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OneDrive\Área de Trabalho\dio\1Tarefa\"/>
    </mc:Choice>
  </mc:AlternateContent>
  <xr:revisionPtr revIDLastSave="0" documentId="13_ncr:1_{8404B3DA-B11C-47B9-9330-A871316B3598}" xr6:coauthVersionLast="47" xr6:coauthVersionMax="47" xr10:uidLastSave="{00000000-0000-0000-0000-000000000000}"/>
  <bookViews>
    <workbookView xWindow="-120" yWindow="-120" windowWidth="29040" windowHeight="15840" xr2:uid="{A8A61D94-B215-4ED8-AC89-242B11FC378A}"/>
  </bookViews>
  <sheets>
    <sheet name="Graficos" sheetId="5" r:id="rId1"/>
    <sheet name="Insumos" sheetId="2" r:id="rId2"/>
    <sheet name="Dados1" sheetId="3" r:id="rId3"/>
    <sheet name="Dados2" sheetId="1" r:id="rId4"/>
    <sheet name="Dinamicos" sheetId="4" r:id="rId5"/>
  </sheets>
  <calcPr calcId="191029"/>
  <pivotCaches>
    <pivotCache cacheId="13" r:id="rId6"/>
    <pivotCache cacheId="22" r:id="rId7"/>
    <pivotCache cacheId="3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J8" i="2"/>
  <c r="J7" i="2"/>
  <c r="J6" i="2"/>
  <c r="J5" i="2"/>
  <c r="J4" i="2"/>
  <c r="J3" i="2"/>
  <c r="J2" i="2"/>
  <c r="I2" i="2"/>
  <c r="I3" i="2"/>
  <c r="I4" i="2"/>
  <c r="I5" i="2"/>
  <c r="I6" i="2"/>
  <c r="I7" i="2"/>
  <c r="I8" i="2"/>
  <c r="I9" i="2"/>
  <c r="I10" i="2"/>
  <c r="G13" i="3"/>
  <c r="G9" i="3"/>
  <c r="G8" i="3"/>
  <c r="G4" i="3"/>
  <c r="G2" i="3"/>
  <c r="C10" i="3"/>
  <c r="C9" i="3"/>
  <c r="C5" i="3"/>
  <c r="C4" i="3"/>
  <c r="H7" i="2"/>
  <c r="G2" i="2"/>
  <c r="B10" i="3" s="1"/>
  <c r="G3" i="2"/>
  <c r="C11" i="3" s="1"/>
  <c r="G4" i="2"/>
  <c r="H4" i="2" s="1"/>
  <c r="G5" i="2"/>
  <c r="H5" i="2" s="1"/>
  <c r="G6" i="2"/>
  <c r="H6" i="2" s="1"/>
  <c r="G7" i="2"/>
  <c r="G11" i="3" s="1"/>
  <c r="G8" i="2"/>
  <c r="H12" i="3" s="1"/>
  <c r="G9" i="2"/>
  <c r="I8" i="3" s="1"/>
  <c r="G10" i="2"/>
  <c r="J9" i="3" s="1"/>
  <c r="F2" i="2"/>
  <c r="F3" i="2"/>
  <c r="F4" i="2"/>
  <c r="F5" i="2"/>
  <c r="F6" i="2"/>
  <c r="F7" i="2"/>
  <c r="F8" i="2"/>
  <c r="F9" i="2"/>
  <c r="F10" i="2"/>
  <c r="H5" i="3" l="1"/>
  <c r="H10" i="3"/>
  <c r="H13" i="3"/>
  <c r="C2" i="3"/>
  <c r="C6" i="3"/>
  <c r="C12" i="3"/>
  <c r="G5" i="3"/>
  <c r="G10" i="3"/>
  <c r="H6" i="3"/>
  <c r="I5" i="3"/>
  <c r="I12" i="3"/>
  <c r="C8" i="3"/>
  <c r="C13" i="3"/>
  <c r="G6" i="3"/>
  <c r="G12" i="3"/>
  <c r="H9" i="3"/>
  <c r="I9" i="3"/>
  <c r="F11" i="3"/>
  <c r="F7" i="3"/>
  <c r="F3" i="3"/>
  <c r="F10" i="3"/>
  <c r="F6" i="3"/>
  <c r="F2" i="3"/>
  <c r="F12" i="3"/>
  <c r="F4" i="3"/>
  <c r="F13" i="3"/>
  <c r="F9" i="3"/>
  <c r="F5" i="3"/>
  <c r="F8" i="3"/>
  <c r="E13" i="3"/>
  <c r="E9" i="3"/>
  <c r="E5" i="3"/>
  <c r="E10" i="3"/>
  <c r="E12" i="3"/>
  <c r="E8" i="3"/>
  <c r="E4" i="3"/>
  <c r="E11" i="3"/>
  <c r="E7" i="3"/>
  <c r="E3" i="3"/>
  <c r="E6" i="3"/>
  <c r="E2" i="3"/>
  <c r="B11" i="3"/>
  <c r="J2" i="3"/>
  <c r="J6" i="3"/>
  <c r="J10" i="3"/>
  <c r="B4" i="3"/>
  <c r="I2" i="3"/>
  <c r="I6" i="3"/>
  <c r="I10" i="3"/>
  <c r="J3" i="3"/>
  <c r="J7" i="3"/>
  <c r="H3" i="3"/>
  <c r="H7" i="3"/>
  <c r="H11" i="3"/>
  <c r="I3" i="3"/>
  <c r="I7" i="3"/>
  <c r="I11" i="3"/>
  <c r="J4" i="3"/>
  <c r="J8" i="3"/>
  <c r="H2" i="2"/>
  <c r="B3" i="3"/>
  <c r="B7" i="3"/>
  <c r="H10" i="2"/>
  <c r="B2" i="3"/>
  <c r="J12" i="3"/>
  <c r="B8" i="3"/>
  <c r="B12" i="3"/>
  <c r="B12" i="1"/>
  <c r="H9" i="2"/>
  <c r="I13" i="3"/>
  <c r="B5" i="3"/>
  <c r="B9" i="3"/>
  <c r="B13" i="3"/>
  <c r="H8" i="2"/>
  <c r="H3" i="2"/>
  <c r="H2" i="3"/>
  <c r="J13" i="3"/>
  <c r="B6" i="3"/>
  <c r="C3" i="3"/>
  <c r="C7" i="3"/>
  <c r="G3" i="3"/>
  <c r="G7" i="3"/>
  <c r="H4" i="3"/>
  <c r="H8" i="3"/>
  <c r="I4" i="3"/>
  <c r="J11" i="3"/>
  <c r="J5" i="3"/>
  <c r="D12" i="3"/>
  <c r="D8" i="3"/>
  <c r="D4" i="3"/>
  <c r="D11" i="3"/>
  <c r="D7" i="3"/>
  <c r="D3" i="3"/>
  <c r="D10" i="3"/>
  <c r="D6" i="3"/>
  <c r="D2" i="3"/>
  <c r="D13" i="3"/>
  <c r="D9" i="3"/>
  <c r="D5" i="3"/>
  <c r="C3" i="1"/>
  <c r="D5" i="1"/>
  <c r="C10" i="1"/>
  <c r="E9" i="1"/>
  <c r="H3" i="1"/>
  <c r="I2" i="1"/>
  <c r="B5" i="1"/>
  <c r="C4" i="1"/>
  <c r="D4" i="1"/>
  <c r="D9" i="1"/>
  <c r="B6" i="1"/>
  <c r="B10" i="1"/>
  <c r="C7" i="1"/>
  <c r="C11" i="1"/>
  <c r="E2" i="1"/>
  <c r="E6" i="1"/>
  <c r="E10" i="1"/>
  <c r="F2" i="1"/>
  <c r="F6" i="1"/>
  <c r="F10" i="1"/>
  <c r="G3" i="1"/>
  <c r="G7" i="1"/>
  <c r="H4" i="1"/>
  <c r="H8" i="1"/>
  <c r="H12" i="1"/>
  <c r="I5" i="1"/>
  <c r="I9" i="1"/>
  <c r="I13" i="1"/>
  <c r="J6" i="1"/>
  <c r="J10" i="1"/>
  <c r="G11" i="1"/>
  <c r="B4" i="1"/>
  <c r="D8" i="1"/>
  <c r="C6" i="1"/>
  <c r="D13" i="1"/>
  <c r="E13" i="1"/>
  <c r="F9" i="1"/>
  <c r="G6" i="1"/>
  <c r="H11" i="1"/>
  <c r="I8" i="1"/>
  <c r="J5" i="1"/>
  <c r="G10" i="1"/>
  <c r="H2" i="1"/>
  <c r="J2" i="1"/>
  <c r="B13" i="1"/>
  <c r="C5" i="1"/>
  <c r="D6" i="1"/>
  <c r="D10" i="1"/>
  <c r="B7" i="1"/>
  <c r="B11" i="1"/>
  <c r="C8" i="1"/>
  <c r="C12" i="1"/>
  <c r="E3" i="1"/>
  <c r="E7" i="1"/>
  <c r="E11" i="1"/>
  <c r="F3" i="1"/>
  <c r="F7" i="1"/>
  <c r="F11" i="1"/>
  <c r="G4" i="1"/>
  <c r="G8" i="1"/>
  <c r="H5" i="1"/>
  <c r="H9" i="1"/>
  <c r="H13" i="1"/>
  <c r="I6" i="1"/>
  <c r="I10" i="1"/>
  <c r="J3" i="1"/>
  <c r="J7" i="1"/>
  <c r="J11" i="1"/>
  <c r="G12" i="1"/>
  <c r="G2" i="1"/>
  <c r="D3" i="1"/>
  <c r="B9" i="1"/>
  <c r="E5" i="1"/>
  <c r="F5" i="1"/>
  <c r="F13" i="1"/>
  <c r="H7" i="1"/>
  <c r="I4" i="1"/>
  <c r="I12" i="1"/>
  <c r="J9" i="1"/>
  <c r="J13" i="1"/>
  <c r="B2" i="1"/>
  <c r="D2" i="1"/>
  <c r="B3" i="1"/>
  <c r="C2" i="1"/>
  <c r="C14" i="1" s="1"/>
  <c r="C13" i="1"/>
  <c r="D7" i="1"/>
  <c r="D11" i="1"/>
  <c r="B8" i="1"/>
  <c r="C9" i="1"/>
  <c r="D12" i="1"/>
  <c r="E4" i="1"/>
  <c r="E8" i="1"/>
  <c r="E12" i="1"/>
  <c r="F4" i="1"/>
  <c r="F8" i="1"/>
  <c r="F12" i="1"/>
  <c r="G5" i="1"/>
  <c r="G9" i="1"/>
  <c r="H6" i="1"/>
  <c r="H10" i="1"/>
  <c r="I3" i="1"/>
  <c r="I7" i="1"/>
  <c r="I11" i="1"/>
  <c r="J4" i="1"/>
  <c r="J8" i="1"/>
  <c r="J12" i="1"/>
  <c r="G13" i="1"/>
  <c r="J14" i="1" l="1"/>
  <c r="E14" i="1"/>
  <c r="D14" i="1"/>
  <c r="G14" i="1"/>
  <c r="F14" i="1"/>
  <c r="I14" i="1"/>
  <c r="H14" i="1"/>
  <c r="B14" i="1"/>
</calcChain>
</file>

<file path=xl/sharedStrings.xml><?xml version="1.0" encoding="utf-8"?>
<sst xmlns="http://schemas.openxmlformats.org/spreadsheetml/2006/main" count="71" uniqueCount="32">
  <si>
    <t>Data</t>
  </si>
  <si>
    <t>Copo de Plástico para Água</t>
  </si>
  <si>
    <t>Copo Plástico para Café</t>
  </si>
  <si>
    <t>Copo de Aço Inoxidável para Água</t>
  </si>
  <si>
    <t>Caneca de Cerâmica para Chá</t>
  </si>
  <si>
    <t>Caneca de Isopor para Chá</t>
  </si>
  <si>
    <t>D</t>
  </si>
  <si>
    <t>R</t>
  </si>
  <si>
    <t>Copo de polipropileno para Água</t>
  </si>
  <si>
    <t>Copo de polipropileno para Café</t>
  </si>
  <si>
    <t>Preço Unitário</t>
  </si>
  <si>
    <t>D - Descartáveis  R - Reutilizáveis</t>
  </si>
  <si>
    <t>Tipo</t>
  </si>
  <si>
    <t>% Descarte Mensal</t>
  </si>
  <si>
    <t>Copo de Vidro para Água</t>
  </si>
  <si>
    <t>Xícara de Vidro para Café</t>
  </si>
  <si>
    <t>Copo de Isopor para Café</t>
  </si>
  <si>
    <t>Quantidades diárias por colaborador</t>
  </si>
  <si>
    <t>Quantidades mensal por colaborador</t>
  </si>
  <si>
    <t>Custo diário por colaborador</t>
  </si>
  <si>
    <t>Custo mensal por colaborador</t>
  </si>
  <si>
    <t>Custo Anual Fixo</t>
  </si>
  <si>
    <t>Custo Anual na Transição</t>
  </si>
  <si>
    <t>TOTAL 2024</t>
  </si>
  <si>
    <t>Caneca de Isopor para Café</t>
  </si>
  <si>
    <t>Rótulos de Linha</t>
  </si>
  <si>
    <t>Total Geral</t>
  </si>
  <si>
    <t>Soma de Copo de Plástico para Água</t>
  </si>
  <si>
    <t>Soma de Copo de Vidro para Água</t>
  </si>
  <si>
    <t>Soma de Copo Plástico para Café</t>
  </si>
  <si>
    <t>Soma de Xícara de Vidro para Café</t>
  </si>
  <si>
    <t>Soma de % Descarte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</si>
</sst>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16]d\-mmm\-yy;@"/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3" borderId="0" xfId="0" applyFill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36"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5" formatCode="&quot;R$&quot;\ 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65" formatCode="&quot;R$&quot;\ 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5" formatCode="&quot;R$&quot;\ #,##0.0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0" xr9:uid="{122E4F82-D447-4386-9F0C-5A376E6AD3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[TabelaMenosPlastico_3.xlsx]Dinamicos!Tabela dinâmica1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Dinamicos!$B$4</c:f>
              <c:strCache>
                <c:ptCount val="1"/>
                <c:pt idx="0">
                  <c:v>Soma de Copo de Plástico para Água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Dinamicos!$B$5</c:f>
              <c:numCache>
                <c:formatCode>#,##0.00</c:formatCode>
                <c:ptCount val="1"/>
                <c:pt idx="0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9-4E6E-978D-2757C43421C5}"/>
            </c:ext>
          </c:extLst>
        </c:ser>
        <c:ser>
          <c:idx val="1"/>
          <c:order val="1"/>
          <c:tx>
            <c:strRef>
              <c:f>Dinamicos!$C$4</c:f>
              <c:strCache>
                <c:ptCount val="1"/>
                <c:pt idx="0">
                  <c:v>Soma de Copo de Vidro para Água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Dinamicos!$B$5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Dinamicos!$C$5</c:f>
              <c:numCache>
                <c:formatCode>#,##0.00</c:formatCode>
                <c:ptCount val="1"/>
                <c:pt idx="0">
                  <c:v>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9-4E6E-978D-2757C434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43"/>
        <c:axId val="1106971344"/>
        <c:axId val="1106965584"/>
      </c:barChart>
      <c:catAx>
        <c:axId val="11069713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06965584"/>
        <c:crosses val="autoZero"/>
        <c:auto val="1"/>
        <c:lblAlgn val="ctr"/>
        <c:lblOffset val="100"/>
        <c:noMultiLvlLbl val="0"/>
      </c:catAx>
      <c:valAx>
        <c:axId val="11069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69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[TabelaMenosPlastico_3.xlsx]Dinamicos!Tabela dinâmica2</c:name>
    <c:fmtId val="4"/>
  </c:pivotSource>
  <c:chart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Dinamicos!$B$22</c:f>
              <c:strCache>
                <c:ptCount val="1"/>
                <c:pt idx="0">
                  <c:v>Soma de Copo Plástico para Café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Dinamicos!$B$23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Dinamicos!$B$23</c:f>
              <c:numCache>
                <c:formatCode>#,##0.00</c:formatCode>
                <c:ptCount val="1"/>
                <c:pt idx="0">
                  <c:v>75600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E4D-B019-9A2BBB4E8194}"/>
            </c:ext>
          </c:extLst>
        </c:ser>
        <c:ser>
          <c:idx val="1"/>
          <c:order val="1"/>
          <c:tx>
            <c:strRef>
              <c:f>Dinamicos!$C$22</c:f>
              <c:strCache>
                <c:ptCount val="1"/>
                <c:pt idx="0">
                  <c:v>Soma de Xícara de Vidro para Café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62B-4E4D-B019-9A2BBB4E8194}"/>
              </c:ext>
            </c:extLst>
          </c:dPt>
          <c:cat>
            <c:strRef>
              <c:f>Dinamicos!$B$23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Dinamicos!$C$23</c:f>
              <c:numCache>
                <c:formatCode>#,##0.00</c:formatCode>
                <c:ptCount val="1"/>
                <c:pt idx="0">
                  <c:v>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2B-4E4D-B019-9A2BBB4E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1"/>
        <c:overlap val="-18"/>
        <c:axId val="117653040"/>
        <c:axId val="117654000"/>
      </c:barChart>
      <c:catAx>
        <c:axId val="117653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7654000"/>
        <c:crosses val="autoZero"/>
        <c:auto val="1"/>
        <c:lblAlgn val="ctr"/>
        <c:lblOffset val="100"/>
        <c:noMultiLvlLbl val="0"/>
      </c:catAx>
      <c:valAx>
        <c:axId val="117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rnd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[TabelaMenosPlastico_3.xlsx]Dinamicos!Tabela dinâmica4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63500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  <a:lumOff val="40000"/>
              </a:schemeClr>
            </a:solidFill>
            <a:ln w="114300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Dinamicos!$G$4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114300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Dinamicos!$F$5:$F$17</c:f>
              <c:strCache>
                <c:ptCount val="12"/>
                <c:pt idx="0">
                  <c:v>20/01/2024</c:v>
                </c:pt>
                <c:pt idx="1">
                  <c:v>20/02/2024</c:v>
                </c:pt>
                <c:pt idx="2">
                  <c:v>20/03/2024</c:v>
                </c:pt>
                <c:pt idx="3">
                  <c:v>20/04/2024</c:v>
                </c:pt>
                <c:pt idx="4">
                  <c:v>20/05/2024</c:v>
                </c:pt>
                <c:pt idx="5">
                  <c:v>20/06/2024</c:v>
                </c:pt>
                <c:pt idx="6">
                  <c:v>20/07/2024</c:v>
                </c:pt>
                <c:pt idx="7">
                  <c:v>20/08/2024</c:v>
                </c:pt>
                <c:pt idx="8">
                  <c:v>20/09/2024</c:v>
                </c:pt>
                <c:pt idx="9">
                  <c:v>20/10/2024</c:v>
                </c:pt>
                <c:pt idx="10">
                  <c:v>20/11/2024</c:v>
                </c:pt>
                <c:pt idx="11">
                  <c:v>20/12/2024</c:v>
                </c:pt>
              </c:strCache>
            </c:strRef>
          </c:cat>
          <c:val>
            <c:numRef>
              <c:f>Dinamicos!$G$5:$G$17</c:f>
              <c:numCache>
                <c:formatCode>#,##0.00</c:formatCode>
                <c:ptCount val="12"/>
                <c:pt idx="0">
                  <c:v>0</c:v>
                </c:pt>
                <c:pt idx="1">
                  <c:v>4.2</c:v>
                </c:pt>
                <c:pt idx="2">
                  <c:v>8.4</c:v>
                </c:pt>
                <c:pt idx="3">
                  <c:v>12.6</c:v>
                </c:pt>
                <c:pt idx="4">
                  <c:v>16.8</c:v>
                </c:pt>
                <c:pt idx="5">
                  <c:v>21</c:v>
                </c:pt>
                <c:pt idx="6">
                  <c:v>25.2</c:v>
                </c:pt>
                <c:pt idx="7">
                  <c:v>29.4</c:v>
                </c:pt>
                <c:pt idx="8">
                  <c:v>33.6</c:v>
                </c:pt>
                <c:pt idx="9">
                  <c:v>37.799999999999997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A-4C79-8088-897766E2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60816"/>
        <c:axId val="1108863216"/>
      </c:lineChart>
      <c:catAx>
        <c:axId val="11088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863216"/>
        <c:crosses val="autoZero"/>
        <c:auto val="1"/>
        <c:lblAlgn val="ctr"/>
        <c:lblOffset val="100"/>
        <c:noMultiLvlLbl val="0"/>
      </c:catAx>
      <c:valAx>
        <c:axId val="11088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8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[TabelaMenosPlastico_3.xlsx]Dinamicos!Tabela dinâmica5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63500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75000"/>
              </a:schemeClr>
            </a:solidFill>
            <a:ln w="114300">
              <a:solidFill>
                <a:schemeClr val="accent3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Dinamicos!$G$22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114300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strRef>
              <c:f>Dinamicos!$F$23:$F$35</c:f>
              <c:strCache>
                <c:ptCount val="12"/>
                <c:pt idx="0">
                  <c:v>20/01/2024</c:v>
                </c:pt>
                <c:pt idx="1">
                  <c:v>20/02/2024</c:v>
                </c:pt>
                <c:pt idx="2">
                  <c:v>20/03/2024</c:v>
                </c:pt>
                <c:pt idx="3">
                  <c:v>20/04/2024</c:v>
                </c:pt>
                <c:pt idx="4">
                  <c:v>20/05/2024</c:v>
                </c:pt>
                <c:pt idx="5">
                  <c:v>20/06/2024</c:v>
                </c:pt>
                <c:pt idx="6">
                  <c:v>20/07/2024</c:v>
                </c:pt>
                <c:pt idx="7">
                  <c:v>20/08/2024</c:v>
                </c:pt>
                <c:pt idx="8">
                  <c:v>20/09/2024</c:v>
                </c:pt>
                <c:pt idx="9">
                  <c:v>20/10/2024</c:v>
                </c:pt>
                <c:pt idx="10">
                  <c:v>20/11/2024</c:v>
                </c:pt>
                <c:pt idx="11">
                  <c:v>20/12/2024</c:v>
                </c:pt>
              </c:strCache>
            </c:strRef>
          </c:cat>
          <c:val>
            <c:numRef>
              <c:f>Dinamicos!$G$23:$G$35</c:f>
              <c:numCache>
                <c:formatCode>#,##0.00</c:formatCode>
                <c:ptCount val="12"/>
                <c:pt idx="0">
                  <c:v>4200</c:v>
                </c:pt>
                <c:pt idx="1">
                  <c:v>3780</c:v>
                </c:pt>
                <c:pt idx="2">
                  <c:v>3360</c:v>
                </c:pt>
                <c:pt idx="3">
                  <c:v>2940</c:v>
                </c:pt>
                <c:pt idx="4">
                  <c:v>2520</c:v>
                </c:pt>
                <c:pt idx="5">
                  <c:v>2100</c:v>
                </c:pt>
                <c:pt idx="6">
                  <c:v>1680</c:v>
                </c:pt>
                <c:pt idx="7">
                  <c:v>1260</c:v>
                </c:pt>
                <c:pt idx="8">
                  <c:v>840</c:v>
                </c:pt>
                <c:pt idx="9">
                  <c:v>420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CFC-A3A2-C482DEB0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87136"/>
        <c:axId val="114387616"/>
      </c:lineChart>
      <c:catAx>
        <c:axId val="1143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87616"/>
        <c:crosses val="autoZero"/>
        <c:auto val="1"/>
        <c:lblAlgn val="ctr"/>
        <c:lblOffset val="100"/>
        <c:noMultiLvlLbl val="0"/>
      </c:catAx>
      <c:valAx>
        <c:axId val="1143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3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[TabelaMenosPlastico_3.xlsx]Dinamicos!Tabela dinâmica7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8642007984296"/>
          <c:y val="0"/>
          <c:w val="0.78035355874633316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Dinamicos!$C$50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Dinamicos!$B$51:$B$60</c:f>
              <c:strCache>
                <c:ptCount val="9"/>
                <c:pt idx="0">
                  <c:v>Caneca de Cerâmica para Chá</c:v>
                </c:pt>
                <c:pt idx="1">
                  <c:v>Copo de Aço Inoxidável para Água</c:v>
                </c:pt>
                <c:pt idx="2">
                  <c:v>Copo de Isopor para Café</c:v>
                </c:pt>
                <c:pt idx="3">
                  <c:v>Copo de Plástico para Água</c:v>
                </c:pt>
                <c:pt idx="4">
                  <c:v>Copo de polipropileno para Água</c:v>
                </c:pt>
                <c:pt idx="5">
                  <c:v>Copo de polipropileno para Café</c:v>
                </c:pt>
                <c:pt idx="6">
                  <c:v>Copo de Vidro para Água</c:v>
                </c:pt>
                <c:pt idx="7">
                  <c:v>Copo Plástico para Café</c:v>
                </c:pt>
                <c:pt idx="8">
                  <c:v>Xícara de Vidro para Café</c:v>
                </c:pt>
              </c:strCache>
            </c:strRef>
          </c:cat>
          <c:val>
            <c:numRef>
              <c:f>Dinamicos!$C$51:$C$60</c:f>
              <c:numCache>
                <c:formatCode>0%</c:formatCode>
                <c:ptCount val="9"/>
                <c:pt idx="0">
                  <c:v>7.0000000000000007E-2</c:v>
                </c:pt>
                <c:pt idx="1">
                  <c:v>0.05</c:v>
                </c:pt>
                <c:pt idx="2">
                  <c:v>1</c:v>
                </c:pt>
                <c:pt idx="3">
                  <c:v>1</c:v>
                </c:pt>
                <c:pt idx="4">
                  <c:v>0.4</c:v>
                </c:pt>
                <c:pt idx="5">
                  <c:v>0.5</c:v>
                </c:pt>
                <c:pt idx="6">
                  <c:v>0.2</c:v>
                </c:pt>
                <c:pt idx="7">
                  <c:v>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C-4120-A514-261161B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97696"/>
        <c:axId val="128199136"/>
      </c:barChart>
      <c:catAx>
        <c:axId val="1281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99136"/>
        <c:crosses val="autoZero"/>
        <c:auto val="1"/>
        <c:lblAlgn val="ctr"/>
        <c:lblOffset val="100"/>
        <c:noMultiLvlLbl val="0"/>
      </c:catAx>
      <c:valAx>
        <c:axId val="1281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25</xdr:row>
      <xdr:rowOff>142875</xdr:rowOff>
    </xdr:from>
    <xdr:to>
      <xdr:col>8</xdr:col>
      <xdr:colOff>128588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E370C5-E186-4552-B6ED-BB6DF22C6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40</xdr:row>
      <xdr:rowOff>152400</xdr:rowOff>
    </xdr:from>
    <xdr:to>
      <xdr:col>2</xdr:col>
      <xdr:colOff>190500</xdr:colOff>
      <xdr:row>42</xdr:row>
      <xdr:rowOff>104775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4BF85C79-DC4D-4D76-8C12-400273471D96}"/>
            </a:ext>
          </a:extLst>
        </xdr:cNvPr>
        <xdr:cNvSpPr/>
      </xdr:nvSpPr>
      <xdr:spPr>
        <a:xfrm>
          <a:off x="1543050" y="7772400"/>
          <a:ext cx="504825" cy="333375"/>
        </a:xfrm>
        <a:prstGeom prst="roundRect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28575</xdr:colOff>
      <xdr:row>40</xdr:row>
      <xdr:rowOff>114300</xdr:rowOff>
    </xdr:from>
    <xdr:to>
      <xdr:col>5</xdr:col>
      <xdr:colOff>533400</xdr:colOff>
      <xdr:row>42</xdr:row>
      <xdr:rowOff>66675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46146380-855E-8997-6D29-3CB9EBD5EC82}"/>
            </a:ext>
          </a:extLst>
        </xdr:cNvPr>
        <xdr:cNvSpPr/>
      </xdr:nvSpPr>
      <xdr:spPr>
        <a:xfrm>
          <a:off x="3714750" y="7734300"/>
          <a:ext cx="504825" cy="333375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1152506</xdr:colOff>
      <xdr:row>19</xdr:row>
      <xdr:rowOff>95245</xdr:rowOff>
    </xdr:from>
    <xdr:to>
      <xdr:col>8</xdr:col>
      <xdr:colOff>419100</xdr:colOff>
      <xdr:row>24</xdr:row>
      <xdr:rowOff>177897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EF2625F-CAB1-D1D6-ADF0-031B12261098}"/>
            </a:ext>
          </a:extLst>
        </xdr:cNvPr>
        <xdr:cNvGrpSpPr/>
      </xdr:nvGrpSpPr>
      <xdr:grpSpPr>
        <a:xfrm>
          <a:off x="1152506" y="3714745"/>
          <a:ext cx="4767282" cy="1035152"/>
          <a:chOff x="1009631" y="1828795"/>
          <a:chExt cx="4781569" cy="1035152"/>
        </a:xfrm>
      </xdr:grpSpPr>
      <xdr:sp macro="" textlink="">
        <xdr:nvSpPr>
          <xdr:cNvPr id="3" name="CaixaDeTexto 2">
            <a:extLst>
              <a:ext uri="{FF2B5EF4-FFF2-40B4-BE49-F238E27FC236}">
                <a16:creationId xmlns:a16="http://schemas.microsoft.com/office/drawing/2014/main" id="{1508F475-F64F-C927-1FEF-DD904F007279}"/>
              </a:ext>
            </a:extLst>
          </xdr:cNvPr>
          <xdr:cNvSpPr txBox="1"/>
        </xdr:nvSpPr>
        <xdr:spPr>
          <a:xfrm>
            <a:off x="1009631" y="2432170"/>
            <a:ext cx="2266969" cy="396756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Copos descartáveis</a:t>
            </a:r>
            <a:endParaRPr lang="pt-BR" sz="20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C9A67A12-23CA-B547-5D61-D33D908CFE2D}"/>
              </a:ext>
            </a:extLst>
          </xdr:cNvPr>
          <xdr:cNvSpPr txBox="1"/>
        </xdr:nvSpPr>
        <xdr:spPr>
          <a:xfrm>
            <a:off x="3553063" y="2422412"/>
            <a:ext cx="2238137" cy="387463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Copos reutilizáveis</a:t>
            </a:r>
            <a:endParaRPr lang="pt-BR" sz="20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BFA2128-46CC-8014-7D4A-BBBFA10C4FAF}"/>
              </a:ext>
            </a:extLst>
          </xdr:cNvPr>
          <xdr:cNvSpPr txBox="1"/>
        </xdr:nvSpPr>
        <xdr:spPr>
          <a:xfrm rot="252780">
            <a:off x="3170496" y="2297248"/>
            <a:ext cx="476250" cy="566699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X</a:t>
            </a:r>
            <a:endParaRPr lang="pt-BR" sz="36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D720D254-623C-E9E7-FD13-8C3743244113}"/>
              </a:ext>
            </a:extLst>
          </xdr:cNvPr>
          <xdr:cNvSpPr txBox="1"/>
        </xdr:nvSpPr>
        <xdr:spPr>
          <a:xfrm>
            <a:off x="2066927" y="1828795"/>
            <a:ext cx="2714626" cy="447675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Custo anual</a:t>
            </a:r>
            <a:r>
              <a:rPr lang="pt-BR" sz="3200" b="1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 de</a:t>
            </a:r>
            <a:endParaRPr lang="pt-BR" sz="32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6</xdr:col>
      <xdr:colOff>39187</xdr:colOff>
      <xdr:row>40</xdr:row>
      <xdr:rowOff>180975</xdr:rowOff>
    </xdr:from>
    <xdr:to>
      <xdr:col>8</xdr:col>
      <xdr:colOff>95250</xdr:colOff>
      <xdr:row>42</xdr:row>
      <xdr:rowOff>38771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4ECE2281-14F5-FD32-DB1F-DEAD51519ECC}"/>
            </a:ext>
          </a:extLst>
        </xdr:cNvPr>
        <xdr:cNvSpPr txBox="1"/>
      </xdr:nvSpPr>
      <xdr:spPr>
        <a:xfrm>
          <a:off x="4334962" y="7800975"/>
          <a:ext cx="1275263" cy="23879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Reutilizáveis</a:t>
          </a:r>
          <a:endParaRPr lang="pt-BR" sz="16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286837</xdr:colOff>
      <xdr:row>40</xdr:row>
      <xdr:rowOff>161925</xdr:rowOff>
    </xdr:from>
    <xdr:to>
      <xdr:col>4</xdr:col>
      <xdr:colOff>400050</xdr:colOff>
      <xdr:row>42</xdr:row>
      <xdr:rowOff>38771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6102A235-D5EC-6E7A-E141-FA21F01C5D32}"/>
            </a:ext>
          </a:extLst>
        </xdr:cNvPr>
        <xdr:cNvSpPr txBox="1"/>
      </xdr:nvSpPr>
      <xdr:spPr>
        <a:xfrm>
          <a:off x="2144212" y="7781925"/>
          <a:ext cx="1332413" cy="25784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Descartáveis</a:t>
          </a:r>
          <a:endParaRPr lang="pt-BR" sz="16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1</xdr:colOff>
      <xdr:row>19</xdr:row>
      <xdr:rowOff>95245</xdr:rowOff>
    </xdr:from>
    <xdr:to>
      <xdr:col>18</xdr:col>
      <xdr:colOff>152400</xdr:colOff>
      <xdr:row>43</xdr:row>
      <xdr:rowOff>28575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49820D06-0F58-B32F-494C-E6F8FDE5B4EB}"/>
            </a:ext>
          </a:extLst>
        </xdr:cNvPr>
        <xdr:cNvGrpSpPr/>
      </xdr:nvGrpSpPr>
      <xdr:grpSpPr>
        <a:xfrm>
          <a:off x="6715126" y="3714745"/>
          <a:ext cx="5010149" cy="4505330"/>
          <a:chOff x="6572251" y="809620"/>
          <a:chExt cx="5029199" cy="4505330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53DA6835-A9C3-F5D7-4EF8-036B1860ED2F}"/>
              </a:ext>
            </a:extLst>
          </xdr:cNvPr>
          <xdr:cNvGrpSpPr/>
        </xdr:nvGrpSpPr>
        <xdr:grpSpPr>
          <a:xfrm>
            <a:off x="6572251" y="809620"/>
            <a:ext cx="5029199" cy="1035152"/>
            <a:chOff x="857251" y="1828795"/>
            <a:chExt cx="5029199" cy="1035152"/>
          </a:xfrm>
        </xdr:grpSpPr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D7774C07-2D29-90CF-DE62-C8305D1F97A6}"/>
                </a:ext>
              </a:extLst>
            </xdr:cNvPr>
            <xdr:cNvSpPr txBox="1"/>
          </xdr:nvSpPr>
          <xdr:spPr>
            <a:xfrm>
              <a:off x="857251" y="2432170"/>
              <a:ext cx="2419350" cy="396756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Xícaras descartáveis</a:t>
              </a:r>
              <a:endParaRPr lang="pt-BR" sz="2000" kern="1200">
                <a:solidFill>
                  <a:schemeClr val="bg1"/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D4119993-7E21-5FB4-F495-587E3C2520EF}"/>
                </a:ext>
              </a:extLst>
            </xdr:cNvPr>
            <xdr:cNvSpPr txBox="1"/>
          </xdr:nvSpPr>
          <xdr:spPr>
            <a:xfrm>
              <a:off x="3553063" y="2422412"/>
              <a:ext cx="2333387" cy="387463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1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Xícaras reutilizáveis</a:t>
              </a:r>
              <a:endParaRPr lang="pt-BR" sz="2000" kern="1200">
                <a:solidFill>
                  <a:schemeClr val="bg1"/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6FD0204-EC6B-9BCB-F892-44C910B820D7}"/>
                </a:ext>
              </a:extLst>
            </xdr:cNvPr>
            <xdr:cNvSpPr txBox="1"/>
          </xdr:nvSpPr>
          <xdr:spPr>
            <a:xfrm rot="252780">
              <a:off x="3170496" y="2297248"/>
              <a:ext cx="476250" cy="566699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600" b="1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X</a:t>
              </a:r>
              <a:endParaRPr lang="pt-BR" sz="3600" kern="1200">
                <a:solidFill>
                  <a:schemeClr val="bg1"/>
                </a:solidFill>
                <a:latin typeface="Arial Rounded MT Bold" panose="020F0704030504030204" pitchFamily="34" charset="0"/>
              </a:endParaRPr>
            </a:p>
          </xdr:txBody>
        </xdr: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3ECDFD11-7F5D-DB9D-6A59-CF8268CD4C70}"/>
                </a:ext>
              </a:extLst>
            </xdr:cNvPr>
            <xdr:cNvSpPr txBox="1"/>
          </xdr:nvSpPr>
          <xdr:spPr>
            <a:xfrm>
              <a:off x="2066927" y="1828795"/>
              <a:ext cx="2714626" cy="447675"/>
            </a:xfrm>
            <a:prstGeom prst="rect">
              <a:avLst/>
            </a:prstGeom>
            <a:solidFill>
              <a:schemeClr val="tx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3200" b="1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Custo anual</a:t>
              </a:r>
              <a:r>
                <a:rPr lang="pt-BR" sz="3200" b="1" baseline="0">
                  <a:solidFill>
                    <a:schemeClr val="bg1"/>
                  </a:solidFill>
                  <a:effectLst/>
                  <a:latin typeface="+mn-lt"/>
                  <a:ea typeface="+mn-ea"/>
                  <a:cs typeface="+mn-cs"/>
                </a:rPr>
                <a:t> de</a:t>
              </a:r>
              <a:endParaRPr lang="pt-BR" sz="3200" kern="1200">
                <a:solidFill>
                  <a:schemeClr val="bg1"/>
                </a:solidFill>
                <a:latin typeface="Arial Rounded MT Bold" panose="020F0704030504030204" pitchFamily="34" charset="0"/>
              </a:endParaRPr>
            </a:p>
          </xdr:txBody>
        </xdr:sp>
      </xdr:grpSp>
      <xdr:graphicFrame macro="">
        <xdr:nvGraphicFramePr>
          <xdr:cNvPr id="28" name="Gráfico 27">
            <a:extLst>
              <a:ext uri="{FF2B5EF4-FFF2-40B4-BE49-F238E27FC236}">
                <a16:creationId xmlns:a16="http://schemas.microsoft.com/office/drawing/2014/main" id="{DA0521DE-82A5-443A-95A6-1C6F7A65BB54}"/>
              </a:ext>
            </a:extLst>
          </xdr:cNvPr>
          <xdr:cNvGraphicFramePr>
            <a:graphicFrameLocks/>
          </xdr:cNvGraphicFramePr>
        </xdr:nvGraphicFramePr>
        <xdr:xfrm>
          <a:off x="6915150" y="1962150"/>
          <a:ext cx="4076700" cy="28670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ED5BD1C7-C79F-DEA4-86B6-2F780B63EFDB}"/>
              </a:ext>
            </a:extLst>
          </xdr:cNvPr>
          <xdr:cNvSpPr/>
        </xdr:nvSpPr>
        <xdr:spPr>
          <a:xfrm>
            <a:off x="6915150" y="4981575"/>
            <a:ext cx="504825" cy="333375"/>
          </a:xfrm>
          <a:prstGeom prst="roundRect">
            <a:avLst/>
          </a:prstGeom>
          <a:solidFill>
            <a:schemeClr val="accent3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98E0603-F335-E5F3-C1D8-12B0CAC6E256}"/>
              </a:ext>
            </a:extLst>
          </xdr:cNvPr>
          <xdr:cNvSpPr/>
        </xdr:nvSpPr>
        <xdr:spPr>
          <a:xfrm>
            <a:off x="9039225" y="4972050"/>
            <a:ext cx="504825" cy="333375"/>
          </a:xfrm>
          <a:prstGeom prst="roundRect">
            <a:avLst/>
          </a:prstGeom>
          <a:solidFill>
            <a:schemeClr val="accent3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A1EE90D8-DDAE-6C56-A4A5-C2AD784358B1}"/>
              </a:ext>
            </a:extLst>
          </xdr:cNvPr>
          <xdr:cNvSpPr txBox="1"/>
        </xdr:nvSpPr>
        <xdr:spPr>
          <a:xfrm>
            <a:off x="9649912" y="5010150"/>
            <a:ext cx="1275263" cy="238796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Reutilizáveis</a:t>
            </a:r>
            <a:endParaRPr lang="pt-BR" sz="16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E3474D86-008B-9419-11B0-19D15BF2FB9C}"/>
              </a:ext>
            </a:extLst>
          </xdr:cNvPr>
          <xdr:cNvSpPr txBox="1"/>
        </xdr:nvSpPr>
        <xdr:spPr>
          <a:xfrm>
            <a:off x="7516312" y="4991100"/>
            <a:ext cx="1332413" cy="257846"/>
          </a:xfrm>
          <a:prstGeom prst="rect">
            <a:avLst/>
          </a:prstGeom>
          <a:solidFill>
            <a:schemeClr val="tx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rPr>
              <a:t>Descartáveis</a:t>
            </a:r>
            <a:endParaRPr lang="pt-BR" sz="1600" kern="1200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1</xdr:col>
      <xdr:colOff>171450</xdr:colOff>
      <xdr:row>52</xdr:row>
      <xdr:rowOff>9525</xdr:rowOff>
    </xdr:from>
    <xdr:to>
      <xdr:col>7</xdr:col>
      <xdr:colOff>557212</xdr:colOff>
      <xdr:row>66</xdr:row>
      <xdr:rowOff>85725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98233B1E-8CC0-493E-85C3-BB9BB9E9A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438150</xdr:colOff>
      <xdr:row>49</xdr:row>
      <xdr:rowOff>60445</xdr:rowOff>
    </xdr:from>
    <xdr:to>
      <xdr:col>7</xdr:col>
      <xdr:colOff>381000</xdr:colOff>
      <xdr:row>51</xdr:row>
      <xdr:rowOff>76201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D7939465-4982-945C-7FE6-7E5062665535}"/>
            </a:ext>
          </a:extLst>
        </xdr:cNvPr>
        <xdr:cNvSpPr txBox="1"/>
      </xdr:nvSpPr>
      <xdr:spPr>
        <a:xfrm>
          <a:off x="1685925" y="9394945"/>
          <a:ext cx="3600450" cy="39675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Inserção</a:t>
          </a:r>
          <a:r>
            <a:rPr lang="pt-BR" sz="2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</a:t>
          </a:r>
          <a:r>
            <a:rPr lang="pt-BR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Copos Reutilizáveis</a:t>
          </a:r>
          <a:endParaRPr lang="pt-BR" sz="20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2</xdr:col>
      <xdr:colOff>38100</xdr:colOff>
      <xdr:row>46</xdr:row>
      <xdr:rowOff>104770</xdr:rowOff>
    </xdr:from>
    <xdr:to>
      <xdr:col>7</xdr:col>
      <xdr:colOff>57149</xdr:colOff>
      <xdr:row>48</xdr:row>
      <xdr:rowOff>171445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E080162-D4EB-0A10-4085-A6F9CEAE9575}"/>
            </a:ext>
          </a:extLst>
        </xdr:cNvPr>
        <xdr:cNvSpPr txBox="1"/>
      </xdr:nvSpPr>
      <xdr:spPr>
        <a:xfrm>
          <a:off x="1895475" y="8867770"/>
          <a:ext cx="3067049" cy="4476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Custo mensal</a:t>
          </a:r>
          <a:r>
            <a:rPr lang="pt-BR" sz="3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</a:t>
          </a:r>
          <a:endParaRPr lang="pt-BR" sz="32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542925</xdr:colOff>
      <xdr:row>49</xdr:row>
      <xdr:rowOff>50920</xdr:rowOff>
    </xdr:from>
    <xdr:to>
      <xdr:col>16</xdr:col>
      <xdr:colOff>485775</xdr:colOff>
      <xdr:row>51</xdr:row>
      <xdr:rowOff>66676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884333EF-7C60-276B-BDE3-7A18AB7AAF6A}"/>
            </a:ext>
          </a:extLst>
        </xdr:cNvPr>
        <xdr:cNvSpPr txBox="1"/>
      </xdr:nvSpPr>
      <xdr:spPr>
        <a:xfrm>
          <a:off x="7277100" y="9385420"/>
          <a:ext cx="3600450" cy="39675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Redução</a:t>
          </a:r>
          <a:r>
            <a:rPr lang="pt-BR" sz="20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</a:t>
          </a:r>
          <a:r>
            <a:rPr lang="pt-BR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Copos Descartáveis</a:t>
          </a:r>
          <a:endParaRPr lang="pt-BR" sz="20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11</xdr:col>
      <xdr:colOff>266701</xdr:colOff>
      <xdr:row>46</xdr:row>
      <xdr:rowOff>95245</xdr:rowOff>
    </xdr:from>
    <xdr:to>
      <xdr:col>16</xdr:col>
      <xdr:colOff>247650</xdr:colOff>
      <xdr:row>48</xdr:row>
      <xdr:rowOff>161920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1DA29B76-1CEF-B07A-6B82-3A248B8BB0B1}"/>
            </a:ext>
          </a:extLst>
        </xdr:cNvPr>
        <xdr:cNvSpPr txBox="1"/>
      </xdr:nvSpPr>
      <xdr:spPr>
        <a:xfrm>
          <a:off x="7610476" y="8858245"/>
          <a:ext cx="3028949" cy="4476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Custo mensal</a:t>
          </a:r>
          <a:r>
            <a:rPr lang="pt-BR" sz="3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</a:t>
          </a:r>
          <a:endParaRPr lang="pt-BR" sz="32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10</xdr:col>
      <xdr:colOff>47625</xdr:colOff>
      <xdr:row>51</xdr:row>
      <xdr:rowOff>161925</xdr:rowOff>
    </xdr:from>
    <xdr:to>
      <xdr:col>17</xdr:col>
      <xdr:colOff>352425</xdr:colOff>
      <xdr:row>66</xdr:row>
      <xdr:rowOff>47625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6B623B5-7283-480E-B06A-C35294BC3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266700</xdr:colOff>
      <xdr:row>74</xdr:row>
      <xdr:rowOff>28575</xdr:rowOff>
    </xdr:from>
    <xdr:to>
      <xdr:col>17</xdr:col>
      <xdr:colOff>428625</xdr:colOff>
      <xdr:row>90</xdr:row>
      <xdr:rowOff>66675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1681B256-6816-60C2-737A-696986368FE4}"/>
            </a:ext>
          </a:extLst>
        </xdr:cNvPr>
        <xdr:cNvSpPr/>
      </xdr:nvSpPr>
      <xdr:spPr>
        <a:xfrm>
          <a:off x="1514475" y="14125575"/>
          <a:ext cx="9915525" cy="30861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409575</xdr:colOff>
      <xdr:row>75</xdr:row>
      <xdr:rowOff>152400</xdr:rowOff>
    </xdr:from>
    <xdr:to>
      <xdr:col>17</xdr:col>
      <xdr:colOff>371475</xdr:colOff>
      <xdr:row>90</xdr:row>
      <xdr:rowOff>9525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C9EEEEDA-4BD1-41C7-9B85-43B2F04D1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600076</xdr:colOff>
      <xdr:row>70</xdr:row>
      <xdr:rowOff>85720</xdr:rowOff>
    </xdr:from>
    <xdr:to>
      <xdr:col>14</xdr:col>
      <xdr:colOff>447675</xdr:colOff>
      <xdr:row>72</xdr:row>
      <xdr:rowOff>152395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3EB28627-44B9-06F0-CA40-262C3851D302}"/>
            </a:ext>
          </a:extLst>
        </xdr:cNvPr>
        <xdr:cNvSpPr txBox="1"/>
      </xdr:nvSpPr>
      <xdr:spPr>
        <a:xfrm>
          <a:off x="3676651" y="13420720"/>
          <a:ext cx="5943599" cy="4476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2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Descarte mensal de cada</a:t>
          </a:r>
          <a:r>
            <a:rPr lang="pt-BR" sz="3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item</a:t>
          </a:r>
          <a:endParaRPr lang="pt-BR" sz="3200" kern="1200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6</xdr:col>
      <xdr:colOff>76201</xdr:colOff>
      <xdr:row>2</xdr:row>
      <xdr:rowOff>133349</xdr:rowOff>
    </xdr:from>
    <xdr:to>
      <xdr:col>13</xdr:col>
      <xdr:colOff>76201</xdr:colOff>
      <xdr:row>8</xdr:row>
      <xdr:rowOff>180975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A3078959-811C-DD23-F892-B1C85CCBBE5E}"/>
            </a:ext>
          </a:extLst>
        </xdr:cNvPr>
        <xdr:cNvGrpSpPr/>
      </xdr:nvGrpSpPr>
      <xdr:grpSpPr>
        <a:xfrm>
          <a:off x="4362451" y="514349"/>
          <a:ext cx="4250531" cy="1190626"/>
          <a:chOff x="3952876" y="314324"/>
          <a:chExt cx="4267200" cy="1190626"/>
        </a:xfrm>
      </xdr:grpSpPr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E7D221D4-A904-1DA1-E03F-5EA1118C2206}"/>
              </a:ext>
            </a:extLst>
          </xdr:cNvPr>
          <xdr:cNvSpPr txBox="1"/>
        </xdr:nvSpPr>
        <xdr:spPr>
          <a:xfrm>
            <a:off x="3952876" y="314324"/>
            <a:ext cx="4267200" cy="561975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 kern="1200">
                <a:solidFill>
                  <a:schemeClr val="bg1"/>
                </a:solidFill>
                <a:latin typeface="Franklin Gothic Demi Cond" panose="020B0706030402020204" pitchFamily="34" charset="0"/>
              </a:rPr>
              <a:t>Menos plásticos,</a:t>
            </a:r>
          </a:p>
        </xdr:txBody>
      </xdr:sp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282C45EC-C0CB-C798-B8FA-BC24D2FF187C}"/>
              </a:ext>
            </a:extLst>
          </xdr:cNvPr>
          <xdr:cNvSpPr txBox="1"/>
        </xdr:nvSpPr>
        <xdr:spPr>
          <a:xfrm>
            <a:off x="4533901" y="876300"/>
            <a:ext cx="3105150" cy="628650"/>
          </a:xfrm>
          <a:prstGeom prst="rect">
            <a:avLst/>
          </a:prstGeom>
          <a:solidFill>
            <a:schemeClr val="tx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4800" b="1" kern="1200">
                <a:solidFill>
                  <a:schemeClr val="bg1"/>
                </a:solidFill>
                <a:latin typeface="Franklin Gothic Demi Cond" panose="020B0706030402020204" pitchFamily="34" charset="0"/>
              </a:rPr>
              <a:t>Mais Futuro:</a:t>
            </a:r>
          </a:p>
        </xdr:txBody>
      </xdr:sp>
    </xdr:grpSp>
    <xdr:clientData/>
  </xdr:twoCellAnchor>
  <xdr:twoCellAnchor>
    <xdr:from>
      <xdr:col>3</xdr:col>
      <xdr:colOff>428625</xdr:colOff>
      <xdr:row>9</xdr:row>
      <xdr:rowOff>180975</xdr:rowOff>
    </xdr:from>
    <xdr:to>
      <xdr:col>15</xdr:col>
      <xdr:colOff>552450</xdr:colOff>
      <xdr:row>11</xdr:row>
      <xdr:rowOff>180975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94182BCB-2D3C-0B5A-38E7-5EE8A6F21A49}"/>
            </a:ext>
          </a:extLst>
        </xdr:cNvPr>
        <xdr:cNvSpPr txBox="1"/>
      </xdr:nvSpPr>
      <xdr:spPr>
        <a:xfrm>
          <a:off x="2895600" y="1895475"/>
          <a:ext cx="74390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kern="1200"/>
            <a:t>Aqui está a prova, mostramos</a:t>
          </a:r>
          <a:r>
            <a:rPr lang="pt-BR" sz="2400" kern="1200" baseline="0"/>
            <a:t> os números e as vantagens.</a:t>
          </a:r>
          <a:endParaRPr lang="pt-BR" sz="24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..." refreshedDate="45658.853574652778" createdVersion="8" refreshedVersion="8" minRefreshableVersion="3" recordCount="12" xr:uid="{254A5E16-725B-4799-B420-4778F92F5A24}">
  <cacheSource type="worksheet">
    <worksheetSource name="TBL_Dados1"/>
  </cacheSource>
  <cacheFields count="10">
    <cacheField name="Data" numFmtId="164">
      <sharedItems containsNonDate="0" containsDate="1" containsMixedTypes="1" minDate="2025-01-20T00:00:00" maxDate="2025-12-21T00:00:00" count="13">
        <d v="2025-01-20T00:00:00"/>
        <d v="2025-02-20T00:00:00"/>
        <d v="2025-03-20T00:00:00"/>
        <d v="2025-04-20T00:00:00"/>
        <d v="2025-05-20T00:00:00"/>
        <d v="2025-06-20T00:00:00"/>
        <d v="2025-07-20T00:00:00"/>
        <d v="2025-08-20T00:00:00"/>
        <d v="2025-09-20T00:00:00"/>
        <d v="2025-10-20T00:00:00"/>
        <d v="2025-11-20T00:00:00"/>
        <d v="2025-12-20T00:00:00"/>
        <s v="TOTAL 2025" u="1"/>
      </sharedItems>
    </cacheField>
    <cacheField name="Copo de Plástico para Água" numFmtId="4">
      <sharedItems containsSemiMixedTypes="0" containsString="0" containsNumber="1" containsInteger="1" minValue="4200" maxValue="4200" count="1">
        <n v="4200"/>
      </sharedItems>
    </cacheField>
    <cacheField name="Copo Plástico para Café" numFmtId="4">
      <sharedItems containsSemiMixedTypes="0" containsString="0" containsNumber="1" containsInteger="1" minValue="6300" maxValue="6300"/>
    </cacheField>
    <cacheField name="Copo de Vidro para Água" numFmtId="4">
      <sharedItems containsSemiMixedTypes="0" containsString="0" containsNumber="1" containsInteger="1" minValue="210" maxValue="210" count="1">
        <n v="210"/>
      </sharedItems>
    </cacheField>
    <cacheField name="Xícara de Vidro para Café" numFmtId="4">
      <sharedItems containsSemiMixedTypes="0" containsString="0" containsNumber="1" containsInteger="1" minValue="147" maxValue="147"/>
    </cacheField>
    <cacheField name="Copo de Aço Inoxidável para Água" numFmtId="4">
      <sharedItems containsSemiMixedTypes="0" containsString="0" containsNumber="1" minValue="73.5" maxValue="73.5"/>
    </cacheField>
    <cacheField name="Caneca de Cerâmica para Chá" numFmtId="4">
      <sharedItems containsSemiMixedTypes="0" containsString="0" containsNumber="1" containsInteger="1" minValue="21" maxValue="21"/>
    </cacheField>
    <cacheField name="Caneca de Isopor para Café" numFmtId="4">
      <sharedItems containsSemiMixedTypes="0" containsString="0" containsNumber="1" containsInteger="1" minValue="2100" maxValue="2100"/>
    </cacheField>
    <cacheField name="Copo de polipropileno para Água" numFmtId="4">
      <sharedItems containsSemiMixedTypes="0" containsString="0" containsNumber="1" containsInteger="1" minValue="84" maxValue="84"/>
    </cacheField>
    <cacheField name="Copo de polipropileno para Café" numFmtId="4">
      <sharedItems containsSemiMixedTypes="0" containsString="0" containsNumber="1" containsInteger="1" minValue="105" maxValue="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..." refreshedDate="45658.887757986115" createdVersion="8" refreshedVersion="8" minRefreshableVersion="3" recordCount="13" xr:uid="{6BD2ADB2-CE92-41EF-BE00-10C2E960BFED}">
  <cacheSource type="worksheet">
    <worksheetSource name="TBL_Dados2"/>
  </cacheSource>
  <cacheFields count="10">
    <cacheField name="Data" numFmtId="164">
      <sharedItems containsNonDate="0" containsDate="1" containsMixedTypes="1" minDate="2024-01-20T00:00:00" maxDate="2024-12-21T00:00:00" count="13">
        <d v="2024-01-20T00:00:00"/>
        <d v="2024-02-20T00:00:00"/>
        <d v="2024-03-20T00:00:00"/>
        <d v="2024-04-20T00:00:00"/>
        <d v="2024-05-20T00:00:00"/>
        <d v="2024-06-20T00:00:00"/>
        <d v="2024-07-20T00:00:00"/>
        <d v="2024-08-20T00:00:00"/>
        <d v="2024-09-20T00:00:00"/>
        <d v="2024-10-20T00:00:00"/>
        <d v="2024-11-20T00:00:00"/>
        <d v="2024-12-20T00:00:00"/>
        <s v="TOTAL 2024"/>
      </sharedItems>
    </cacheField>
    <cacheField name="Copo de Plástico para Água" numFmtId="4">
      <sharedItems containsSemiMixedTypes="0" containsString="0" containsNumber="1" containsInteger="1" minValue="0" maxValue="23100" count="12">
        <n v="4200"/>
        <n v="3780"/>
        <n v="3360"/>
        <n v="2940"/>
        <n v="2520"/>
        <n v="2100"/>
        <n v="1680"/>
        <n v="1260"/>
        <n v="840"/>
        <n v="420"/>
        <n v="0"/>
        <n v="23100"/>
      </sharedItems>
    </cacheField>
    <cacheField name="Copo Plástico para Café" numFmtId="4">
      <sharedItems containsSemiMixedTypes="0" containsString="0" containsNumber="1" containsInteger="1" minValue="0" maxValue="34650"/>
    </cacheField>
    <cacheField name="Copo de Vidro para Água" numFmtId="4">
      <sharedItems containsSemiMixedTypes="0" containsString="0" containsNumber="1" minValue="0" maxValue="273" count="12">
        <n v="0"/>
        <n v="4.2"/>
        <n v="8.4"/>
        <n v="12.6"/>
        <n v="16.8"/>
        <n v="21"/>
        <n v="25.2"/>
        <n v="29.4"/>
        <n v="33.6"/>
        <n v="37.799999999999997"/>
        <n v="42"/>
        <n v="273"/>
      </sharedItems>
    </cacheField>
    <cacheField name="Xícara de Vidro para Café" numFmtId="4">
      <sharedItems containsSemiMixedTypes="0" containsString="0" containsNumber="1" minValue="0" maxValue="273"/>
    </cacheField>
    <cacheField name="Copo de Aço Inoxidável para Água" numFmtId="4">
      <sharedItems containsSemiMixedTypes="0" containsString="0" containsNumber="1" minValue="0" maxValue="68.25"/>
    </cacheField>
    <cacheField name="Caneca de Cerâmica para Chá" numFmtId="4">
      <sharedItems containsSemiMixedTypes="0" containsString="0" containsNumber="1" minValue="0" maxValue="136.5"/>
    </cacheField>
    <cacheField name="Caneca de Isopor para Chá" numFmtId="4">
      <sharedItems containsSemiMixedTypes="0" containsString="0" containsNumber="1" containsInteger="1" minValue="0" maxValue="11550"/>
    </cacheField>
    <cacheField name="Copo de polipropileno para Água" numFmtId="4">
      <sharedItems containsSemiMixedTypes="0" containsString="0" containsNumber="1" minValue="0" maxValue="546"/>
    </cacheField>
    <cacheField name="Copo de polipropileno para Café" numFmtId="4">
      <sharedItems containsSemiMixedTypes="0" containsString="0" containsNumber="1" minValue="0" maxValue="68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..." refreshedDate="45658.900728125001" createdVersion="8" refreshedVersion="8" minRefreshableVersion="3" recordCount="9" xr:uid="{2C2F864D-1A55-4EA1-8330-8F36BE13CC8F}">
  <cacheSource type="worksheet">
    <worksheetSource name="TBL_Insumos"/>
  </cacheSource>
  <cacheFields count="10">
    <cacheField name="Tipo" numFmtId="0">
      <sharedItems count="9">
        <s v="Copo de Plástico para Água"/>
        <s v="Copo Plástico para Café"/>
        <s v="Copo de Vidro para Água"/>
        <s v="Xícara de Vidro para Café"/>
        <s v="Copo de Aço Inoxidável para Água"/>
        <s v="Caneca de Cerâmica para Chá"/>
        <s v="Copo de Isopor para Café"/>
        <s v="Copo de polipropileno para Água"/>
        <s v="Copo de polipropileno para Café"/>
      </sharedItems>
    </cacheField>
    <cacheField name="D - Descartáveis  R - Reutilizáveis" numFmtId="0">
      <sharedItems/>
    </cacheField>
    <cacheField name="Preço Unitário" numFmtId="165">
      <sharedItems containsSemiMixedTypes="0" containsString="0" containsNumber="1" minValue="0.1" maxValue="20"/>
    </cacheField>
    <cacheField name="% Descarte Mensal" numFmtId="9">
      <sharedItems containsSemiMixedTypes="0" containsString="0" containsNumber="1" minValue="0.05" maxValue="1" count="6">
        <n v="1"/>
        <n v="0.2"/>
        <n v="0.05"/>
        <n v="7.0000000000000007E-2"/>
        <n v="0.4"/>
        <n v="0.5"/>
      </sharedItems>
    </cacheField>
    <cacheField name="Quantidades diárias por colaborador" numFmtId="4">
      <sharedItems containsSemiMixedTypes="0" containsString="0" containsNumber="1" minValue="5.0000000000000001E-3" maxValue="3"/>
    </cacheField>
    <cacheField name="Custo diário por colaborador" numFmtId="165">
      <sharedItems containsSemiMixedTypes="0" containsString="0" containsNumber="1" minValue="3.5000000000000003E-2" maxValue="0.75"/>
    </cacheField>
    <cacheField name="Quantidades mensal por colaborador" numFmtId="4">
      <sharedItems containsSemiMixedTypes="0" containsString="0" containsNumber="1" minValue="0.105" maxValue="63"/>
    </cacheField>
    <cacheField name="Custo mensal por colaborador" numFmtId="165">
      <sharedItems containsSemiMixedTypes="0" containsString="0" containsNumber="1" minValue="0.73499999999999999" maxValue="15.75"/>
    </cacheField>
    <cacheField name="Custo Anual na Transição" numFmtId="4">
      <sharedItems containsSemiMixedTypes="0" containsString="0" containsNumber="1" minValue="42" maxValue="682.5"/>
    </cacheField>
    <cacheField name="Custo Anual Fixo" numFmtId="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6300"/>
    <x v="0"/>
    <n v="147"/>
    <n v="73.5"/>
    <n v="21"/>
    <n v="2100"/>
    <n v="84"/>
    <n v="105"/>
  </r>
  <r>
    <x v="1"/>
    <x v="0"/>
    <n v="6300"/>
    <x v="0"/>
    <n v="147"/>
    <n v="73.5"/>
    <n v="21"/>
    <n v="2100"/>
    <n v="84"/>
    <n v="105"/>
  </r>
  <r>
    <x v="2"/>
    <x v="0"/>
    <n v="6300"/>
    <x v="0"/>
    <n v="147"/>
    <n v="73.5"/>
    <n v="21"/>
    <n v="2100"/>
    <n v="84"/>
    <n v="105"/>
  </r>
  <r>
    <x v="3"/>
    <x v="0"/>
    <n v="6300"/>
    <x v="0"/>
    <n v="147"/>
    <n v="73.5"/>
    <n v="21"/>
    <n v="2100"/>
    <n v="84"/>
    <n v="105"/>
  </r>
  <r>
    <x v="4"/>
    <x v="0"/>
    <n v="6300"/>
    <x v="0"/>
    <n v="147"/>
    <n v="73.5"/>
    <n v="21"/>
    <n v="2100"/>
    <n v="84"/>
    <n v="105"/>
  </r>
  <r>
    <x v="5"/>
    <x v="0"/>
    <n v="6300"/>
    <x v="0"/>
    <n v="147"/>
    <n v="73.5"/>
    <n v="21"/>
    <n v="2100"/>
    <n v="84"/>
    <n v="105"/>
  </r>
  <r>
    <x v="6"/>
    <x v="0"/>
    <n v="6300"/>
    <x v="0"/>
    <n v="147"/>
    <n v="73.5"/>
    <n v="21"/>
    <n v="2100"/>
    <n v="84"/>
    <n v="105"/>
  </r>
  <r>
    <x v="7"/>
    <x v="0"/>
    <n v="6300"/>
    <x v="0"/>
    <n v="147"/>
    <n v="73.5"/>
    <n v="21"/>
    <n v="2100"/>
    <n v="84"/>
    <n v="105"/>
  </r>
  <r>
    <x v="8"/>
    <x v="0"/>
    <n v="6300"/>
    <x v="0"/>
    <n v="147"/>
    <n v="73.5"/>
    <n v="21"/>
    <n v="2100"/>
    <n v="84"/>
    <n v="105"/>
  </r>
  <r>
    <x v="9"/>
    <x v="0"/>
    <n v="6300"/>
    <x v="0"/>
    <n v="147"/>
    <n v="73.5"/>
    <n v="21"/>
    <n v="2100"/>
    <n v="84"/>
    <n v="105"/>
  </r>
  <r>
    <x v="10"/>
    <x v="0"/>
    <n v="6300"/>
    <x v="0"/>
    <n v="147"/>
    <n v="73.5"/>
    <n v="21"/>
    <n v="2100"/>
    <n v="84"/>
    <n v="105"/>
  </r>
  <r>
    <x v="11"/>
    <x v="0"/>
    <n v="6300"/>
    <x v="0"/>
    <n v="147"/>
    <n v="73.5"/>
    <n v="21"/>
    <n v="2100"/>
    <n v="84"/>
    <n v="1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6300"/>
    <x v="0"/>
    <n v="0"/>
    <n v="0"/>
    <n v="0"/>
    <n v="2100"/>
    <n v="0"/>
    <n v="0"/>
  </r>
  <r>
    <x v="1"/>
    <x v="1"/>
    <n v="5670"/>
    <x v="1"/>
    <n v="4.2"/>
    <n v="1.05"/>
    <n v="2.1"/>
    <n v="1890"/>
    <n v="8.4"/>
    <n v="10.5"/>
  </r>
  <r>
    <x v="2"/>
    <x v="2"/>
    <n v="5040"/>
    <x v="2"/>
    <n v="8.4"/>
    <n v="2.1"/>
    <n v="4.2"/>
    <n v="1680"/>
    <n v="16.8"/>
    <n v="21"/>
  </r>
  <r>
    <x v="3"/>
    <x v="3"/>
    <n v="4410"/>
    <x v="3"/>
    <n v="12.6"/>
    <n v="3.15"/>
    <n v="6.3"/>
    <n v="1470"/>
    <n v="25.2"/>
    <n v="31.5"/>
  </r>
  <r>
    <x v="4"/>
    <x v="4"/>
    <n v="3780"/>
    <x v="4"/>
    <n v="16.8"/>
    <n v="4.2"/>
    <n v="8.4"/>
    <n v="1260"/>
    <n v="33.6"/>
    <n v="42"/>
  </r>
  <r>
    <x v="5"/>
    <x v="5"/>
    <n v="3150"/>
    <x v="5"/>
    <n v="21"/>
    <n v="5.25"/>
    <n v="10.5"/>
    <n v="1050"/>
    <n v="42"/>
    <n v="52.5"/>
  </r>
  <r>
    <x v="6"/>
    <x v="6"/>
    <n v="2520"/>
    <x v="6"/>
    <n v="25.2"/>
    <n v="6.3"/>
    <n v="12.6"/>
    <n v="840"/>
    <n v="50.4"/>
    <n v="63"/>
  </r>
  <r>
    <x v="7"/>
    <x v="7"/>
    <n v="1890"/>
    <x v="7"/>
    <n v="29.4"/>
    <n v="7.35"/>
    <n v="14.7"/>
    <n v="630"/>
    <n v="58.8"/>
    <n v="73.5"/>
  </r>
  <r>
    <x v="8"/>
    <x v="8"/>
    <n v="1260"/>
    <x v="8"/>
    <n v="33.6"/>
    <n v="8.4"/>
    <n v="16.8"/>
    <n v="420"/>
    <n v="67.2"/>
    <n v="84"/>
  </r>
  <r>
    <x v="9"/>
    <x v="9"/>
    <n v="630"/>
    <x v="9"/>
    <n v="37.799999999999997"/>
    <n v="9.4499999999999993"/>
    <n v="18.899999999999999"/>
    <n v="210"/>
    <n v="75.599999999999994"/>
    <n v="94.5"/>
  </r>
  <r>
    <x v="10"/>
    <x v="10"/>
    <n v="0"/>
    <x v="10"/>
    <n v="42"/>
    <n v="10.5"/>
    <n v="21"/>
    <n v="0"/>
    <n v="84"/>
    <n v="105"/>
  </r>
  <r>
    <x v="11"/>
    <x v="10"/>
    <n v="0"/>
    <x v="10"/>
    <n v="42"/>
    <n v="10.5"/>
    <n v="21"/>
    <n v="0"/>
    <n v="84"/>
    <n v="105"/>
  </r>
  <r>
    <x v="12"/>
    <x v="11"/>
    <n v="34650"/>
    <x v="11"/>
    <n v="273"/>
    <n v="68.25"/>
    <n v="136.5"/>
    <n v="11550"/>
    <n v="546"/>
    <n v="682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D"/>
    <n v="0.3"/>
    <x v="0"/>
    <n v="2"/>
    <n v="0.6"/>
    <n v="42"/>
    <n v="12.6"/>
    <n v="42"/>
    <e v="#REF!"/>
  </r>
  <r>
    <x v="1"/>
    <s v="D"/>
    <n v="0.1"/>
    <x v="0"/>
    <n v="3"/>
    <n v="0.30000000000000004"/>
    <n v="63"/>
    <n v="6.3000000000000007"/>
    <n v="52.5"/>
    <e v="#REF!"/>
  </r>
  <r>
    <x v="2"/>
    <s v="R"/>
    <n v="5"/>
    <x v="1"/>
    <n v="0.02"/>
    <n v="0.1"/>
    <n v="0.42"/>
    <n v="2.1"/>
    <n v="63"/>
    <e v="#REF!"/>
  </r>
  <r>
    <x v="3"/>
    <s v="R"/>
    <n v="3.5"/>
    <x v="1"/>
    <n v="0.02"/>
    <n v="7.0000000000000007E-2"/>
    <n v="0.42"/>
    <n v="1.47"/>
    <n v="73.5"/>
    <e v="#REF!"/>
  </r>
  <r>
    <x v="4"/>
    <s v="R"/>
    <n v="7"/>
    <x v="2"/>
    <n v="5.0000000000000001E-3"/>
    <n v="3.5000000000000003E-2"/>
    <n v="0.105"/>
    <n v="0.73499999999999999"/>
    <n v="84"/>
    <e v="#REF!"/>
  </r>
  <r>
    <x v="5"/>
    <s v="R"/>
    <n v="20"/>
    <x v="3"/>
    <n v="0.01"/>
    <n v="0.2"/>
    <n v="0.21"/>
    <n v="4.2"/>
    <n v="94.5"/>
    <e v="#REF!"/>
  </r>
  <r>
    <x v="6"/>
    <s v="D"/>
    <n v="0.75"/>
    <x v="0"/>
    <n v="1"/>
    <n v="0.75"/>
    <n v="21"/>
    <n v="15.75"/>
    <n v="105"/>
    <e v="#REF!"/>
  </r>
  <r>
    <x v="7"/>
    <s v="R"/>
    <n v="6"/>
    <x v="4"/>
    <n v="0.04"/>
    <n v="0.24"/>
    <n v="0.84"/>
    <n v="5.04"/>
    <n v="105"/>
    <e v="#REF!"/>
  </r>
  <r>
    <x v="8"/>
    <s v="R"/>
    <n v="4"/>
    <x v="5"/>
    <n v="0.05"/>
    <n v="0.2"/>
    <n v="1.05"/>
    <n v="4.2"/>
    <n v="682.5"/>
    <e v="#REF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1A9C5-7D20-4F50-9A1F-4BA60497C589}" name="Tabela dinâmica7" cacheId="3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0:C60" firstHeaderRow="1" firstDataRow="1" firstDataCol="1"/>
  <pivotFields count="10">
    <pivotField axis="axisRow" showAll="0">
      <items count="10">
        <item x="5"/>
        <item x="4"/>
        <item x="6"/>
        <item x="0"/>
        <item x="7"/>
        <item x="8"/>
        <item x="2"/>
        <item x="1"/>
        <item x="3"/>
        <item t="default"/>
      </items>
    </pivotField>
    <pivotField showAll="0"/>
    <pivotField numFmtId="165" showAll="0"/>
    <pivotField dataField="1" numFmtId="9" showAll="0">
      <items count="7">
        <item x="2"/>
        <item x="3"/>
        <item x="1"/>
        <item x="4"/>
        <item x="5"/>
        <item x="0"/>
        <item t="default"/>
      </items>
    </pivotField>
    <pivotField numFmtId="4" showAll="0"/>
    <pivotField numFmtId="165" showAll="0"/>
    <pivotField numFmtId="4" showAll="0"/>
    <pivotField numFmtId="165" showAll="0"/>
    <pivotField numFmtId="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% Descarte Mensal" fld="3" baseField="0" baseItem="0" numFmtId="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17109-8339-4215-88ED-FC066C28D9FA}" name="Tabela dinâ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F22:G35" firstHeaderRow="1" firstDataRow="1" firstDataCol="1"/>
  <pivotFields count="10">
    <pivotField axis="axisRow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Copo de Plástico para Água" fld="1" baseField="0" baseItem="0" numFmtId="4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499C9-771D-4C49-8FD3-90E6B93C5710}" name="Tabela dinâ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4:G17" firstHeaderRow="1" firstDataRow="1" firstDataCol="1"/>
  <pivotFields count="10">
    <pivotField axis="axisRow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>
      <items count="13">
        <item x="10"/>
        <item x="9"/>
        <item x="8"/>
        <item x="7"/>
        <item x="6"/>
        <item x="5"/>
        <item x="4"/>
        <item x="3"/>
        <item x="2"/>
        <item x="1"/>
        <item x="0"/>
        <item x="11"/>
        <item t="default"/>
      </items>
    </pivotField>
    <pivotField numFmtId="4" showAll="0"/>
    <pivotField dataField="1" numFmtId="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Copo de Vidro para Água" fld="3" baseField="0" baseItem="0" numFmtId="4"/>
  </dataFields>
  <chartFormats count="1">
    <chartFormat chart="1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218C5-E69E-46F5-8703-5387DD2B838E}" name="Tabela dinâ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3" firstHeaderRow="0" firstDataRow="1" firstDataCol="0"/>
  <pivotFields count="10">
    <pivotField showAll="0">
      <items count="14">
        <item h="1"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4" showAll="0"/>
    <pivotField dataField="1"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numFmtId="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Copo Plástico para Café" fld="2" baseField="0" baseItem="0" numFmtId="4"/>
    <dataField name="Soma de Xícara de Vidro para Café" fld="4" baseField="0" baseItem="0" numFmtId="4"/>
  </dataFields>
  <chartFormats count="3"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2F9DB-CBDE-458D-B2CE-AEA61579E3E4}" name="Tabela dinâ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:C5" firstHeaderRow="0" firstDataRow="1" firstDataCol="0"/>
  <pivotFields count="10">
    <pivotField showAll="0">
      <items count="14">
        <item m="1"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" showAll="0">
      <items count="2">
        <item x="0"/>
        <item t="default"/>
      </items>
    </pivotField>
    <pivotField numFmtId="4" showAll="0"/>
    <pivotField dataField="1" numFmtId="4" showAll="0">
      <items count="2">
        <item x="0"/>
        <item t="default"/>
      </items>
    </pivotField>
    <pivotField numFmtId="4" showAll="0"/>
    <pivotField numFmtId="4" showAll="0"/>
    <pivotField numFmtId="4" showAll="0"/>
    <pivotField numFmtId="4" showAll="0"/>
    <pivotField numFmtId="4" showAll="0"/>
    <pivotField numFmtId="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a de Copo de Plástico para Água" fld="1" baseField="0" baseItem="0" numFmtId="4"/>
    <dataField name="Soma de Copo de Vidro para Água" fld="3" baseField="0" baseItem="0" numFmtId="4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EA55A-40B1-4377-AEC4-864A6B795C32}" name="TBL_Insumos" displayName="TBL_Insumos" ref="A1:J10" insertRowShift="1" totalsRowShown="0" headerRowDxfId="35" dataDxfId="34">
  <autoFilter ref="A1:J10" xr:uid="{98CEA55A-40B1-4377-AEC4-864A6B795C32}"/>
  <tableColumns count="10">
    <tableColumn id="1" xr3:uid="{42FEC33F-4CB3-4B41-A633-E3D2D4A0E223}" name="Tipo" dataDxfId="33"/>
    <tableColumn id="2" xr3:uid="{50E3BA4A-3E4A-4B30-AD5B-BABB62C44840}" name="D - Descartáveis  R - Reutilizáveis" dataDxfId="32"/>
    <tableColumn id="3" xr3:uid="{A81B20CA-D644-4065-AE63-5C73532BAE7F}" name="Preço Unitário" dataDxfId="31"/>
    <tableColumn id="4" xr3:uid="{7AF4EA6E-CCE5-4F42-B8F9-BBA2E8B6628F}" name="% Descarte Mensal" dataDxfId="30"/>
    <tableColumn id="5" xr3:uid="{2A216AD9-04AA-450A-9253-693B0F72BE66}" name="Quantidades diárias por colaborador" dataDxfId="29"/>
    <tableColumn id="7" xr3:uid="{B06E67F0-A64B-4F73-B5AD-5E522002358A}" name="Custo diário por colaborador" dataDxfId="28">
      <calculatedColumnFormula>TBL_Insumos[[#This Row],[Preço Unitário]]*TBL_Insumos[[#This Row],[Quantidades diárias por colaborador]]</calculatedColumnFormula>
    </tableColumn>
    <tableColumn id="6" xr3:uid="{EEC0297E-1BC7-4F3B-B858-A47E12D4AFD2}" name="Quantidades mensal por colaborador" dataDxfId="27">
      <calculatedColumnFormula>TBL_Insumos[[#This Row],[Quantidades diárias por colaborador]]*21</calculatedColumnFormula>
    </tableColumn>
    <tableColumn id="8" xr3:uid="{730D5A1F-0128-4512-A63F-0208C9DBD7C3}" name="Custo mensal por colaborador" dataDxfId="26">
      <calculatedColumnFormula>TBL_Insumos[[#This Row],[Quantidades mensal por colaborador]]*TBL_Insumos[[#This Row],[Preço Unitário]]</calculatedColumnFormula>
    </tableColumn>
    <tableColumn id="9" xr3:uid="{E0B877CD-5C3F-45F0-825E-575610A01F24}" name="Custo Anual na Transição" dataDxfId="25">
      <calculatedColumnFormula>Dados2!J6</calculatedColumnFormula>
    </tableColumn>
    <tableColumn id="10" xr3:uid="{A2615B23-AA6D-404B-B53E-F832044A93E5}" name="Custo Anual Fixo" dataDxfId="24">
      <calculatedColumnFormula>Dados1!D12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6EF5C-9976-47C0-A329-A5E61493CEBB}" name="TBL_Dados1" displayName="TBL_Dados1" ref="A1:J13" insertRowShift="1" totalsRowShown="0" headerRowDxfId="23" dataDxfId="22">
  <autoFilter ref="A1:J13" xr:uid="{B026EF5C-9976-47C0-A329-A5E61493CEBB}"/>
  <tableColumns count="10">
    <tableColumn id="1" xr3:uid="{42231A55-F392-4BA7-94E9-DDB6555ABB53}" name="Data" dataDxfId="21"/>
    <tableColumn id="9" xr3:uid="{98DCAB56-F3EA-4113-B685-869CD11BE481}" name="Copo de Plástico para Água" dataDxfId="20"/>
    <tableColumn id="14" xr3:uid="{254511BA-7166-4F92-BA81-FB58A1BDC7B7}" name="Copo Plástico para Café" dataDxfId="19"/>
    <tableColumn id="18" xr3:uid="{FF5DB8A8-A275-4C75-A925-ABD0F088CD32}" name="Copo de Vidro para Água" dataDxfId="18"/>
    <tableColumn id="20" xr3:uid="{5E2BBE7D-6035-4A8C-A5AF-31470E5238EE}" name="Xícara de Vidro para Café" dataDxfId="17"/>
    <tableColumn id="13" xr3:uid="{64FBC0C6-2F0B-44DC-9772-E9658178D5FF}" name="Copo de Aço Inoxidável para Água" dataDxfId="16"/>
    <tableColumn id="12" xr3:uid="{512130CB-999C-46EE-88FF-81CEC018CDD4}" name="Caneca de Cerâmica para Chá" dataDxfId="15"/>
    <tableColumn id="11" xr3:uid="{78962526-7DBA-4D13-9F08-B55785EC1970}" name="Caneca de Isopor para Café" dataDxfId="14"/>
    <tableColumn id="10" xr3:uid="{17559C10-4A84-4223-9098-1DDA6428E241}" name="Copo de polipropileno para Água" dataDxfId="13"/>
    <tableColumn id="15" xr3:uid="{B0C3FB1D-B4CF-4AC5-A81C-C2548127E6C7}" name="Copo de polipropileno para Café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BB43B4-0576-43CF-8477-2AB571D326A3}" name="TBL_Dados2" displayName="TBL_Dados2" ref="A1:J14" insertRowShift="1" totalsRowShown="0" headerRowDxfId="11" dataDxfId="10">
  <autoFilter ref="A1:J14" xr:uid="{3BBB43B4-0576-43CF-8477-2AB571D326A3}"/>
  <tableColumns count="10">
    <tableColumn id="1" xr3:uid="{09ABBA93-EA68-447A-9EBE-C4867C9EB0E2}" name="Data" dataDxfId="9"/>
    <tableColumn id="9" xr3:uid="{567E556E-4BE6-4513-B504-77E51AC93995}" name="Copo de Plástico para Água" dataDxfId="8"/>
    <tableColumn id="14" xr3:uid="{F0D6E9BF-2738-4A34-85DD-9B24156A4A72}" name="Copo Plástico para Café" dataDxfId="7"/>
    <tableColumn id="18" xr3:uid="{148C533C-680F-4822-B6B7-A19710E8625B}" name="Copo de Vidro para Água" dataDxfId="6"/>
    <tableColumn id="20" xr3:uid="{313C4B6D-2D27-4203-921E-9D7B739ED8A2}" name="Xícara de Vidro para Café" dataDxfId="5"/>
    <tableColumn id="13" xr3:uid="{1EED53E6-3785-4723-8AAE-320DAA134106}" name="Copo de Aço Inoxidável para Água" dataDxfId="4"/>
    <tableColumn id="12" xr3:uid="{48F89D23-321F-4B71-9ECC-D6CE6DE083DA}" name="Caneca de Cerâmica para Chá" dataDxfId="3"/>
    <tableColumn id="11" xr3:uid="{476EDEFD-0E75-4293-B945-73D0669767A1}" name="Caneca de Isopor para Chá" dataDxfId="2"/>
    <tableColumn id="10" xr3:uid="{91C06532-D249-4E4B-9227-F49EA34F8A1D}" name="Copo de polipropileno para Água" dataDxfId="1"/>
    <tableColumn id="15" xr3:uid="{13C40247-E6B8-41D9-82DC-16C32EACE40A}" name="Copo de polipropileno para Café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C8F2-250C-4785-B74A-1D2A2E6A99A2}">
  <sheetPr>
    <pageSetUpPr fitToPage="1"/>
  </sheetPr>
  <dimension ref="A1:T92"/>
  <sheetViews>
    <sheetView tabSelected="1" zoomScale="80" zoomScaleNormal="80" workbookViewId="0">
      <selection activeCell="AA15" sqref="AA15"/>
    </sheetView>
  </sheetViews>
  <sheetFormatPr defaultRowHeight="15" x14ac:dyDescent="0.25"/>
  <cols>
    <col min="1" max="1" width="18.7109375" style="13" customWidth="1"/>
  </cols>
  <sheetData>
    <row r="1" spans="2:20" x14ac:dyDescent="0.25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2:20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2:20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2:20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2:20" x14ac:dyDescent="0.25"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20" x14ac:dyDescent="0.25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2:20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2:20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2:20" x14ac:dyDescent="0.25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2:20" x14ac:dyDescent="0.25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2:20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2:20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2:20" x14ac:dyDescent="0.25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2:20" x14ac:dyDescent="0.25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2:20" x14ac:dyDescent="0.2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2:20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2:20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2:20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2:20" x14ac:dyDescent="0.25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2:20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2:20" x14ac:dyDescent="0.25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2:20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2:20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2:20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2:20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2:20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2:20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2:20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2:20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2:20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2:20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2:20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2:20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2:20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2:20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2:20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2:20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2:20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2:20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2:20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20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2:20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2:20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2:20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2:20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2:20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2:20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20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2:20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2:20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2:20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2:20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2:20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2:20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20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2:20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2:20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2:20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2:20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2:20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2:20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20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2:20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2:20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2:20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2:20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2:20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2:20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20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2:20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2:20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2:20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2:20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2:20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2:20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20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2:20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20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2:20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2:20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2:20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2:20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20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2:20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2:20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20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2:20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2:20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2:20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2:20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2:20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</sheetData>
  <pageMargins left="0.511811024" right="0.511811024" top="0.78740157499999996" bottom="0.78740157499999996" header="0.31496062000000002" footer="0.31496062000000002"/>
  <pageSetup paperSize="11" scale="31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DF8C-700D-44F3-8087-3DFD064101CB}">
  <dimension ref="A1:J11"/>
  <sheetViews>
    <sheetView workbookViewId="0">
      <selection sqref="A1:J10"/>
    </sheetView>
  </sheetViews>
  <sheetFormatPr defaultRowHeight="15" x14ac:dyDescent="0.25"/>
  <cols>
    <col min="1" max="1" width="37.42578125" customWidth="1"/>
    <col min="2" max="2" width="17" customWidth="1"/>
    <col min="3" max="3" width="21" customWidth="1"/>
    <col min="4" max="4" width="22.7109375" customWidth="1"/>
    <col min="5" max="5" width="22" customWidth="1"/>
    <col min="6" max="6" width="20" customWidth="1"/>
    <col min="7" max="7" width="21.5703125" customWidth="1"/>
    <col min="8" max="8" width="16.140625" customWidth="1"/>
    <col min="9" max="10" width="20.7109375" customWidth="1"/>
  </cols>
  <sheetData>
    <row r="1" spans="1:10" ht="50.1" customHeight="1" x14ac:dyDescent="0.25">
      <c r="A1" s="1" t="s">
        <v>12</v>
      </c>
      <c r="B1" s="3" t="s">
        <v>11</v>
      </c>
      <c r="C1" s="1" t="s">
        <v>10</v>
      </c>
      <c r="D1" s="1" t="s">
        <v>13</v>
      </c>
      <c r="E1" s="3" t="s">
        <v>17</v>
      </c>
      <c r="F1" s="3" t="s">
        <v>19</v>
      </c>
      <c r="G1" s="3" t="s">
        <v>18</v>
      </c>
      <c r="H1" s="3" t="s">
        <v>20</v>
      </c>
      <c r="I1" s="3" t="s">
        <v>22</v>
      </c>
      <c r="J1" s="1" t="s">
        <v>21</v>
      </c>
    </row>
    <row r="2" spans="1:10" ht="48.75" customHeight="1" x14ac:dyDescent="0.25">
      <c r="A2" s="1" t="s">
        <v>1</v>
      </c>
      <c r="B2" s="2" t="s">
        <v>6</v>
      </c>
      <c r="C2" s="5">
        <v>0.3</v>
      </c>
      <c r="D2" s="6">
        <v>1</v>
      </c>
      <c r="E2" s="7">
        <v>2</v>
      </c>
      <c r="F2" s="5">
        <f>TBL_Insumos[[#This Row],[Preço Unitário]]*TBL_Insumos[[#This Row],[Quantidades diárias por colaborador]]</f>
        <v>0.6</v>
      </c>
      <c r="G2" s="7">
        <f>TBL_Insumos[[#This Row],[Quantidades diárias por colaborador]]*21</f>
        <v>42</v>
      </c>
      <c r="H2" s="5">
        <f>TBL_Insumos[[#This Row],[Quantidades mensal por colaborador]]*TBL_Insumos[[#This Row],[Preço Unitário]]</f>
        <v>12.6</v>
      </c>
      <c r="I2" s="7">
        <f>Dados2!J6</f>
        <v>42</v>
      </c>
      <c r="J2" s="7" t="e">
        <f>Dados1!#REF!</f>
        <v>#REF!</v>
      </c>
    </row>
    <row r="3" spans="1:10" ht="50.1" customHeight="1" x14ac:dyDescent="0.25">
      <c r="A3" s="1" t="s">
        <v>2</v>
      </c>
      <c r="B3" s="2" t="s">
        <v>6</v>
      </c>
      <c r="C3" s="5">
        <v>0.1</v>
      </c>
      <c r="D3" s="6">
        <v>1</v>
      </c>
      <c r="E3" s="7">
        <v>3</v>
      </c>
      <c r="F3" s="5">
        <f>TBL_Insumos[[#This Row],[Preço Unitário]]*TBL_Insumos[[#This Row],[Quantidades diárias por colaborador]]</f>
        <v>0.30000000000000004</v>
      </c>
      <c r="G3" s="7">
        <f>TBL_Insumos[[#This Row],[Quantidades diárias por colaborador]]*21</f>
        <v>63</v>
      </c>
      <c r="H3" s="5">
        <f>TBL_Insumos[[#This Row],[Quantidades mensal por colaborador]]*TBL_Insumos[[#This Row],[Preço Unitário]]</f>
        <v>6.3000000000000007</v>
      </c>
      <c r="I3" s="7">
        <f>Dados2!J7</f>
        <v>52.5</v>
      </c>
      <c r="J3" s="7" t="e">
        <f>Dados1!#REF!</f>
        <v>#REF!</v>
      </c>
    </row>
    <row r="4" spans="1:10" ht="50.1" customHeight="1" x14ac:dyDescent="0.25">
      <c r="A4" s="1" t="s">
        <v>14</v>
      </c>
      <c r="B4" s="2" t="s">
        <v>7</v>
      </c>
      <c r="C4" s="5">
        <v>5</v>
      </c>
      <c r="D4" s="6">
        <v>0.2</v>
      </c>
      <c r="E4" s="7">
        <v>0.02</v>
      </c>
      <c r="F4" s="5">
        <f>TBL_Insumos[[#This Row],[Preço Unitário]]*TBL_Insumos[[#This Row],[Quantidades diárias por colaborador]]</f>
        <v>0.1</v>
      </c>
      <c r="G4" s="7">
        <f>TBL_Insumos[[#This Row],[Quantidades diárias por colaborador]]*21</f>
        <v>0.42</v>
      </c>
      <c r="H4" s="5">
        <f>TBL_Insumos[[#This Row],[Quantidades mensal por colaborador]]*TBL_Insumos[[#This Row],[Preço Unitário]]</f>
        <v>2.1</v>
      </c>
      <c r="I4" s="7">
        <f>Dados2!J8</f>
        <v>63</v>
      </c>
      <c r="J4" s="7" t="e">
        <f>Dados1!#REF!</f>
        <v>#REF!</v>
      </c>
    </row>
    <row r="5" spans="1:10" ht="50.1" customHeight="1" x14ac:dyDescent="0.25">
      <c r="A5" s="1" t="s">
        <v>15</v>
      </c>
      <c r="B5" s="2" t="s">
        <v>7</v>
      </c>
      <c r="C5" s="5">
        <v>3.5</v>
      </c>
      <c r="D5" s="6">
        <v>0.2</v>
      </c>
      <c r="E5" s="7">
        <v>0.02</v>
      </c>
      <c r="F5" s="5">
        <f>TBL_Insumos[[#This Row],[Preço Unitário]]*TBL_Insumos[[#This Row],[Quantidades diárias por colaborador]]</f>
        <v>7.0000000000000007E-2</v>
      </c>
      <c r="G5" s="7">
        <f>TBL_Insumos[[#This Row],[Quantidades diárias por colaborador]]*21</f>
        <v>0.42</v>
      </c>
      <c r="H5" s="5">
        <f>TBL_Insumos[[#This Row],[Quantidades mensal por colaborador]]*TBL_Insumos[[#This Row],[Preço Unitário]]</f>
        <v>1.47</v>
      </c>
      <c r="I5" s="7">
        <f>Dados2!J9</f>
        <v>73.5</v>
      </c>
      <c r="J5" s="7" t="e">
        <f>Dados1!#REF!</f>
        <v>#REF!</v>
      </c>
    </row>
    <row r="6" spans="1:10" ht="50.1" customHeight="1" x14ac:dyDescent="0.25">
      <c r="A6" s="1" t="s">
        <v>3</v>
      </c>
      <c r="B6" s="2" t="s">
        <v>7</v>
      </c>
      <c r="C6" s="5">
        <v>7</v>
      </c>
      <c r="D6" s="6">
        <v>0.05</v>
      </c>
      <c r="E6" s="7">
        <v>5.0000000000000001E-3</v>
      </c>
      <c r="F6" s="5">
        <f>TBL_Insumos[[#This Row],[Preço Unitário]]*TBL_Insumos[[#This Row],[Quantidades diárias por colaborador]]</f>
        <v>3.5000000000000003E-2</v>
      </c>
      <c r="G6" s="7">
        <f>TBL_Insumos[[#This Row],[Quantidades diárias por colaborador]]*21</f>
        <v>0.105</v>
      </c>
      <c r="H6" s="5">
        <f>TBL_Insumos[[#This Row],[Quantidades mensal por colaborador]]*TBL_Insumos[[#This Row],[Preço Unitário]]</f>
        <v>0.73499999999999999</v>
      </c>
      <c r="I6" s="7">
        <f>Dados2!J10</f>
        <v>84</v>
      </c>
      <c r="J6" s="7" t="e">
        <f>Dados1!#REF!</f>
        <v>#REF!</v>
      </c>
    </row>
    <row r="7" spans="1:10" ht="50.1" customHeight="1" x14ac:dyDescent="0.25">
      <c r="A7" s="1" t="s">
        <v>4</v>
      </c>
      <c r="B7" s="2" t="s">
        <v>7</v>
      </c>
      <c r="C7" s="5">
        <v>20</v>
      </c>
      <c r="D7" s="6">
        <v>7.0000000000000007E-2</v>
      </c>
      <c r="E7" s="7">
        <v>0.01</v>
      </c>
      <c r="F7" s="5">
        <f>TBL_Insumos[[#This Row],[Preço Unitário]]*TBL_Insumos[[#This Row],[Quantidades diárias por colaborador]]</f>
        <v>0.2</v>
      </c>
      <c r="G7" s="7">
        <f>TBL_Insumos[[#This Row],[Quantidades diárias por colaborador]]*21</f>
        <v>0.21</v>
      </c>
      <c r="H7" s="5">
        <f>TBL_Insumos[[#This Row],[Quantidades mensal por colaborador]]*TBL_Insumos[[#This Row],[Preço Unitário]]</f>
        <v>4.2</v>
      </c>
      <c r="I7" s="7">
        <f>Dados2!J11</f>
        <v>94.5</v>
      </c>
      <c r="J7" s="7" t="e">
        <f>Dados1!#REF!</f>
        <v>#REF!</v>
      </c>
    </row>
    <row r="8" spans="1:10" ht="50.1" customHeight="1" x14ac:dyDescent="0.25">
      <c r="A8" s="1" t="s">
        <v>16</v>
      </c>
      <c r="B8" s="2" t="s">
        <v>6</v>
      </c>
      <c r="C8" s="5">
        <v>0.75</v>
      </c>
      <c r="D8" s="6">
        <v>1</v>
      </c>
      <c r="E8" s="7">
        <v>1</v>
      </c>
      <c r="F8" s="5">
        <f>TBL_Insumos[[#This Row],[Preço Unitário]]*TBL_Insumos[[#This Row],[Quantidades diárias por colaborador]]</f>
        <v>0.75</v>
      </c>
      <c r="G8" s="7">
        <f>TBL_Insumos[[#This Row],[Quantidades diárias por colaborador]]*21</f>
        <v>21</v>
      </c>
      <c r="H8" s="5">
        <f>TBL_Insumos[[#This Row],[Quantidades mensal por colaborador]]*TBL_Insumos[[#This Row],[Preço Unitário]]</f>
        <v>15.75</v>
      </c>
      <c r="I8" s="7">
        <f>Dados2!J12</f>
        <v>105</v>
      </c>
      <c r="J8" s="7" t="e">
        <f>Dados1!#REF!</f>
        <v>#REF!</v>
      </c>
    </row>
    <row r="9" spans="1:10" ht="50.1" customHeight="1" x14ac:dyDescent="0.25">
      <c r="A9" s="1" t="s">
        <v>8</v>
      </c>
      <c r="B9" s="2" t="s">
        <v>7</v>
      </c>
      <c r="C9" s="5">
        <v>6</v>
      </c>
      <c r="D9" s="6">
        <v>0.4</v>
      </c>
      <c r="E9" s="7">
        <v>0.04</v>
      </c>
      <c r="F9" s="5">
        <f>TBL_Insumos[[#This Row],[Preço Unitário]]*TBL_Insumos[[#This Row],[Quantidades diárias por colaborador]]</f>
        <v>0.24</v>
      </c>
      <c r="G9" s="7">
        <f>TBL_Insumos[[#This Row],[Quantidades diárias por colaborador]]*21</f>
        <v>0.84</v>
      </c>
      <c r="H9" s="5">
        <f>TBL_Insumos[[#This Row],[Quantidades mensal por colaborador]]*TBL_Insumos[[#This Row],[Preço Unitário]]</f>
        <v>5.04</v>
      </c>
      <c r="I9" s="7">
        <f>Dados2!J13</f>
        <v>105</v>
      </c>
      <c r="J9" s="7" t="e">
        <f>Dados1!#REF!</f>
        <v>#REF!</v>
      </c>
    </row>
    <row r="10" spans="1:10" ht="50.1" customHeight="1" x14ac:dyDescent="0.25">
      <c r="A10" s="1" t="s">
        <v>9</v>
      </c>
      <c r="B10" s="2" t="s">
        <v>7</v>
      </c>
      <c r="C10" s="5">
        <v>4</v>
      </c>
      <c r="D10" s="6">
        <v>0.5</v>
      </c>
      <c r="E10" s="7">
        <v>0.05</v>
      </c>
      <c r="F10" s="5">
        <f>TBL_Insumos[[#This Row],[Preço Unitário]]*TBL_Insumos[[#This Row],[Quantidades diárias por colaborador]]</f>
        <v>0.2</v>
      </c>
      <c r="G10" s="7">
        <f>TBL_Insumos[[#This Row],[Quantidades diárias por colaborador]]*21</f>
        <v>1.05</v>
      </c>
      <c r="H10" s="5">
        <f>TBL_Insumos[[#This Row],[Quantidades mensal por colaborador]]*TBL_Insumos[[#This Row],[Preço Unitário]]</f>
        <v>4.2</v>
      </c>
      <c r="I10" s="7">
        <f>Dados2!J14</f>
        <v>682.5</v>
      </c>
      <c r="J10" s="7" t="e">
        <f>Dados1!#REF!</f>
        <v>#REF!</v>
      </c>
    </row>
    <row r="11" spans="1:10" ht="50.1" customHeight="1" x14ac:dyDescent="0.25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A6B2-03AA-4206-9F6A-B0C9EA4DFD02}">
  <dimension ref="A1:J13"/>
  <sheetViews>
    <sheetView workbookViewId="0">
      <selection activeCell="F6" sqref="F6"/>
    </sheetView>
  </sheetViews>
  <sheetFormatPr defaultRowHeight="15" x14ac:dyDescent="0.25"/>
  <cols>
    <col min="1" max="10" width="20.7109375" customWidth="1"/>
  </cols>
  <sheetData>
    <row r="1" spans="1:10" ht="50.1" customHeight="1" x14ac:dyDescent="0.25">
      <c r="A1" s="1" t="s">
        <v>0</v>
      </c>
      <c r="B1" s="3" t="s">
        <v>1</v>
      </c>
      <c r="C1" s="3" t="s">
        <v>2</v>
      </c>
      <c r="D1" s="3" t="s">
        <v>14</v>
      </c>
      <c r="E1" s="3" t="s">
        <v>15</v>
      </c>
      <c r="F1" s="3" t="s">
        <v>3</v>
      </c>
      <c r="G1" s="3" t="s">
        <v>4</v>
      </c>
      <c r="H1" s="3" t="s">
        <v>24</v>
      </c>
      <c r="I1" s="3" t="s">
        <v>8</v>
      </c>
      <c r="J1" s="3" t="s">
        <v>9</v>
      </c>
    </row>
    <row r="2" spans="1:10" ht="50.1" customHeight="1" x14ac:dyDescent="0.25">
      <c r="A2" s="4">
        <v>45677</v>
      </c>
      <c r="B2" s="7">
        <f>Insumos!G2*100</f>
        <v>4200</v>
      </c>
      <c r="C2" s="7">
        <f>Insumos!G3*100</f>
        <v>6300</v>
      </c>
      <c r="D2" s="7">
        <f>Insumos!H4*100</f>
        <v>210</v>
      </c>
      <c r="E2" s="7">
        <f>Insumos!H5*100</f>
        <v>147</v>
      </c>
      <c r="F2" s="7">
        <f>Insumos!H6*100</f>
        <v>73.5</v>
      </c>
      <c r="G2" s="7">
        <f>Insumos!G7*100</f>
        <v>21</v>
      </c>
      <c r="H2" s="7">
        <f>Insumos!G8*100</f>
        <v>2100</v>
      </c>
      <c r="I2" s="7">
        <f>Insumos!G9*100</f>
        <v>84</v>
      </c>
      <c r="J2" s="7">
        <f>Insumos!G10*100</f>
        <v>105</v>
      </c>
    </row>
    <row r="3" spans="1:10" ht="50.1" customHeight="1" x14ac:dyDescent="0.25">
      <c r="A3" s="4">
        <v>45708</v>
      </c>
      <c r="B3" s="7">
        <f>Insumos!G2*100</f>
        <v>4200</v>
      </c>
      <c r="C3" s="7">
        <f>Insumos!G3*100</f>
        <v>6300</v>
      </c>
      <c r="D3" s="7">
        <f>Insumos!H4*100</f>
        <v>210</v>
      </c>
      <c r="E3" s="7">
        <f>Insumos!H5*100</f>
        <v>147</v>
      </c>
      <c r="F3" s="7">
        <f>Insumos!H6*100</f>
        <v>73.5</v>
      </c>
      <c r="G3" s="7">
        <f>Insumos!G7*100</f>
        <v>21</v>
      </c>
      <c r="H3" s="7">
        <f>Insumos!G8*100</f>
        <v>2100</v>
      </c>
      <c r="I3" s="7">
        <f>Insumos!G9*100</f>
        <v>84</v>
      </c>
      <c r="J3" s="7">
        <f>Insumos!G10*100</f>
        <v>105</v>
      </c>
    </row>
    <row r="4" spans="1:10" ht="50.1" customHeight="1" x14ac:dyDescent="0.25">
      <c r="A4" s="4">
        <v>45736</v>
      </c>
      <c r="B4" s="7">
        <f>Insumos!G2*100</f>
        <v>4200</v>
      </c>
      <c r="C4" s="7">
        <f>Insumos!G3*100</f>
        <v>6300</v>
      </c>
      <c r="D4" s="7">
        <f>Insumos!H4*100</f>
        <v>210</v>
      </c>
      <c r="E4" s="7">
        <f>Insumos!H5*100</f>
        <v>147</v>
      </c>
      <c r="F4" s="7">
        <f>Insumos!H6*100</f>
        <v>73.5</v>
      </c>
      <c r="G4" s="7">
        <f>Insumos!G7*100</f>
        <v>21</v>
      </c>
      <c r="H4" s="7">
        <f>Insumos!G8*100</f>
        <v>2100</v>
      </c>
      <c r="I4" s="7">
        <f>Insumos!G9*100</f>
        <v>84</v>
      </c>
      <c r="J4" s="7">
        <f>Insumos!G10*100</f>
        <v>105</v>
      </c>
    </row>
    <row r="5" spans="1:10" ht="50.1" customHeight="1" x14ac:dyDescent="0.25">
      <c r="A5" s="4">
        <v>45767</v>
      </c>
      <c r="B5" s="7">
        <f>Insumos!G2*100</f>
        <v>4200</v>
      </c>
      <c r="C5" s="7">
        <f>Insumos!G3*100</f>
        <v>6300</v>
      </c>
      <c r="D5" s="7">
        <f>Insumos!H4*100</f>
        <v>210</v>
      </c>
      <c r="E5" s="7">
        <f>Insumos!H5*100</f>
        <v>147</v>
      </c>
      <c r="F5" s="7">
        <f>Insumos!H6*100</f>
        <v>73.5</v>
      </c>
      <c r="G5" s="7">
        <f>Insumos!G7*100</f>
        <v>21</v>
      </c>
      <c r="H5" s="7">
        <f>Insumos!G8*100</f>
        <v>2100</v>
      </c>
      <c r="I5" s="7">
        <f>Insumos!G9*100</f>
        <v>84</v>
      </c>
      <c r="J5" s="7">
        <f>Insumos!G10*100</f>
        <v>105</v>
      </c>
    </row>
    <row r="6" spans="1:10" ht="50.1" customHeight="1" x14ac:dyDescent="0.25">
      <c r="A6" s="4">
        <v>45797</v>
      </c>
      <c r="B6" s="7">
        <f>Insumos!G2*100</f>
        <v>4200</v>
      </c>
      <c r="C6" s="7">
        <f>Insumos!G3*100</f>
        <v>6300</v>
      </c>
      <c r="D6" s="7">
        <f>Insumos!H4*100</f>
        <v>210</v>
      </c>
      <c r="E6" s="7">
        <f>Insumos!H5*100</f>
        <v>147</v>
      </c>
      <c r="F6" s="7">
        <f>Insumos!H6*100</f>
        <v>73.5</v>
      </c>
      <c r="G6" s="7">
        <f>Insumos!G7*100</f>
        <v>21</v>
      </c>
      <c r="H6" s="7">
        <f>Insumos!G8*100</f>
        <v>2100</v>
      </c>
      <c r="I6" s="7">
        <f>Insumos!G9*100</f>
        <v>84</v>
      </c>
      <c r="J6" s="7">
        <f>Insumos!G10*100</f>
        <v>105</v>
      </c>
    </row>
    <row r="7" spans="1:10" ht="50.1" customHeight="1" x14ac:dyDescent="0.25">
      <c r="A7" s="4">
        <v>45828</v>
      </c>
      <c r="B7" s="7">
        <f>Insumos!G2*100</f>
        <v>4200</v>
      </c>
      <c r="C7" s="7">
        <f>Insumos!G3*100</f>
        <v>6300</v>
      </c>
      <c r="D7" s="7">
        <f>Insumos!H4*100</f>
        <v>210</v>
      </c>
      <c r="E7" s="7">
        <f>Insumos!H5*100</f>
        <v>147</v>
      </c>
      <c r="F7" s="7">
        <f>Insumos!H6*100</f>
        <v>73.5</v>
      </c>
      <c r="G7" s="7">
        <f>Insumos!G7*100</f>
        <v>21</v>
      </c>
      <c r="H7" s="7">
        <f>Insumos!G8*100</f>
        <v>2100</v>
      </c>
      <c r="I7" s="7">
        <f>Insumos!G9*100</f>
        <v>84</v>
      </c>
      <c r="J7" s="7">
        <f>Insumos!G10*100</f>
        <v>105</v>
      </c>
    </row>
    <row r="8" spans="1:10" ht="50.1" customHeight="1" x14ac:dyDescent="0.25">
      <c r="A8" s="4">
        <v>45858</v>
      </c>
      <c r="B8" s="7">
        <f>Insumos!G2*100</f>
        <v>4200</v>
      </c>
      <c r="C8" s="7">
        <f>Insumos!G3*100</f>
        <v>6300</v>
      </c>
      <c r="D8" s="7">
        <f>Insumos!H4*100</f>
        <v>210</v>
      </c>
      <c r="E8" s="7">
        <f>Insumos!H5*100</f>
        <v>147</v>
      </c>
      <c r="F8" s="7">
        <f>Insumos!H6*100</f>
        <v>73.5</v>
      </c>
      <c r="G8" s="7">
        <f>Insumos!G7*100</f>
        <v>21</v>
      </c>
      <c r="H8" s="7">
        <f>Insumos!G8*100</f>
        <v>2100</v>
      </c>
      <c r="I8" s="7">
        <f>Insumos!G9*100</f>
        <v>84</v>
      </c>
      <c r="J8" s="7">
        <f>Insumos!G10*100</f>
        <v>105</v>
      </c>
    </row>
    <row r="9" spans="1:10" ht="50.1" customHeight="1" x14ac:dyDescent="0.25">
      <c r="A9" s="4">
        <v>45889</v>
      </c>
      <c r="B9" s="7">
        <f>Insumos!G2*100</f>
        <v>4200</v>
      </c>
      <c r="C9" s="7">
        <f>Insumos!G3*100</f>
        <v>6300</v>
      </c>
      <c r="D9" s="7">
        <f>Insumos!H4*100</f>
        <v>210</v>
      </c>
      <c r="E9" s="7">
        <f>Insumos!H5*100</f>
        <v>147</v>
      </c>
      <c r="F9" s="7">
        <f>Insumos!H6*100</f>
        <v>73.5</v>
      </c>
      <c r="G9" s="7">
        <f>Insumos!G7*100</f>
        <v>21</v>
      </c>
      <c r="H9" s="7">
        <f>Insumos!G8*100</f>
        <v>2100</v>
      </c>
      <c r="I9" s="7">
        <f>Insumos!G9*100</f>
        <v>84</v>
      </c>
      <c r="J9" s="7">
        <f>Insumos!G10*100</f>
        <v>105</v>
      </c>
    </row>
    <row r="10" spans="1:10" ht="50.1" customHeight="1" x14ac:dyDescent="0.25">
      <c r="A10" s="4">
        <v>45920</v>
      </c>
      <c r="B10" s="7">
        <f>Insumos!G2*100</f>
        <v>4200</v>
      </c>
      <c r="C10" s="7">
        <f>Insumos!G3*100</f>
        <v>6300</v>
      </c>
      <c r="D10" s="7">
        <f>Insumos!H4*100</f>
        <v>210</v>
      </c>
      <c r="E10" s="7">
        <f>Insumos!H5*100</f>
        <v>147</v>
      </c>
      <c r="F10" s="7">
        <f>Insumos!H6*100</f>
        <v>73.5</v>
      </c>
      <c r="G10" s="7">
        <f>Insumos!G7*100</f>
        <v>21</v>
      </c>
      <c r="H10" s="7">
        <f>Insumos!G8*100</f>
        <v>2100</v>
      </c>
      <c r="I10" s="7">
        <f>Insumos!G9*100</f>
        <v>84</v>
      </c>
      <c r="J10" s="7">
        <f>Insumos!G10*100</f>
        <v>105</v>
      </c>
    </row>
    <row r="11" spans="1:10" ht="50.1" customHeight="1" x14ac:dyDescent="0.25">
      <c r="A11" s="4">
        <v>45950</v>
      </c>
      <c r="B11" s="7">
        <f>Insumos!G2*100</f>
        <v>4200</v>
      </c>
      <c r="C11" s="7">
        <f>Insumos!G3*100</f>
        <v>6300</v>
      </c>
      <c r="D11" s="7">
        <f>Insumos!H4*100</f>
        <v>210</v>
      </c>
      <c r="E11" s="7">
        <f>Insumos!H5*100</f>
        <v>147</v>
      </c>
      <c r="F11" s="7">
        <f>Insumos!H6*100</f>
        <v>73.5</v>
      </c>
      <c r="G11" s="7">
        <f>Insumos!G7*100</f>
        <v>21</v>
      </c>
      <c r="H11" s="7">
        <f>Insumos!G8*100</f>
        <v>2100</v>
      </c>
      <c r="I11" s="7">
        <f>Insumos!G9*100</f>
        <v>84</v>
      </c>
      <c r="J11" s="7">
        <f>Insumos!G10*100</f>
        <v>105</v>
      </c>
    </row>
    <row r="12" spans="1:10" ht="50.1" customHeight="1" x14ac:dyDescent="0.25">
      <c r="A12" s="4">
        <v>45981</v>
      </c>
      <c r="B12" s="7">
        <f>Insumos!G2*100</f>
        <v>4200</v>
      </c>
      <c r="C12" s="7">
        <f>Insumos!G3*100</f>
        <v>6300</v>
      </c>
      <c r="D12" s="7">
        <f>Insumos!H4*100</f>
        <v>210</v>
      </c>
      <c r="E12" s="7">
        <f>Insumos!H5*100</f>
        <v>147</v>
      </c>
      <c r="F12" s="7">
        <f>Insumos!H6*100</f>
        <v>73.5</v>
      </c>
      <c r="G12" s="7">
        <f>Insumos!G7*100</f>
        <v>21</v>
      </c>
      <c r="H12" s="7">
        <f>Insumos!G8*100</f>
        <v>2100</v>
      </c>
      <c r="I12" s="7">
        <f>Insumos!G9*100</f>
        <v>84</v>
      </c>
      <c r="J12" s="7">
        <f>Insumos!G10*100</f>
        <v>105</v>
      </c>
    </row>
    <row r="13" spans="1:10" ht="50.1" customHeight="1" x14ac:dyDescent="0.25">
      <c r="A13" s="4">
        <v>46011</v>
      </c>
      <c r="B13" s="7">
        <f>Insumos!G2*100</f>
        <v>4200</v>
      </c>
      <c r="C13" s="7">
        <f>Insumos!G3*100</f>
        <v>6300</v>
      </c>
      <c r="D13" s="7">
        <f>Insumos!H4*100</f>
        <v>210</v>
      </c>
      <c r="E13" s="7">
        <f>Insumos!H5*100</f>
        <v>147</v>
      </c>
      <c r="F13" s="7">
        <f>Insumos!H6*100</f>
        <v>73.5</v>
      </c>
      <c r="G13" s="7">
        <f>Insumos!G7*100</f>
        <v>21</v>
      </c>
      <c r="H13" s="7">
        <f>Insumos!G8*100</f>
        <v>2100</v>
      </c>
      <c r="I13" s="7">
        <f>Insumos!G9*100</f>
        <v>84</v>
      </c>
      <c r="J13" s="7">
        <f>Insumos!G10*100</f>
        <v>105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12C8-1E99-48CC-A728-B30E260CAA28}">
  <dimension ref="A1:J14"/>
  <sheetViews>
    <sheetView topLeftCell="A2" workbookViewId="0">
      <selection sqref="A1:J14"/>
    </sheetView>
  </sheetViews>
  <sheetFormatPr defaultRowHeight="15" x14ac:dyDescent="0.25"/>
  <cols>
    <col min="1" max="1" width="20.7109375" style="1" customWidth="1"/>
    <col min="2" max="10" width="20.7109375" customWidth="1"/>
  </cols>
  <sheetData>
    <row r="1" spans="1:10" ht="50.1" customHeight="1" x14ac:dyDescent="0.25">
      <c r="A1" s="1" t="s">
        <v>0</v>
      </c>
      <c r="B1" s="3" t="s">
        <v>1</v>
      </c>
      <c r="C1" s="3" t="s">
        <v>2</v>
      </c>
      <c r="D1" s="3" t="s">
        <v>14</v>
      </c>
      <c r="E1" s="3" t="s">
        <v>15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9</v>
      </c>
    </row>
    <row r="2" spans="1:10" ht="50.1" customHeight="1" x14ac:dyDescent="0.25">
      <c r="A2" s="4">
        <v>45311</v>
      </c>
      <c r="B2" s="7">
        <f>Insumos!G2*100</f>
        <v>4200</v>
      </c>
      <c r="C2" s="7">
        <f>Insumos!G3*100</f>
        <v>6300</v>
      </c>
      <c r="D2" s="7">
        <f>Insumos!G4*0</f>
        <v>0</v>
      </c>
      <c r="E2" s="7">
        <f>Insumos!G5*0</f>
        <v>0</v>
      </c>
      <c r="F2" s="7">
        <f>Insumos!G6*0</f>
        <v>0</v>
      </c>
      <c r="G2" s="7">
        <f>Insumos!G7*0</f>
        <v>0</v>
      </c>
      <c r="H2" s="7">
        <f>Insumos!G8*100</f>
        <v>2100</v>
      </c>
      <c r="I2" s="7">
        <f>Insumos!G9*0</f>
        <v>0</v>
      </c>
      <c r="J2" s="7">
        <f>Insumos!G10*0</f>
        <v>0</v>
      </c>
    </row>
    <row r="3" spans="1:10" ht="50.1" customHeight="1" x14ac:dyDescent="0.25">
      <c r="A3" s="4">
        <v>45342</v>
      </c>
      <c r="B3" s="7">
        <f>Insumos!G2*90</f>
        <v>3780</v>
      </c>
      <c r="C3" s="7">
        <f>Insumos!G3*90</f>
        <v>5670</v>
      </c>
      <c r="D3" s="7">
        <f>Insumos!G4*10</f>
        <v>4.2</v>
      </c>
      <c r="E3" s="7">
        <f>Insumos!G5*10</f>
        <v>4.2</v>
      </c>
      <c r="F3" s="7">
        <f>Insumos!G6*10</f>
        <v>1.05</v>
      </c>
      <c r="G3" s="7">
        <f>Insumos!G7*10</f>
        <v>2.1</v>
      </c>
      <c r="H3" s="7">
        <f>Insumos!G8*90</f>
        <v>1890</v>
      </c>
      <c r="I3" s="7">
        <f>Insumos!G9*10</f>
        <v>8.4</v>
      </c>
      <c r="J3" s="7">
        <f>Insumos!G10*10</f>
        <v>10.5</v>
      </c>
    </row>
    <row r="4" spans="1:10" ht="50.1" customHeight="1" x14ac:dyDescent="0.25">
      <c r="A4" s="4">
        <v>45371</v>
      </c>
      <c r="B4" s="7">
        <f>Insumos!G2*80</f>
        <v>3360</v>
      </c>
      <c r="C4" s="7">
        <f>Insumos!G3*80</f>
        <v>5040</v>
      </c>
      <c r="D4" s="7">
        <f>Insumos!G4*20</f>
        <v>8.4</v>
      </c>
      <c r="E4" s="7">
        <f>Insumos!G5*20</f>
        <v>8.4</v>
      </c>
      <c r="F4" s="7">
        <f>Insumos!G6*20</f>
        <v>2.1</v>
      </c>
      <c r="G4" s="7">
        <f>Insumos!G7*20</f>
        <v>4.2</v>
      </c>
      <c r="H4" s="7">
        <f>Insumos!G8*80</f>
        <v>1680</v>
      </c>
      <c r="I4" s="7">
        <f>Insumos!G9*20</f>
        <v>16.8</v>
      </c>
      <c r="J4" s="7">
        <f>Insumos!G10*20</f>
        <v>21</v>
      </c>
    </row>
    <row r="5" spans="1:10" ht="50.1" customHeight="1" x14ac:dyDescent="0.25">
      <c r="A5" s="4">
        <v>45402</v>
      </c>
      <c r="B5" s="7">
        <f>Insumos!G2*70</f>
        <v>2940</v>
      </c>
      <c r="C5" s="7">
        <f>Insumos!G3*70</f>
        <v>4410</v>
      </c>
      <c r="D5" s="7">
        <f>Insumos!G4*30</f>
        <v>12.6</v>
      </c>
      <c r="E5" s="7">
        <f>Insumos!G5*30</f>
        <v>12.6</v>
      </c>
      <c r="F5" s="7">
        <f>Insumos!G6*30</f>
        <v>3.15</v>
      </c>
      <c r="G5" s="7">
        <f>Insumos!G7*30</f>
        <v>6.3</v>
      </c>
      <c r="H5" s="7">
        <f>Insumos!G8*70</f>
        <v>1470</v>
      </c>
      <c r="I5" s="7">
        <f>Insumos!G9*30</f>
        <v>25.2</v>
      </c>
      <c r="J5" s="7">
        <f>Insumos!G10*30</f>
        <v>31.5</v>
      </c>
    </row>
    <row r="6" spans="1:10" ht="50.1" customHeight="1" x14ac:dyDescent="0.25">
      <c r="A6" s="4">
        <v>45432</v>
      </c>
      <c r="B6" s="7">
        <f>Insumos!G2*60</f>
        <v>2520</v>
      </c>
      <c r="C6" s="7">
        <f>Insumos!G3*60</f>
        <v>3780</v>
      </c>
      <c r="D6" s="7">
        <f>Insumos!G4*40</f>
        <v>16.8</v>
      </c>
      <c r="E6" s="7">
        <f>Insumos!G5*40</f>
        <v>16.8</v>
      </c>
      <c r="F6" s="7">
        <f>Insumos!G6*40</f>
        <v>4.2</v>
      </c>
      <c r="G6" s="7">
        <f>Insumos!G7*40</f>
        <v>8.4</v>
      </c>
      <c r="H6" s="7">
        <f>Insumos!G8*60</f>
        <v>1260</v>
      </c>
      <c r="I6" s="7">
        <f>Insumos!G9*40</f>
        <v>33.6</v>
      </c>
      <c r="J6" s="7">
        <f>Insumos!G10*40</f>
        <v>42</v>
      </c>
    </row>
    <row r="7" spans="1:10" ht="50.1" customHeight="1" x14ac:dyDescent="0.25">
      <c r="A7" s="4">
        <v>45463</v>
      </c>
      <c r="B7" s="7">
        <f>Insumos!G2*50</f>
        <v>2100</v>
      </c>
      <c r="C7" s="7">
        <f>Insumos!G3*50</f>
        <v>3150</v>
      </c>
      <c r="D7" s="7">
        <f>Insumos!G4*50</f>
        <v>21</v>
      </c>
      <c r="E7" s="7">
        <f>Insumos!G5*50</f>
        <v>21</v>
      </c>
      <c r="F7" s="7">
        <f>Insumos!G6*50</f>
        <v>5.25</v>
      </c>
      <c r="G7" s="7">
        <f>Insumos!G7*50</f>
        <v>10.5</v>
      </c>
      <c r="H7" s="7">
        <f>Insumos!G8*50</f>
        <v>1050</v>
      </c>
      <c r="I7" s="7">
        <f>Insumos!G9*50</f>
        <v>42</v>
      </c>
      <c r="J7" s="7">
        <f>Insumos!G10*50</f>
        <v>52.5</v>
      </c>
    </row>
    <row r="8" spans="1:10" ht="50.1" customHeight="1" x14ac:dyDescent="0.25">
      <c r="A8" s="4">
        <v>45493</v>
      </c>
      <c r="B8" s="7">
        <f>Insumos!G2*40</f>
        <v>1680</v>
      </c>
      <c r="C8" s="7">
        <f>Insumos!G3*40</f>
        <v>2520</v>
      </c>
      <c r="D8" s="7">
        <f>Insumos!G4*60</f>
        <v>25.2</v>
      </c>
      <c r="E8" s="7">
        <f>Insumos!G5*60</f>
        <v>25.2</v>
      </c>
      <c r="F8" s="7">
        <f>Insumos!G6*60</f>
        <v>6.3</v>
      </c>
      <c r="G8" s="7">
        <f>Insumos!G7*60</f>
        <v>12.6</v>
      </c>
      <c r="H8" s="7">
        <f>Insumos!G8*40</f>
        <v>840</v>
      </c>
      <c r="I8" s="7">
        <f>Insumos!G9*60</f>
        <v>50.4</v>
      </c>
      <c r="J8" s="7">
        <f>Insumos!G10*60</f>
        <v>63</v>
      </c>
    </row>
    <row r="9" spans="1:10" ht="50.1" customHeight="1" x14ac:dyDescent="0.25">
      <c r="A9" s="4">
        <v>45524</v>
      </c>
      <c r="B9" s="7">
        <f>Insumos!G2*30</f>
        <v>1260</v>
      </c>
      <c r="C9" s="7">
        <f>Insumos!G3*30</f>
        <v>1890</v>
      </c>
      <c r="D9" s="7">
        <f>Insumos!G4*70</f>
        <v>29.4</v>
      </c>
      <c r="E9" s="7">
        <f>Insumos!G5*70</f>
        <v>29.4</v>
      </c>
      <c r="F9" s="7">
        <f>Insumos!G6*70</f>
        <v>7.35</v>
      </c>
      <c r="G9" s="7">
        <f>Insumos!G7*70</f>
        <v>14.7</v>
      </c>
      <c r="H9" s="7">
        <f>Insumos!G8*30</f>
        <v>630</v>
      </c>
      <c r="I9" s="7">
        <f>Insumos!G9*70</f>
        <v>58.8</v>
      </c>
      <c r="J9" s="7">
        <f>Insumos!G10*70</f>
        <v>73.5</v>
      </c>
    </row>
    <row r="10" spans="1:10" ht="50.1" customHeight="1" x14ac:dyDescent="0.25">
      <c r="A10" s="4">
        <v>45555</v>
      </c>
      <c r="B10" s="7">
        <f>Insumos!G2*20</f>
        <v>840</v>
      </c>
      <c r="C10" s="7">
        <f>Insumos!G3*20</f>
        <v>1260</v>
      </c>
      <c r="D10" s="7">
        <f>Insumos!G4*80</f>
        <v>33.6</v>
      </c>
      <c r="E10" s="7">
        <f>Insumos!G5*80</f>
        <v>33.6</v>
      </c>
      <c r="F10" s="7">
        <f>Insumos!G6*80</f>
        <v>8.4</v>
      </c>
      <c r="G10" s="7">
        <f>Insumos!G7*80</f>
        <v>16.8</v>
      </c>
      <c r="H10" s="7">
        <f>Insumos!G8*20</f>
        <v>420</v>
      </c>
      <c r="I10" s="7">
        <f>Insumos!G9*80</f>
        <v>67.2</v>
      </c>
      <c r="J10" s="7">
        <f>Insumos!G10*80</f>
        <v>84</v>
      </c>
    </row>
    <row r="11" spans="1:10" ht="50.1" customHeight="1" x14ac:dyDescent="0.25">
      <c r="A11" s="4">
        <v>45585</v>
      </c>
      <c r="B11" s="7">
        <f>Insumos!G2*10</f>
        <v>420</v>
      </c>
      <c r="C11" s="7">
        <f>Insumos!G3*10</f>
        <v>630</v>
      </c>
      <c r="D11" s="7">
        <f>Insumos!G4*90</f>
        <v>37.799999999999997</v>
      </c>
      <c r="E11" s="7">
        <f>Insumos!G5*90</f>
        <v>37.799999999999997</v>
      </c>
      <c r="F11" s="7">
        <f>Insumos!G6*90</f>
        <v>9.4499999999999993</v>
      </c>
      <c r="G11" s="7">
        <f>Insumos!G7*90</f>
        <v>18.899999999999999</v>
      </c>
      <c r="H11" s="7">
        <f>Insumos!G8*10</f>
        <v>210</v>
      </c>
      <c r="I11" s="7">
        <f>Insumos!G9*90</f>
        <v>75.599999999999994</v>
      </c>
      <c r="J11" s="7">
        <f>Insumos!G10*90</f>
        <v>94.5</v>
      </c>
    </row>
    <row r="12" spans="1:10" ht="50.1" customHeight="1" x14ac:dyDescent="0.25">
      <c r="A12" s="4">
        <v>45616</v>
      </c>
      <c r="B12" s="7">
        <f>Insumos!G2*0</f>
        <v>0</v>
      </c>
      <c r="C12" s="7">
        <f>Insumos!G3*0</f>
        <v>0</v>
      </c>
      <c r="D12" s="7">
        <f>Insumos!G4*100</f>
        <v>42</v>
      </c>
      <c r="E12" s="7">
        <f>Insumos!G5*100</f>
        <v>42</v>
      </c>
      <c r="F12" s="7">
        <f>Insumos!G6*100</f>
        <v>10.5</v>
      </c>
      <c r="G12" s="7">
        <f>Insumos!G7*100</f>
        <v>21</v>
      </c>
      <c r="H12" s="7">
        <f>Insumos!G8*0</f>
        <v>0</v>
      </c>
      <c r="I12" s="7">
        <f>Insumos!G9*100</f>
        <v>84</v>
      </c>
      <c r="J12" s="7">
        <f>Insumos!G10*100</f>
        <v>105</v>
      </c>
    </row>
    <row r="13" spans="1:10" ht="50.1" customHeight="1" x14ac:dyDescent="0.25">
      <c r="A13" s="4">
        <v>45646</v>
      </c>
      <c r="B13" s="7">
        <f>Insumos!G2*0</f>
        <v>0</v>
      </c>
      <c r="C13" s="7">
        <f>Insumos!G3*0</f>
        <v>0</v>
      </c>
      <c r="D13" s="7">
        <f>Insumos!G4*100</f>
        <v>42</v>
      </c>
      <c r="E13" s="7">
        <f>Insumos!G5*100</f>
        <v>42</v>
      </c>
      <c r="F13" s="7">
        <f>Insumos!G6*100</f>
        <v>10.5</v>
      </c>
      <c r="G13" s="7">
        <f>Insumos!G7*100</f>
        <v>21</v>
      </c>
      <c r="H13" s="7">
        <f>Insumos!G8*0</f>
        <v>0</v>
      </c>
      <c r="I13" s="7">
        <f>Insumos!G9*100</f>
        <v>84</v>
      </c>
      <c r="J13" s="7">
        <f>Insumos!G10*100</f>
        <v>105</v>
      </c>
    </row>
    <row r="14" spans="1:10" ht="50.1" customHeight="1" x14ac:dyDescent="0.25">
      <c r="A14" s="9" t="s">
        <v>23</v>
      </c>
      <c r="B14" s="8">
        <f t="shared" ref="B14:J14" si="0">SUM(B2:B13)</f>
        <v>23100</v>
      </c>
      <c r="C14" s="8">
        <f t="shared" si="0"/>
        <v>34650</v>
      </c>
      <c r="D14" s="8">
        <f t="shared" si="0"/>
        <v>273</v>
      </c>
      <c r="E14" s="8">
        <f t="shared" si="0"/>
        <v>273</v>
      </c>
      <c r="F14" s="8">
        <f t="shared" si="0"/>
        <v>68.25</v>
      </c>
      <c r="G14" s="8">
        <f t="shared" si="0"/>
        <v>136.5</v>
      </c>
      <c r="H14" s="8">
        <f t="shared" si="0"/>
        <v>11550</v>
      </c>
      <c r="I14" s="8">
        <f t="shared" si="0"/>
        <v>546</v>
      </c>
      <c r="J14" s="8">
        <f t="shared" si="0"/>
        <v>682.5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264E-E7BF-412F-9658-5F636ADDC576}">
  <dimension ref="B4:G60"/>
  <sheetViews>
    <sheetView topLeftCell="A31" zoomScaleNormal="100" workbookViewId="0">
      <selection activeCell="B50" sqref="B50"/>
    </sheetView>
  </sheetViews>
  <sheetFormatPr defaultRowHeight="15" x14ac:dyDescent="0.25"/>
  <cols>
    <col min="2" max="2" width="31.42578125" bestFit="1" customWidth="1"/>
    <col min="3" max="3" width="26.7109375" bestFit="1" customWidth="1"/>
    <col min="4" max="4" width="3.5703125" bestFit="1" customWidth="1"/>
    <col min="5" max="7" width="4.5703125" bestFit="1" customWidth="1"/>
    <col min="8" max="8" width="5.5703125" bestFit="1" customWidth="1"/>
    <col min="9" max="9" width="10.7109375" bestFit="1" customWidth="1"/>
    <col min="10" max="10" width="32.7109375" bestFit="1" customWidth="1"/>
    <col min="11" max="11" width="35.85546875" bestFit="1" customWidth="1"/>
    <col min="12" max="12" width="32.7109375" bestFit="1" customWidth="1"/>
    <col min="13" max="13" width="35.85546875" bestFit="1" customWidth="1"/>
    <col min="14" max="14" width="25" bestFit="1" customWidth="1"/>
    <col min="15" max="15" width="28.140625" bestFit="1" customWidth="1"/>
    <col min="16" max="16" width="24.7109375" bestFit="1" customWidth="1"/>
    <col min="17" max="17" width="27.85546875" bestFit="1" customWidth="1"/>
    <col min="18" max="18" width="25.5703125" bestFit="1" customWidth="1"/>
    <col min="19" max="19" width="28.7109375" bestFit="1" customWidth="1"/>
    <col min="20" max="20" width="10.7109375" bestFit="1" customWidth="1"/>
  </cols>
  <sheetData>
    <row r="4" spans="2:7" x14ac:dyDescent="0.25">
      <c r="B4" t="s">
        <v>27</v>
      </c>
      <c r="C4" t="s">
        <v>28</v>
      </c>
      <c r="F4" s="10" t="s">
        <v>25</v>
      </c>
      <c r="G4" t="s">
        <v>28</v>
      </c>
    </row>
    <row r="5" spans="2:7" x14ac:dyDescent="0.25">
      <c r="B5" s="12">
        <v>50400</v>
      </c>
      <c r="C5" s="12">
        <v>2520</v>
      </c>
      <c r="F5" s="14">
        <v>45311</v>
      </c>
      <c r="G5" s="12">
        <v>0</v>
      </c>
    </row>
    <row r="6" spans="2:7" x14ac:dyDescent="0.25">
      <c r="F6" s="14">
        <v>45342</v>
      </c>
      <c r="G6" s="12">
        <v>4.2</v>
      </c>
    </row>
    <row r="7" spans="2:7" x14ac:dyDescent="0.25">
      <c r="F7" s="14">
        <v>45371</v>
      </c>
      <c r="G7" s="12">
        <v>8.4</v>
      </c>
    </row>
    <row r="8" spans="2:7" x14ac:dyDescent="0.25">
      <c r="F8" s="14">
        <v>45402</v>
      </c>
      <c r="G8" s="12">
        <v>12.6</v>
      </c>
    </row>
    <row r="9" spans="2:7" x14ac:dyDescent="0.25">
      <c r="F9" s="14">
        <v>45432</v>
      </c>
      <c r="G9" s="12">
        <v>16.8</v>
      </c>
    </row>
    <row r="10" spans="2:7" x14ac:dyDescent="0.25">
      <c r="F10" s="14">
        <v>45463</v>
      </c>
      <c r="G10" s="12">
        <v>21</v>
      </c>
    </row>
    <row r="11" spans="2:7" x14ac:dyDescent="0.25">
      <c r="F11" s="14">
        <v>45493</v>
      </c>
      <c r="G11" s="12">
        <v>25.2</v>
      </c>
    </row>
    <row r="12" spans="2:7" x14ac:dyDescent="0.25">
      <c r="F12" s="14">
        <v>45524</v>
      </c>
      <c r="G12" s="12">
        <v>29.4</v>
      </c>
    </row>
    <row r="13" spans="2:7" x14ac:dyDescent="0.25">
      <c r="F13" s="14">
        <v>45555</v>
      </c>
      <c r="G13" s="12">
        <v>33.6</v>
      </c>
    </row>
    <row r="14" spans="2:7" x14ac:dyDescent="0.25">
      <c r="F14" s="14">
        <v>45585</v>
      </c>
      <c r="G14" s="12">
        <v>37.799999999999997</v>
      </c>
    </row>
    <row r="15" spans="2:7" x14ac:dyDescent="0.25">
      <c r="F15" s="14">
        <v>45616</v>
      </c>
      <c r="G15" s="12">
        <v>42</v>
      </c>
    </row>
    <row r="16" spans="2:7" x14ac:dyDescent="0.25">
      <c r="F16" s="14">
        <v>45646</v>
      </c>
      <c r="G16" s="12">
        <v>42</v>
      </c>
    </row>
    <row r="17" spans="2:7" x14ac:dyDescent="0.25">
      <c r="F17" s="11" t="s">
        <v>26</v>
      </c>
      <c r="G17" s="12">
        <v>273</v>
      </c>
    </row>
    <row r="22" spans="2:7" x14ac:dyDescent="0.25">
      <c r="B22" t="s">
        <v>29</v>
      </c>
      <c r="C22" t="s">
        <v>30</v>
      </c>
      <c r="F22" s="10" t="s">
        <v>25</v>
      </c>
      <c r="G22" t="s">
        <v>27</v>
      </c>
    </row>
    <row r="23" spans="2:7" x14ac:dyDescent="0.25">
      <c r="B23" s="12">
        <v>75600</v>
      </c>
      <c r="C23" s="12">
        <v>1764</v>
      </c>
      <c r="F23" s="14">
        <v>45311</v>
      </c>
      <c r="G23" s="12">
        <v>4200</v>
      </c>
    </row>
    <row r="24" spans="2:7" x14ac:dyDescent="0.25">
      <c r="F24" s="14">
        <v>45342</v>
      </c>
      <c r="G24" s="12">
        <v>3780</v>
      </c>
    </row>
    <row r="25" spans="2:7" x14ac:dyDescent="0.25">
      <c r="F25" s="14">
        <v>45371</v>
      </c>
      <c r="G25" s="12">
        <v>3360</v>
      </c>
    </row>
    <row r="26" spans="2:7" x14ac:dyDescent="0.25">
      <c r="F26" s="14">
        <v>45402</v>
      </c>
      <c r="G26" s="12">
        <v>2940</v>
      </c>
    </row>
    <row r="27" spans="2:7" x14ac:dyDescent="0.25">
      <c r="F27" s="14">
        <v>45432</v>
      </c>
      <c r="G27" s="12">
        <v>2520</v>
      </c>
    </row>
    <row r="28" spans="2:7" x14ac:dyDescent="0.25">
      <c r="F28" s="14">
        <v>45463</v>
      </c>
      <c r="G28" s="12">
        <v>2100</v>
      </c>
    </row>
    <row r="29" spans="2:7" x14ac:dyDescent="0.25">
      <c r="F29" s="14">
        <v>45493</v>
      </c>
      <c r="G29" s="12">
        <v>1680</v>
      </c>
    </row>
    <row r="30" spans="2:7" x14ac:dyDescent="0.25">
      <c r="F30" s="14">
        <v>45524</v>
      </c>
      <c r="G30" s="12">
        <v>1260</v>
      </c>
    </row>
    <row r="31" spans="2:7" x14ac:dyDescent="0.25">
      <c r="F31" s="14">
        <v>45555</v>
      </c>
      <c r="G31" s="12">
        <v>840</v>
      </c>
    </row>
    <row r="32" spans="2:7" x14ac:dyDescent="0.25">
      <c r="F32" s="14">
        <v>45585</v>
      </c>
      <c r="G32" s="12">
        <v>420</v>
      </c>
    </row>
    <row r="33" spans="6:7" x14ac:dyDescent="0.25">
      <c r="F33" s="14">
        <v>45616</v>
      </c>
      <c r="G33" s="12">
        <v>0</v>
      </c>
    </row>
    <row r="34" spans="6:7" x14ac:dyDescent="0.25">
      <c r="F34" s="14">
        <v>45646</v>
      </c>
      <c r="G34" s="12">
        <v>0</v>
      </c>
    </row>
    <row r="35" spans="6:7" x14ac:dyDescent="0.25">
      <c r="F35" s="11" t="s">
        <v>26</v>
      </c>
      <c r="G35" s="12">
        <v>23100</v>
      </c>
    </row>
    <row r="50" spans="2:3" x14ac:dyDescent="0.25">
      <c r="B50" s="10" t="s">
        <v>25</v>
      </c>
      <c r="C50" t="s">
        <v>31</v>
      </c>
    </row>
    <row r="51" spans="2:3" x14ac:dyDescent="0.25">
      <c r="B51" s="11" t="s">
        <v>4</v>
      </c>
      <c r="C51" s="15">
        <v>7.0000000000000007E-2</v>
      </c>
    </row>
    <row r="52" spans="2:3" x14ac:dyDescent="0.25">
      <c r="B52" s="11" t="s">
        <v>3</v>
      </c>
      <c r="C52" s="15">
        <v>0.05</v>
      </c>
    </row>
    <row r="53" spans="2:3" x14ac:dyDescent="0.25">
      <c r="B53" s="11" t="s">
        <v>16</v>
      </c>
      <c r="C53" s="15">
        <v>1</v>
      </c>
    </row>
    <row r="54" spans="2:3" x14ac:dyDescent="0.25">
      <c r="B54" s="11" t="s">
        <v>1</v>
      </c>
      <c r="C54" s="15">
        <v>1</v>
      </c>
    </row>
    <row r="55" spans="2:3" x14ac:dyDescent="0.25">
      <c r="B55" s="11" t="s">
        <v>8</v>
      </c>
      <c r="C55" s="15">
        <v>0.4</v>
      </c>
    </row>
    <row r="56" spans="2:3" x14ac:dyDescent="0.25">
      <c r="B56" s="11" t="s">
        <v>9</v>
      </c>
      <c r="C56" s="15">
        <v>0.5</v>
      </c>
    </row>
    <row r="57" spans="2:3" x14ac:dyDescent="0.25">
      <c r="B57" s="11" t="s">
        <v>14</v>
      </c>
      <c r="C57" s="15">
        <v>0.2</v>
      </c>
    </row>
    <row r="58" spans="2:3" x14ac:dyDescent="0.25">
      <c r="B58" s="11" t="s">
        <v>2</v>
      </c>
      <c r="C58" s="15">
        <v>1</v>
      </c>
    </row>
    <row r="59" spans="2:3" x14ac:dyDescent="0.25">
      <c r="B59" s="11" t="s">
        <v>15</v>
      </c>
      <c r="C59" s="15">
        <v>0.2</v>
      </c>
    </row>
    <row r="60" spans="2:3" x14ac:dyDescent="0.25">
      <c r="B60" s="11" t="s">
        <v>26</v>
      </c>
      <c r="C60" s="15">
        <v>4.4200000000000008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Graficos</vt:lpstr>
      <vt:lpstr>Insumos</vt:lpstr>
      <vt:lpstr>Dados1</vt:lpstr>
      <vt:lpstr>Dados2</vt:lpstr>
      <vt:lpstr>Dinamicos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...</dc:creator>
  <cp:lastModifiedBy>Mario ...</cp:lastModifiedBy>
  <cp:lastPrinted>2025-01-02T00:48:55Z</cp:lastPrinted>
  <dcterms:created xsi:type="dcterms:W3CDTF">2024-12-26T19:03:07Z</dcterms:created>
  <dcterms:modified xsi:type="dcterms:W3CDTF">2025-01-02T00:50:56Z</dcterms:modified>
</cp:coreProperties>
</file>