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xr:revisionPtr revIDLastSave="0" documentId="13_ncr:1_{79CF8D33-3492-4599-95C2-A3C14477E877}" xr6:coauthVersionLast="47" xr6:coauthVersionMax="47" xr10:uidLastSave="{00000000-0000-0000-0000-000000000000}"/>
  <bookViews>
    <workbookView xWindow="-108" yWindow="-108" windowWidth="23256" windowHeight="13896" tabRatio="723" activeTab="1" xr2:uid="{00000000-000D-0000-FFFF-FFFF00000000}"/>
  </bookViews>
  <sheets>
    <sheet name="Pricing" sheetId="9" r:id="rId1"/>
    <sheet name="WBS" sheetId="10" r:id="rId2"/>
    <sheet name="HL Timeline" sheetId="2" r:id="rId3"/>
    <sheet name="HL Tasks" sheetId="4" r:id="rId4"/>
    <sheet name="HL Milestones" sheetId="5" r:id="rId5"/>
    <sheet name="Detailed Timeline" sheetId="8" r:id="rId6"/>
    <sheet name="Detailed Tasks" sheetId="6" r:id="rId7"/>
    <sheet name="Detailed Milestones" sheetId="7" r:id="rId8"/>
    <sheet name="About" sheetId="3" state="hidden" r:id="rId9"/>
  </sheets>
  <definedNames>
    <definedName name="_xlnm.Print_Area" localSheetId="2">'HL Timeline'!$A:$H</definedName>
    <definedName name="_xlnm.Print_Titles" localSheetId="2">'HL Timeline'!$40:$40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10" l="1"/>
  <c r="I30" i="10"/>
  <c r="I29" i="10"/>
  <c r="I28" i="10"/>
  <c r="I27" i="10"/>
  <c r="I26" i="10"/>
  <c r="I25" i="10"/>
  <c r="I32" i="10" s="1"/>
  <c r="G26" i="10"/>
  <c r="G27" i="10"/>
  <c r="G28" i="10"/>
  <c r="G29" i="10"/>
  <c r="G30" i="10"/>
  <c r="G31" i="10"/>
  <c r="G25" i="10"/>
  <c r="B26" i="10"/>
  <c r="C26" i="10"/>
  <c r="D26" i="10"/>
  <c r="E26" i="10"/>
  <c r="F26" i="10"/>
  <c r="B27" i="10"/>
  <c r="C27" i="10"/>
  <c r="D27" i="10"/>
  <c r="E27" i="10"/>
  <c r="F27" i="10"/>
  <c r="B28" i="10"/>
  <c r="C28" i="10"/>
  <c r="D28" i="10"/>
  <c r="E28" i="10"/>
  <c r="F28" i="10"/>
  <c r="B29" i="10"/>
  <c r="C29" i="10"/>
  <c r="D29" i="10"/>
  <c r="E29" i="10"/>
  <c r="F29" i="10"/>
  <c r="B30" i="10"/>
  <c r="C30" i="10"/>
  <c r="D30" i="10"/>
  <c r="E30" i="10"/>
  <c r="F30" i="10"/>
  <c r="B31" i="10"/>
  <c r="C31" i="10"/>
  <c r="D31" i="10"/>
  <c r="E31" i="10"/>
  <c r="F31" i="10"/>
  <c r="F25" i="10"/>
  <c r="E25" i="10"/>
  <c r="D25" i="10"/>
  <c r="C25" i="10"/>
  <c r="B25" i="10"/>
  <c r="I4" i="10"/>
  <c r="J4" i="10" s="1"/>
  <c r="I5" i="10"/>
  <c r="J5" i="10" s="1"/>
  <c r="Q4" i="10"/>
  <c r="R4" i="10"/>
  <c r="S4" i="10" s="1"/>
  <c r="T4" i="10" s="1"/>
  <c r="U4" i="10" s="1"/>
  <c r="V4" i="10" s="1"/>
  <c r="W4" i="10" s="1"/>
  <c r="X4" i="10" s="1"/>
  <c r="Q5" i="10"/>
  <c r="R5" i="10" s="1"/>
  <c r="S5" i="10" s="1"/>
  <c r="T5" i="10" s="1"/>
  <c r="U5" i="10" s="1"/>
  <c r="V5" i="10" s="1"/>
  <c r="W5" i="10" s="1"/>
  <c r="X5" i="10" s="1"/>
  <c r="Q6" i="10"/>
  <c r="R6" i="10"/>
  <c r="S6" i="10" s="1"/>
  <c r="T6" i="10" s="1"/>
  <c r="U6" i="10" s="1"/>
  <c r="V6" i="10" s="1"/>
  <c r="W6" i="10" s="1"/>
  <c r="X6" i="10" s="1"/>
  <c r="Q7" i="10"/>
  <c r="R7" i="10"/>
  <c r="S7" i="10" s="1"/>
  <c r="T7" i="10" s="1"/>
  <c r="U7" i="10" s="1"/>
  <c r="V7" i="10" s="1"/>
  <c r="W7" i="10" s="1"/>
  <c r="X7" i="10" s="1"/>
  <c r="Q8" i="10"/>
  <c r="R8" i="10" s="1"/>
  <c r="S8" i="10" s="1"/>
  <c r="T8" i="10" s="1"/>
  <c r="U8" i="10" s="1"/>
  <c r="V8" i="10" s="1"/>
  <c r="W8" i="10" s="1"/>
  <c r="X8" i="10" s="1"/>
  <c r="Q9" i="10"/>
  <c r="R9" i="10" s="1"/>
  <c r="S9" i="10" s="1"/>
  <c r="T9" i="10" s="1"/>
  <c r="U9" i="10" s="1"/>
  <c r="V9" i="10" s="1"/>
  <c r="W9" i="10" s="1"/>
  <c r="X9" i="10" s="1"/>
  <c r="R3" i="10"/>
  <c r="S3" i="10" s="1"/>
  <c r="T3" i="10" s="1"/>
  <c r="U3" i="10" s="1"/>
  <c r="V3" i="10" s="1"/>
  <c r="W3" i="10" s="1"/>
  <c r="X3" i="10" s="1"/>
  <c r="C5" i="10"/>
  <c r="C6" i="10"/>
  <c r="Q3" i="10"/>
  <c r="K4" i="10"/>
  <c r="L4" i="10" s="1"/>
  <c r="M4" i="10" s="1"/>
  <c r="N4" i="10" s="1"/>
  <c r="O4" i="10" s="1"/>
  <c r="P4" i="10" s="1"/>
  <c r="K5" i="10"/>
  <c r="L5" i="10" s="1"/>
  <c r="M5" i="10" s="1"/>
  <c r="N5" i="10" s="1"/>
  <c r="O5" i="10" s="1"/>
  <c r="P5" i="10" s="1"/>
  <c r="K6" i="10"/>
  <c r="L6" i="10" s="1"/>
  <c r="M6" i="10" s="1"/>
  <c r="N6" i="10" s="1"/>
  <c r="O6" i="10" s="1"/>
  <c r="P6" i="10" s="1"/>
  <c r="K7" i="10"/>
  <c r="L7" i="10" s="1"/>
  <c r="M7" i="10" s="1"/>
  <c r="N7" i="10" s="1"/>
  <c r="O7" i="10" s="1"/>
  <c r="P7" i="10" s="1"/>
  <c r="K8" i="10"/>
  <c r="L8" i="10" s="1"/>
  <c r="M8" i="10" s="1"/>
  <c r="N8" i="10" s="1"/>
  <c r="O8" i="10" s="1"/>
  <c r="P8" i="10" s="1"/>
  <c r="K9" i="10"/>
  <c r="L9" i="10" s="1"/>
  <c r="M9" i="10" s="1"/>
  <c r="N9" i="10" s="1"/>
  <c r="O9" i="10" s="1"/>
  <c r="P9" i="10" s="1"/>
  <c r="K3" i="10"/>
  <c r="L3" i="10" s="1"/>
  <c r="M3" i="10" s="1"/>
  <c r="N3" i="10" s="1"/>
  <c r="O3" i="10" s="1"/>
  <c r="P3" i="10" s="1"/>
  <c r="G4" i="10"/>
  <c r="H4" i="10" s="1"/>
  <c r="G5" i="10"/>
  <c r="H5" i="10" s="1"/>
  <c r="G6" i="10"/>
  <c r="H6" i="10" s="1"/>
  <c r="I6" i="10" s="1"/>
  <c r="J6" i="10" s="1"/>
  <c r="G7" i="10"/>
  <c r="H7" i="10" s="1"/>
  <c r="I7" i="10" s="1"/>
  <c r="J7" i="10" s="1"/>
  <c r="G8" i="10"/>
  <c r="H8" i="10" s="1"/>
  <c r="I8" i="10" s="1"/>
  <c r="J8" i="10" s="1"/>
  <c r="G9" i="10"/>
  <c r="H9" i="10" s="1"/>
  <c r="I9" i="10" s="1"/>
  <c r="J9" i="10" s="1"/>
  <c r="G3" i="10"/>
  <c r="H3" i="10" s="1"/>
  <c r="I3" i="10" s="1"/>
  <c r="J3" i="10" s="1"/>
  <c r="D4" i="10"/>
  <c r="E4" i="10" s="1"/>
  <c r="F4" i="10" s="1"/>
  <c r="D5" i="10"/>
  <c r="E5" i="10" s="1"/>
  <c r="F5" i="10" s="1"/>
  <c r="D6" i="10"/>
  <c r="E6" i="10" s="1"/>
  <c r="F6" i="10" s="1"/>
  <c r="D7" i="10"/>
  <c r="E7" i="10" s="1"/>
  <c r="F7" i="10" s="1"/>
  <c r="D8" i="10"/>
  <c r="E8" i="10" s="1"/>
  <c r="F8" i="10" s="1"/>
  <c r="D9" i="10"/>
  <c r="E9" i="10" s="1"/>
  <c r="F9" i="10" s="1"/>
  <c r="D3" i="10"/>
  <c r="E3" i="10" s="1"/>
  <c r="F3" i="10" s="1"/>
  <c r="B4" i="10"/>
  <c r="C4" i="10" s="1"/>
  <c r="B5" i="10"/>
  <c r="B6" i="10"/>
  <c r="B7" i="10"/>
  <c r="C7" i="10" s="1"/>
  <c r="B8" i="10"/>
  <c r="C8" i="10" s="1"/>
  <c r="B9" i="10"/>
  <c r="C9" i="10" s="1"/>
  <c r="B3" i="10"/>
  <c r="C3" i="10" s="1"/>
  <c r="A5" i="6"/>
  <c r="A6" i="6" s="1"/>
  <c r="A7" i="6" s="1"/>
  <c r="A8" i="6" s="1"/>
  <c r="A9" i="6" s="1"/>
  <c r="A10" i="6" s="1"/>
  <c r="A11" i="6" s="1"/>
  <c r="A12" i="6" s="1"/>
  <c r="A13" i="6" s="1"/>
  <c r="A14" i="6" s="1"/>
  <c r="A15" i="6" s="1"/>
  <c r="A16" i="6" s="1"/>
  <c r="A17" i="6" s="1"/>
  <c r="A18" i="6" s="1"/>
  <c r="A19" i="6" s="1"/>
  <c r="A20" i="6" s="1"/>
  <c r="A3" i="6"/>
  <c r="B31" i="8" s="1"/>
  <c r="B3" i="6"/>
  <c r="A5" i="5"/>
  <c r="B56" i="8" s="1"/>
  <c r="A6" i="5"/>
  <c r="B57" i="8" s="1"/>
  <c r="A4" i="5"/>
  <c r="B4" i="4"/>
  <c r="B5" i="4"/>
  <c r="B6" i="4"/>
  <c r="A7" i="5" s="1"/>
  <c r="B3" i="4"/>
  <c r="A4" i="4"/>
  <c r="A5" i="4" s="1"/>
  <c r="A6" i="4" s="1"/>
  <c r="A7" i="4" s="1"/>
  <c r="B7" i="4" s="1"/>
  <c r="A8" i="5" s="1"/>
  <c r="B54"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31" i="8"/>
  <c r="E43" i="2"/>
  <c r="E44" i="2"/>
  <c r="E45" i="2"/>
  <c r="E46" i="2"/>
  <c r="E47" i="2"/>
  <c r="E42" i="2"/>
  <c r="E32" i="8"/>
  <c r="E33" i="8"/>
  <c r="E34" i="8"/>
  <c r="E35" i="8"/>
  <c r="E36" i="8"/>
  <c r="E37" i="8"/>
  <c r="E38" i="8"/>
  <c r="E39" i="8"/>
  <c r="E40" i="8"/>
  <c r="E41" i="8"/>
  <c r="E42" i="8"/>
  <c r="E43" i="8"/>
  <c r="E44" i="8"/>
  <c r="E45" i="8"/>
  <c r="E46" i="8"/>
  <c r="E47" i="8"/>
  <c r="E48" i="8"/>
  <c r="E31" i="8"/>
  <c r="D32" i="8"/>
  <c r="D33" i="8"/>
  <c r="D34" i="8"/>
  <c r="D35" i="8"/>
  <c r="D36" i="8"/>
  <c r="D37" i="8"/>
  <c r="D38" i="8"/>
  <c r="D39" i="8"/>
  <c r="D40" i="8"/>
  <c r="D41" i="8"/>
  <c r="D42" i="8"/>
  <c r="D43" i="8"/>
  <c r="D44" i="8"/>
  <c r="D45" i="8"/>
  <c r="D46" i="8"/>
  <c r="D47" i="8"/>
  <c r="D48" i="8"/>
  <c r="D31" i="8"/>
  <c r="F59" i="8"/>
  <c r="E59" i="8"/>
  <c r="F58" i="8"/>
  <c r="E58" i="8"/>
  <c r="F57" i="8"/>
  <c r="E57" i="8"/>
  <c r="F56" i="8"/>
  <c r="E56" i="8"/>
  <c r="F55" i="8"/>
  <c r="E55" i="8"/>
  <c r="B55" i="8"/>
  <c r="F54" i="8"/>
  <c r="E54" i="8"/>
  <c r="F43" i="2"/>
  <c r="F44" i="2"/>
  <c r="F45" i="2"/>
  <c r="F46" i="2"/>
  <c r="F47" i="2"/>
  <c r="B43" i="2"/>
  <c r="B44" i="2"/>
  <c r="F42" i="2"/>
  <c r="B42" i="2"/>
  <c r="B31" i="2"/>
  <c r="F32" i="2"/>
  <c r="G32" i="2" s="1"/>
  <c r="G31" i="2"/>
  <c r="G35" i="2"/>
  <c r="G34" i="2"/>
  <c r="Y9" i="10" l="1"/>
  <c r="G20" i="10" s="1"/>
  <c r="I20" i="10" s="1"/>
  <c r="Y5" i="10"/>
  <c r="G16" i="10" s="1"/>
  <c r="I16" i="10" s="1"/>
  <c r="Y6" i="10"/>
  <c r="G17" i="10" s="1"/>
  <c r="I17" i="10" s="1"/>
  <c r="Y8" i="10"/>
  <c r="G19" i="10" s="1"/>
  <c r="I19" i="10" s="1"/>
  <c r="Y7" i="10"/>
  <c r="G18" i="10" s="1"/>
  <c r="I18" i="10" s="1"/>
  <c r="Y4" i="10"/>
  <c r="Y3" i="10"/>
  <c r="G14" i="10" s="1"/>
  <c r="I14" i="10" s="1"/>
  <c r="B47" i="2"/>
  <c r="B59" i="8"/>
  <c r="B58" i="8"/>
  <c r="B46" i="2"/>
  <c r="A4" i="6"/>
  <c r="B20" i="6" s="1"/>
  <c r="B45" i="2"/>
  <c r="B32" i="2"/>
  <c r="B33" i="2"/>
  <c r="B35" i="2"/>
  <c r="C35" i="2" s="1"/>
  <c r="B34" i="2"/>
  <c r="C34" i="2" s="1"/>
  <c r="E34" i="2" s="1"/>
  <c r="C31" i="8"/>
  <c r="F33" i="2"/>
  <c r="G33" i="2" s="1"/>
  <c r="C31" i="2"/>
  <c r="E31" i="2" s="1"/>
  <c r="C32" i="2"/>
  <c r="E32" i="2" s="1"/>
  <c r="G15" i="10" l="1"/>
  <c r="I15" i="10" s="1"/>
  <c r="I21" i="10" s="1"/>
  <c r="Y11" i="10"/>
  <c r="B11" i="6"/>
  <c r="B4" i="6"/>
  <c r="B12" i="6"/>
  <c r="B9" i="6"/>
  <c r="B32" i="8"/>
  <c r="C32" i="8" s="1"/>
  <c r="B8" i="6"/>
  <c r="B33" i="8"/>
  <c r="C33" i="8" s="1"/>
  <c r="B13" i="6"/>
  <c r="B16" i="6"/>
  <c r="B5" i="6"/>
  <c r="B17" i="6"/>
  <c r="B6" i="6"/>
  <c r="B14" i="6"/>
  <c r="B10" i="6"/>
  <c r="B7" i="6"/>
  <c r="B18" i="6"/>
  <c r="B15" i="6"/>
  <c r="B19" i="6"/>
  <c r="E35" i="2"/>
  <c r="B34" i="8"/>
  <c r="C34" i="8" s="1"/>
  <c r="B35" i="8"/>
  <c r="C35" i="8" s="1"/>
  <c r="B36" i="8"/>
  <c r="C36" i="8" s="1"/>
  <c r="C33" i="2"/>
  <c r="E33" i="2" s="1"/>
  <c r="B37" i="8" l="1"/>
  <c r="C37" i="8" s="1"/>
  <c r="B38" i="8" l="1"/>
  <c r="C38" i="8" s="1"/>
  <c r="B39" i="8" l="1"/>
  <c r="C39" i="8" s="1"/>
  <c r="B40" i="8" l="1"/>
  <c r="C40" i="8" s="1"/>
  <c r="B41" i="8" l="1"/>
  <c r="C41" i="8" s="1"/>
  <c r="B42" i="8" l="1"/>
  <c r="C42" i="8" s="1"/>
  <c r="B43" i="8" l="1"/>
  <c r="C43" i="8" s="1"/>
  <c r="B44" i="8" l="1"/>
  <c r="C44" i="8" s="1"/>
  <c r="B45" i="8" l="1"/>
  <c r="C45" i="8" s="1"/>
  <c r="B46" i="8" l="1"/>
  <c r="C46" i="8" s="1"/>
  <c r="B47" i="8" l="1"/>
  <c r="C47" i="8" s="1"/>
  <c r="B48" i="8"/>
  <c r="C48" i="8" s="1"/>
</calcChain>
</file>

<file path=xl/sharedStrings.xml><?xml version="1.0" encoding="utf-8"?>
<sst xmlns="http://schemas.openxmlformats.org/spreadsheetml/2006/main" count="251" uniqueCount="173">
  <si>
    <t>Date</t>
  </si>
  <si>
    <t>Position</t>
  </si>
  <si>
    <t>Label</t>
  </si>
  <si>
    <t>Insert new rows above this one</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</si>
  <si>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</si>
  <si>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</si>
  <si>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</si>
  <si>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</si>
  <si>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</si>
  <si>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</si>
  <si>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</si>
  <si>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</si>
  <si>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</si>
  <si>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</si>
  <si>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</si>
  <si>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</si>
  <si>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</si>
  <si>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</si>
  <si>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</si>
  <si>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</si>
  <si>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</si>
  <si>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</si>
  <si>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</si>
  <si>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</si>
  <si>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</si>
  <si>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</si>
  <si>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</si>
  <si>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</si>
  <si>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</si>
  <si>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</si>
  <si>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</si>
  <si>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</si>
  <si>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</si>
  <si>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</si>
  <si>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</si>
  <si>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Discovery &amp; Current State Review</t>
  </si>
  <si>
    <t>Phase 1: MLOps Foundations</t>
  </si>
  <si>
    <t>Phase 2: Deployment &amp; Integration</t>
  </si>
  <si>
    <t>Phase 3: Monitoring &amp; Feedback</t>
  </si>
  <si>
    <t>End Discovery</t>
  </si>
  <si>
    <t>Phase 1 Complete</t>
  </si>
  <si>
    <t>Phase 2 Complete</t>
  </si>
  <si>
    <t>Phase 3 Complete</t>
  </si>
  <si>
    <t>Final Handoff</t>
  </si>
  <si>
    <t>Kickoff &amp; Stakeholder Alignment</t>
  </si>
  <si>
    <t>Current ML System Assessment</t>
  </si>
  <si>
    <t>Model Containerization (Docker)</t>
  </si>
  <si>
    <t>CI/CD Pipeline Setup (GitHub Actions)</t>
  </si>
  <si>
    <t>Model Registry Setup (MLflow)</t>
  </si>
  <si>
    <t>Feature Store Setup (Feast)</t>
  </si>
  <si>
    <t>Security &amp; IAM Configuration</t>
  </si>
  <si>
    <t>Integration Testing in Staging Env</t>
  </si>
  <si>
    <t>Deploy Real-Time Models w/ KServe</t>
  </si>
  <si>
    <t>Deploy Batch Models w/ Airflow</t>
  </si>
  <si>
    <t>API Integration with CRM &amp; Inventory</t>
  </si>
  <si>
    <t>Monitoring Setup (Prometheus, Grafana)</t>
  </si>
  <si>
    <t>Drift Detection Setup (WhyLabs)</t>
  </si>
  <si>
    <t>Alerting &amp; Audit Logging</t>
  </si>
  <si>
    <t>Retraining Pipeline Setup (Airflow)</t>
  </si>
  <si>
    <t>Shadow Deployments &amp; A/B Testing</t>
  </si>
  <si>
    <t>Documentation &amp; Knowledge Transfer</t>
  </si>
  <si>
    <t>Final Handoff &amp; Stakeholder Sign-off</t>
  </si>
  <si>
    <t>Detailed Tasks</t>
  </si>
  <si>
    <t>Sprint</t>
  </si>
  <si>
    <t>Sprint (Week)</t>
  </si>
  <si>
    <t>Milestone</t>
  </si>
  <si>
    <t>Description</t>
  </si>
  <si>
    <t>Sprint 1</t>
  </si>
  <si>
    <t>Week 1</t>
  </si>
  <si>
    <t>Model Artifact Assessment</t>
  </si>
  <si>
    <t>Review existing model code, data formats, and dependencies</t>
  </si>
  <si>
    <t>Week 2</t>
  </si>
  <si>
    <t>Environment Audit</t>
  </si>
  <si>
    <t>Audit current infrastructure (cloud/on-prem, APIs, data pipelines)</t>
  </si>
  <si>
    <t>Sprint 2</t>
  </si>
  <si>
    <t>Week 3</t>
  </si>
  <si>
    <t>Containerization Setup</t>
  </si>
  <si>
    <t>Containerize models using Docker/Conda for reproducibility</t>
  </si>
  <si>
    <t>Week 4</t>
  </si>
  <si>
    <t>CI/CD Pipeline Setup</t>
  </si>
  <si>
    <t>Create GitHub Actions/Jenkins pipelines for build and deploy</t>
  </si>
  <si>
    <t>Sprint 3</t>
  </si>
  <si>
    <t>Week 5</t>
  </si>
  <si>
    <t>Model Registry Configuration</t>
  </si>
  <si>
    <t>Set up MLflow or SageMaker registry with versioning</t>
  </si>
  <si>
    <t>Week 6</t>
  </si>
  <si>
    <t>Feature Store Planning</t>
  </si>
  <si>
    <t>Design real-time and batch feature store approach</t>
  </si>
  <si>
    <t>Sprint 4</t>
  </si>
  <si>
    <t>Week 7</t>
  </si>
  <si>
    <t>Security Framework</t>
  </si>
  <si>
    <t>IAM roles, secrets mgmt, audit logging policy</t>
  </si>
  <si>
    <t>Week 8</t>
  </si>
  <si>
    <t>Real-Time Inference Infra</t>
  </si>
  <si>
    <t>Deploy KServe endpoints for fraud/recs with autoscaling</t>
  </si>
  <si>
    <t>Sprint 5</t>
  </si>
  <si>
    <t>Week 9</t>
  </si>
  <si>
    <t>Batch Pipeline Setup</t>
  </si>
  <si>
    <t>Configure Airflow/Dagster for pricing/segmentation jobs</t>
  </si>
  <si>
    <t>Week 10</t>
  </si>
  <si>
    <t>System Integration</t>
  </si>
  <si>
    <t>Integrate models with CRM, inventory, and frontend APIs</t>
  </si>
  <si>
    <t>Sprint 6</t>
  </si>
  <si>
    <t>Week 11</t>
  </si>
  <si>
    <t>Monitoring Tools</t>
  </si>
  <si>
    <t>Set up Prometheus, Grafana, WhyLabs for perf &amp; drift tracking</t>
  </si>
  <si>
    <t>Week 12</t>
  </si>
  <si>
    <t>Alerting &amp; Logging</t>
  </si>
  <si>
    <t>Build alert workflows, compliance-grade audit logs</t>
  </si>
  <si>
    <t>Sprint 7</t>
  </si>
  <si>
    <t>Week 13</t>
  </si>
  <si>
    <t>Retraining Logic</t>
  </si>
  <si>
    <t>Airflow trigger setup for drift or scheduled retraining</t>
  </si>
  <si>
    <t>Week 14</t>
  </si>
  <si>
    <t>Shadow Deployment</t>
  </si>
  <si>
    <t>Deploy A/B and shadow testing for model validation</t>
  </si>
  <si>
    <t>Sprint 8</t>
  </si>
  <si>
    <t>Week 15</t>
  </si>
  <si>
    <t>User Acceptance Testing</t>
  </si>
  <si>
    <t>Business stakeholder validation of predictions and outputs</t>
  </si>
  <si>
    <t>Week 16</t>
  </si>
  <si>
    <t>Production Launch</t>
  </si>
  <si>
    <t>Final cutover to live traffic with rollback plan in place</t>
  </si>
  <si>
    <t>Enablement &amp; Client Handoff</t>
  </si>
  <si>
    <t>WBS</t>
  </si>
  <si>
    <t>Role</t>
  </si>
  <si>
    <t>Discovery</t>
  </si>
  <si>
    <t>Foundations</t>
  </si>
  <si>
    <t>Deployment</t>
  </si>
  <si>
    <t>Monitoring</t>
  </si>
  <si>
    <t>Enablement</t>
  </si>
  <si>
    <t>ML Architect</t>
  </si>
  <si>
    <t>ML Engineer</t>
  </si>
  <si>
    <t>Data Engineer</t>
  </si>
  <si>
    <t>ML DevOps Architect</t>
  </si>
  <si>
    <t>Tech Business Analyst</t>
  </si>
  <si>
    <t>Project Manager</t>
  </si>
  <si>
    <t>Client Enablement Lead</t>
  </si>
  <si>
    <t>total</t>
  </si>
  <si>
    <t>Sub-Total</t>
  </si>
  <si>
    <t>Phase</t>
  </si>
  <si>
    <t>Weeks</t>
  </si>
  <si>
    <t>Total Cost</t>
  </si>
  <si>
    <t>Project Total</t>
  </si>
  <si>
    <t>Duration
(Days)</t>
  </si>
  <si>
    <t>Start, Monday July 7</t>
  </si>
  <si>
    <t>Week1</t>
  </si>
  <si>
    <t>Week2</t>
  </si>
  <si>
    <t>Week3</t>
  </si>
  <si>
    <t>Week4</t>
  </si>
  <si>
    <t>Week5</t>
  </si>
  <si>
    <t>Week6</t>
  </si>
  <si>
    <t>Week7</t>
  </si>
  <si>
    <t>Week8</t>
  </si>
  <si>
    <t>Week9</t>
  </si>
  <si>
    <t>Week10</t>
  </si>
  <si>
    <t>Week11</t>
  </si>
  <si>
    <t>Week12</t>
  </si>
  <si>
    <t>Week13</t>
  </si>
  <si>
    <t>Week14</t>
  </si>
  <si>
    <t>Week15</t>
  </si>
  <si>
    <t>Week16</t>
  </si>
  <si>
    <t>Week17</t>
  </si>
  <si>
    <t>Week18</t>
  </si>
  <si>
    <t>Week19</t>
  </si>
  <si>
    <t>Week20</t>
  </si>
  <si>
    <t>Week21</t>
  </si>
  <si>
    <t>Week22</t>
  </si>
  <si>
    <t>Week23</t>
  </si>
  <si>
    <t>Total</t>
  </si>
  <si>
    <t>Total (hrs)</t>
  </si>
  <si>
    <t>Rate (10% Cont included)</t>
  </si>
  <si>
    <t>Weekly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</si>
</sst>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92D050"/>
        <bgColor indexed="64"/>
      </patternFill>
    </fill>
    <fill>
      <patternFill patternType="solid">
        <fgColor theme="5" tint="0.79998168889431442"/>
        <bgColor indexed="64"/>
      </patternFill>
    </fill>
    <fill>
      <patternFill patternType="solid">
        <fgColor theme="6"/>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3">
    <xf numFmtId="0" fontId="0" fillId="0" borderId="0"/>
    <xf numFmtId="0" fontId="19" fillId="0" borderId="0" applyNumberFormat="0" applyFill="0" applyBorder="0" applyAlignment="0" applyProtection="0"/>
    <xf numFmtId="44" fontId="25" fillId="0" borderId="0" applyFont="0" applyFill="0" applyBorder="0" applyAlignment="0" applyProtection="0"/>
  </cellStyleXfs>
  <cellXfs count="54">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0" fontId="24" fillId="0" borderId="0" xfId="0" applyFont="1" applyAlignment="1">
      <alignment horizontal="center" vertical="center" wrapText="1"/>
    </xf>
    <xf numFmtId="14" fontId="0" fillId="0" borderId="0" xfId="0" applyNumberFormat="1"/>
    <xf numFmtId="14" fontId="0" fillId="0" borderId="0" xfId="0" applyNumberFormat="1" applyAlignment="1">
      <alignment vertical="center" wrapText="1"/>
    </xf>
    <xf numFmtId="0" fontId="0" fillId="0" borderId="0" xfId="0" applyAlignment="1">
      <alignment vertical="center" wrapText="1"/>
    </xf>
    <xf numFmtId="0" fontId="0" fillId="0" borderId="0" xfId="0" applyAlignment="1">
      <alignment vertical="center"/>
    </xf>
    <xf numFmtId="0" fontId="3" fillId="3" borderId="1" xfId="0" applyFont="1" applyFill="1" applyBorder="1" applyAlignment="1">
      <alignment horizontal="left" vertical="center"/>
    </xf>
    <xf numFmtId="0" fontId="0" fillId="0" borderId="0" xfId="0" applyAlignment="1">
      <alignment vertical="center"/>
    </xf>
    <xf numFmtId="0" fontId="24" fillId="0" borderId="0" xfId="0" applyFont="1" applyAlignment="1">
      <alignment horizontal="center" vertical="center"/>
    </xf>
    <xf numFmtId="44" fontId="0" fillId="0" borderId="0" xfId="2" applyFont="1"/>
    <xf numFmtId="44" fontId="0" fillId="0" borderId="0" xfId="0" applyNumberFormat="1"/>
    <xf numFmtId="9" fontId="0" fillId="0" borderId="0" xfId="0" applyNumberFormat="1"/>
    <xf numFmtId="0" fontId="24" fillId="0" borderId="0" xfId="0" applyFont="1"/>
    <xf numFmtId="0" fontId="24" fillId="0" borderId="0" xfId="0" applyFont="1" applyAlignment="1">
      <alignment horizontal="left" vertical="center"/>
    </xf>
    <xf numFmtId="0" fontId="24" fillId="0" borderId="0" xfId="0" applyFont="1" applyAlignment="1">
      <alignment horizontal="center"/>
    </xf>
    <xf numFmtId="0" fontId="0" fillId="0" borderId="0" xfId="0" applyAlignment="1">
      <alignment horizontal="center"/>
    </xf>
    <xf numFmtId="0" fontId="24" fillId="0" borderId="0" xfId="0" applyFont="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0" borderId="0" xfId="0" applyNumberFormat="1"/>
  </cellXfs>
  <cellStyles count="3">
    <cellStyle name="Currency" xfId="2" builtinId="4"/>
    <cellStyle name="Hyperlink" xfId="1" builtinId="8" customBuiltin="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0C2EDEB8-5B27-4F70-BA40-80800E81AEA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layout>
                <c:manualLayout>
                  <c:x val="-0.16500056456228088"/>
                  <c:y val="2.7283271466187971E-2"/>
                </c:manualLayout>
              </c:layout>
              <c:tx>
                <c:rich>
                  <a:bodyPr/>
                  <a:lstStyle/>
                  <a:p>
                    <a:fld id="{9EE4F3FB-3498-45E2-9B32-920C340BEBE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D75F-47E9-9661-163A2FF19FEB}"/>
                </c:ext>
              </c:extLst>
            </c:dLbl>
            <c:dLbl>
              <c:idx val="3"/>
              <c:layout>
                <c:manualLayout>
                  <c:x val="-0.20276531773275649"/>
                  <c:y val="4.9109888639138344E-2"/>
                </c:manualLayout>
              </c:layout>
              <c:tx>
                <c:rich>
                  <a:bodyPr/>
                  <a:lstStyle/>
                  <a:p>
                    <a:fld id="{6949F5D7-3B0B-4B0F-A3A4-67C22E6F3EE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75F-47E9-9661-163A2FF19FEB}"/>
                </c:ext>
              </c:extLst>
            </c:dLbl>
            <c:dLbl>
              <c:idx val="4"/>
              <c:layout>
                <c:manualLayout>
                  <c:x val="-0.19997700735668086"/>
                  <c:y val="1.9098290026331479E-2"/>
                </c:manualLayout>
              </c:layout>
              <c:tx>
                <c:rich>
                  <a:bodyPr/>
                  <a:lstStyle/>
                  <a:p>
                    <a:fld id="{A1B1EB62-2D42-4856-A9CB-603EE8C392A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D75F-47E9-9661-163A2FF19FEB}"/>
                </c:ext>
              </c:extLst>
            </c:dLbl>
            <c:dLbl>
              <c:idx val="5"/>
              <c:tx>
                <c:rich>
                  <a:bodyPr/>
                  <a:lstStyle/>
                  <a:p>
                    <a:fld id="{D6F02156-BB21-4C73-9D55-0028B9A7CAB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D75F-47E9-9661-163A2FF19FEB}"/>
                </c:ext>
              </c:extLst>
            </c:dLbl>
            <c:dLbl>
              <c:idx val="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'HL Timeline'!$D$30:$D$37</c:f>
                <c:numCache>
                  <c:formatCode>General</c:formatCode>
                  <c:ptCount val="8"/>
                  <c:pt idx="1">
                    <c:v>15</c:v>
                  </c:pt>
                  <c:pt idx="2">
                    <c:v>20</c:v>
                  </c:pt>
                  <c:pt idx="3">
                    <c:v>24</c:v>
                  </c:pt>
                  <c:pt idx="4">
                    <c:v>76</c:v>
                  </c:pt>
                  <c:pt idx="5">
                    <c:v>20</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'HL Timeline'!$G$30:$G$37</c:f>
                <c:numCache>
                  <c:formatCode>General</c:formatCode>
                  <c:ptCount val="8"/>
                  <c:pt idx="1">
                    <c:v>-25</c:v>
                  </c:pt>
                  <c:pt idx="2">
                    <c:v>-15</c:v>
                  </c:pt>
                  <c:pt idx="3">
                    <c:v>-15</c:v>
                  </c:pt>
                  <c:pt idx="4">
                    <c:v>-80</c:v>
                  </c:pt>
                  <c:pt idx="5">
                    <c:v>-30</c:v>
                  </c:pt>
                </c:numCache>
              </c:numRef>
            </c:minus>
            <c:spPr>
              <a:noFill/>
              <a:ln w="12700" cap="flat" cmpd="sng" algn="ctr">
                <a:solidFill>
                  <a:schemeClr val="accent1">
                    <a:lumMod val="75000"/>
                    <a:alpha val="70000"/>
                  </a:schemeClr>
                </a:solidFill>
                <a:prstDash val="solid"/>
                <a:round/>
              </a:ln>
              <a:effectLst/>
            </c:spPr>
          </c:errBars>
          <c:xVal>
            <c:numRef>
              <c:f>'HL Timeline'!$B$30:$B$37</c:f>
              <c:numCache>
                <c:formatCode>m/d/yyyy</c:formatCode>
                <c:ptCount val="8"/>
                <c:pt idx="1">
                  <c:v>45845</c:v>
                </c:pt>
                <c:pt idx="2">
                  <c:v>45859</c:v>
                </c:pt>
                <c:pt idx="3">
                  <c:v>45880</c:v>
                </c:pt>
                <c:pt idx="4">
                  <c:v>45908</c:v>
                </c:pt>
                <c:pt idx="5">
                  <c:v>45924</c:v>
                </c:pt>
              </c:numCache>
            </c:numRef>
          </c:xVal>
          <c:yVal>
            <c:numRef>
              <c:f>'HL Timeline'!$F$30:$F$37</c:f>
              <c:numCache>
                <c:formatCode>General</c:formatCode>
                <c:ptCount val="8"/>
                <c:pt idx="1">
                  <c:v>-25</c:v>
                </c:pt>
                <c:pt idx="2">
                  <c:v>-40</c:v>
                </c:pt>
                <c:pt idx="3">
                  <c:v>-55</c:v>
                </c:pt>
                <c:pt idx="4">
                  <c:v>-80</c:v>
                </c:pt>
                <c:pt idx="5">
                  <c:v>-30</c:v>
                </c:pt>
              </c:numCache>
            </c:numRef>
          </c:yVal>
          <c:smooth val="0"/>
          <c:extLst>
            <c:ext xmlns:c15="http://schemas.microsoft.com/office/drawing/2012/chart" uri="{02D57815-91ED-43cb-92C2-25804820EDAC}">
              <c15:datalabelsRange>
                <c15:f>'HL Timeline'!$E$30:$E$37</c15:f>
                <c15:dlblRangeCache>
                  <c:ptCount val="8"/>
                  <c:pt idx="1">
                    <c:v>Discovery &amp; Current State Review 
Jul 7 - Jul 21</c:v>
                  </c:pt>
                  <c:pt idx="2">
                    <c:v>Phase 1: MLOps Foundations 
Jul 21 - Aug 9</c:v>
                  </c:pt>
                  <c:pt idx="3">
                    <c:v>Phase 2: Deployment &amp; Integration 
Aug 11 - Sep 3</c:v>
                  </c:pt>
                  <c:pt idx="4">
                    <c:v>Phase 3: Monitoring &amp; Feedback 
Sep 8 - Nov 22</c:v>
                  </c:pt>
                  <c:pt idx="5">
                    <c:v>Enablement &amp; Client Handoff 
Sep 24 - Oct 13</c:v>
                  </c:pt>
                  <c:pt idx="7">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Pt>
            <c:idx val="6"/>
            <c:marker>
              <c:spPr>
                <a:solidFill>
                  <a:schemeClr val="accent2"/>
                </a:solidFill>
                <a:ln w="9525">
                  <a:noFill/>
                </a:ln>
                <a:effectLst/>
              </c:spPr>
            </c:marker>
            <c:bubble3D val="0"/>
            <c:extLst>
              <c:ext xmlns:c16="http://schemas.microsoft.com/office/drawing/2014/chart" uri="{C3380CC4-5D6E-409C-BE32-E72D297353CC}">
                <c16:uniqueId val="{00000003-1EE6-4537-B5F2-7089F20FB55E}"/>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layout>
                <c:manualLayout>
                  <c:x val="-7.4935871515275518E-2"/>
                  <c:y val="-7.1059173119231989E-2"/>
                </c:manualLayout>
              </c:layout>
              <c:tx>
                <c:rich>
                  <a:bodyPr/>
                  <a:lstStyle/>
                  <a:p>
                    <a:fld id="{3C5366A7-E9C6-4EA5-9DF8-021D11A66B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75F-47E9-9661-163A2FF19FEB}"/>
                </c:ext>
              </c:extLst>
            </c:dLbl>
            <c:dLbl>
              <c:idx val="2"/>
              <c:layout>
                <c:manualLayout>
                  <c:x val="-6.1174304020165972E-2"/>
                  <c:y val="-4.8864339195942658E-2"/>
                </c:manualLayout>
              </c:layout>
              <c:tx>
                <c:rich>
                  <a:bodyPr/>
                  <a:lstStyle/>
                  <a:p>
                    <a:fld id="{ECE15F63-1DA7-4275-BC60-CEEC80A5477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75F-47E9-9661-163A2FF19FEB}"/>
                </c:ext>
              </c:extLst>
            </c:dLbl>
            <c:dLbl>
              <c:idx val="3"/>
              <c:tx>
                <c:rich>
                  <a:bodyPr/>
                  <a:lstStyle/>
                  <a:p>
                    <a:fld id="{8372D558-589E-42CE-8812-37884B6A539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layout>
                <c:manualLayout>
                  <c:x val="-8.3331443416866088E-2"/>
                  <c:y val="-5.1592666342561475E-2"/>
                </c:manualLayout>
              </c:layout>
              <c:tx>
                <c:rich>
                  <a:bodyPr/>
                  <a:lstStyle/>
                  <a:p>
                    <a:fld id="{347FD80B-2CBD-410D-9A12-7A8E16DBF4A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75F-47E9-9661-163A2FF19FEB}"/>
                </c:ext>
              </c:extLst>
            </c:dLbl>
            <c:dLbl>
              <c:idx val="5"/>
              <c:layout>
                <c:manualLayout>
                  <c:x val="-7.8735327412345624E-2"/>
                  <c:y val="-4.8864339195942706E-2"/>
                </c:manualLayout>
              </c:layout>
              <c:tx>
                <c:rich>
                  <a:bodyPr/>
                  <a:lstStyle/>
                  <a:p>
                    <a:fld id="{F187E990-47DD-43E1-AFE8-4A2FF48F405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4827842281565062"/>
                      <c:h val="4.3162135459509372E-2"/>
                    </c:manualLayout>
                  </c15:layout>
                  <c15:dlblFieldTable/>
                  <c15:showDataLabelsRange val="1"/>
                </c:ext>
                <c:ext xmlns:c16="http://schemas.microsoft.com/office/drawing/2014/chart" uri="{C3380CC4-5D6E-409C-BE32-E72D297353CC}">
                  <c16:uniqueId val="{00000003-5EF8-4134-955B-52DF741E0001}"/>
                </c:ext>
              </c:extLst>
            </c:dLbl>
            <c:dLbl>
              <c:idx val="6"/>
              <c:tx>
                <c:rich>
                  <a:bodyPr/>
                  <a:lstStyle/>
                  <a:p>
                    <a:fld id="{EDDA92C8-96A7-48C7-AAA4-6E95EC4845F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EE6-4537-B5F2-7089F20FB55E}"/>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1EE6-4537-B5F2-7089F20FB55E}"/>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4F2-486C-9CCB-9ADF286A6152}"/>
                </c:ext>
              </c:extLst>
            </c:dLbl>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'HL Timeline'!$B$41:$B$49</c:f>
              <c:numCache>
                <c:formatCode>m/d/yyyy</c:formatCode>
                <c:ptCount val="9"/>
                <c:pt idx="1">
                  <c:v>45845</c:v>
                </c:pt>
                <c:pt idx="2">
                  <c:v>45859</c:v>
                </c:pt>
                <c:pt idx="3">
                  <c:v>45884</c:v>
                </c:pt>
                <c:pt idx="4">
                  <c:v>45912</c:v>
                </c:pt>
                <c:pt idx="5">
                  <c:v>45926</c:v>
                </c:pt>
                <c:pt idx="6">
                  <c:v>45993</c:v>
                </c:pt>
              </c:numCache>
            </c:numRef>
          </c:xVal>
          <c:yVal>
            <c:numRef>
              <c:f>'HL Timeline'!$F$41:$F$49</c:f>
              <c:numCache>
                <c:formatCode>General</c:formatCode>
                <c:ptCount val="9"/>
                <c:pt idx="1">
                  <c:v>30</c:v>
                </c:pt>
                <c:pt idx="2">
                  <c:v>25</c:v>
                </c:pt>
                <c:pt idx="3">
                  <c:v>20</c:v>
                </c:pt>
                <c:pt idx="4">
                  <c:v>15</c:v>
                </c:pt>
                <c:pt idx="5">
                  <c:v>10</c:v>
                </c:pt>
                <c:pt idx="6">
                  <c:v>5</c:v>
                </c:pt>
              </c:numCache>
            </c:numRef>
          </c:yVal>
          <c:smooth val="0"/>
          <c:extLst>
            <c:ext xmlns:c15="http://schemas.microsoft.com/office/drawing/2012/chart" uri="{02D57815-91ED-43cb-92C2-25804820EDAC}">
              <c15:datalabelsRange>
                <c15:f>'HL Timeline'!$E$41:$E$49</c15:f>
                <c15:dlblRangeCache>
                  <c:ptCount val="9"/>
                  <c:pt idx="1">
                    <c:v>Start, Monday July 7</c:v>
                  </c:pt>
                  <c:pt idx="2">
                    <c:v>End Discovery</c:v>
                  </c:pt>
                  <c:pt idx="3">
                    <c:v>Phase 1 Complete</c:v>
                  </c:pt>
                  <c:pt idx="4">
                    <c:v>Phase 2 Complete</c:v>
                  </c:pt>
                  <c:pt idx="5">
                    <c:v>Phase 3 Complete</c:v>
                  </c:pt>
                  <c:pt idx="6">
                    <c:v>Final Handoff</c:v>
                  </c:pt>
                  <c:pt idx="8">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Detailed Tasks</c:v>
          </c:tx>
          <c:spPr>
            <a:ln w="25400" cap="rnd">
              <a:noFill/>
              <a:round/>
            </a:ln>
            <a:effectLst/>
          </c:spPr>
          <c:marker>
            <c:symbol val="diamond"/>
            <c:size val="12"/>
            <c:spPr>
              <a:solidFill>
                <a:schemeClr val="accent1">
                  <a:lumMod val="60000"/>
                  <a:lumOff val="40000"/>
                </a:schemeClr>
              </a:solidFill>
              <a:ln w="9525">
                <a:noFill/>
              </a:ln>
              <a:effectLst/>
            </c:spPr>
          </c:marker>
          <c:dPt>
            <c:idx val="10"/>
            <c:marker>
              <c:spPr>
                <a:solidFill>
                  <a:schemeClr val="accent6">
                    <a:lumMod val="75000"/>
                  </a:schemeClr>
                </a:solidFill>
                <a:ln w="9525">
                  <a:noFill/>
                </a:ln>
                <a:effectLst/>
              </c:spPr>
            </c:marker>
            <c:bubble3D val="0"/>
          </c:dPt>
          <c:dPt>
            <c:idx val="11"/>
            <c:marker>
              <c:symbol val="circle"/>
              <c:size val="14"/>
              <c:spPr>
                <a:solidFill>
                  <a:srgbClr val="00B050"/>
                </a:solidFill>
                <a:ln w="9525">
                  <a:noFill/>
                </a:ln>
                <a:effectLst/>
              </c:spPr>
            </c:marker>
            <c:bubble3D val="0"/>
            <c:extLst>
              <c:ext xmlns:c16="http://schemas.microsoft.com/office/drawing/2014/chart" uri="{C3380CC4-5D6E-409C-BE32-E72D297353CC}">
                <c16:uniqueId val="{00000005-6071-4823-A188-1C153099F83B}"/>
              </c:ext>
            </c:extLst>
          </c:dPt>
          <c:dPt>
            <c:idx val="14"/>
            <c:marker>
              <c:symbol val="picture"/>
              <c:spPr>
                <a:blipFill>
                  <a:blip xmlns:r="http://schemas.openxmlformats.org/officeDocument/2006/relationships" r:embed="rId1"/>
                  <a:stretch>
                    <a:fillRect/>
                  </a:stretch>
                </a:blipFill>
                <a:ln w="9525">
                  <a:noFill/>
                </a:ln>
                <a:effectLst/>
              </c:spPr>
            </c:marker>
            <c:bubble3D val="0"/>
          </c:dPt>
          <c:dLbls>
            <c:dLbl>
              <c:idx val="0"/>
              <c:layout>
                <c:manualLayout>
                  <c:x val="-0.18979667072315121"/>
                  <c:y val="-1.0913308586475188E-2"/>
                </c:manualLayout>
              </c:layout>
              <c:tx>
                <c:rich>
                  <a:bodyPr/>
                  <a:lstStyle/>
                  <a:p>
                    <a:fld id="{DAEFBFEF-DB1E-4FE5-BF50-3A6871A7CF3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C16-4EEE-A0D5-6F17C6217646}"/>
                </c:ext>
              </c:extLst>
            </c:dLbl>
            <c:dLbl>
              <c:idx val="1"/>
              <c:layout>
                <c:manualLayout>
                  <c:x val="-0.17163429199547192"/>
                  <c:y val="3.0011598612806768E-2"/>
                </c:manualLayout>
              </c:layout>
              <c:tx>
                <c:rich>
                  <a:bodyPr/>
                  <a:lstStyle/>
                  <a:p>
                    <a:fld id="{0088E2DA-9BF0-43F7-B4B1-C334A845685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C16-4EEE-A0D5-6F17C6217646}"/>
                </c:ext>
              </c:extLst>
            </c:dLbl>
            <c:dLbl>
              <c:idx val="2"/>
              <c:layout>
                <c:manualLayout>
                  <c:x val="-0.21587956873232125"/>
                  <c:y val="6.2751524372232428E-2"/>
                </c:manualLayout>
              </c:layout>
              <c:tx>
                <c:rich>
                  <a:bodyPr/>
                  <a:lstStyle/>
                  <a:p>
                    <a:fld id="{B30DAE4A-1C0D-47B1-B48C-E188268F1E2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1C16-4EEE-A0D5-6F17C6217646}"/>
                </c:ext>
              </c:extLst>
            </c:dLbl>
            <c:dLbl>
              <c:idx val="3"/>
              <c:layout>
                <c:manualLayout>
                  <c:x val="-0.21866027923153902"/>
                  <c:y val="5.4566542932375839E-2"/>
                </c:manualLayout>
              </c:layout>
              <c:tx>
                <c:rich>
                  <a:bodyPr/>
                  <a:lstStyle/>
                  <a:p>
                    <a:fld id="{78A1AA51-0A99-4FA8-8DCE-9E6DADF3271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C16-4EEE-A0D5-6F17C6217646}"/>
                </c:ext>
              </c:extLst>
            </c:dLbl>
            <c:dLbl>
              <c:idx val="4"/>
              <c:layout>
                <c:manualLayout>
                  <c:x val="-0.19394077500407739"/>
                  <c:y val="-1.909829002633158E-2"/>
                </c:manualLayout>
              </c:layout>
              <c:tx>
                <c:rich>
                  <a:bodyPr/>
                  <a:lstStyle/>
                  <a:p>
                    <a:fld id="{9CDC7A77-1242-42C3-8599-111C66BDC6B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C16-4EEE-A0D5-6F17C6217646}"/>
                </c:ext>
              </c:extLst>
            </c:dLbl>
            <c:dLbl>
              <c:idx val="5"/>
              <c:tx>
                <c:rich>
                  <a:bodyPr/>
                  <a:lstStyle/>
                  <a:p>
                    <a:fld id="{DEFBDA1C-EAA1-4CF6-899D-4439B83AE1C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16-4EEE-A0D5-6F17C6217646}"/>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C16-4EEE-A0D5-6F17C6217646}"/>
                </c:ext>
              </c:extLst>
            </c:dLbl>
            <c:dLbl>
              <c:idx val="7"/>
              <c:tx>
                <c:rich>
                  <a:bodyPr/>
                  <a:lstStyle/>
                  <a:p>
                    <a:fld id="{3B68996D-C971-406E-B8E3-0E886F69B24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16-4EEE-A0D5-6F17C6217646}"/>
                </c:ext>
              </c:extLst>
            </c:dLbl>
            <c:dLbl>
              <c:idx val="8"/>
              <c:tx>
                <c:rich>
                  <a:bodyPr/>
                  <a:lstStyle/>
                  <a:p>
                    <a:fld id="{AF84D99E-F1D4-44EC-9693-7DF970207F0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071-4823-A188-1C153099F83B}"/>
                </c:ext>
              </c:extLst>
            </c:dLbl>
            <c:dLbl>
              <c:idx val="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6071-4823-A188-1C153099F83B}"/>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dLbl>
              <c:idx val="1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6071-4823-A188-1C153099F83B}"/>
                </c:ext>
              </c:extLst>
            </c:dLbl>
            <c:dLbl>
              <c:idx val="12"/>
              <c:layout>
                <c:manualLayout>
                  <c:x val="-4.8044732633919507E-2"/>
                  <c:y val="-4.69680444145880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6071-4823-A188-1C153099F83B}"/>
                </c:ext>
              </c:extLst>
            </c:dLbl>
            <c:dLbl>
              <c:idx val="14"/>
              <c:layout>
                <c:manualLayout>
                  <c:x val="-6.7750610161542019E-2"/>
                  <c:y val="-4.69680444145880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5"/>
              <c:layout>
                <c:manualLayout>
                  <c:x val="-3.5577798129899509E-2"/>
                  <c:y val="-4.42397172679692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6"/>
              <c:layout>
                <c:manualLayout>
                  <c:x val="1.0850694025579867E-2"/>
                  <c:y val="-3.3326408681494016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6071-4823-A188-1C153099F83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'HL Timeline'!$D$30:$D$37</c:f>
                <c:numCache>
                  <c:formatCode>General</c:formatCode>
                  <c:ptCount val="8"/>
                  <c:pt idx="1">
                    <c:v>15</c:v>
                  </c:pt>
                  <c:pt idx="2">
                    <c:v>20</c:v>
                  </c:pt>
                  <c:pt idx="3">
                    <c:v>24</c:v>
                  </c:pt>
                  <c:pt idx="4">
                    <c:v>76</c:v>
                  </c:pt>
                  <c:pt idx="5">
                    <c:v>20</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'HL Timeline'!$G$30:$G$37</c:f>
                <c:numCache>
                  <c:formatCode>General</c:formatCode>
                  <c:ptCount val="8"/>
                  <c:pt idx="1">
                    <c:v>-25</c:v>
                  </c:pt>
                  <c:pt idx="2">
                    <c:v>-15</c:v>
                  </c:pt>
                  <c:pt idx="3">
                    <c:v>-15</c:v>
                  </c:pt>
                  <c:pt idx="4">
                    <c:v>-80</c:v>
                  </c:pt>
                  <c:pt idx="5">
                    <c:v>-30</c:v>
                  </c:pt>
                </c:numCache>
              </c:numRef>
            </c:minus>
            <c:spPr>
              <a:noFill/>
              <a:ln w="12700" cap="flat" cmpd="sng" algn="ctr">
                <a:solidFill>
                  <a:schemeClr val="accent1">
                    <a:lumMod val="75000"/>
                    <a:alpha val="70000"/>
                  </a:schemeClr>
                </a:solidFill>
                <a:prstDash val="solid"/>
                <a:round/>
              </a:ln>
              <a:effectLst/>
            </c:spPr>
          </c:errBars>
          <c:xVal>
            <c:numRef>
              <c:f>'Detailed Timeline'!$B$31:$B$48</c:f>
              <c:numCache>
                <c:formatCode>m/d/yyyy</c:formatCode>
                <c:ptCount val="18"/>
                <c:pt idx="0">
                  <c:v>45845</c:v>
                </c:pt>
                <c:pt idx="1">
                  <c:v>45852</c:v>
                </c:pt>
                <c:pt idx="2">
                  <c:v>45859</c:v>
                </c:pt>
                <c:pt idx="3">
                  <c:v>45867</c:v>
                </c:pt>
                <c:pt idx="4">
                  <c:v>45880</c:v>
                </c:pt>
                <c:pt idx="5">
                  <c:v>45887</c:v>
                </c:pt>
                <c:pt idx="6">
                  <c:v>45894</c:v>
                </c:pt>
                <c:pt idx="7">
                  <c:v>45902</c:v>
                </c:pt>
                <c:pt idx="8">
                  <c:v>45908</c:v>
                </c:pt>
                <c:pt idx="9">
                  <c:v>45915</c:v>
                </c:pt>
                <c:pt idx="10">
                  <c:v>45922</c:v>
                </c:pt>
                <c:pt idx="11">
                  <c:v>45929</c:v>
                </c:pt>
                <c:pt idx="12">
                  <c:v>45936</c:v>
                </c:pt>
                <c:pt idx="13">
                  <c:v>45943</c:v>
                </c:pt>
                <c:pt idx="14">
                  <c:v>45950</c:v>
                </c:pt>
                <c:pt idx="15">
                  <c:v>45957</c:v>
                </c:pt>
                <c:pt idx="16">
                  <c:v>45964</c:v>
                </c:pt>
                <c:pt idx="17">
                  <c:v>45971</c:v>
                </c:pt>
              </c:numCache>
            </c:numRef>
          </c:xVal>
          <c:yVal>
            <c:numRef>
              <c:f>'Detailed Timeline'!$F$31:$F$48</c:f>
              <c:numCache>
                <c:formatCode>General</c:formatCode>
                <c:ptCount val="18"/>
                <c:pt idx="0">
                  <c:v>-20</c:v>
                </c:pt>
                <c:pt idx="1">
                  <c:v>-20</c:v>
                </c:pt>
                <c:pt idx="2">
                  <c:v>-40</c:v>
                </c:pt>
                <c:pt idx="3">
                  <c:v>-40</c:v>
                </c:pt>
                <c:pt idx="4">
                  <c:v>-60</c:v>
                </c:pt>
                <c:pt idx="5">
                  <c:v>-60</c:v>
                </c:pt>
                <c:pt idx="6">
                  <c:v>-60</c:v>
                </c:pt>
                <c:pt idx="7">
                  <c:v>-30</c:v>
                </c:pt>
                <c:pt idx="8">
                  <c:v>-30</c:v>
                </c:pt>
                <c:pt idx="9">
                  <c:v>-50</c:v>
                </c:pt>
                <c:pt idx="10">
                  <c:v>-50</c:v>
                </c:pt>
                <c:pt idx="11">
                  <c:v>-50</c:v>
                </c:pt>
                <c:pt idx="12">
                  <c:v>-50</c:v>
                </c:pt>
                <c:pt idx="13">
                  <c:v>-50</c:v>
                </c:pt>
                <c:pt idx="14">
                  <c:v>-50</c:v>
                </c:pt>
                <c:pt idx="15">
                  <c:v>-50</c:v>
                </c:pt>
                <c:pt idx="16">
                  <c:v>-50</c:v>
                </c:pt>
                <c:pt idx="17">
                  <c:v>-50</c:v>
                </c:pt>
              </c:numCache>
            </c:numRef>
          </c:yVal>
          <c:smooth val="0"/>
          <c:extLst>
            <c:ext xmlns:c15="http://schemas.microsoft.com/office/drawing/2012/chart" uri="{02D57815-91ED-43cb-92C2-25804820EDAC}">
              <c15:datalabelsRange>
                <c15:f>'HL Timeline'!$E$41:$E$49</c15:f>
                <c15:dlblRangeCache>
                  <c:ptCount val="9"/>
                  <c:pt idx="1">
                    <c:v>Start, Monday July 7</c:v>
                  </c:pt>
                  <c:pt idx="2">
                    <c:v>End Discovery</c:v>
                  </c:pt>
                  <c:pt idx="3">
                    <c:v>Phase 1 Complete</c:v>
                  </c:pt>
                  <c:pt idx="4">
                    <c:v>Phase 2 Complete</c:v>
                  </c:pt>
                  <c:pt idx="5">
                    <c:v>Phase 3 Complete</c:v>
                  </c:pt>
                  <c:pt idx="6">
                    <c:v>Final Handoff</c:v>
                  </c:pt>
                  <c:pt idx="8">
                    <c:v>Insert new rows above this one</c:v>
                  </c:pt>
                </c15:dlblRangeCache>
              </c15:datalabelsRange>
            </c:ext>
            <c:ext xmlns:c16="http://schemas.microsoft.com/office/drawing/2014/chart" uri="{C3380CC4-5D6E-409C-BE32-E72D297353CC}">
              <c16:uniqueId val="{00000015-1C16-4EEE-A0D5-6F17C6217646}"/>
            </c:ext>
          </c:extLst>
        </c:ser>
        <c:ser>
          <c:idx val="0"/>
          <c:order val="1"/>
          <c:tx>
            <c:v>Detailed Milestones</c:v>
          </c:tx>
          <c:spPr>
            <a:ln w="19050">
              <a:noFill/>
            </a:ln>
          </c:spPr>
          <c:marker>
            <c:symbol val="diamond"/>
            <c:size val="14"/>
            <c:spPr>
              <a:solidFill>
                <a:schemeClr val="tx1"/>
              </a:solidFill>
              <a:ln w="9525">
                <a:noFill/>
              </a:ln>
              <a:effectLst/>
            </c:spPr>
          </c:marker>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'Detailed Timeline'!$B$54:$B$59</c:f>
              <c:numCache>
                <c:formatCode>m/d/yyyy</c:formatCode>
                <c:ptCount val="6"/>
                <c:pt idx="0">
                  <c:v>45845</c:v>
                </c:pt>
                <c:pt idx="1">
                  <c:v>45859</c:v>
                </c:pt>
                <c:pt idx="2">
                  <c:v>45884</c:v>
                </c:pt>
                <c:pt idx="3">
                  <c:v>45912</c:v>
                </c:pt>
                <c:pt idx="4">
                  <c:v>45926</c:v>
                </c:pt>
                <c:pt idx="5">
                  <c:v>45993</c:v>
                </c:pt>
              </c:numCache>
            </c:numRef>
          </c:xVal>
          <c:yVal>
            <c:numRef>
              <c:f>'Detailed Timeline'!$F$54:$F$59</c:f>
              <c:numCache>
                <c:formatCode>General</c:formatCode>
                <c:ptCount val="6"/>
                <c:pt idx="0">
                  <c:v>30</c:v>
                </c:pt>
                <c:pt idx="1">
                  <c:v>25</c:v>
                </c:pt>
                <c:pt idx="2">
                  <c:v>20</c:v>
                </c:pt>
                <c:pt idx="3">
                  <c:v>15</c:v>
                </c:pt>
                <c:pt idx="4">
                  <c:v>10</c:v>
                </c:pt>
                <c:pt idx="5">
                  <c:v>5</c:v>
                </c:pt>
              </c:numCache>
            </c:numRef>
          </c:yVal>
          <c:smooth val="0"/>
          <c:extLst>
            <c:ext xmlns:c16="http://schemas.microsoft.com/office/drawing/2014/chart" uri="{C3380CC4-5D6E-409C-BE32-E72D297353CC}">
              <c16:uniqueId val="{0000001F-1C16-4EEE-A0D5-6F17C6217646}"/>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2" name="Chart 1">
          <a:extLst>
            <a:ext uri="{FF2B5EF4-FFF2-40B4-BE49-F238E27FC236}">
              <a16:creationId xmlns:a16="http://schemas.microsoft.com/office/drawing/2014/main" id="{5C9AB10B-63C2-4952-B570-426251A16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3" name="Picture 2">
          <a:hlinkClick xmlns:r="http://schemas.openxmlformats.org/officeDocument/2006/relationships" r:id="rId2"/>
          <a:extLst>
            <a:ext uri="{FF2B5EF4-FFF2-40B4-BE49-F238E27FC236}">
              <a16:creationId xmlns:a16="http://schemas.microsoft.com/office/drawing/2014/main" id="{CC77F898-E404-473C-A10D-84C121FF5F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97340" y="66675"/>
          <a:ext cx="1905000" cy="4133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7576D9-B3BC-4F4B-85B8-DCA2C6AE24D6}" name="Table2" displayName="Table2" ref="A2:Y10" totalsRowShown="0" headerRowDxfId="22">
  <tableColumns count="25">
    <tableColumn id="1" xr3:uid="{5E9CECC1-3F35-4D66-81D3-4182307EA167}" name="Role" dataDxfId="21"/>
    <tableColumn id="2" xr3:uid="{12B9E91C-8757-4EB6-BFDD-E25EEBF85FB5}" name="Week1" dataDxfId="20"/>
    <tableColumn id="3" xr3:uid="{3BEFF15E-2A8A-4D41-ADC7-7AD5657358E3}" name="Week2" dataDxfId="19">
      <calculatedColumnFormula>Table2[[#This Row],[Week1]]</calculatedColumnFormula>
    </tableColumn>
    <tableColumn id="4" xr3:uid="{BA97AA74-C9D8-4AF6-8609-B52DDBEB9B56}" name="Week3" dataDxfId="18"/>
    <tableColumn id="5" xr3:uid="{A58330D3-FB66-469F-B4D9-C233E8F21909}" name="Week4" dataDxfId="17">
      <calculatedColumnFormula>Table2[[#This Row],[Week3]]</calculatedColumnFormula>
    </tableColumn>
    <tableColumn id="6" xr3:uid="{41B53274-9B3D-4128-AEF9-1CA1800A5818}" name="Week5" dataDxfId="16">
      <calculatedColumnFormula>Table2[[#This Row],[Week4]]</calculatedColumnFormula>
    </tableColumn>
    <tableColumn id="7" xr3:uid="{4D01D22C-5231-4B0B-9D7B-ED23AD3AF8BF}" name="Week6"/>
    <tableColumn id="8" xr3:uid="{81BD5448-46D9-4D80-B159-C5A2B7737985}" name="Week7"/>
    <tableColumn id="9" xr3:uid="{3DCED302-1E16-4D5F-BF96-801DC9AF3AAD}" name="Week8" dataDxfId="15">
      <calculatedColumnFormula>Table2[[#This Row],[Week7]]</calculatedColumnFormula>
    </tableColumn>
    <tableColumn id="10" xr3:uid="{8A7C2C32-EE81-4780-AAEA-01B80A7E9541}" name="Week9" dataDxfId="14">
      <calculatedColumnFormula>Table2[[#This Row],[Week8]]</calculatedColumnFormula>
    </tableColumn>
    <tableColumn id="11" xr3:uid="{DBF7D471-B911-4F8F-A504-9A75FF83CD94}" name="Week10">
      <calculatedColumnFormula>E14</calculatedColumnFormula>
    </tableColumn>
    <tableColumn id="12" xr3:uid="{D3E34E10-5168-48C0-98D7-8F028EE4989C}" name="Week11" dataDxfId="13">
      <calculatedColumnFormula>Table2[[#This Row],[Week10]]</calculatedColumnFormula>
    </tableColumn>
    <tableColumn id="13" xr3:uid="{960B303A-D068-4B18-8D29-0CA6710155A1}" name="Week12" dataDxfId="12">
      <calculatedColumnFormula>Table2[[#This Row],[Week11]]</calculatedColumnFormula>
    </tableColumn>
    <tableColumn id="14" xr3:uid="{073DF2C4-4B7F-40D6-8711-1A105FCCC04F}" name="Week13" dataDxfId="11">
      <calculatedColumnFormula>Table2[[#This Row],[Week12]]</calculatedColumnFormula>
    </tableColumn>
    <tableColumn id="15" xr3:uid="{EAC5FD0E-4ACF-4B6D-A762-627DC3315713}" name="Week14" dataDxfId="10">
      <calculatedColumnFormula>Table2[[#This Row],[Week13]]</calculatedColumnFormula>
    </tableColumn>
    <tableColumn id="16" xr3:uid="{7FC1B2B0-703B-43AC-AF97-DB1D65BF619D}" name="Week15" dataDxfId="9">
      <calculatedColumnFormula>Table2[[#This Row],[Week14]]</calculatedColumnFormula>
    </tableColumn>
    <tableColumn id="17" xr3:uid="{F5E9F6DD-3995-4B0B-BF5E-6FEDE9887568}" name="Week16" dataDxfId="8">
      <calculatedColumnFormula>F14</calculatedColumnFormula>
    </tableColumn>
    <tableColumn id="18" xr3:uid="{13B31DDA-3FCC-4BB6-97BC-20C42AB340AD}" name="Week17" dataDxfId="7">
      <calculatedColumnFormula>Table2[[#This Row],[Week16]]</calculatedColumnFormula>
    </tableColumn>
    <tableColumn id="19" xr3:uid="{1E7A59FF-308D-43D0-957C-D13995297792}" name="Week18" dataDxfId="6">
      <calculatedColumnFormula>Table2[[#This Row],[Week17]]</calculatedColumnFormula>
    </tableColumn>
    <tableColumn id="20" xr3:uid="{EE4FD13D-87FC-4DDD-B5FE-58F2CE69256C}" name="Week19" dataDxfId="5">
      <calculatedColumnFormula>Table2[[#This Row],[Week18]]</calculatedColumnFormula>
    </tableColumn>
    <tableColumn id="21" xr3:uid="{AB20CA24-B6E0-4549-A19B-90329090A3A9}" name="Week20" dataDxfId="4">
      <calculatedColumnFormula>Table2[[#This Row],[Week19]]</calculatedColumnFormula>
    </tableColumn>
    <tableColumn id="22" xr3:uid="{2FF7975F-0BA7-400E-83B7-960E5B9F5E3C}" name="Week21" dataDxfId="3">
      <calculatedColumnFormula>Table2[[#This Row],[Week20]]</calculatedColumnFormula>
    </tableColumn>
    <tableColumn id="23" xr3:uid="{004A652C-6AB8-403E-B34C-4806FE03787C}" name="Week22" dataDxfId="2">
      <calculatedColumnFormula>Table2[[#This Row],[Week21]]</calculatedColumnFormula>
    </tableColumn>
    <tableColumn id="24" xr3:uid="{0A4BEBB7-CA89-4333-BD1A-34BA27D54E4E}" name="Week23" dataDxfId="1">
      <calculatedColumnFormula>Table2[[#This Row],[Week22]]</calculatedColumnFormula>
    </tableColumn>
    <tableColumn id="25" xr3:uid="{ACB816CC-3BA5-4FBC-A936-92504BB1FCF7}" name="Total" dataDxfId="0">
      <calculatedColumnFormula>SUM(Table2[[#This Row],[Week1]:[Week23]])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259B-EED8-4A93-AA53-4C6B77EDE847}">
  <dimension ref="M16:O22"/>
  <sheetViews>
    <sheetView workbookViewId="0">
      <selection activeCell="N17" sqref="N17:N22"/>
    </sheetView>
  </sheetViews>
  <sheetFormatPr defaultRowHeight="14.4" x14ac:dyDescent="0.3"/>
  <cols>
    <col min="13" max="13" width="20.33203125" bestFit="1" customWidth="1"/>
    <col min="14" max="14" width="9.109375" bestFit="1" customWidth="1"/>
    <col min="15" max="15" width="11.44140625" bestFit="1" customWidth="1"/>
    <col min="16" max="16" width="11.33203125" bestFit="1" customWidth="1"/>
    <col min="17" max="17" width="10.44140625" bestFit="1" customWidth="1"/>
    <col min="18" max="18" width="11.109375" bestFit="1" customWidth="1"/>
    <col min="20" max="20" width="12.109375" bestFit="1" customWidth="1"/>
  </cols>
  <sheetData>
    <row r="16" spans="13:15" x14ac:dyDescent="0.3">
      <c r="M16" s="43" t="s">
        <v>140</v>
      </c>
      <c r="N16" s="45" t="s">
        <v>141</v>
      </c>
      <c r="O16" s="47" t="s">
        <v>142</v>
      </c>
    </row>
    <row r="17" spans="13:15" x14ac:dyDescent="0.3">
      <c r="M17" t="s">
        <v>126</v>
      </c>
      <c r="N17" s="46">
        <v>2</v>
      </c>
      <c r="O17">
        <v>51500</v>
      </c>
    </row>
    <row r="18" spans="13:15" x14ac:dyDescent="0.3">
      <c r="M18" t="s">
        <v>127</v>
      </c>
      <c r="N18" s="46">
        <v>3</v>
      </c>
      <c r="O18">
        <v>127800</v>
      </c>
    </row>
    <row r="19" spans="13:15" x14ac:dyDescent="0.3">
      <c r="M19" t="s">
        <v>128</v>
      </c>
      <c r="N19" s="46">
        <v>4</v>
      </c>
      <c r="O19">
        <v>161800</v>
      </c>
    </row>
    <row r="20" spans="13:15" x14ac:dyDescent="0.3">
      <c r="M20" t="s">
        <v>129</v>
      </c>
      <c r="N20" s="46">
        <v>6</v>
      </c>
      <c r="O20">
        <v>217800</v>
      </c>
    </row>
    <row r="21" spans="13:15" x14ac:dyDescent="0.3">
      <c r="M21" t="s">
        <v>130</v>
      </c>
      <c r="N21" s="46">
        <v>8</v>
      </c>
      <c r="O21">
        <v>167200</v>
      </c>
    </row>
    <row r="22" spans="13:15" x14ac:dyDescent="0.3">
      <c r="M22" t="s">
        <v>143</v>
      </c>
      <c r="N22" s="46">
        <v>23</v>
      </c>
      <c r="O22">
        <v>726100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56499-DDCA-4EFF-883C-2C2F00925ACA}">
  <dimension ref="A1:Y32"/>
  <sheetViews>
    <sheetView tabSelected="1" zoomScale="70" zoomScaleNormal="70" workbookViewId="0">
      <selection activeCell="P33" sqref="P33"/>
    </sheetView>
  </sheetViews>
  <sheetFormatPr defaultRowHeight="14.4" x14ac:dyDescent="0.3"/>
  <cols>
    <col min="1" max="1" width="20.33203125" bestFit="1" customWidth="1"/>
    <col min="2" max="2" width="9.109375" style="46" bestFit="1" customWidth="1"/>
    <col min="3" max="3" width="11.44140625" style="46" bestFit="1" customWidth="1"/>
    <col min="4" max="4" width="11.33203125" style="46" bestFit="1" customWidth="1"/>
    <col min="5" max="5" width="10.44140625" style="46" bestFit="1" customWidth="1"/>
    <col min="6" max="6" width="11.109375" style="46" bestFit="1" customWidth="1"/>
    <col min="7" max="7" width="10" bestFit="1" customWidth="1"/>
    <col min="8" max="8" width="12.109375" bestFit="1" customWidth="1"/>
    <col min="9" max="9" width="13.33203125" bestFit="1" customWidth="1"/>
    <col min="10" max="10" width="9" customWidth="1"/>
    <col min="11" max="24" width="10.109375" customWidth="1"/>
  </cols>
  <sheetData>
    <row r="1" spans="1:25" x14ac:dyDescent="0.3">
      <c r="A1" t="s">
        <v>124</v>
      </c>
      <c r="B1" s="50" t="s">
        <v>126</v>
      </c>
      <c r="C1" s="50"/>
      <c r="D1" s="51" t="s">
        <v>127</v>
      </c>
      <c r="E1" s="51"/>
      <c r="F1" s="51"/>
      <c r="G1" s="52" t="s">
        <v>128</v>
      </c>
      <c r="H1" s="52"/>
      <c r="I1" s="52"/>
      <c r="J1" s="52"/>
      <c r="K1" s="51" t="s">
        <v>129</v>
      </c>
      <c r="L1" s="51"/>
      <c r="M1" s="51"/>
      <c r="N1" s="51"/>
      <c r="O1" s="51"/>
      <c r="P1" s="51"/>
      <c r="Q1" s="52" t="s">
        <v>130</v>
      </c>
      <c r="R1" s="52"/>
      <c r="S1" s="52"/>
      <c r="T1" s="52"/>
      <c r="U1" s="52"/>
      <c r="V1" s="52"/>
      <c r="W1" s="52"/>
      <c r="X1" s="52"/>
    </row>
    <row r="2" spans="1:25" x14ac:dyDescent="0.3">
      <c r="A2" s="44" t="s">
        <v>125</v>
      </c>
      <c r="B2" s="46" t="s">
        <v>146</v>
      </c>
      <c r="C2" s="46" t="s">
        <v>147</v>
      </c>
      <c r="D2" s="46" t="s">
        <v>148</v>
      </c>
      <c r="E2" s="46" t="s">
        <v>149</v>
      </c>
      <c r="F2" s="46" t="s">
        <v>150</v>
      </c>
      <c r="G2" s="46" t="s">
        <v>151</v>
      </c>
      <c r="H2" s="46" t="s">
        <v>152</v>
      </c>
      <c r="I2" s="46" t="s">
        <v>153</v>
      </c>
      <c r="J2" s="46" t="s">
        <v>154</v>
      </c>
      <c r="K2" s="46" t="s">
        <v>155</v>
      </c>
      <c r="L2" s="46" t="s">
        <v>156</v>
      </c>
      <c r="M2" s="46" t="s">
        <v>157</v>
      </c>
      <c r="N2" s="46" t="s">
        <v>158</v>
      </c>
      <c r="O2" s="46" t="s">
        <v>159</v>
      </c>
      <c r="P2" s="46" t="s">
        <v>160</v>
      </c>
      <c r="Q2" s="46" t="s">
        <v>161</v>
      </c>
      <c r="R2" s="46" t="s">
        <v>162</v>
      </c>
      <c r="S2" s="46" t="s">
        <v>163</v>
      </c>
      <c r="T2" s="46" t="s">
        <v>164</v>
      </c>
      <c r="U2" s="46" t="s">
        <v>165</v>
      </c>
      <c r="V2" s="46" t="s">
        <v>166</v>
      </c>
      <c r="W2" s="46" t="s">
        <v>167</v>
      </c>
      <c r="X2" s="46" t="s">
        <v>168</v>
      </c>
      <c r="Y2" s="46" t="s">
        <v>169</v>
      </c>
    </row>
    <row r="3" spans="1:25" x14ac:dyDescent="0.3">
      <c r="A3" s="36" t="s">
        <v>131</v>
      </c>
      <c r="B3" s="48">
        <f>B14</f>
        <v>40</v>
      </c>
      <c r="C3" s="46">
        <f>Table2[[#This Row],[Week1]]</f>
        <v>40</v>
      </c>
      <c r="D3" s="48">
        <f>C14</f>
        <v>40</v>
      </c>
      <c r="E3" s="46">
        <f>Table2[[#This Row],[Week3]]</f>
        <v>40</v>
      </c>
      <c r="F3" s="46">
        <f>Table2[[#This Row],[Week4]]</f>
        <v>40</v>
      </c>
      <c r="G3" s="48">
        <f>D14</f>
        <v>30</v>
      </c>
      <c r="H3" s="46">
        <f>Table2[[#This Row],[Week6]]</f>
        <v>30</v>
      </c>
      <c r="I3" s="46">
        <f>Table2[[#This Row],[Week7]]</f>
        <v>30</v>
      </c>
      <c r="J3" s="46">
        <f>Table2[[#This Row],[Week8]]</f>
        <v>30</v>
      </c>
      <c r="K3" s="46">
        <f>E14</f>
        <v>20</v>
      </c>
      <c r="L3" s="46">
        <f>Table2[[#This Row],[Week10]]</f>
        <v>20</v>
      </c>
      <c r="M3" s="46">
        <f>Table2[[#This Row],[Week11]]</f>
        <v>20</v>
      </c>
      <c r="N3" s="46">
        <f>Table2[[#This Row],[Week12]]</f>
        <v>20</v>
      </c>
      <c r="O3" s="46">
        <f>Table2[[#This Row],[Week13]]</f>
        <v>20</v>
      </c>
      <c r="P3" s="46">
        <f>Table2[[#This Row],[Week14]]</f>
        <v>20</v>
      </c>
      <c r="Q3" s="46">
        <f>F14</f>
        <v>10</v>
      </c>
      <c r="R3" s="46">
        <f>Table2[[#This Row],[Week16]]</f>
        <v>10</v>
      </c>
      <c r="S3" s="46">
        <f>Table2[[#This Row],[Week17]]</f>
        <v>10</v>
      </c>
      <c r="T3" s="46">
        <f>Table2[[#This Row],[Week18]]</f>
        <v>10</v>
      </c>
      <c r="U3" s="46">
        <f>Table2[[#This Row],[Week19]]</f>
        <v>10</v>
      </c>
      <c r="V3" s="46">
        <f>Table2[[#This Row],[Week20]]</f>
        <v>10</v>
      </c>
      <c r="W3" s="46">
        <f>Table2[[#This Row],[Week21]]</f>
        <v>10</v>
      </c>
      <c r="X3" s="46">
        <f>Table2[[#This Row],[Week22]]</f>
        <v>10</v>
      </c>
      <c r="Y3" s="53">
        <f>SUM(Table2[[#This Row],[Week1]:[Week23]])</f>
        <v>520</v>
      </c>
    </row>
    <row r="4" spans="1:25" x14ac:dyDescent="0.3">
      <c r="A4" s="36" t="s">
        <v>132</v>
      </c>
      <c r="B4" s="48">
        <f t="shared" ref="B4:B9" si="0">B15</f>
        <v>10</v>
      </c>
      <c r="C4" s="46">
        <f>Table2[[#This Row],[Week1]]</f>
        <v>10</v>
      </c>
      <c r="D4" s="48">
        <f t="shared" ref="D4:D9" si="1">C15</f>
        <v>40</v>
      </c>
      <c r="E4" s="46">
        <f>Table2[[#This Row],[Week3]]</f>
        <v>40</v>
      </c>
      <c r="F4" s="46">
        <f>Table2[[#This Row],[Week4]]</f>
        <v>40</v>
      </c>
      <c r="G4" s="48">
        <f t="shared" ref="G4:G9" si="2">D15</f>
        <v>40</v>
      </c>
      <c r="H4" s="46">
        <f>Table2[[#This Row],[Week6]]</f>
        <v>40</v>
      </c>
      <c r="I4" s="46">
        <f>Table2[[#This Row],[Week7]]</f>
        <v>40</v>
      </c>
      <c r="J4" s="46">
        <f>Table2[[#This Row],[Week8]]</f>
        <v>40</v>
      </c>
      <c r="K4" s="46">
        <f>E15</f>
        <v>40</v>
      </c>
      <c r="L4" s="46">
        <f>Table2[[#This Row],[Week10]]</f>
        <v>40</v>
      </c>
      <c r="M4" s="46">
        <f>Table2[[#This Row],[Week11]]</f>
        <v>40</v>
      </c>
      <c r="N4" s="46">
        <f>Table2[[#This Row],[Week12]]</f>
        <v>40</v>
      </c>
      <c r="O4" s="46">
        <f>Table2[[#This Row],[Week13]]</f>
        <v>40</v>
      </c>
      <c r="P4" s="46">
        <f>Table2[[#This Row],[Week14]]</f>
        <v>40</v>
      </c>
      <c r="Q4" s="46">
        <f>F15</f>
        <v>10</v>
      </c>
      <c r="R4" s="46">
        <f>Table2[[#This Row],[Week16]]</f>
        <v>10</v>
      </c>
      <c r="S4" s="46">
        <f>Table2[[#This Row],[Week17]]</f>
        <v>10</v>
      </c>
      <c r="T4" s="46">
        <f>Table2[[#This Row],[Week18]]</f>
        <v>10</v>
      </c>
      <c r="U4" s="46">
        <f>Table2[[#This Row],[Week19]]</f>
        <v>10</v>
      </c>
      <c r="V4" s="46">
        <f>Table2[[#This Row],[Week20]]</f>
        <v>10</v>
      </c>
      <c r="W4" s="46">
        <f>Table2[[#This Row],[Week21]]</f>
        <v>10</v>
      </c>
      <c r="X4" s="46">
        <f>Table2[[#This Row],[Week22]]</f>
        <v>10</v>
      </c>
      <c r="Y4" s="53">
        <f>SUM(Table2[[#This Row],[Week1]:[Week23]])</f>
        <v>620</v>
      </c>
    </row>
    <row r="5" spans="1:25" x14ac:dyDescent="0.3">
      <c r="A5" s="36" t="s">
        <v>133</v>
      </c>
      <c r="B5" s="48">
        <f t="shared" si="0"/>
        <v>10</v>
      </c>
      <c r="C5" s="46">
        <f>Table2[[#This Row],[Week1]]</f>
        <v>10</v>
      </c>
      <c r="D5" s="48">
        <f t="shared" si="1"/>
        <v>40</v>
      </c>
      <c r="E5" s="46">
        <f>Table2[[#This Row],[Week3]]</f>
        <v>40</v>
      </c>
      <c r="F5" s="46">
        <f>Table2[[#This Row],[Week4]]</f>
        <v>40</v>
      </c>
      <c r="G5" s="48">
        <f t="shared" si="2"/>
        <v>40</v>
      </c>
      <c r="H5" s="46">
        <f>Table2[[#This Row],[Week6]]</f>
        <v>40</v>
      </c>
      <c r="I5" s="46">
        <f>Table2[[#This Row],[Week7]]</f>
        <v>40</v>
      </c>
      <c r="J5" s="46">
        <f>Table2[[#This Row],[Week8]]</f>
        <v>40</v>
      </c>
      <c r="K5" s="46">
        <f>E16</f>
        <v>40</v>
      </c>
      <c r="L5" s="46">
        <f>Table2[[#This Row],[Week10]]</f>
        <v>40</v>
      </c>
      <c r="M5" s="46">
        <f>Table2[[#This Row],[Week11]]</f>
        <v>40</v>
      </c>
      <c r="N5" s="46">
        <f>Table2[[#This Row],[Week12]]</f>
        <v>40</v>
      </c>
      <c r="O5" s="46">
        <f>Table2[[#This Row],[Week13]]</f>
        <v>40</v>
      </c>
      <c r="P5" s="46">
        <f>Table2[[#This Row],[Week14]]</f>
        <v>40</v>
      </c>
      <c r="Q5" s="46">
        <f>F16</f>
        <v>10</v>
      </c>
      <c r="R5" s="46">
        <f>Table2[[#This Row],[Week16]]</f>
        <v>10</v>
      </c>
      <c r="S5" s="46">
        <f>Table2[[#This Row],[Week17]]</f>
        <v>10</v>
      </c>
      <c r="T5" s="46">
        <f>Table2[[#This Row],[Week18]]</f>
        <v>10</v>
      </c>
      <c r="U5" s="46">
        <f>Table2[[#This Row],[Week19]]</f>
        <v>10</v>
      </c>
      <c r="V5" s="46">
        <f>Table2[[#This Row],[Week20]]</f>
        <v>10</v>
      </c>
      <c r="W5" s="46">
        <f>Table2[[#This Row],[Week21]]</f>
        <v>10</v>
      </c>
      <c r="X5" s="46">
        <f>Table2[[#This Row],[Week22]]</f>
        <v>10</v>
      </c>
      <c r="Y5" s="53">
        <f>SUM(Table2[[#This Row],[Week1]:[Week23]])</f>
        <v>620</v>
      </c>
    </row>
    <row r="6" spans="1:25" x14ac:dyDescent="0.3">
      <c r="A6" s="36" t="s">
        <v>134</v>
      </c>
      <c r="B6" s="48">
        <f t="shared" si="0"/>
        <v>20</v>
      </c>
      <c r="C6" s="46">
        <f>Table2[[#This Row],[Week1]]</f>
        <v>20</v>
      </c>
      <c r="D6" s="48">
        <f t="shared" si="1"/>
        <v>40</v>
      </c>
      <c r="E6" s="46">
        <f>Table2[[#This Row],[Week3]]</f>
        <v>40</v>
      </c>
      <c r="F6" s="46">
        <f>Table2[[#This Row],[Week4]]</f>
        <v>40</v>
      </c>
      <c r="G6" s="48">
        <f t="shared" si="2"/>
        <v>40</v>
      </c>
      <c r="H6" s="46">
        <f>Table2[[#This Row],[Week6]]</f>
        <v>40</v>
      </c>
      <c r="I6" s="46">
        <f>Table2[[#This Row],[Week7]]</f>
        <v>40</v>
      </c>
      <c r="J6" s="46">
        <f>Table2[[#This Row],[Week8]]</f>
        <v>40</v>
      </c>
      <c r="K6" s="46">
        <f>E17</f>
        <v>30</v>
      </c>
      <c r="L6" s="46">
        <f>Table2[[#This Row],[Week10]]</f>
        <v>30</v>
      </c>
      <c r="M6" s="46">
        <f>Table2[[#This Row],[Week11]]</f>
        <v>30</v>
      </c>
      <c r="N6" s="46">
        <f>Table2[[#This Row],[Week12]]</f>
        <v>30</v>
      </c>
      <c r="O6" s="46">
        <f>Table2[[#This Row],[Week13]]</f>
        <v>30</v>
      </c>
      <c r="P6" s="46">
        <f>Table2[[#This Row],[Week14]]</f>
        <v>30</v>
      </c>
      <c r="Q6" s="46">
        <f>F17</f>
        <v>20</v>
      </c>
      <c r="R6" s="46">
        <f>Table2[[#This Row],[Week16]]</f>
        <v>20</v>
      </c>
      <c r="S6" s="46">
        <f>Table2[[#This Row],[Week17]]</f>
        <v>20</v>
      </c>
      <c r="T6" s="46">
        <f>Table2[[#This Row],[Week18]]</f>
        <v>20</v>
      </c>
      <c r="U6" s="46">
        <f>Table2[[#This Row],[Week19]]</f>
        <v>20</v>
      </c>
      <c r="V6" s="46">
        <f>Table2[[#This Row],[Week20]]</f>
        <v>20</v>
      </c>
      <c r="W6" s="46">
        <f>Table2[[#This Row],[Week21]]</f>
        <v>20</v>
      </c>
      <c r="X6" s="46">
        <f>Table2[[#This Row],[Week22]]</f>
        <v>20</v>
      </c>
      <c r="Y6" s="53">
        <f>SUM(Table2[[#This Row],[Week1]:[Week23]])</f>
        <v>660</v>
      </c>
    </row>
    <row r="7" spans="1:25" x14ac:dyDescent="0.3">
      <c r="A7" s="36" t="s">
        <v>135</v>
      </c>
      <c r="B7" s="48">
        <f t="shared" si="0"/>
        <v>40</v>
      </c>
      <c r="C7" s="46">
        <f>Table2[[#This Row],[Week1]]</f>
        <v>40</v>
      </c>
      <c r="D7" s="48">
        <f t="shared" si="1"/>
        <v>40</v>
      </c>
      <c r="E7" s="46">
        <f>Table2[[#This Row],[Week3]]</f>
        <v>40</v>
      </c>
      <c r="F7" s="46">
        <f>Table2[[#This Row],[Week4]]</f>
        <v>40</v>
      </c>
      <c r="G7" s="48">
        <f t="shared" si="2"/>
        <v>30</v>
      </c>
      <c r="H7" s="46">
        <f>Table2[[#This Row],[Week6]]</f>
        <v>30</v>
      </c>
      <c r="I7" s="46">
        <f>Table2[[#This Row],[Week7]]</f>
        <v>30</v>
      </c>
      <c r="J7" s="46">
        <f>Table2[[#This Row],[Week8]]</f>
        <v>30</v>
      </c>
      <c r="K7" s="46">
        <f>E18</f>
        <v>20</v>
      </c>
      <c r="L7" s="46">
        <f>Table2[[#This Row],[Week10]]</f>
        <v>20</v>
      </c>
      <c r="M7" s="46">
        <f>Table2[[#This Row],[Week11]]</f>
        <v>20</v>
      </c>
      <c r="N7" s="46">
        <f>Table2[[#This Row],[Week12]]</f>
        <v>20</v>
      </c>
      <c r="O7" s="46">
        <f>Table2[[#This Row],[Week13]]</f>
        <v>20</v>
      </c>
      <c r="P7" s="46">
        <f>Table2[[#This Row],[Week14]]</f>
        <v>20</v>
      </c>
      <c r="Q7" s="46">
        <f>F18</f>
        <v>10</v>
      </c>
      <c r="R7" s="46">
        <f>Table2[[#This Row],[Week16]]</f>
        <v>10</v>
      </c>
      <c r="S7" s="46">
        <f>Table2[[#This Row],[Week17]]</f>
        <v>10</v>
      </c>
      <c r="T7" s="46">
        <f>Table2[[#This Row],[Week18]]</f>
        <v>10</v>
      </c>
      <c r="U7" s="46">
        <f>Table2[[#This Row],[Week19]]</f>
        <v>10</v>
      </c>
      <c r="V7" s="46">
        <f>Table2[[#This Row],[Week20]]</f>
        <v>10</v>
      </c>
      <c r="W7" s="46">
        <f>Table2[[#This Row],[Week21]]</f>
        <v>10</v>
      </c>
      <c r="X7" s="46">
        <f>Table2[[#This Row],[Week22]]</f>
        <v>10</v>
      </c>
      <c r="Y7" s="53">
        <f>SUM(Table2[[#This Row],[Week1]:[Week23]])</f>
        <v>520</v>
      </c>
    </row>
    <row r="8" spans="1:25" x14ac:dyDescent="0.3">
      <c r="A8" s="36" t="s">
        <v>136</v>
      </c>
      <c r="B8" s="48">
        <f t="shared" si="0"/>
        <v>20</v>
      </c>
      <c r="C8" s="46">
        <f>Table2[[#This Row],[Week1]]</f>
        <v>20</v>
      </c>
      <c r="D8" s="48">
        <f t="shared" si="1"/>
        <v>20</v>
      </c>
      <c r="E8" s="46">
        <f>Table2[[#This Row],[Week3]]</f>
        <v>20</v>
      </c>
      <c r="F8" s="46">
        <f>Table2[[#This Row],[Week4]]</f>
        <v>20</v>
      </c>
      <c r="G8" s="48">
        <f t="shared" si="2"/>
        <v>20</v>
      </c>
      <c r="H8" s="46">
        <f>Table2[[#This Row],[Week6]]</f>
        <v>20</v>
      </c>
      <c r="I8" s="46">
        <f>Table2[[#This Row],[Week7]]</f>
        <v>20</v>
      </c>
      <c r="J8" s="46">
        <f>Table2[[#This Row],[Week8]]</f>
        <v>20</v>
      </c>
      <c r="K8" s="46">
        <f>E19</f>
        <v>20</v>
      </c>
      <c r="L8" s="46">
        <f>Table2[[#This Row],[Week10]]</f>
        <v>20</v>
      </c>
      <c r="M8" s="46">
        <f>Table2[[#This Row],[Week11]]</f>
        <v>20</v>
      </c>
      <c r="N8" s="46">
        <f>Table2[[#This Row],[Week12]]</f>
        <v>20</v>
      </c>
      <c r="O8" s="46">
        <f>Table2[[#This Row],[Week13]]</f>
        <v>20</v>
      </c>
      <c r="P8" s="46">
        <f>Table2[[#This Row],[Week14]]</f>
        <v>20</v>
      </c>
      <c r="Q8" s="46">
        <f>F19</f>
        <v>20</v>
      </c>
      <c r="R8" s="46">
        <f>Table2[[#This Row],[Week16]]</f>
        <v>20</v>
      </c>
      <c r="S8" s="46">
        <f>Table2[[#This Row],[Week17]]</f>
        <v>20</v>
      </c>
      <c r="T8" s="46">
        <f>Table2[[#This Row],[Week18]]</f>
        <v>20</v>
      </c>
      <c r="U8" s="46">
        <f>Table2[[#This Row],[Week19]]</f>
        <v>20</v>
      </c>
      <c r="V8" s="46">
        <f>Table2[[#This Row],[Week20]]</f>
        <v>20</v>
      </c>
      <c r="W8" s="46">
        <f>Table2[[#This Row],[Week21]]</f>
        <v>20</v>
      </c>
      <c r="X8" s="46">
        <f>Table2[[#This Row],[Week22]]</f>
        <v>20</v>
      </c>
      <c r="Y8" s="53">
        <f>SUM(Table2[[#This Row],[Week1]:[Week23]])</f>
        <v>460</v>
      </c>
    </row>
    <row r="9" spans="1:25" x14ac:dyDescent="0.3">
      <c r="A9" s="36" t="s">
        <v>137</v>
      </c>
      <c r="B9" s="48">
        <f t="shared" si="0"/>
        <v>0</v>
      </c>
      <c r="C9" s="46">
        <f>Table2[[#This Row],[Week1]]</f>
        <v>0</v>
      </c>
      <c r="D9" s="48">
        <f t="shared" si="1"/>
        <v>10</v>
      </c>
      <c r="E9" s="46">
        <f>Table2[[#This Row],[Week3]]</f>
        <v>10</v>
      </c>
      <c r="F9" s="46">
        <f>Table2[[#This Row],[Week4]]</f>
        <v>10</v>
      </c>
      <c r="G9" s="48">
        <f t="shared" si="2"/>
        <v>20</v>
      </c>
      <c r="H9" s="46">
        <f>Table2[[#This Row],[Week6]]</f>
        <v>20</v>
      </c>
      <c r="I9" s="46">
        <f>Table2[[#This Row],[Week7]]</f>
        <v>20</v>
      </c>
      <c r="J9" s="46">
        <f>Table2[[#This Row],[Week8]]</f>
        <v>20</v>
      </c>
      <c r="K9" s="46">
        <f>E20</f>
        <v>30</v>
      </c>
      <c r="L9" s="46">
        <f>Table2[[#This Row],[Week10]]</f>
        <v>30</v>
      </c>
      <c r="M9" s="46">
        <f>Table2[[#This Row],[Week11]]</f>
        <v>30</v>
      </c>
      <c r="N9" s="46">
        <f>Table2[[#This Row],[Week12]]</f>
        <v>30</v>
      </c>
      <c r="O9" s="46">
        <f>Table2[[#This Row],[Week13]]</f>
        <v>30</v>
      </c>
      <c r="P9" s="46">
        <f>Table2[[#This Row],[Week14]]</f>
        <v>30</v>
      </c>
      <c r="Q9" s="46">
        <f>F20</f>
        <v>40</v>
      </c>
      <c r="R9" s="46">
        <f>Table2[[#This Row],[Week16]]</f>
        <v>40</v>
      </c>
      <c r="S9" s="46">
        <f>Table2[[#This Row],[Week17]]</f>
        <v>40</v>
      </c>
      <c r="T9" s="46">
        <f>Table2[[#This Row],[Week18]]</f>
        <v>40</v>
      </c>
      <c r="U9" s="46">
        <f>Table2[[#This Row],[Week19]]</f>
        <v>40</v>
      </c>
      <c r="V9" s="46">
        <f>Table2[[#This Row],[Week20]]</f>
        <v>40</v>
      </c>
      <c r="W9" s="46">
        <f>Table2[[#This Row],[Week21]]</f>
        <v>40</v>
      </c>
      <c r="X9" s="46">
        <f>Table2[[#This Row],[Week22]]</f>
        <v>40</v>
      </c>
      <c r="Y9" s="53">
        <f>SUM(Table2[[#This Row],[Week1]:[Week23]])</f>
        <v>610</v>
      </c>
    </row>
    <row r="10" spans="1:25" x14ac:dyDescent="0.3">
      <c r="A10" s="36"/>
      <c r="K10" s="46"/>
      <c r="L10" s="46"/>
      <c r="M10" s="46"/>
      <c r="N10" s="46"/>
      <c r="O10" s="46"/>
      <c r="P10" s="46"/>
      <c r="Q10" s="46"/>
      <c r="R10" s="46"/>
      <c r="S10" s="46"/>
      <c r="T10" s="46"/>
      <c r="U10" s="46"/>
      <c r="V10" s="46"/>
      <c r="W10" s="46"/>
      <c r="X10" s="46"/>
      <c r="Y10" s="53"/>
    </row>
    <row r="11" spans="1:25" x14ac:dyDescent="0.3">
      <c r="X11" t="s">
        <v>138</v>
      </c>
      <c r="Y11">
        <f>SUBTOTAL(109,Table2[Total])</f>
        <v>4010</v>
      </c>
    </row>
    <row r="12" spans="1:25" x14ac:dyDescent="0.3">
      <c r="A12" t="s">
        <v>172</v>
      </c>
      <c r="G12" s="46"/>
      <c r="H12" t="s">
        <v>171</v>
      </c>
      <c r="I12" t="s">
        <v>138</v>
      </c>
    </row>
    <row r="13" spans="1:25" x14ac:dyDescent="0.3">
      <c r="A13" s="44" t="s">
        <v>125</v>
      </c>
      <c r="B13" s="39" t="s">
        <v>126</v>
      </c>
      <c r="C13" s="39" t="s">
        <v>127</v>
      </c>
      <c r="D13" s="39" t="s">
        <v>128</v>
      </c>
      <c r="E13" s="39" t="s">
        <v>129</v>
      </c>
      <c r="F13" s="39" t="s">
        <v>130</v>
      </c>
      <c r="G13" s="39" t="s">
        <v>170</v>
      </c>
    </row>
    <row r="14" spans="1:25" x14ac:dyDescent="0.3">
      <c r="A14" s="36" t="s">
        <v>131</v>
      </c>
      <c r="B14" s="48">
        <v>40</v>
      </c>
      <c r="C14" s="48">
        <v>40</v>
      </c>
      <c r="D14" s="48">
        <v>30</v>
      </c>
      <c r="E14" s="48">
        <v>20</v>
      </c>
      <c r="F14" s="48">
        <v>10</v>
      </c>
      <c r="G14" s="48">
        <f>Y3</f>
        <v>520</v>
      </c>
      <c r="H14" s="40">
        <v>225</v>
      </c>
      <c r="I14" s="41">
        <f>G14*H14</f>
        <v>117000</v>
      </c>
    </row>
    <row r="15" spans="1:25" x14ac:dyDescent="0.3">
      <c r="A15" s="36" t="s">
        <v>132</v>
      </c>
      <c r="B15" s="48">
        <v>10</v>
      </c>
      <c r="C15" s="48">
        <v>40</v>
      </c>
      <c r="D15" s="48">
        <v>40</v>
      </c>
      <c r="E15" s="48">
        <v>40</v>
      </c>
      <c r="F15" s="48">
        <v>10</v>
      </c>
      <c r="G15" s="48">
        <f t="shared" ref="G15:G20" si="3">Y4</f>
        <v>620</v>
      </c>
      <c r="H15" s="40">
        <v>200</v>
      </c>
      <c r="I15" s="41">
        <f t="shared" ref="I15:I20" si="4">G15*H15</f>
        <v>124000</v>
      </c>
    </row>
    <row r="16" spans="1:25" x14ac:dyDescent="0.3">
      <c r="A16" s="36" t="s">
        <v>133</v>
      </c>
      <c r="B16" s="48">
        <v>10</v>
      </c>
      <c r="C16" s="48">
        <v>40</v>
      </c>
      <c r="D16" s="48">
        <v>40</v>
      </c>
      <c r="E16" s="48">
        <v>40</v>
      </c>
      <c r="F16" s="48">
        <v>10</v>
      </c>
      <c r="G16" s="48">
        <f t="shared" si="3"/>
        <v>620</v>
      </c>
      <c r="H16" s="40">
        <v>175</v>
      </c>
      <c r="I16" s="41">
        <f t="shared" si="4"/>
        <v>108500</v>
      </c>
    </row>
    <row r="17" spans="1:9" x14ac:dyDescent="0.3">
      <c r="A17" s="36" t="s">
        <v>134</v>
      </c>
      <c r="B17" s="48">
        <v>20</v>
      </c>
      <c r="C17" s="48">
        <v>40</v>
      </c>
      <c r="D17" s="48">
        <v>40</v>
      </c>
      <c r="E17" s="48">
        <v>30</v>
      </c>
      <c r="F17" s="48">
        <v>20</v>
      </c>
      <c r="G17" s="48">
        <f t="shared" si="3"/>
        <v>660</v>
      </c>
      <c r="H17" s="40">
        <v>200</v>
      </c>
      <c r="I17" s="41">
        <f t="shared" si="4"/>
        <v>132000</v>
      </c>
    </row>
    <row r="18" spans="1:9" x14ac:dyDescent="0.3">
      <c r="A18" s="36" t="s">
        <v>135</v>
      </c>
      <c r="B18" s="48">
        <v>40</v>
      </c>
      <c r="C18" s="48">
        <v>40</v>
      </c>
      <c r="D18" s="48">
        <v>30</v>
      </c>
      <c r="E18" s="48">
        <v>20</v>
      </c>
      <c r="F18" s="48">
        <v>10</v>
      </c>
      <c r="G18" s="48">
        <f t="shared" si="3"/>
        <v>520</v>
      </c>
      <c r="H18" s="40">
        <v>150</v>
      </c>
      <c r="I18" s="41">
        <f t="shared" si="4"/>
        <v>78000</v>
      </c>
    </row>
    <row r="19" spans="1:9" x14ac:dyDescent="0.3">
      <c r="A19" s="36" t="s">
        <v>136</v>
      </c>
      <c r="B19" s="48">
        <v>20</v>
      </c>
      <c r="C19" s="48">
        <v>20</v>
      </c>
      <c r="D19" s="48">
        <v>20</v>
      </c>
      <c r="E19" s="48">
        <v>20</v>
      </c>
      <c r="F19" s="48">
        <v>20</v>
      </c>
      <c r="G19" s="48">
        <f t="shared" si="3"/>
        <v>460</v>
      </c>
      <c r="H19" s="40">
        <v>150</v>
      </c>
      <c r="I19" s="41">
        <f t="shared" si="4"/>
        <v>69000</v>
      </c>
    </row>
    <row r="20" spans="1:9" x14ac:dyDescent="0.3">
      <c r="A20" s="36" t="s">
        <v>137</v>
      </c>
      <c r="B20" s="48">
        <v>0</v>
      </c>
      <c r="C20" s="48">
        <v>10</v>
      </c>
      <c r="D20" s="48">
        <v>20</v>
      </c>
      <c r="E20" s="48">
        <v>30</v>
      </c>
      <c r="F20" s="48">
        <v>40</v>
      </c>
      <c r="G20" s="48">
        <f t="shared" si="3"/>
        <v>610</v>
      </c>
      <c r="H20" s="40">
        <v>160</v>
      </c>
      <c r="I20" s="41">
        <f t="shared" si="4"/>
        <v>97600</v>
      </c>
    </row>
    <row r="21" spans="1:9" x14ac:dyDescent="0.3">
      <c r="G21" s="46"/>
      <c r="H21" t="s">
        <v>139</v>
      </c>
      <c r="I21" s="41">
        <f>SUM(I14:I20)</f>
        <v>726100</v>
      </c>
    </row>
    <row r="22" spans="1:9" x14ac:dyDescent="0.3">
      <c r="A22" s="36" t="s">
        <v>141</v>
      </c>
      <c r="B22" s="46">
        <v>2</v>
      </c>
      <c r="C22" s="46">
        <v>3</v>
      </c>
      <c r="D22" s="46">
        <v>4</v>
      </c>
      <c r="E22" s="46">
        <v>6</v>
      </c>
      <c r="F22" s="46">
        <v>8</v>
      </c>
      <c r="G22" s="46">
        <v>23</v>
      </c>
    </row>
    <row r="23" spans="1:9" x14ac:dyDescent="0.3">
      <c r="A23" s="42"/>
    </row>
    <row r="24" spans="1:9" x14ac:dyDescent="0.3">
      <c r="A24" s="44" t="s">
        <v>125</v>
      </c>
      <c r="B24" s="39" t="s">
        <v>126</v>
      </c>
      <c r="C24" s="39" t="s">
        <v>127</v>
      </c>
      <c r="D24" s="39" t="s">
        <v>128</v>
      </c>
      <c r="E24" s="39" t="s">
        <v>129</v>
      </c>
      <c r="F24" s="39" t="s">
        <v>130</v>
      </c>
      <c r="G24" s="39" t="s">
        <v>170</v>
      </c>
    </row>
    <row r="25" spans="1:9" x14ac:dyDescent="0.3">
      <c r="A25" s="36" t="s">
        <v>131</v>
      </c>
      <c r="B25" s="48">
        <f>B14*$B$22</f>
        <v>80</v>
      </c>
      <c r="C25" s="48">
        <f>C14*$C$22</f>
        <v>120</v>
      </c>
      <c r="D25" s="48">
        <f>D14*$D$22</f>
        <v>120</v>
      </c>
      <c r="E25" s="48">
        <f>E14*$E$22</f>
        <v>120</v>
      </c>
      <c r="F25" s="48">
        <f>F14*$F$22</f>
        <v>80</v>
      </c>
      <c r="G25" s="48">
        <f>SUM(B25:F25)</f>
        <v>520</v>
      </c>
      <c r="H25" s="40">
        <v>225</v>
      </c>
      <c r="I25" s="41">
        <f>G25*H25</f>
        <v>117000</v>
      </c>
    </row>
    <row r="26" spans="1:9" x14ac:dyDescent="0.3">
      <c r="A26" s="36" t="s">
        <v>132</v>
      </c>
      <c r="B26" s="48">
        <f t="shared" ref="B26:B31" si="5">B15*$B$22</f>
        <v>20</v>
      </c>
      <c r="C26" s="48">
        <f t="shared" ref="C26:C31" si="6">C15*$C$22</f>
        <v>120</v>
      </c>
      <c r="D26" s="48">
        <f t="shared" ref="D26:D31" si="7">D15*$D$22</f>
        <v>160</v>
      </c>
      <c r="E26" s="48">
        <f t="shared" ref="E26:E31" si="8">E15*$E$22</f>
        <v>240</v>
      </c>
      <c r="F26" s="48">
        <f t="shared" ref="F26:F31" si="9">F15*$F$22</f>
        <v>80</v>
      </c>
      <c r="G26" s="48">
        <f t="shared" ref="G26:G32" si="10">SUM(B26:F26)</f>
        <v>620</v>
      </c>
      <c r="H26" s="40">
        <v>200</v>
      </c>
      <c r="I26" s="41">
        <f t="shared" ref="I26:I31" si="11">G26*H26</f>
        <v>124000</v>
      </c>
    </row>
    <row r="27" spans="1:9" x14ac:dyDescent="0.3">
      <c r="A27" s="36" t="s">
        <v>133</v>
      </c>
      <c r="B27" s="48">
        <f t="shared" si="5"/>
        <v>20</v>
      </c>
      <c r="C27" s="48">
        <f t="shared" si="6"/>
        <v>120</v>
      </c>
      <c r="D27" s="48">
        <f t="shared" si="7"/>
        <v>160</v>
      </c>
      <c r="E27" s="48">
        <f t="shared" si="8"/>
        <v>240</v>
      </c>
      <c r="F27" s="48">
        <f t="shared" si="9"/>
        <v>80</v>
      </c>
      <c r="G27" s="48">
        <f t="shared" si="10"/>
        <v>620</v>
      </c>
      <c r="H27" s="40">
        <v>175</v>
      </c>
      <c r="I27" s="41">
        <f t="shared" si="11"/>
        <v>108500</v>
      </c>
    </row>
    <row r="28" spans="1:9" x14ac:dyDescent="0.3">
      <c r="A28" s="36" t="s">
        <v>134</v>
      </c>
      <c r="B28" s="48">
        <f t="shared" si="5"/>
        <v>40</v>
      </c>
      <c r="C28" s="48">
        <f t="shared" si="6"/>
        <v>120</v>
      </c>
      <c r="D28" s="48">
        <f t="shared" si="7"/>
        <v>160</v>
      </c>
      <c r="E28" s="48">
        <f t="shared" si="8"/>
        <v>180</v>
      </c>
      <c r="F28" s="48">
        <f t="shared" si="9"/>
        <v>160</v>
      </c>
      <c r="G28" s="48">
        <f t="shared" si="10"/>
        <v>660</v>
      </c>
      <c r="H28" s="40">
        <v>200</v>
      </c>
      <c r="I28" s="41">
        <f t="shared" si="11"/>
        <v>132000</v>
      </c>
    </row>
    <row r="29" spans="1:9" x14ac:dyDescent="0.3">
      <c r="A29" s="36" t="s">
        <v>135</v>
      </c>
      <c r="B29" s="48">
        <f t="shared" si="5"/>
        <v>80</v>
      </c>
      <c r="C29" s="48">
        <f t="shared" si="6"/>
        <v>120</v>
      </c>
      <c r="D29" s="48">
        <f t="shared" si="7"/>
        <v>120</v>
      </c>
      <c r="E29" s="48">
        <f t="shared" si="8"/>
        <v>120</v>
      </c>
      <c r="F29" s="48">
        <f t="shared" si="9"/>
        <v>80</v>
      </c>
      <c r="G29" s="48">
        <f t="shared" si="10"/>
        <v>520</v>
      </c>
      <c r="H29" s="40">
        <v>150</v>
      </c>
      <c r="I29" s="41">
        <f t="shared" si="11"/>
        <v>78000</v>
      </c>
    </row>
    <row r="30" spans="1:9" x14ac:dyDescent="0.3">
      <c r="A30" s="36" t="s">
        <v>136</v>
      </c>
      <c r="B30" s="48">
        <f t="shared" si="5"/>
        <v>40</v>
      </c>
      <c r="C30" s="48">
        <f t="shared" si="6"/>
        <v>60</v>
      </c>
      <c r="D30" s="48">
        <f t="shared" si="7"/>
        <v>80</v>
      </c>
      <c r="E30" s="48">
        <f t="shared" si="8"/>
        <v>120</v>
      </c>
      <c r="F30" s="48">
        <f t="shared" si="9"/>
        <v>160</v>
      </c>
      <c r="G30" s="48">
        <f t="shared" si="10"/>
        <v>460</v>
      </c>
      <c r="H30" s="40">
        <v>150</v>
      </c>
      <c r="I30" s="41">
        <f t="shared" si="11"/>
        <v>69000</v>
      </c>
    </row>
    <row r="31" spans="1:9" x14ac:dyDescent="0.3">
      <c r="A31" s="36" t="s">
        <v>137</v>
      </c>
      <c r="B31" s="48">
        <f t="shared" si="5"/>
        <v>0</v>
      </c>
      <c r="C31" s="48">
        <f t="shared" si="6"/>
        <v>30</v>
      </c>
      <c r="D31" s="48">
        <f t="shared" si="7"/>
        <v>80</v>
      </c>
      <c r="E31" s="48">
        <f t="shared" si="8"/>
        <v>180</v>
      </c>
      <c r="F31" s="48">
        <f t="shared" si="9"/>
        <v>320</v>
      </c>
      <c r="G31" s="48">
        <f t="shared" si="10"/>
        <v>610</v>
      </c>
      <c r="H31" s="40">
        <v>160</v>
      </c>
      <c r="I31" s="41">
        <f t="shared" si="11"/>
        <v>97600</v>
      </c>
    </row>
    <row r="32" spans="1:9" x14ac:dyDescent="0.3">
      <c r="G32" s="48"/>
      <c r="H32" t="s">
        <v>139</v>
      </c>
      <c r="I32" s="41">
        <f>SUM(I25:I31)</f>
        <v>726100</v>
      </c>
    </row>
  </sheetData>
  <mergeCells count="5">
    <mergeCell ref="B1:C1"/>
    <mergeCell ref="D1:F1"/>
    <mergeCell ref="G1:J1"/>
    <mergeCell ref="K1:P1"/>
    <mergeCell ref="Q1:X1"/>
  </mergeCells>
  <phoneticPr fontId="2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opLeftCell="A10" zoomScaleNormal="100" workbookViewId="0">
      <selection activeCell="J29" sqref="J29"/>
    </sheetView>
  </sheetViews>
  <sheetFormatPr defaultRowHeight="14.4" x14ac:dyDescent="0.3"/>
  <cols>
    <col min="1" max="1" width="3.6640625" customWidth="1"/>
    <col min="2" max="2" width="17.33203125" customWidth="1"/>
    <col min="3" max="3" width="15.109375" customWidth="1"/>
    <col min="4" max="4" width="14.5546875" customWidth="1"/>
    <col min="5" max="5" width="36.88671875" customWidth="1"/>
    <col min="6" max="7" width="18.6640625" customWidth="1"/>
    <col min="8" max="8" width="3.6640625" customWidth="1"/>
    <col min="9" max="9" width="5.5546875" customWidth="1"/>
    <col min="10" max="10" width="33.88671875" customWidth="1"/>
  </cols>
  <sheetData>
    <row r="4" spans="10:11" x14ac:dyDescent="0.3">
      <c r="J4" s="28" t="s">
        <v>21</v>
      </c>
      <c r="K4" s="28"/>
    </row>
    <row r="5" spans="10:11" x14ac:dyDescent="0.3">
      <c r="J5" s="29" t="s">
        <v>22</v>
      </c>
      <c r="K5" s="29"/>
    </row>
    <row r="6" spans="10:11" x14ac:dyDescent="0.3">
      <c r="J6" s="1"/>
    </row>
    <row r="8" spans="10:11" x14ac:dyDescent="0.3">
      <c r="J8" s="30" t="s">
        <v>26</v>
      </c>
    </row>
    <row r="9" spans="10:11" x14ac:dyDescent="0.3">
      <c r="J9" s="31" t="s">
        <v>28</v>
      </c>
    </row>
    <row r="10" spans="10:11" x14ac:dyDescent="0.3">
      <c r="J10" s="31" t="s">
        <v>29</v>
      </c>
    </row>
    <row r="11" spans="10:11" x14ac:dyDescent="0.3">
      <c r="J11" s="31" t="s">
        <v>27</v>
      </c>
    </row>
    <row r="12" spans="10:11" x14ac:dyDescent="0.3">
      <c r="J12" s="31" t="s">
        <v>23</v>
      </c>
    </row>
    <row r="13" spans="10:11" x14ac:dyDescent="0.3">
      <c r="J13" s="31" t="s">
        <v>32</v>
      </c>
    </row>
    <row r="14" spans="10:11" x14ac:dyDescent="0.3">
      <c r="J14" s="31"/>
    </row>
    <row r="16" spans="10:11" x14ac:dyDescent="0.3">
      <c r="J16" s="30" t="s">
        <v>30</v>
      </c>
    </row>
    <row r="17" spans="2:10" x14ac:dyDescent="0.3">
      <c r="J17" s="31" t="s">
        <v>24</v>
      </c>
    </row>
    <row r="18" spans="2:10" x14ac:dyDescent="0.3">
      <c r="J18" s="31" t="s">
        <v>25</v>
      </c>
    </row>
    <row r="19" spans="2:10" x14ac:dyDescent="0.3">
      <c r="J19" s="31" t="s">
        <v>31</v>
      </c>
    </row>
    <row r="21" spans="2:10" x14ac:dyDescent="0.3">
      <c r="J21" s="31"/>
    </row>
    <row r="28" spans="2:10" ht="21" x14ac:dyDescent="0.4">
      <c r="B28" s="3" t="s">
        <v>7</v>
      </c>
      <c r="C28" s="3"/>
      <c r="D28" s="3"/>
    </row>
    <row r="29" spans="2:10" ht="21.75" customHeight="1" x14ac:dyDescent="0.3">
      <c r="B29" s="2" t="s">
        <v>8</v>
      </c>
      <c r="C29" s="2" t="s">
        <v>5</v>
      </c>
      <c r="D29" s="2" t="s">
        <v>4</v>
      </c>
      <c r="E29" s="2" t="s">
        <v>2</v>
      </c>
      <c r="F29" s="2" t="s">
        <v>9</v>
      </c>
      <c r="G29" s="2" t="s">
        <v>10</v>
      </c>
    </row>
    <row r="30" spans="2:10" s="16" customFormat="1" ht="10.199999999999999" x14ac:dyDescent="0.2">
      <c r="B30" s="13"/>
      <c r="C30" s="13"/>
      <c r="D30" s="14"/>
      <c r="E30" s="15"/>
      <c r="F30" s="14"/>
      <c r="G30" s="14"/>
      <c r="J30" s="17"/>
    </row>
    <row r="31" spans="2:10" ht="18" customHeight="1" x14ac:dyDescent="0.3">
      <c r="B31" s="9">
        <f>'HL Tasks'!A3</f>
        <v>45845</v>
      </c>
      <c r="C31" s="9">
        <f t="shared" ref="C31:C35" si="0">B31+D31-1</f>
        <v>45859</v>
      </c>
      <c r="D31" s="10">
        <v>15</v>
      </c>
      <c r="E31" s="6" t="str">
        <f>'HL Tasks'!D3&amp;" "&amp;CHAR(10)&amp;TEXT(B31,"mmm d")&amp;" - "&amp;TEXT(C31,"mmm d")</f>
        <v>Discovery &amp; Current State Review 
Jul 7 - Jul 21</v>
      </c>
      <c r="F31" s="10">
        <v>-25</v>
      </c>
      <c r="G31" s="10">
        <f>F31</f>
        <v>-25</v>
      </c>
    </row>
    <row r="32" spans="2:10" ht="18" customHeight="1" x14ac:dyDescent="0.3">
      <c r="B32" s="9">
        <f>'HL Tasks'!A4</f>
        <v>45859</v>
      </c>
      <c r="C32" s="9">
        <f t="shared" si="0"/>
        <v>45878</v>
      </c>
      <c r="D32" s="10">
        <v>20</v>
      </c>
      <c r="E32" s="6" t="str">
        <f>'HL Tasks'!D4&amp;" "&amp;CHAR(10)&amp;TEXT(B32,"mmm d")&amp;" - "&amp;TEXT(C32,"mmm d")</f>
        <v>Phase 1: MLOps Foundations 
Jul 21 - Aug 9</v>
      </c>
      <c r="F32" s="10">
        <f>F31-15</f>
        <v>-40</v>
      </c>
      <c r="G32" s="10">
        <f>F32-F31</f>
        <v>-15</v>
      </c>
    </row>
    <row r="33" spans="2:10" ht="18" customHeight="1" x14ac:dyDescent="0.3">
      <c r="B33" s="9">
        <f>'HL Tasks'!A5</f>
        <v>45880</v>
      </c>
      <c r="C33" s="9">
        <f t="shared" si="0"/>
        <v>45903</v>
      </c>
      <c r="D33" s="10">
        <v>24</v>
      </c>
      <c r="E33" s="6" t="str">
        <f>'HL Tasks'!D5&amp;" "&amp;CHAR(10)&amp;TEXT(B33,"mmm d")&amp;" - "&amp;TEXT(C33,"mmm d")</f>
        <v>Phase 2: Deployment &amp; Integration 
Aug 11 - Sep 3</v>
      </c>
      <c r="F33" s="10">
        <f>F32-15</f>
        <v>-55</v>
      </c>
      <c r="G33" s="10">
        <f>F33-F32</f>
        <v>-15</v>
      </c>
    </row>
    <row r="34" spans="2:10" ht="18" customHeight="1" x14ac:dyDescent="0.3">
      <c r="B34" s="9">
        <f>'HL Tasks'!A6</f>
        <v>45908</v>
      </c>
      <c r="C34" s="9">
        <f t="shared" si="0"/>
        <v>45983</v>
      </c>
      <c r="D34" s="10">
        <v>76</v>
      </c>
      <c r="E34" s="6" t="str">
        <f>'HL Tasks'!D6&amp;" "&amp;CHAR(10)&amp;TEXT(B34,"mmm d")&amp;" - "&amp;TEXT(C34,"mmm d")</f>
        <v>Phase 3: Monitoring &amp; Feedback 
Sep 8 - Nov 22</v>
      </c>
      <c r="F34" s="10">
        <v>-80</v>
      </c>
      <c r="G34" s="10">
        <f>F34</f>
        <v>-80</v>
      </c>
    </row>
    <row r="35" spans="2:10" ht="18" customHeight="1" x14ac:dyDescent="0.3">
      <c r="B35" s="9">
        <f>'HL Tasks'!A7</f>
        <v>45924</v>
      </c>
      <c r="C35" s="9">
        <f t="shared" si="0"/>
        <v>45943</v>
      </c>
      <c r="D35" s="10">
        <v>20</v>
      </c>
      <c r="E35" s="6" t="str">
        <f>'HL Tasks'!D7&amp;" "&amp;CHAR(10)&amp;TEXT(B35,"mmm d")&amp;" - "&amp;TEXT(C35,"mmm d")</f>
        <v>Enablement &amp; Client Handoff 
Sep 24 - Oct 13</v>
      </c>
      <c r="F35" s="10">
        <v>-30</v>
      </c>
      <c r="G35" s="10">
        <f>F35</f>
        <v>-30</v>
      </c>
    </row>
    <row r="36" spans="2:10" ht="18" customHeight="1" x14ac:dyDescent="0.3">
      <c r="B36" s="9"/>
      <c r="C36" s="9"/>
      <c r="D36" s="10"/>
      <c r="E36" s="6"/>
      <c r="F36" s="10"/>
      <c r="G36" s="10"/>
    </row>
    <row r="37" spans="2:10" x14ac:dyDescent="0.3">
      <c r="B37" s="7"/>
      <c r="C37" s="7"/>
      <c r="D37" s="8"/>
      <c r="E37" s="12" t="s">
        <v>3</v>
      </c>
      <c r="F37" s="8"/>
      <c r="G37" s="8"/>
      <c r="J37" s="5"/>
    </row>
    <row r="39" spans="2:10" ht="21" x14ac:dyDescent="0.4">
      <c r="B39" s="3" t="s">
        <v>6</v>
      </c>
      <c r="C39" s="3"/>
      <c r="D39" s="3"/>
    </row>
    <row r="40" spans="2:10" ht="18" x14ac:dyDescent="0.3">
      <c r="B40" s="2" t="s">
        <v>0</v>
      </c>
      <c r="C40" s="2"/>
      <c r="D40" s="2"/>
      <c r="E40" s="37" t="s">
        <v>2</v>
      </c>
      <c r="F40" s="2" t="s">
        <v>1</v>
      </c>
    </row>
    <row r="41" spans="2:10" s="16" customFormat="1" ht="10.199999999999999" x14ac:dyDescent="0.2">
      <c r="B41" s="13"/>
      <c r="C41" s="13"/>
      <c r="D41" s="14"/>
      <c r="E41" s="15"/>
      <c r="F41" s="14"/>
    </row>
    <row r="42" spans="2:10" ht="18" customHeight="1" x14ac:dyDescent="0.3">
      <c r="B42" s="9">
        <f>'HL Milestones'!A3</f>
        <v>45845</v>
      </c>
      <c r="C42" s="9"/>
      <c r="D42" s="10"/>
      <c r="E42" s="11" t="str">
        <f>'HL Milestones'!B3</f>
        <v>Start, Monday July 7</v>
      </c>
      <c r="F42" s="10">
        <f>'HL Milestones'!C3</f>
        <v>30</v>
      </c>
    </row>
    <row r="43" spans="2:10" ht="18" customHeight="1" x14ac:dyDescent="0.3">
      <c r="B43" s="9">
        <f>'HL Milestones'!A4</f>
        <v>45859</v>
      </c>
      <c r="C43" s="9"/>
      <c r="D43" s="10"/>
      <c r="E43" s="11" t="str">
        <f>'HL Milestones'!B4</f>
        <v>End Discovery</v>
      </c>
      <c r="F43" s="10">
        <f>'HL Milestones'!C4</f>
        <v>25</v>
      </c>
    </row>
    <row r="44" spans="2:10" ht="18" customHeight="1" x14ac:dyDescent="0.3">
      <c r="B44" s="9">
        <f>'HL Milestones'!A5</f>
        <v>45884</v>
      </c>
      <c r="C44" s="9"/>
      <c r="D44" s="10"/>
      <c r="E44" s="11" t="str">
        <f>'HL Milestones'!B5</f>
        <v>Phase 1 Complete</v>
      </c>
      <c r="F44" s="10">
        <f>'HL Milestones'!C5</f>
        <v>20</v>
      </c>
    </row>
    <row r="45" spans="2:10" ht="18" customHeight="1" x14ac:dyDescent="0.3">
      <c r="B45" s="9">
        <f>'HL Milestones'!A6</f>
        <v>45912</v>
      </c>
      <c r="C45" s="9"/>
      <c r="D45" s="10"/>
      <c r="E45" s="11" t="str">
        <f>'HL Milestones'!B6</f>
        <v>Phase 2 Complete</v>
      </c>
      <c r="F45" s="10">
        <f>'HL Milestones'!C6</f>
        <v>15</v>
      </c>
      <c r="J45" s="4"/>
    </row>
    <row r="46" spans="2:10" ht="18" customHeight="1" x14ac:dyDescent="0.3">
      <c r="B46" s="9">
        <f>'HL Milestones'!A7</f>
        <v>45926</v>
      </c>
      <c r="C46" s="9"/>
      <c r="D46" s="10"/>
      <c r="E46" s="11" t="str">
        <f>'HL Milestones'!B7</f>
        <v>Phase 3 Complete</v>
      </c>
      <c r="F46" s="10">
        <f>'HL Milestones'!C7</f>
        <v>10</v>
      </c>
      <c r="J46" s="4"/>
    </row>
    <row r="47" spans="2:10" ht="18" customHeight="1" x14ac:dyDescent="0.3">
      <c r="B47" s="9">
        <f>'HL Milestones'!A8</f>
        <v>45993</v>
      </c>
      <c r="C47" s="9"/>
      <c r="D47" s="10"/>
      <c r="E47" s="11" t="str">
        <f>'HL Milestones'!B8</f>
        <v>Final Handoff</v>
      </c>
      <c r="F47" s="10">
        <f>'HL Milestones'!C8</f>
        <v>5</v>
      </c>
      <c r="J47" s="4"/>
    </row>
    <row r="48" spans="2:10" ht="18" customHeight="1" x14ac:dyDescent="0.3">
      <c r="B48" s="9"/>
      <c r="C48" s="9"/>
      <c r="D48" s="10"/>
      <c r="E48" s="11"/>
      <c r="F48" s="10"/>
      <c r="J48" s="4"/>
    </row>
    <row r="49" spans="2:10" x14ac:dyDescent="0.3">
      <c r="B49" s="7"/>
      <c r="C49" s="7"/>
      <c r="D49" s="8"/>
      <c r="E49" s="12" t="s">
        <v>3</v>
      </c>
      <c r="F49" s="8"/>
      <c r="J49" s="5"/>
    </row>
  </sheetData>
  <hyperlinks>
    <hyperlink ref="J5" r:id="rId1" xr:uid="{67E67E12-339E-49C8-AAAC-2BC2D8E201AE}"/>
    <hyperlink ref="J4" r:id="rId2" xr:uid="{19138F53-77EE-4C8C-8E6E-F4F4F9A6181B}"/>
  </hyperlinks>
  <pageMargins left="0.35" right="0.35" top="0.5" bottom="0.5" header="0.25" footer="0.25"/>
  <pageSetup fitToHeight="0"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6FF7-9595-49A2-865D-B7B66F47D39C}">
  <dimension ref="A1:F7"/>
  <sheetViews>
    <sheetView workbookViewId="0">
      <selection activeCell="C8" sqref="C8"/>
    </sheetView>
  </sheetViews>
  <sheetFormatPr defaultRowHeight="14.4" x14ac:dyDescent="0.3"/>
  <cols>
    <col min="1" max="1" width="9.5546875" bestFit="1" customWidth="1"/>
    <col min="2" max="2" width="10.5546875" bestFit="1" customWidth="1"/>
    <col min="3" max="3" width="8.88671875" style="46"/>
    <col min="4" max="4" width="30.21875" customWidth="1"/>
  </cols>
  <sheetData>
    <row r="1" spans="1:6" x14ac:dyDescent="0.3">
      <c r="A1" t="s">
        <v>7</v>
      </c>
    </row>
    <row r="2" spans="1:6" ht="28.8" x14ac:dyDescent="0.3">
      <c r="A2" s="32" t="s">
        <v>8</v>
      </c>
      <c r="B2" s="32" t="s">
        <v>5</v>
      </c>
      <c r="C2" s="32" t="s">
        <v>144</v>
      </c>
      <c r="D2" s="32" t="s">
        <v>2</v>
      </c>
      <c r="E2" s="32" t="s">
        <v>9</v>
      </c>
      <c r="F2" s="32" t="s">
        <v>10</v>
      </c>
    </row>
    <row r="3" spans="1:6" x14ac:dyDescent="0.3">
      <c r="A3" s="33">
        <v>45845</v>
      </c>
      <c r="B3" s="33">
        <f>WORKDAY(A3, C3 - 1)</f>
        <v>45859</v>
      </c>
      <c r="C3" s="46">
        <v>11</v>
      </c>
      <c r="D3" t="s">
        <v>35</v>
      </c>
      <c r="E3">
        <v>-20</v>
      </c>
      <c r="F3">
        <v>-20</v>
      </c>
    </row>
    <row r="4" spans="1:6" x14ac:dyDescent="0.3">
      <c r="A4" s="33">
        <f>IF(WEEKDAY(A3+C3+1, 2)&gt;5, A3+C3+1+(8-WEEKDAY(A3+C3+1, 2)), A3+C3+1)</f>
        <v>45859</v>
      </c>
      <c r="B4" s="33">
        <f t="shared" ref="B4:B7" si="0">WORKDAY(A4, C4 - 1)</f>
        <v>45884</v>
      </c>
      <c r="C4" s="46">
        <v>20</v>
      </c>
      <c r="D4" t="s">
        <v>36</v>
      </c>
      <c r="E4">
        <v>-40</v>
      </c>
      <c r="F4">
        <v>-20</v>
      </c>
    </row>
    <row r="5" spans="1:6" x14ac:dyDescent="0.3">
      <c r="A5" s="33">
        <f t="shared" ref="A5:A7" si="1">IF(WEEKDAY(A4+C4+1, 2)&gt;5, A4+C4+1+(8-WEEKDAY(A4+C4+1, 2)), A4+C4+1)</f>
        <v>45880</v>
      </c>
      <c r="B5" s="33">
        <f t="shared" si="0"/>
        <v>45912</v>
      </c>
      <c r="C5" s="46">
        <v>25</v>
      </c>
      <c r="D5" t="s">
        <v>37</v>
      </c>
      <c r="E5">
        <v>-60</v>
      </c>
      <c r="F5">
        <v>-30</v>
      </c>
    </row>
    <row r="6" spans="1:6" x14ac:dyDescent="0.3">
      <c r="A6" s="33">
        <f t="shared" si="1"/>
        <v>45908</v>
      </c>
      <c r="B6" s="33">
        <f t="shared" si="0"/>
        <v>45926</v>
      </c>
      <c r="C6" s="46">
        <v>15</v>
      </c>
      <c r="D6" t="s">
        <v>38</v>
      </c>
      <c r="E6">
        <v>-30</v>
      </c>
      <c r="F6">
        <v>-30</v>
      </c>
    </row>
    <row r="7" spans="1:6" x14ac:dyDescent="0.3">
      <c r="A7" s="33">
        <f t="shared" si="1"/>
        <v>45924</v>
      </c>
      <c r="B7" s="33">
        <f t="shared" si="0"/>
        <v>45993</v>
      </c>
      <c r="C7" s="46">
        <v>50</v>
      </c>
      <c r="D7" t="s">
        <v>123</v>
      </c>
      <c r="E7">
        <v>-50</v>
      </c>
      <c r="F7">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09EC-4579-42ED-960D-0B9C9CB11509}">
  <dimension ref="A1:C8"/>
  <sheetViews>
    <sheetView workbookViewId="0">
      <selection activeCell="B4" sqref="B4"/>
    </sheetView>
  </sheetViews>
  <sheetFormatPr defaultRowHeight="14.4" x14ac:dyDescent="0.3"/>
  <cols>
    <col min="1" max="4" width="18.5546875" customWidth="1"/>
  </cols>
  <sheetData>
    <row r="1" spans="1:3" x14ac:dyDescent="0.3">
      <c r="A1" t="s">
        <v>6</v>
      </c>
    </row>
    <row r="2" spans="1:3" x14ac:dyDescent="0.3">
      <c r="A2" s="32" t="s">
        <v>0</v>
      </c>
      <c r="B2" s="32" t="s">
        <v>2</v>
      </c>
      <c r="C2" s="32" t="s">
        <v>1</v>
      </c>
    </row>
    <row r="3" spans="1:3" x14ac:dyDescent="0.3">
      <c r="A3" s="34">
        <v>45845</v>
      </c>
      <c r="B3" s="35" t="s">
        <v>145</v>
      </c>
      <c r="C3" s="49">
        <v>30</v>
      </c>
    </row>
    <row r="4" spans="1:3" x14ac:dyDescent="0.3">
      <c r="A4" s="34">
        <f>'HL Tasks'!B3</f>
        <v>45859</v>
      </c>
      <c r="B4" s="35" t="s">
        <v>39</v>
      </c>
      <c r="C4" s="49">
        <v>25</v>
      </c>
    </row>
    <row r="5" spans="1:3" x14ac:dyDescent="0.3">
      <c r="A5" s="34">
        <f>'HL Tasks'!B4</f>
        <v>45884</v>
      </c>
      <c r="B5" s="35" t="s">
        <v>40</v>
      </c>
      <c r="C5" s="49">
        <v>20</v>
      </c>
    </row>
    <row r="6" spans="1:3" x14ac:dyDescent="0.3">
      <c r="A6" s="34">
        <f>'HL Tasks'!B5</f>
        <v>45912</v>
      </c>
      <c r="B6" s="35" t="s">
        <v>41</v>
      </c>
      <c r="C6" s="49">
        <v>15</v>
      </c>
    </row>
    <row r="7" spans="1:3" x14ac:dyDescent="0.3">
      <c r="A7" s="34">
        <f>'HL Tasks'!B6</f>
        <v>45926</v>
      </c>
      <c r="B7" s="35" t="s">
        <v>42</v>
      </c>
      <c r="C7" s="49">
        <v>10</v>
      </c>
    </row>
    <row r="8" spans="1:3" x14ac:dyDescent="0.3">
      <c r="A8" s="34">
        <f>'HL Tasks'!B7</f>
        <v>45993</v>
      </c>
      <c r="B8" s="35" t="s">
        <v>43</v>
      </c>
      <c r="C8" s="4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DF41-0FCE-45F8-BC5D-05D1176E7B05}">
  <dimension ref="B4:K61"/>
  <sheetViews>
    <sheetView workbookViewId="0">
      <selection activeCell="J12" sqref="J12"/>
    </sheetView>
  </sheetViews>
  <sheetFormatPr defaultRowHeight="14.4" x14ac:dyDescent="0.3"/>
  <cols>
    <col min="1" max="1" width="3.6640625" customWidth="1"/>
    <col min="2" max="2" width="17.33203125" customWidth="1"/>
    <col min="3" max="3" width="15.109375" customWidth="1"/>
    <col min="4" max="4" width="14.5546875" customWidth="1"/>
    <col min="5" max="5" width="36.88671875" customWidth="1"/>
    <col min="6" max="7" width="18.6640625" customWidth="1"/>
    <col min="8" max="8" width="3.6640625" customWidth="1"/>
    <col min="9" max="9" width="5.5546875" customWidth="1"/>
    <col min="10" max="10" width="33.88671875" customWidth="1"/>
  </cols>
  <sheetData>
    <row r="4" spans="10:11" x14ac:dyDescent="0.3">
      <c r="J4" s="28" t="s">
        <v>21</v>
      </c>
      <c r="K4" s="28"/>
    </row>
    <row r="5" spans="10:11" x14ac:dyDescent="0.3">
      <c r="J5" s="29" t="s">
        <v>22</v>
      </c>
      <c r="K5" s="29"/>
    </row>
    <row r="6" spans="10:11" x14ac:dyDescent="0.3">
      <c r="J6" s="1"/>
    </row>
    <row r="8" spans="10:11" x14ac:dyDescent="0.3">
      <c r="J8" s="30" t="s">
        <v>26</v>
      </c>
    </row>
    <row r="9" spans="10:11" x14ac:dyDescent="0.3">
      <c r="J9" s="31" t="s">
        <v>28</v>
      </c>
    </row>
    <row r="10" spans="10:11" x14ac:dyDescent="0.3">
      <c r="J10" s="31" t="s">
        <v>29</v>
      </c>
    </row>
    <row r="11" spans="10:11" x14ac:dyDescent="0.3">
      <c r="J11" s="31" t="s">
        <v>27</v>
      </c>
    </row>
    <row r="12" spans="10:11" x14ac:dyDescent="0.3">
      <c r="J12" s="31" t="s">
        <v>23</v>
      </c>
    </row>
    <row r="13" spans="10:11" x14ac:dyDescent="0.3">
      <c r="J13" s="31" t="s">
        <v>32</v>
      </c>
    </row>
    <row r="14" spans="10:11" x14ac:dyDescent="0.3">
      <c r="J14" s="31"/>
    </row>
    <row r="16" spans="10:11" x14ac:dyDescent="0.3">
      <c r="J16" s="30" t="s">
        <v>30</v>
      </c>
    </row>
    <row r="17" spans="2:10" x14ac:dyDescent="0.3">
      <c r="J17" s="31" t="s">
        <v>24</v>
      </c>
    </row>
    <row r="18" spans="2:10" x14ac:dyDescent="0.3">
      <c r="J18" s="31" t="s">
        <v>25</v>
      </c>
    </row>
    <row r="19" spans="2:10" x14ac:dyDescent="0.3">
      <c r="J19" s="31" t="s">
        <v>31</v>
      </c>
    </row>
    <row r="21" spans="2:10" x14ac:dyDescent="0.3">
      <c r="J21" s="31"/>
    </row>
    <row r="28" spans="2:10" ht="21" x14ac:dyDescent="0.4">
      <c r="B28" s="3" t="s">
        <v>7</v>
      </c>
      <c r="C28" s="3"/>
      <c r="D28" s="3"/>
    </row>
    <row r="29" spans="2:10" ht="21.75" customHeight="1" x14ac:dyDescent="0.3">
      <c r="B29" s="2" t="s">
        <v>8</v>
      </c>
      <c r="C29" s="2" t="s">
        <v>5</v>
      </c>
      <c r="D29" s="2" t="s">
        <v>4</v>
      </c>
      <c r="E29" s="2" t="s">
        <v>2</v>
      </c>
      <c r="F29" s="2" t="s">
        <v>9</v>
      </c>
      <c r="G29" s="2" t="s">
        <v>10</v>
      </c>
    </row>
    <row r="30" spans="2:10" s="16" customFormat="1" ht="10.199999999999999" x14ac:dyDescent="0.2">
      <c r="B30" s="13"/>
      <c r="C30" s="13"/>
      <c r="D30" s="14"/>
      <c r="E30" s="15"/>
      <c r="F30" s="14"/>
      <c r="G30" s="14"/>
      <c r="J30" s="17"/>
    </row>
    <row r="31" spans="2:10" ht="18" customHeight="1" x14ac:dyDescent="0.3">
      <c r="B31" s="9">
        <f>'Detailed Tasks'!A3</f>
        <v>45845</v>
      </c>
      <c r="C31" s="9">
        <f t="shared" ref="C31:C48" si="0">B31+D31-1</f>
        <v>45849</v>
      </c>
      <c r="D31" s="10">
        <f>'Detailed Tasks'!C3</f>
        <v>5</v>
      </c>
      <c r="E31" s="6" t="str">
        <f>'Detailed Tasks'!D3</f>
        <v>Kickoff &amp; Stakeholder Alignment</v>
      </c>
      <c r="F31" s="10">
        <f>'Detailed Tasks'!E3</f>
        <v>-20</v>
      </c>
      <c r="G31" s="10">
        <v>-50</v>
      </c>
    </row>
    <row r="32" spans="2:10" ht="18" customHeight="1" x14ac:dyDescent="0.3">
      <c r="B32" s="9">
        <f>'Detailed Tasks'!A4</f>
        <v>45852</v>
      </c>
      <c r="C32" s="9">
        <f t="shared" si="0"/>
        <v>45857</v>
      </c>
      <c r="D32" s="10">
        <f>'Detailed Tasks'!C4</f>
        <v>6</v>
      </c>
      <c r="E32" s="6" t="str">
        <f>'Detailed Tasks'!D4</f>
        <v>Current ML System Assessment</v>
      </c>
      <c r="F32" s="10">
        <f>'Detailed Tasks'!E4</f>
        <v>-20</v>
      </c>
      <c r="G32" s="10">
        <f>'Detailed Tasks'!F4</f>
        <v>-20</v>
      </c>
    </row>
    <row r="33" spans="2:7" ht="18" customHeight="1" x14ac:dyDescent="0.3">
      <c r="B33" s="9">
        <f>'Detailed Tasks'!A5</f>
        <v>45859</v>
      </c>
      <c r="C33" s="9">
        <f t="shared" si="0"/>
        <v>45866</v>
      </c>
      <c r="D33" s="10">
        <f>'Detailed Tasks'!C5</f>
        <v>8</v>
      </c>
      <c r="E33" s="6" t="str">
        <f>'Detailed Tasks'!D5</f>
        <v>Model Containerization (Docker)</v>
      </c>
      <c r="F33" s="10">
        <f>'Detailed Tasks'!E5</f>
        <v>-40</v>
      </c>
      <c r="G33" s="10">
        <f>'Detailed Tasks'!F5</f>
        <v>-20</v>
      </c>
    </row>
    <row r="34" spans="2:7" ht="18" customHeight="1" x14ac:dyDescent="0.3">
      <c r="B34" s="9">
        <f>'Detailed Tasks'!A6</f>
        <v>45867</v>
      </c>
      <c r="C34" s="9">
        <f t="shared" si="0"/>
        <v>45877</v>
      </c>
      <c r="D34" s="10">
        <f>'Detailed Tasks'!C6</f>
        <v>11</v>
      </c>
      <c r="E34" s="6" t="str">
        <f>'Detailed Tasks'!D6</f>
        <v>CI/CD Pipeline Setup (GitHub Actions)</v>
      </c>
      <c r="F34" s="10">
        <f>'Detailed Tasks'!E6</f>
        <v>-40</v>
      </c>
      <c r="G34" s="10">
        <f>'Detailed Tasks'!F6</f>
        <v>-20</v>
      </c>
    </row>
    <row r="35" spans="2:7" ht="18" customHeight="1" x14ac:dyDescent="0.3">
      <c r="B35" s="9">
        <f>'Detailed Tasks'!A7</f>
        <v>45880</v>
      </c>
      <c r="C35" s="9">
        <f t="shared" si="0"/>
        <v>45884</v>
      </c>
      <c r="D35" s="10">
        <f>'Detailed Tasks'!C7</f>
        <v>5</v>
      </c>
      <c r="E35" s="6" t="str">
        <f>'Detailed Tasks'!D7</f>
        <v>Model Registry Setup (MLflow)</v>
      </c>
      <c r="F35" s="10">
        <f>'Detailed Tasks'!E7</f>
        <v>-60</v>
      </c>
      <c r="G35" s="10">
        <f>'Detailed Tasks'!F7</f>
        <v>-30</v>
      </c>
    </row>
    <row r="36" spans="2:7" ht="18" customHeight="1" x14ac:dyDescent="0.3">
      <c r="B36" s="9">
        <f>'Detailed Tasks'!A8</f>
        <v>45887</v>
      </c>
      <c r="C36" s="9">
        <f t="shared" si="0"/>
        <v>45891</v>
      </c>
      <c r="D36" s="10">
        <f>'Detailed Tasks'!C8</f>
        <v>5</v>
      </c>
      <c r="E36" s="6" t="str">
        <f>'Detailed Tasks'!D8</f>
        <v>Feature Store Setup (Feast)</v>
      </c>
      <c r="F36" s="10">
        <f>'Detailed Tasks'!E8</f>
        <v>-60</v>
      </c>
      <c r="G36" s="10">
        <f>'Detailed Tasks'!F8</f>
        <v>-30</v>
      </c>
    </row>
    <row r="37" spans="2:7" ht="18" customHeight="1" x14ac:dyDescent="0.3">
      <c r="B37" s="9">
        <f>'Detailed Tasks'!A9</f>
        <v>45894</v>
      </c>
      <c r="C37" s="9">
        <f t="shared" si="0"/>
        <v>45901</v>
      </c>
      <c r="D37" s="10">
        <f>'Detailed Tasks'!C9</f>
        <v>8</v>
      </c>
      <c r="E37" s="6" t="str">
        <f>'Detailed Tasks'!D9</f>
        <v>Security &amp; IAM Configuration</v>
      </c>
      <c r="F37" s="10">
        <f>'Detailed Tasks'!E9</f>
        <v>-60</v>
      </c>
      <c r="G37" s="10">
        <f>'Detailed Tasks'!F9</f>
        <v>-30</v>
      </c>
    </row>
    <row r="38" spans="2:7" ht="18" customHeight="1" x14ac:dyDescent="0.3">
      <c r="B38" s="9">
        <f>'Detailed Tasks'!A10</f>
        <v>45902</v>
      </c>
      <c r="C38" s="9">
        <f t="shared" si="0"/>
        <v>45906</v>
      </c>
      <c r="D38" s="10">
        <f>'Detailed Tasks'!C10</f>
        <v>5</v>
      </c>
      <c r="E38" s="6" t="str">
        <f>'Detailed Tasks'!D10</f>
        <v>Integration Testing in Staging Env</v>
      </c>
      <c r="F38" s="10">
        <f>'Detailed Tasks'!E10</f>
        <v>-30</v>
      </c>
      <c r="G38" s="10">
        <f>'Detailed Tasks'!F10</f>
        <v>-30</v>
      </c>
    </row>
    <row r="39" spans="2:7" ht="18" customHeight="1" x14ac:dyDescent="0.3">
      <c r="B39" s="9">
        <f>'Detailed Tasks'!A11</f>
        <v>45908</v>
      </c>
      <c r="C39" s="9">
        <f t="shared" si="0"/>
        <v>45913</v>
      </c>
      <c r="D39" s="10">
        <f>'Detailed Tasks'!C11</f>
        <v>6</v>
      </c>
      <c r="E39" s="6" t="str">
        <f>'Detailed Tasks'!D11</f>
        <v>Deploy Real-Time Models w/ KServe</v>
      </c>
      <c r="F39" s="10">
        <f>'Detailed Tasks'!E11</f>
        <v>-30</v>
      </c>
      <c r="G39" s="10">
        <f>'Detailed Tasks'!F11</f>
        <v>-30</v>
      </c>
    </row>
    <row r="40" spans="2:7" ht="18" customHeight="1" x14ac:dyDescent="0.3">
      <c r="B40" s="9">
        <f>'Detailed Tasks'!A12</f>
        <v>45915</v>
      </c>
      <c r="C40" s="9">
        <f t="shared" si="0"/>
        <v>45920</v>
      </c>
      <c r="D40" s="10">
        <f>'Detailed Tasks'!C12</f>
        <v>6</v>
      </c>
      <c r="E40" s="6" t="str">
        <f>'Detailed Tasks'!D12</f>
        <v>Deploy Batch Models w/ Airflow</v>
      </c>
      <c r="F40" s="10">
        <f>'Detailed Tasks'!E12</f>
        <v>-50</v>
      </c>
      <c r="G40" s="10">
        <f>'Detailed Tasks'!F12</f>
        <v>-20</v>
      </c>
    </row>
    <row r="41" spans="2:7" ht="18" customHeight="1" x14ac:dyDescent="0.3">
      <c r="B41" s="9">
        <f>'Detailed Tasks'!A13</f>
        <v>45922</v>
      </c>
      <c r="C41" s="9">
        <f t="shared" si="0"/>
        <v>45926</v>
      </c>
      <c r="D41" s="10">
        <f>'Detailed Tasks'!C13</f>
        <v>5</v>
      </c>
      <c r="E41" s="6" t="str">
        <f>'Detailed Tasks'!D13</f>
        <v>API Integration with CRM &amp; Inventory</v>
      </c>
      <c r="F41" s="10">
        <f>'Detailed Tasks'!E13</f>
        <v>-50</v>
      </c>
      <c r="G41" s="10">
        <f>'Detailed Tasks'!F13</f>
        <v>-20</v>
      </c>
    </row>
    <row r="42" spans="2:7" ht="18" customHeight="1" x14ac:dyDescent="0.3">
      <c r="B42" s="9">
        <f>'Detailed Tasks'!A14</f>
        <v>45929</v>
      </c>
      <c r="C42" s="9">
        <f t="shared" si="0"/>
        <v>45933</v>
      </c>
      <c r="D42" s="10">
        <f>'Detailed Tasks'!C14</f>
        <v>5</v>
      </c>
      <c r="E42" s="6" t="str">
        <f>'Detailed Tasks'!D14</f>
        <v>Monitoring Setup (Prometheus, Grafana)</v>
      </c>
      <c r="F42" s="10">
        <f>'Detailed Tasks'!E14</f>
        <v>-50</v>
      </c>
      <c r="G42" s="10">
        <f>'Detailed Tasks'!F14</f>
        <v>-20</v>
      </c>
    </row>
    <row r="43" spans="2:7" ht="18" customHeight="1" x14ac:dyDescent="0.3">
      <c r="B43" s="9">
        <f>'Detailed Tasks'!A15</f>
        <v>45936</v>
      </c>
      <c r="C43" s="9">
        <f t="shared" si="0"/>
        <v>45940</v>
      </c>
      <c r="D43" s="10">
        <f>'Detailed Tasks'!C15</f>
        <v>5</v>
      </c>
      <c r="E43" s="6" t="str">
        <f>'Detailed Tasks'!D15</f>
        <v>Drift Detection Setup (WhyLabs)</v>
      </c>
      <c r="F43" s="10">
        <f>'Detailed Tasks'!E15</f>
        <v>-50</v>
      </c>
      <c r="G43" s="10">
        <f>'Detailed Tasks'!F15</f>
        <v>-20</v>
      </c>
    </row>
    <row r="44" spans="2:7" ht="18" customHeight="1" x14ac:dyDescent="0.3">
      <c r="B44" s="9">
        <f>'Detailed Tasks'!A16</f>
        <v>45943</v>
      </c>
      <c r="C44" s="9">
        <f t="shared" si="0"/>
        <v>45947</v>
      </c>
      <c r="D44" s="10">
        <f>'Detailed Tasks'!C16</f>
        <v>5</v>
      </c>
      <c r="E44" s="6" t="str">
        <f>'Detailed Tasks'!D16</f>
        <v>Alerting &amp; Audit Logging</v>
      </c>
      <c r="F44" s="10">
        <f>'Detailed Tasks'!E16</f>
        <v>-50</v>
      </c>
      <c r="G44" s="10">
        <f>'Detailed Tasks'!F16</f>
        <v>-20</v>
      </c>
    </row>
    <row r="45" spans="2:7" ht="18" customHeight="1" x14ac:dyDescent="0.3">
      <c r="B45" s="9">
        <f>'Detailed Tasks'!A17</f>
        <v>45950</v>
      </c>
      <c r="C45" s="9">
        <f t="shared" si="0"/>
        <v>45954</v>
      </c>
      <c r="D45" s="10">
        <f>'Detailed Tasks'!C17</f>
        <v>5</v>
      </c>
      <c r="E45" s="6" t="str">
        <f>'Detailed Tasks'!D17</f>
        <v>Retraining Pipeline Setup (Airflow)</v>
      </c>
      <c r="F45" s="10">
        <f>'Detailed Tasks'!E17</f>
        <v>-50</v>
      </c>
      <c r="G45" s="10">
        <f>'Detailed Tasks'!F17</f>
        <v>-20</v>
      </c>
    </row>
    <row r="46" spans="2:7" ht="18" customHeight="1" x14ac:dyDescent="0.3">
      <c r="B46" s="9">
        <f>'Detailed Tasks'!A18</f>
        <v>45957</v>
      </c>
      <c r="C46" s="9">
        <f t="shared" si="0"/>
        <v>45961</v>
      </c>
      <c r="D46" s="10">
        <f>'Detailed Tasks'!C18</f>
        <v>5</v>
      </c>
      <c r="E46" s="6" t="str">
        <f>'Detailed Tasks'!D18</f>
        <v>Shadow Deployments &amp; A/B Testing</v>
      </c>
      <c r="F46" s="10">
        <f>'Detailed Tasks'!E18</f>
        <v>-50</v>
      </c>
      <c r="G46" s="10">
        <f>'Detailed Tasks'!F18</f>
        <v>-20</v>
      </c>
    </row>
    <row r="47" spans="2:7" ht="18" customHeight="1" x14ac:dyDescent="0.3">
      <c r="B47" s="9">
        <f>'Detailed Tasks'!A19</f>
        <v>45964</v>
      </c>
      <c r="C47" s="9">
        <f t="shared" si="0"/>
        <v>45968</v>
      </c>
      <c r="D47" s="10">
        <f>'Detailed Tasks'!C19</f>
        <v>5</v>
      </c>
      <c r="E47" s="6" t="str">
        <f>'Detailed Tasks'!D19</f>
        <v>Documentation &amp; Knowledge Transfer</v>
      </c>
      <c r="F47" s="10">
        <f>'Detailed Tasks'!E19</f>
        <v>-50</v>
      </c>
      <c r="G47" s="10">
        <f>'Detailed Tasks'!F19</f>
        <v>-20</v>
      </c>
    </row>
    <row r="48" spans="2:7" ht="18" customHeight="1" x14ac:dyDescent="0.3">
      <c r="B48" s="9">
        <f>'Detailed Tasks'!A20</f>
        <v>45971</v>
      </c>
      <c r="C48" s="9">
        <f t="shared" si="0"/>
        <v>45975</v>
      </c>
      <c r="D48" s="10">
        <f>'Detailed Tasks'!C20</f>
        <v>5</v>
      </c>
      <c r="E48" s="6" t="str">
        <f>'Detailed Tasks'!D20</f>
        <v>Final Handoff &amp; Stakeholder Sign-off</v>
      </c>
      <c r="F48" s="10">
        <f>'Detailed Tasks'!E20</f>
        <v>-50</v>
      </c>
      <c r="G48" s="10">
        <f>'Detailed Tasks'!F20</f>
        <v>-20</v>
      </c>
    </row>
    <row r="49" spans="2:10" x14ac:dyDescent="0.3">
      <c r="B49" s="7"/>
      <c r="C49" s="7"/>
      <c r="D49" s="8"/>
      <c r="E49" s="12" t="s">
        <v>3</v>
      </c>
      <c r="F49" s="8"/>
      <c r="G49" s="8"/>
      <c r="J49" s="5"/>
    </row>
    <row r="51" spans="2:10" ht="21" x14ac:dyDescent="0.4">
      <c r="B51" s="3" t="s">
        <v>6</v>
      </c>
      <c r="C51" s="3"/>
      <c r="D51" s="3"/>
    </row>
    <row r="52" spans="2:10" ht="18" x14ac:dyDescent="0.3">
      <c r="B52" s="2" t="s">
        <v>0</v>
      </c>
      <c r="C52" s="2"/>
      <c r="D52" s="2"/>
      <c r="E52" s="37" t="s">
        <v>2</v>
      </c>
      <c r="F52" s="2" t="s">
        <v>1</v>
      </c>
    </row>
    <row r="53" spans="2:10" s="16" customFormat="1" ht="10.199999999999999" x14ac:dyDescent="0.2">
      <c r="B53" s="13"/>
      <c r="C53" s="13"/>
      <c r="D53" s="14"/>
      <c r="E53" s="15"/>
      <c r="F53" s="14"/>
    </row>
    <row r="54" spans="2:10" ht="18" customHeight="1" x14ac:dyDescent="0.3">
      <c r="B54" s="9">
        <f>'HL Milestones'!A3</f>
        <v>45845</v>
      </c>
      <c r="C54" s="9"/>
      <c r="D54" s="10"/>
      <c r="E54" s="11" t="str">
        <f>'HL Milestones'!B3</f>
        <v>Start, Monday July 7</v>
      </c>
      <c r="F54" s="10">
        <f>'HL Milestones'!C3</f>
        <v>30</v>
      </c>
    </row>
    <row r="55" spans="2:10" ht="18" customHeight="1" x14ac:dyDescent="0.3">
      <c r="B55" s="9">
        <f>'HL Milestones'!A4</f>
        <v>45859</v>
      </c>
      <c r="C55" s="9"/>
      <c r="D55" s="10"/>
      <c r="E55" s="11" t="str">
        <f>'HL Milestones'!B4</f>
        <v>End Discovery</v>
      </c>
      <c r="F55" s="10">
        <f>'HL Milestones'!C4</f>
        <v>25</v>
      </c>
    </row>
    <row r="56" spans="2:10" ht="18" customHeight="1" x14ac:dyDescent="0.3">
      <c r="B56" s="9">
        <f>'HL Milestones'!A5</f>
        <v>45884</v>
      </c>
      <c r="C56" s="9"/>
      <c r="D56" s="10"/>
      <c r="E56" s="11" t="str">
        <f>'HL Milestones'!B5</f>
        <v>Phase 1 Complete</v>
      </c>
      <c r="F56" s="10">
        <f>'HL Milestones'!C5</f>
        <v>20</v>
      </c>
    </row>
    <row r="57" spans="2:10" ht="18" customHeight="1" x14ac:dyDescent="0.3">
      <c r="B57" s="9">
        <f>'HL Milestones'!A6</f>
        <v>45912</v>
      </c>
      <c r="C57" s="9"/>
      <c r="D57" s="10"/>
      <c r="E57" s="11" t="str">
        <f>'HL Milestones'!B6</f>
        <v>Phase 2 Complete</v>
      </c>
      <c r="F57" s="10">
        <f>'HL Milestones'!C6</f>
        <v>15</v>
      </c>
      <c r="J57" s="4"/>
    </row>
    <row r="58" spans="2:10" ht="18" customHeight="1" x14ac:dyDescent="0.3">
      <c r="B58" s="9">
        <f>'HL Milestones'!A7</f>
        <v>45926</v>
      </c>
      <c r="C58" s="9"/>
      <c r="D58" s="10"/>
      <c r="E58" s="11" t="str">
        <f>'HL Milestones'!B7</f>
        <v>Phase 3 Complete</v>
      </c>
      <c r="F58" s="10">
        <f>'HL Milestones'!C7</f>
        <v>10</v>
      </c>
      <c r="J58" s="4"/>
    </row>
    <row r="59" spans="2:10" ht="18" customHeight="1" x14ac:dyDescent="0.3">
      <c r="B59" s="9">
        <f>'HL Milestones'!A8</f>
        <v>45993</v>
      </c>
      <c r="C59" s="9"/>
      <c r="D59" s="10"/>
      <c r="E59" s="11" t="str">
        <f>'HL Milestones'!B8</f>
        <v>Final Handoff</v>
      </c>
      <c r="F59" s="10">
        <f>'HL Milestones'!C8</f>
        <v>5</v>
      </c>
      <c r="J59" s="4"/>
    </row>
    <row r="60" spans="2:10" ht="18" customHeight="1" x14ac:dyDescent="0.3">
      <c r="B60" s="9"/>
      <c r="C60" s="9"/>
      <c r="D60" s="10"/>
      <c r="E60" s="11"/>
      <c r="F60" s="10"/>
      <c r="J60" s="4"/>
    </row>
    <row r="61" spans="2:10" x14ac:dyDescent="0.3">
      <c r="B61" s="7"/>
      <c r="C61" s="7"/>
      <c r="D61" s="8"/>
      <c r="E61" s="12" t="s">
        <v>3</v>
      </c>
      <c r="F61" s="8"/>
      <c r="J61" s="5"/>
    </row>
  </sheetData>
  <hyperlinks>
    <hyperlink ref="J5" r:id="rId1" xr:uid="{D3ACC01A-079F-46E8-9298-1272CA97636B}"/>
    <hyperlink ref="J4" r:id="rId2" xr:uid="{5BFE4BC7-449B-46FE-A978-2529B914E271}"/>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A0CB4-E4B2-43E6-90E7-9B555ACE1A13}">
  <dimension ref="A1:M27"/>
  <sheetViews>
    <sheetView workbookViewId="0">
      <selection activeCell="A4" sqref="A4:A20"/>
    </sheetView>
  </sheetViews>
  <sheetFormatPr defaultRowHeight="14.4" x14ac:dyDescent="0.3"/>
  <cols>
    <col min="1" max="1" width="12.6640625" bestFit="1" customWidth="1"/>
    <col min="2" max="2" width="12.6640625" customWidth="1"/>
    <col min="4" max="4" width="34.44140625" bestFit="1" customWidth="1"/>
    <col min="8" max="9" width="9.5546875" bestFit="1" customWidth="1"/>
    <col min="10" max="10" width="8.33203125" bestFit="1" customWidth="1"/>
    <col min="11" max="11" width="30.109375" customWidth="1"/>
    <col min="12" max="12" width="7.77734375" bestFit="1" customWidth="1"/>
    <col min="13" max="13" width="5.109375" bestFit="1" customWidth="1"/>
  </cols>
  <sheetData>
    <row r="1" spans="1:13" x14ac:dyDescent="0.3">
      <c r="A1" t="s">
        <v>62</v>
      </c>
    </row>
    <row r="2" spans="1:13" ht="28.8" x14ac:dyDescent="0.3">
      <c r="A2" s="32" t="s">
        <v>8</v>
      </c>
      <c r="B2" s="32" t="s">
        <v>5</v>
      </c>
      <c r="C2" s="32" t="s">
        <v>4</v>
      </c>
      <c r="D2" s="32" t="s">
        <v>2</v>
      </c>
      <c r="E2" s="32" t="s">
        <v>9</v>
      </c>
      <c r="F2" s="32" t="s">
        <v>10</v>
      </c>
      <c r="H2" s="32"/>
      <c r="I2" s="32"/>
      <c r="J2" s="32"/>
      <c r="K2" s="32"/>
      <c r="L2" s="32"/>
      <c r="M2" s="32"/>
    </row>
    <row r="3" spans="1:13" x14ac:dyDescent="0.3">
      <c r="A3" s="33">
        <f>'HL Tasks'!A3</f>
        <v>45845</v>
      </c>
      <c r="B3" s="33">
        <f>WORKDAY(A3, C3 - 1)</f>
        <v>45849</v>
      </c>
      <c r="C3">
        <v>5</v>
      </c>
      <c r="D3" t="s">
        <v>44</v>
      </c>
      <c r="E3">
        <v>-20</v>
      </c>
      <c r="F3">
        <v>-20</v>
      </c>
      <c r="H3" s="34"/>
      <c r="I3" s="34"/>
      <c r="K3" s="33"/>
    </row>
    <row r="4" spans="1:13" x14ac:dyDescent="0.3">
      <c r="A4" s="33">
        <f>IF(WEEKDAY(A3+C3, 2)&gt;5, A3+C3+(8-WEEKDAY(A3+C3, 2)), A3+C3)</f>
        <v>45852</v>
      </c>
      <c r="B4" s="33">
        <f t="shared" ref="B4:B20" si="0">WORKDAY(A4, C4 - 1)</f>
        <v>45859</v>
      </c>
      <c r="C4">
        <v>6</v>
      </c>
      <c r="D4" t="s">
        <v>45</v>
      </c>
      <c r="E4">
        <v>-20</v>
      </c>
      <c r="F4">
        <v>-20</v>
      </c>
      <c r="H4" s="34"/>
      <c r="I4" s="34"/>
      <c r="K4" s="33"/>
    </row>
    <row r="5" spans="1:13" x14ac:dyDescent="0.3">
      <c r="A5" s="33">
        <f t="shared" ref="A5:A20" si="1">IF(WEEKDAY(A4+C4, 2)&gt;5, A4+C4+(8-WEEKDAY(A4+C4, 2)), A4+C4)</f>
        <v>45859</v>
      </c>
      <c r="B5" s="33">
        <f t="shared" si="0"/>
        <v>45868</v>
      </c>
      <c r="C5">
        <v>8</v>
      </c>
      <c r="D5" t="s">
        <v>46</v>
      </c>
      <c r="E5">
        <v>-40</v>
      </c>
      <c r="F5">
        <v>-20</v>
      </c>
      <c r="H5" s="34"/>
      <c r="I5" s="34"/>
      <c r="K5" s="33"/>
    </row>
    <row r="6" spans="1:13" x14ac:dyDescent="0.3">
      <c r="A6" s="33">
        <f t="shared" si="1"/>
        <v>45867</v>
      </c>
      <c r="B6" s="33">
        <f t="shared" si="0"/>
        <v>45881</v>
      </c>
      <c r="C6">
        <v>11</v>
      </c>
      <c r="D6" t="s">
        <v>47</v>
      </c>
      <c r="E6">
        <v>-40</v>
      </c>
      <c r="F6">
        <v>-20</v>
      </c>
      <c r="H6" s="34"/>
      <c r="I6" s="34"/>
      <c r="K6" s="33"/>
    </row>
    <row r="7" spans="1:13" x14ac:dyDescent="0.3">
      <c r="A7" s="33">
        <f t="shared" si="1"/>
        <v>45880</v>
      </c>
      <c r="B7" s="33">
        <f t="shared" si="0"/>
        <v>45884</v>
      </c>
      <c r="C7">
        <v>5</v>
      </c>
      <c r="D7" t="s">
        <v>48</v>
      </c>
      <c r="E7">
        <v>-60</v>
      </c>
      <c r="F7">
        <v>-30</v>
      </c>
      <c r="H7" s="34"/>
      <c r="I7" s="34"/>
      <c r="K7" s="33"/>
    </row>
    <row r="8" spans="1:13" x14ac:dyDescent="0.3">
      <c r="A8" s="33">
        <f t="shared" si="1"/>
        <v>45887</v>
      </c>
      <c r="B8" s="33">
        <f t="shared" si="0"/>
        <v>45891</v>
      </c>
      <c r="C8">
        <v>5</v>
      </c>
      <c r="D8" t="s">
        <v>49</v>
      </c>
      <c r="E8">
        <v>-60</v>
      </c>
      <c r="F8">
        <v>-30</v>
      </c>
      <c r="K8" s="33"/>
    </row>
    <row r="9" spans="1:13" x14ac:dyDescent="0.3">
      <c r="A9" s="33">
        <f t="shared" si="1"/>
        <v>45894</v>
      </c>
      <c r="B9" s="33">
        <f t="shared" si="0"/>
        <v>45903</v>
      </c>
      <c r="C9">
        <v>8</v>
      </c>
      <c r="D9" t="s">
        <v>50</v>
      </c>
      <c r="E9">
        <v>-60</v>
      </c>
      <c r="F9">
        <v>-30</v>
      </c>
      <c r="K9" s="33"/>
    </row>
    <row r="10" spans="1:13" x14ac:dyDescent="0.3">
      <c r="A10" s="33">
        <f t="shared" si="1"/>
        <v>45902</v>
      </c>
      <c r="B10" s="33">
        <f t="shared" si="0"/>
        <v>45908</v>
      </c>
      <c r="C10">
        <v>5</v>
      </c>
      <c r="D10" t="s">
        <v>51</v>
      </c>
      <c r="E10">
        <v>-30</v>
      </c>
      <c r="F10">
        <v>-30</v>
      </c>
      <c r="K10" s="33"/>
    </row>
    <row r="11" spans="1:13" x14ac:dyDescent="0.3">
      <c r="A11" s="33">
        <f t="shared" si="1"/>
        <v>45908</v>
      </c>
      <c r="B11" s="33">
        <f t="shared" si="0"/>
        <v>45915</v>
      </c>
      <c r="C11">
        <v>6</v>
      </c>
      <c r="D11" t="s">
        <v>52</v>
      </c>
      <c r="E11">
        <v>-30</v>
      </c>
      <c r="F11">
        <v>-30</v>
      </c>
      <c r="K11" s="33"/>
    </row>
    <row r="12" spans="1:13" x14ac:dyDescent="0.3">
      <c r="A12" s="33">
        <f t="shared" si="1"/>
        <v>45915</v>
      </c>
      <c r="B12" s="33">
        <f t="shared" si="0"/>
        <v>45922</v>
      </c>
      <c r="C12">
        <v>6</v>
      </c>
      <c r="D12" t="s">
        <v>53</v>
      </c>
      <c r="E12">
        <v>-50</v>
      </c>
      <c r="F12">
        <v>-20</v>
      </c>
      <c r="K12" s="33"/>
    </row>
    <row r="13" spans="1:13" x14ac:dyDescent="0.3">
      <c r="A13" s="33">
        <f t="shared" si="1"/>
        <v>45922</v>
      </c>
      <c r="B13" s="33">
        <f t="shared" si="0"/>
        <v>45926</v>
      </c>
      <c r="C13">
        <v>5</v>
      </c>
      <c r="D13" t="s">
        <v>54</v>
      </c>
      <c r="E13">
        <v>-50</v>
      </c>
      <c r="F13">
        <v>-20</v>
      </c>
      <c r="K13" s="33"/>
    </row>
    <row r="14" spans="1:13" x14ac:dyDescent="0.3">
      <c r="A14" s="33">
        <f t="shared" si="1"/>
        <v>45929</v>
      </c>
      <c r="B14" s="33">
        <f t="shared" si="0"/>
        <v>45933</v>
      </c>
      <c r="C14">
        <v>5</v>
      </c>
      <c r="D14" t="s">
        <v>55</v>
      </c>
      <c r="E14">
        <v>-50</v>
      </c>
      <c r="F14">
        <v>-20</v>
      </c>
      <c r="K14" s="33"/>
    </row>
    <row r="15" spans="1:13" x14ac:dyDescent="0.3">
      <c r="A15" s="33">
        <f t="shared" si="1"/>
        <v>45936</v>
      </c>
      <c r="B15" s="33">
        <f t="shared" si="0"/>
        <v>45940</v>
      </c>
      <c r="C15">
        <v>5</v>
      </c>
      <c r="D15" t="s">
        <v>56</v>
      </c>
      <c r="E15">
        <v>-50</v>
      </c>
      <c r="F15">
        <v>-20</v>
      </c>
      <c r="K15" s="33"/>
    </row>
    <row r="16" spans="1:13" x14ac:dyDescent="0.3">
      <c r="A16" s="33">
        <f t="shared" si="1"/>
        <v>45943</v>
      </c>
      <c r="B16" s="33">
        <f t="shared" si="0"/>
        <v>45947</v>
      </c>
      <c r="C16">
        <v>5</v>
      </c>
      <c r="D16" t="s">
        <v>57</v>
      </c>
      <c r="E16">
        <v>-50</v>
      </c>
      <c r="F16">
        <v>-20</v>
      </c>
      <c r="K16" s="33"/>
    </row>
    <row r="17" spans="1:11" x14ac:dyDescent="0.3">
      <c r="A17" s="33">
        <f t="shared" si="1"/>
        <v>45950</v>
      </c>
      <c r="B17" s="33">
        <f t="shared" si="0"/>
        <v>45954</v>
      </c>
      <c r="C17">
        <v>5</v>
      </c>
      <c r="D17" t="s">
        <v>58</v>
      </c>
      <c r="E17">
        <v>-50</v>
      </c>
      <c r="F17">
        <v>-20</v>
      </c>
      <c r="K17" s="33"/>
    </row>
    <row r="18" spans="1:11" x14ac:dyDescent="0.3">
      <c r="A18" s="33">
        <f t="shared" si="1"/>
        <v>45957</v>
      </c>
      <c r="B18" s="33">
        <f t="shared" si="0"/>
        <v>45961</v>
      </c>
      <c r="C18">
        <v>5</v>
      </c>
      <c r="D18" t="s">
        <v>59</v>
      </c>
      <c r="E18">
        <v>-50</v>
      </c>
      <c r="F18">
        <v>-20</v>
      </c>
      <c r="K18" s="33"/>
    </row>
    <row r="19" spans="1:11" x14ac:dyDescent="0.3">
      <c r="A19" s="33">
        <f t="shared" si="1"/>
        <v>45964</v>
      </c>
      <c r="B19" s="33">
        <f t="shared" si="0"/>
        <v>45968</v>
      </c>
      <c r="C19">
        <v>5</v>
      </c>
      <c r="D19" t="s">
        <v>60</v>
      </c>
      <c r="E19">
        <v>-50</v>
      </c>
      <c r="F19">
        <v>-20</v>
      </c>
      <c r="K19" s="33"/>
    </row>
    <row r="20" spans="1:11" x14ac:dyDescent="0.3">
      <c r="A20" s="33">
        <f t="shared" si="1"/>
        <v>45971</v>
      </c>
      <c r="B20" s="33">
        <f t="shared" si="0"/>
        <v>45975</v>
      </c>
      <c r="C20">
        <v>5</v>
      </c>
      <c r="D20" t="s">
        <v>61</v>
      </c>
      <c r="E20">
        <v>-50</v>
      </c>
      <c r="F20">
        <v>-20</v>
      </c>
      <c r="K20" s="33"/>
    </row>
    <row r="23" spans="1:11" x14ac:dyDescent="0.3">
      <c r="C23" s="35"/>
      <c r="D23" s="35"/>
      <c r="E23" s="35"/>
      <c r="F23" s="35"/>
    </row>
    <row r="24" spans="1:11" x14ac:dyDescent="0.3">
      <c r="C24" s="35"/>
      <c r="D24" s="35"/>
      <c r="E24" s="35"/>
      <c r="F24" s="35"/>
    </row>
    <row r="25" spans="1:11" x14ac:dyDescent="0.3">
      <c r="C25" s="35"/>
      <c r="D25" s="35"/>
      <c r="E25" s="35"/>
      <c r="F25" s="35"/>
    </row>
    <row r="26" spans="1:11" x14ac:dyDescent="0.3">
      <c r="C26" s="35"/>
      <c r="D26" s="35"/>
      <c r="E26" s="35"/>
      <c r="F26" s="35"/>
    </row>
    <row r="27" spans="1:11" x14ac:dyDescent="0.3">
      <c r="C27" s="35"/>
      <c r="D27" s="35"/>
      <c r="E27" s="35"/>
      <c r="F27" s="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2E75-142E-45F0-9DE8-1C84B9651AED}">
  <dimension ref="A2:D18"/>
  <sheetViews>
    <sheetView workbookViewId="0">
      <selection activeCell="D29" sqref="D29"/>
    </sheetView>
  </sheetViews>
  <sheetFormatPr defaultRowHeight="14.4" x14ac:dyDescent="0.3"/>
  <cols>
    <col min="2" max="2" width="11.88671875" bestFit="1" customWidth="1"/>
    <col min="3" max="3" width="25" bestFit="1" customWidth="1"/>
    <col min="4" max="4" width="54.5546875" bestFit="1" customWidth="1"/>
  </cols>
  <sheetData>
    <row r="2" spans="1:4" x14ac:dyDescent="0.3">
      <c r="A2" t="s">
        <v>63</v>
      </c>
      <c r="B2" t="s">
        <v>64</v>
      </c>
      <c r="C2" t="s">
        <v>65</v>
      </c>
      <c r="D2" t="s">
        <v>66</v>
      </c>
    </row>
    <row r="3" spans="1:4" x14ac:dyDescent="0.3">
      <c r="A3" s="38" t="s">
        <v>67</v>
      </c>
      <c r="B3" t="s">
        <v>68</v>
      </c>
      <c r="C3" t="s">
        <v>69</v>
      </c>
      <c r="D3" t="s">
        <v>70</v>
      </c>
    </row>
    <row r="4" spans="1:4" x14ac:dyDescent="0.3">
      <c r="A4" s="38"/>
      <c r="B4" t="s">
        <v>71</v>
      </c>
      <c r="C4" t="s">
        <v>72</v>
      </c>
      <c r="D4" t="s">
        <v>73</v>
      </c>
    </row>
    <row r="5" spans="1:4" x14ac:dyDescent="0.3">
      <c r="A5" s="38" t="s">
        <v>74</v>
      </c>
      <c r="B5" t="s">
        <v>75</v>
      </c>
      <c r="C5" t="s">
        <v>76</v>
      </c>
      <c r="D5" t="s">
        <v>77</v>
      </c>
    </row>
    <row r="6" spans="1:4" x14ac:dyDescent="0.3">
      <c r="A6" s="38"/>
      <c r="B6" t="s">
        <v>78</v>
      </c>
      <c r="C6" t="s">
        <v>79</v>
      </c>
      <c r="D6" t="s">
        <v>80</v>
      </c>
    </row>
    <row r="7" spans="1:4" x14ac:dyDescent="0.3">
      <c r="A7" s="38" t="s">
        <v>81</v>
      </c>
      <c r="B7" t="s">
        <v>82</v>
      </c>
      <c r="C7" t="s">
        <v>83</v>
      </c>
      <c r="D7" t="s">
        <v>84</v>
      </c>
    </row>
    <row r="8" spans="1:4" x14ac:dyDescent="0.3">
      <c r="A8" s="38"/>
      <c r="B8" t="s">
        <v>85</v>
      </c>
      <c r="C8" t="s">
        <v>86</v>
      </c>
      <c r="D8" t="s">
        <v>87</v>
      </c>
    </row>
    <row r="9" spans="1:4" x14ac:dyDescent="0.3">
      <c r="A9" s="38" t="s">
        <v>88</v>
      </c>
      <c r="B9" t="s">
        <v>89</v>
      </c>
      <c r="C9" t="s">
        <v>90</v>
      </c>
      <c r="D9" t="s">
        <v>91</v>
      </c>
    </row>
    <row r="10" spans="1:4" x14ac:dyDescent="0.3">
      <c r="A10" s="38"/>
      <c r="B10" t="s">
        <v>92</v>
      </c>
      <c r="C10" t="s">
        <v>93</v>
      </c>
      <c r="D10" t="s">
        <v>94</v>
      </c>
    </row>
    <row r="11" spans="1:4" x14ac:dyDescent="0.3">
      <c r="A11" s="38" t="s">
        <v>95</v>
      </c>
      <c r="B11" t="s">
        <v>96</v>
      </c>
      <c r="C11" t="s">
        <v>97</v>
      </c>
      <c r="D11" t="s">
        <v>98</v>
      </c>
    </row>
    <row r="12" spans="1:4" x14ac:dyDescent="0.3">
      <c r="A12" s="38"/>
      <c r="B12" t="s">
        <v>99</v>
      </c>
      <c r="C12" t="s">
        <v>100</v>
      </c>
      <c r="D12" t="s">
        <v>101</v>
      </c>
    </row>
    <row r="13" spans="1:4" x14ac:dyDescent="0.3">
      <c r="A13" s="38" t="s">
        <v>102</v>
      </c>
      <c r="B13" t="s">
        <v>103</v>
      </c>
      <c r="C13" t="s">
        <v>104</v>
      </c>
      <c r="D13" t="s">
        <v>105</v>
      </c>
    </row>
    <row r="14" spans="1:4" x14ac:dyDescent="0.3">
      <c r="A14" s="38"/>
      <c r="B14" t="s">
        <v>106</v>
      </c>
      <c r="C14" t="s">
        <v>107</v>
      </c>
      <c r="D14" t="s">
        <v>108</v>
      </c>
    </row>
    <row r="15" spans="1:4" x14ac:dyDescent="0.3">
      <c r="A15" s="38" t="s">
        <v>109</v>
      </c>
      <c r="B15" t="s">
        <v>110</v>
      </c>
      <c r="C15" t="s">
        <v>111</v>
      </c>
      <c r="D15" t="s">
        <v>112</v>
      </c>
    </row>
    <row r="16" spans="1:4" x14ac:dyDescent="0.3">
      <c r="A16" s="38"/>
      <c r="B16" t="s">
        <v>113</v>
      </c>
      <c r="C16" t="s">
        <v>114</v>
      </c>
      <c r="D16" t="s">
        <v>115</v>
      </c>
    </row>
    <row r="17" spans="1:4" x14ac:dyDescent="0.3">
      <c r="A17" s="38" t="s">
        <v>116</v>
      </c>
      <c r="B17" t="s">
        <v>117</v>
      </c>
      <c r="C17" t="s">
        <v>118</v>
      </c>
      <c r="D17" t="s">
        <v>119</v>
      </c>
    </row>
    <row r="18" spans="1:4" x14ac:dyDescent="0.3">
      <c r="A18" s="38"/>
      <c r="B18" t="s">
        <v>120</v>
      </c>
      <c r="C18" t="s">
        <v>121</v>
      </c>
      <c r="D18" t="s">
        <v>122</v>
      </c>
    </row>
  </sheetData>
  <mergeCells count="8">
    <mergeCell ref="A15:A16"/>
    <mergeCell ref="A17:A18"/>
    <mergeCell ref="A3:A4"/>
    <mergeCell ref="A5:A6"/>
    <mergeCell ref="A7:A8"/>
    <mergeCell ref="A9:A10"/>
    <mergeCell ref="A11:A12"/>
    <mergeCell ref="A13:A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8" x14ac:dyDescent="0.3"/>
  <cols>
    <col min="1" max="1" width="2.88671875" style="19" customWidth="1"/>
    <col min="2" max="2" width="86.6640625" style="18" customWidth="1"/>
    <col min="3" max="16384" width="9.109375" style="19"/>
  </cols>
  <sheetData>
    <row r="1" spans="2:3" ht="46.5" customHeight="1" x14ac:dyDescent="0.3"/>
    <row r="2" spans="2:3" s="21" customFormat="1" ht="15.6" x14ac:dyDescent="0.3">
      <c r="B2" s="20" t="s">
        <v>16</v>
      </c>
      <c r="C2" s="20"/>
    </row>
    <row r="3" spans="2:3" s="23" customFormat="1" ht="14.4" x14ac:dyDescent="0.3">
      <c r="B3" s="22" t="s">
        <v>20</v>
      </c>
      <c r="C3" s="22"/>
    </row>
    <row r="6" spans="2:3" ht="21" x14ac:dyDescent="0.3">
      <c r="B6" s="24" t="s">
        <v>11</v>
      </c>
    </row>
    <row r="7" spans="2:3" ht="57.6" x14ac:dyDescent="0.3">
      <c r="B7" s="25" t="s">
        <v>33</v>
      </c>
    </row>
    <row r="8" spans="2:3" ht="14.4" x14ac:dyDescent="0.3">
      <c r="B8" s="25"/>
    </row>
    <row r="9" spans="2:3" ht="28.8" x14ac:dyDescent="0.3">
      <c r="B9" s="25" t="s">
        <v>34</v>
      </c>
    </row>
    <row r="11" spans="2:3" s="26" customFormat="1" ht="25.8" x14ac:dyDescent="0.5">
      <c r="B11" s="24" t="s">
        <v>17</v>
      </c>
    </row>
    <row r="12" spans="2:3" ht="14.4" x14ac:dyDescent="0.3">
      <c r="B12" s="25" t="s">
        <v>19</v>
      </c>
    </row>
    <row r="13" spans="2:3" ht="18" x14ac:dyDescent="0.35">
      <c r="B13" s="27" t="s">
        <v>12</v>
      </c>
    </row>
    <row r="14" spans="2:3" ht="18" x14ac:dyDescent="0.35">
      <c r="B14" s="27" t="s">
        <v>18</v>
      </c>
    </row>
    <row r="16" spans="2:3" s="26" customFormat="1" ht="25.8" x14ac:dyDescent="0.5">
      <c r="B16" s="24" t="s">
        <v>13</v>
      </c>
    </row>
    <row r="17" spans="2:2" ht="57.6" x14ac:dyDescent="0.3">
      <c r="B17" s="25" t="s">
        <v>15</v>
      </c>
    </row>
    <row r="18" spans="2:2" ht="14.4" x14ac:dyDescent="0.3">
      <c r="B18" s="25"/>
    </row>
    <row r="19" spans="2:2" ht="72" x14ac:dyDescent="0.3">
      <c r="B19" s="25" t="s">
        <v>14</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Pricing</vt:lpstr>
      <vt:lpstr>WBS</vt:lpstr>
      <vt:lpstr>HL Timeline</vt:lpstr>
      <vt:lpstr>HL Tasks</vt:lpstr>
      <vt:lpstr>HL Milestones</vt:lpstr>
      <vt:lpstr>Detailed Timeline</vt:lpstr>
      <vt:lpstr>Detailed Tasks</vt:lpstr>
      <vt:lpstr>Detailed Milestones</vt:lpstr>
      <vt:lpstr>About</vt:lpstr>
      <vt:lpstr>'HL Timeline'!Print_Area</vt:lpstr>
      <vt:lpstr>'HL 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2021-10-12T17:50:06Z</dcterms:created>
  <dcterms:modified xsi:type="dcterms:W3CDTF">2025-05-30T16:29:20Z</dcterms:modified>
</cp:coreProperties>
</file>