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8E70AB9D-5B31-423D-8AF7-6D0A988DFFAA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8" i="1" l="1"/>
  <c r="L57" i="1"/>
  <c r="O46" i="1" l="1"/>
  <c r="N46" i="1"/>
  <c r="G46" i="1"/>
  <c r="H46" i="1"/>
  <c r="O45" i="1" l="1"/>
  <c r="N45" i="1"/>
  <c r="G45" i="1"/>
  <c r="H45" i="1"/>
  <c r="N40" i="1"/>
  <c r="G40" i="1"/>
  <c r="H40" i="1"/>
  <c r="O40" i="1" s="1"/>
  <c r="N37" i="1" l="1"/>
  <c r="N36" i="1"/>
  <c r="H8" i="1"/>
  <c r="H24" i="1"/>
  <c r="O24" i="1" s="1"/>
  <c r="L54" i="1"/>
  <c r="H54" i="1"/>
  <c r="O54" i="1" s="1"/>
  <c r="G54" i="1"/>
  <c r="L53" i="1"/>
  <c r="H53" i="1"/>
  <c r="O53" i="1" s="1"/>
  <c r="G53" i="1"/>
  <c r="G37" i="1" l="1"/>
  <c r="H37" i="1"/>
  <c r="N38" i="1"/>
  <c r="H38" i="1"/>
  <c r="G38" i="1"/>
  <c r="N35" i="1"/>
  <c r="H35" i="1"/>
  <c r="G35" i="1"/>
  <c r="H42" i="1"/>
  <c r="H43" i="1"/>
  <c r="H44" i="1"/>
  <c r="G44" i="1"/>
  <c r="N39" i="1"/>
  <c r="G39" i="1"/>
  <c r="H39" i="1"/>
  <c r="O16" i="1"/>
  <c r="H12" i="1"/>
  <c r="O9" i="1"/>
  <c r="O37" i="1" l="1"/>
  <c r="O39" i="1"/>
  <c r="O35" i="1"/>
  <c r="O38" i="1"/>
  <c r="N42" i="1"/>
  <c r="G42" i="1"/>
  <c r="N41" i="1"/>
  <c r="G41" i="1"/>
  <c r="H41" i="1"/>
  <c r="N34" i="1"/>
  <c r="H34" i="1"/>
  <c r="H36" i="1"/>
  <c r="O33" i="1"/>
  <c r="N43" i="1"/>
  <c r="O43" i="1" s="1"/>
  <c r="G43" i="1"/>
  <c r="H19" i="1"/>
  <c r="H17" i="1"/>
  <c r="O17" i="1" s="1"/>
  <c r="O42" i="1" l="1"/>
  <c r="O41" i="1"/>
  <c r="G6" i="1" l="1"/>
  <c r="G18" i="1"/>
  <c r="G30" i="1"/>
  <c r="G29" i="1"/>
  <c r="G10" i="1"/>
  <c r="G12" i="1"/>
  <c r="G23" i="1"/>
  <c r="G22" i="1"/>
  <c r="G36" i="1"/>
  <c r="G34" i="1"/>
  <c r="G33" i="1"/>
  <c r="G32" i="1"/>
  <c r="G15" i="1"/>
  <c r="G5" i="1"/>
  <c r="G4" i="1"/>
  <c r="G8" i="1"/>
  <c r="G3" i="1"/>
  <c r="G2" i="1"/>
  <c r="O10" i="1" l="1"/>
  <c r="N51" i="1" l="1"/>
  <c r="H6" i="1"/>
  <c r="O6" i="1" s="1"/>
  <c r="H18" i="1"/>
  <c r="O30" i="1"/>
  <c r="H29" i="1"/>
  <c r="O29" i="1" s="1"/>
  <c r="O12" i="1"/>
  <c r="H23" i="1"/>
  <c r="O23" i="1" s="1"/>
  <c r="H22" i="1"/>
  <c r="O22" i="1" s="1"/>
  <c r="O36" i="1"/>
  <c r="O34" i="1"/>
  <c r="H33" i="1"/>
  <c r="O15" i="1"/>
  <c r="L14" i="1"/>
  <c r="L5" i="1"/>
  <c r="H5" i="1"/>
  <c r="O5" i="1" s="1"/>
  <c r="L4" i="1"/>
  <c r="H4" i="1"/>
  <c r="O4" i="1" s="1"/>
  <c r="O8" i="1"/>
  <c r="V3" i="1"/>
  <c r="L3" i="1"/>
  <c r="H3" i="1"/>
  <c r="O3" i="1" s="1"/>
  <c r="V2" i="1"/>
  <c r="L2" i="1"/>
  <c r="H2" i="1"/>
  <c r="O2" i="1" s="1"/>
  <c r="O51" i="1" l="1"/>
  <c r="O14" i="1"/>
  <c r="G14" i="1"/>
</calcChain>
</file>

<file path=xl/sharedStrings.xml><?xml version="1.0" encoding="utf-8"?>
<sst xmlns="http://schemas.openxmlformats.org/spreadsheetml/2006/main" count="272" uniqueCount="172">
  <si>
    <t>Description</t>
  </si>
  <si>
    <t>Status</t>
  </si>
  <si>
    <t>Quantity for 1 Assembly</t>
  </si>
  <si>
    <t>Quantity for 50 Assemblies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</si>
  <si>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</si>
  <si>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</si>
  <si>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</si>
  <si>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</si>
  <si>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</si>
  <si>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</si>
  <si>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</si>
  <si>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</si>
  <si>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</si>
  <si>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</si>
  <si>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</si>
  <si>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</si>
  <si>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</si>
  <si>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</si>
  <si>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</si>
  <si>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</si>
  <si>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</si>
  <si>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</si>
  <si>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</si>
  <si>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</si>
  <si>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</si>
  <si>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</si>
  <si>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</si>
  <si>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</si>
  <si>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</si>
  <si>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</si>
  <si>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</si>
  <si>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</si>
  <si>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</si>
  <si>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</si>
  <si>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</si>
  <si>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</si>
  <si>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</si>
  <si>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</si>
  <si>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</si>
  <si>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</si>
  <si>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</si>
  <si>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</si>
  <si>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</si>
  <si>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</si>
  <si>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</si>
  <si>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</si>
  <si>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</si>
  <si>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</si>
  <si>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</si>
  <si>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</si>
  <si>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</si>
  <si>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</si>
  <si>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</si>
  <si>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</si>
  <si>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</si>
  <si>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</si>
  <si>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</si>
  <si>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</si>
  <si>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</si>
  <si>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</si>
  <si>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</si>
  <si>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</si>
  <si>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</si>
  <si>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</si>
  <si>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</si>
  <si>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</si>
  <si>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</si>
  <si>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</si>
  <si>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</si>
  <si>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</si>
  <si>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</si>
  <si>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</si>
  <si>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</si>
  <si>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</si>
  <si>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</si>
  <si>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</si>
  <si>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</si>
  <si>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</si>
  <si>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</si>
  <si>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</si>
  <si>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</si>
  <si>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</si>
  <si>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</si>
  <si>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</si>
  <si>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</si>
  <si>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</si>
  <si>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</si>
  <si>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</si>
  <si>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</si>
  <si>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</si>
  <si>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</si>
  <si>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</si>
  <si>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</si>
  <si>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</si>
  <si>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</si>
  <si>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</si>
  <si>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</si>
  <si>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</si>
  <si>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</si>
  <si>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</si>
  <si>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</si>
  <si>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</si>
  <si>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</si>
  <si>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</si>
  <si>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</si>
  <si>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</si>
  <si>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</si>
  <si>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</si>
  <si>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</si>
  <si>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</si>
  <si>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</si>
  <si>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</si>
  <si>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</si>
  <si>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</si>
  <si>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</si>
  <si>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</si>
  <si>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</si>
  <si>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</si>
  <si>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</si>
  <si>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</si>
  <si>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</si>
  <si>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</si>
  <si>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</si>
  <si>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</si>
  <si>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</si>
  <si>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</si>
  <si>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</si>
  <si>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</si>
  <si>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</si>
  <si>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</si>
  <si>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</si>
  <si>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</si>
  <si>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</si>
  <si>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</si>
  <si>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</si>
  <si>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</si>
  <si>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</si>
  <si>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</si>
  <si>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</si>
  <si>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</si>
  <si>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</si>
  <si>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</si>
  <si>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</si>
  <si>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</si>
  <si>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</si>
  <si>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</si>
  <si>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</si>
  <si>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</si>
  <si>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</si>
  <si>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</si>
  <si>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</si>
  <si>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</si>
  <si>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</si>
  <si>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</si>
  <si>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</si>
  <si>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</si>
  <si>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8-32 x 1" bolt (box of 25)</t>
  </si>
  <si>
    <t>Heat exhangers</t>
  </si>
  <si>
    <t>potential solution, do not add to BOM</t>
  </si>
  <si>
    <t>Polypropylene, 3/8" Push-to-Connect on/off valve</t>
  </si>
  <si>
    <t>https://www.mcmaster.com/4379k62</t>
  </si>
  <si>
    <t>4379K62</t>
  </si>
  <si>
    <t>Purchased for 50 units</t>
  </si>
  <si>
    <t>91785A831</t>
  </si>
  <si>
    <t>https://www1.mcmaster.com/91785a831</t>
  </si>
  <si>
    <t>10-32 Truss Head Bolt</t>
  </si>
  <si>
    <t>90665A115</t>
  </si>
  <si>
    <t>https://www1.mcmaster.com/90665a115</t>
  </si>
  <si>
    <t>8-32 Low Profile bolt (box of 50)</t>
  </si>
  <si>
    <t>#10 oversized washers</t>
  </si>
  <si>
    <t>https://www1.mcmaster.com/91525a109</t>
  </si>
  <si>
    <t>91525A109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</si>
</sst>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2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0000FF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2" xfId="0" applyNumberFormat="1" applyFont="1" applyBorder="1" applyAlignment="1"/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 applyAlignment="1"/>
    <xf numFmtId="0" fontId="20" fillId="0" borderId="0" xfId="1" applyFont="1" applyBorder="1" applyAlignment="1">
      <alignment horizontal="left"/>
    </xf>
    <xf numFmtId="165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/>
    <xf numFmtId="0" fontId="18" fillId="3" borderId="0" xfId="0" applyFont="1" applyFill="1" applyBorder="1" applyAlignment="1"/>
    <xf numFmtId="0" fontId="18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top" wrapText="1"/>
    </xf>
    <xf numFmtId="0" fontId="22" fillId="7" borderId="0" xfId="0" applyFont="1" applyFill="1" applyBorder="1" applyAlignment="1"/>
    <xf numFmtId="0" fontId="13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4379k62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4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29" Type="http://schemas.openxmlformats.org/officeDocument/2006/relationships/hyperlink" Target="https://www1.mcmaster.com/91525a109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555" TargetMode="External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28" Type="http://schemas.openxmlformats.org/officeDocument/2006/relationships/hyperlink" Target="https://www1.mcmaster.com/90665a115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hyperlink" Target="https://www1.mcmaster.com/91785a83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58"/>
  <sheetViews>
    <sheetView tabSelected="1" zoomScaleNormal="100" workbookViewId="0">
      <pane ySplit="1" topLeftCell="A8" activePane="bottomLeft" state="frozen"/>
      <selection pane="bottomLeft" activeCell="L58" sqref="L58"/>
    </sheetView>
  </sheetViews>
  <sheetFormatPr defaultColWidth="0" defaultRowHeight="0" customHeight="1" zeroHeight="1" x14ac:dyDescent="0.25"/>
  <cols>
    <col min="1" max="1" width="14.453125" style="22" customWidth="1"/>
    <col min="2" max="3" width="10.6328125" style="22" customWidth="1"/>
    <col min="4" max="4" width="39.54296875" customWidth="1"/>
    <col min="5" max="5" width="16.81640625" hidden="1" customWidth="1"/>
    <col min="6" max="6" width="14.6328125" customWidth="1"/>
    <col min="7" max="7" width="14.6328125" style="21" hidden="1" customWidth="1"/>
    <col min="8" max="8" width="17.36328125" customWidth="1"/>
    <col min="9" max="9" width="14.453125" hidden="1" customWidth="1"/>
    <col min="10" max="10" width="16.453125" hidden="1" customWidth="1"/>
    <col min="11" max="11" width="22.81640625" hidden="1" customWidth="1"/>
    <col min="12" max="12" width="15.90625" style="28" customWidth="1"/>
    <col min="13" max="13" width="21.179687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16383" ht="47" thickBot="1" x14ac:dyDescent="0.4">
      <c r="A1" s="1" t="s">
        <v>108</v>
      </c>
      <c r="B1" s="82" t="s">
        <v>124</v>
      </c>
      <c r="C1" s="82" t="s">
        <v>162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  <c r="K1" s="1" t="s">
        <v>6</v>
      </c>
      <c r="L1" s="26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13</v>
      </c>
      <c r="W1" s="1" t="s">
        <v>14</v>
      </c>
      <c r="X1" s="1" t="s">
        <v>15</v>
      </c>
      <c r="Y1" s="1" t="s">
        <v>17</v>
      </c>
    </row>
    <row r="2" spans="1:16383" ht="15.75" customHeight="1" x14ac:dyDescent="0.3">
      <c r="A2" s="160" t="s">
        <v>109</v>
      </c>
      <c r="B2" s="80" t="s">
        <v>125</v>
      </c>
      <c r="C2" s="80"/>
      <c r="D2" s="29" t="s">
        <v>18</v>
      </c>
      <c r="E2" s="29" t="s">
        <v>19</v>
      </c>
      <c r="F2" s="29">
        <v>6</v>
      </c>
      <c r="G2" s="29">
        <f>F2*10</f>
        <v>60</v>
      </c>
      <c r="H2" s="30">
        <f t="shared" ref="H2:H5" si="0">F2*50</f>
        <v>300</v>
      </c>
      <c r="I2" s="29" t="s">
        <v>20</v>
      </c>
      <c r="J2" s="29" t="s">
        <v>21</v>
      </c>
      <c r="K2" s="29" t="s">
        <v>22</v>
      </c>
      <c r="L2" s="31" t="str">
        <f>HYPERLINK("https://www.digikey.com/products/en?keywords=PL1825SR%E2%80%8E","Digikey")</f>
        <v>Digikey</v>
      </c>
      <c r="M2" s="29" t="s">
        <v>23</v>
      </c>
      <c r="N2" s="32">
        <v>11.38</v>
      </c>
      <c r="O2" s="33">
        <f>N2*H2</f>
        <v>3414.0000000000005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24</v>
      </c>
      <c r="X2" s="6" t="s">
        <v>24</v>
      </c>
      <c r="Y2" s="6" t="s">
        <v>24</v>
      </c>
    </row>
    <row r="3" spans="1:16383" ht="15.75" customHeight="1" x14ac:dyDescent="0.25">
      <c r="A3" s="161"/>
      <c r="B3" s="77" t="s">
        <v>125</v>
      </c>
      <c r="C3" s="77"/>
      <c r="D3" s="34" t="s">
        <v>25</v>
      </c>
      <c r="E3" s="34" t="s">
        <v>19</v>
      </c>
      <c r="F3" s="34">
        <v>1</v>
      </c>
      <c r="G3" s="35">
        <f t="shared" ref="G3:G5" si="1">F3*10</f>
        <v>10</v>
      </c>
      <c r="H3" s="36">
        <f t="shared" si="0"/>
        <v>50</v>
      </c>
      <c r="I3" s="34" t="s">
        <v>26</v>
      </c>
      <c r="J3" s="34" t="s">
        <v>27</v>
      </c>
      <c r="K3" s="34" t="s">
        <v>28</v>
      </c>
      <c r="L3" s="38" t="str">
        <f>HYPERLINK("https://www.digikey.com/product-detail/en/aavid-thermal-division-of-boyd-corporation/416201U00000G/416201U00000G-ND/6131504","Digikey")</f>
        <v>Digikey</v>
      </c>
      <c r="M3" s="34" t="s">
        <v>29</v>
      </c>
      <c r="N3" s="39">
        <v>102.11</v>
      </c>
      <c r="O3" s="40">
        <f>N3*H3</f>
        <v>5105.5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5">
      <c r="A4" s="161"/>
      <c r="B4" s="77" t="s">
        <v>125</v>
      </c>
      <c r="C4" s="77"/>
      <c r="D4" s="34" t="s">
        <v>35</v>
      </c>
      <c r="E4" s="34" t="s">
        <v>19</v>
      </c>
      <c r="F4" s="34">
        <v>2</v>
      </c>
      <c r="G4" s="35">
        <f t="shared" si="1"/>
        <v>20</v>
      </c>
      <c r="H4" s="36">
        <f t="shared" si="0"/>
        <v>100</v>
      </c>
      <c r="I4" s="34" t="s">
        <v>36</v>
      </c>
      <c r="J4" s="34" t="s">
        <v>37</v>
      </c>
      <c r="K4" s="34" t="s">
        <v>38</v>
      </c>
      <c r="L4" s="38" t="str">
        <f>HYPERLINK("https://www.digikey.com/product-detail/en/bridgelux/BXRC-50C10K1-D-74-SE/976-1596-ND/6557098","Digikey")</f>
        <v>Digikey</v>
      </c>
      <c r="M4" s="34" t="s">
        <v>39</v>
      </c>
      <c r="N4" s="39">
        <v>17.97</v>
      </c>
      <c r="O4" s="40">
        <f>N4*H4</f>
        <v>1797</v>
      </c>
      <c r="P4" s="10">
        <v>1699</v>
      </c>
      <c r="Q4" s="7">
        <v>6</v>
      </c>
    </row>
    <row r="5" spans="1:16383" ht="15.75" customHeight="1" x14ac:dyDescent="0.25">
      <c r="A5" s="161"/>
      <c r="B5" s="77" t="s">
        <v>125</v>
      </c>
      <c r="C5" s="77"/>
      <c r="D5" s="34" t="s">
        <v>40</v>
      </c>
      <c r="E5" s="34" t="s">
        <v>19</v>
      </c>
      <c r="F5" s="97">
        <v>2</v>
      </c>
      <c r="G5" s="98">
        <f t="shared" si="1"/>
        <v>20</v>
      </c>
      <c r="H5" s="99">
        <f t="shared" si="0"/>
        <v>100</v>
      </c>
      <c r="I5" s="34" t="s">
        <v>36</v>
      </c>
      <c r="J5" s="34" t="s">
        <v>37</v>
      </c>
      <c r="K5" s="34" t="s">
        <v>41</v>
      </c>
      <c r="L5" s="38" t="str">
        <f>HYPERLINK("https://www.digikey.com/product-detail/en/bridgelux/BXRC-30E10K0-D-73-SE/976-1590-ND/6557092","Digikey")</f>
        <v>Digikey</v>
      </c>
      <c r="M5" s="34" t="s">
        <v>42</v>
      </c>
      <c r="N5" s="40">
        <v>17.97</v>
      </c>
      <c r="O5" s="39">
        <f>N5*H5</f>
        <v>1797</v>
      </c>
      <c r="P5" s="10">
        <v>423</v>
      </c>
      <c r="Q5" s="7">
        <v>6</v>
      </c>
    </row>
    <row r="6" spans="1:16383" s="22" customFormat="1" ht="15.75" customHeight="1" x14ac:dyDescent="0.25">
      <c r="A6" s="161"/>
      <c r="B6" s="77" t="s">
        <v>125</v>
      </c>
      <c r="C6" s="77"/>
      <c r="D6" s="74" t="s">
        <v>68</v>
      </c>
      <c r="E6" s="68" t="s">
        <v>31</v>
      </c>
      <c r="F6" s="100">
        <v>1</v>
      </c>
      <c r="G6" s="100">
        <f>F6*10</f>
        <v>10</v>
      </c>
      <c r="H6" s="101">
        <f>F6*50</f>
        <v>50</v>
      </c>
      <c r="I6" s="44"/>
      <c r="J6" s="44"/>
      <c r="K6" s="44"/>
      <c r="L6" s="90" t="s">
        <v>136</v>
      </c>
      <c r="M6" s="72" t="s">
        <v>80</v>
      </c>
      <c r="N6" s="119">
        <v>11.5</v>
      </c>
      <c r="O6" s="67">
        <f>N6*H6</f>
        <v>575</v>
      </c>
      <c r="P6" s="12"/>
      <c r="Q6" s="8"/>
    </row>
    <row r="7" spans="1:16383" s="22" customFormat="1" ht="15.75" customHeight="1" x14ac:dyDescent="0.25">
      <c r="A7" s="161"/>
      <c r="B7" s="77" t="s">
        <v>126</v>
      </c>
      <c r="C7" s="77"/>
      <c r="D7" s="94" t="s">
        <v>69</v>
      </c>
      <c r="E7" s="95"/>
      <c r="F7" s="102"/>
      <c r="G7" s="102"/>
      <c r="H7" s="102"/>
      <c r="I7" s="96"/>
      <c r="J7" s="96"/>
      <c r="K7" s="96"/>
      <c r="L7" s="95"/>
      <c r="M7" s="95"/>
      <c r="N7" s="102"/>
      <c r="O7" s="95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</row>
    <row r="8" spans="1:16383" s="22" customFormat="1" ht="15.75" customHeight="1" x14ac:dyDescent="0.25">
      <c r="A8" s="161"/>
      <c r="B8" s="77" t="s">
        <v>126</v>
      </c>
      <c r="C8" s="77"/>
      <c r="D8" s="34" t="s">
        <v>30</v>
      </c>
      <c r="E8" s="34" t="s">
        <v>31</v>
      </c>
      <c r="F8" s="97">
        <v>1</v>
      </c>
      <c r="G8" s="98">
        <f>F8*10</f>
        <v>10</v>
      </c>
      <c r="H8" s="99">
        <f>F8*50</f>
        <v>50</v>
      </c>
      <c r="I8" s="34" t="s">
        <v>32</v>
      </c>
      <c r="J8" s="34" t="s">
        <v>33</v>
      </c>
      <c r="K8" s="34" t="s">
        <v>34</v>
      </c>
      <c r="L8" s="41" t="s">
        <v>77</v>
      </c>
      <c r="M8" s="51" t="s">
        <v>78</v>
      </c>
      <c r="N8" s="40">
        <v>169</v>
      </c>
      <c r="O8" s="39">
        <f>N8*H8</f>
        <v>8450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</row>
    <row r="9" spans="1:16383" s="22" customFormat="1" ht="15.75" customHeight="1" x14ac:dyDescent="0.25">
      <c r="A9" s="161"/>
      <c r="B9" s="77" t="s">
        <v>125</v>
      </c>
      <c r="C9" s="77"/>
      <c r="D9" s="70" t="s">
        <v>79</v>
      </c>
      <c r="E9" s="61"/>
      <c r="F9" s="103">
        <v>1</v>
      </c>
      <c r="G9" s="104"/>
      <c r="H9" s="105">
        <v>50</v>
      </c>
      <c r="I9" s="43"/>
      <c r="J9" s="43"/>
      <c r="K9" s="43"/>
      <c r="L9" s="93" t="s">
        <v>140</v>
      </c>
      <c r="M9" s="118" t="s">
        <v>141</v>
      </c>
      <c r="N9" s="60">
        <v>11.07</v>
      </c>
      <c r="O9" s="59">
        <f>N9*H9</f>
        <v>553.5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</row>
    <row r="10" spans="1:16383" s="22" customFormat="1" ht="15.75" customHeight="1" x14ac:dyDescent="0.25">
      <c r="A10" s="161"/>
      <c r="B10" s="77" t="s">
        <v>126</v>
      </c>
      <c r="C10" s="77"/>
      <c r="D10" s="70" t="s">
        <v>139</v>
      </c>
      <c r="E10" s="61" t="s">
        <v>31</v>
      </c>
      <c r="F10" s="103">
        <v>1</v>
      </c>
      <c r="G10" s="104">
        <f>F10*10</f>
        <v>10</v>
      </c>
      <c r="H10" s="105">
        <v>20</v>
      </c>
      <c r="I10" s="37" t="s">
        <v>71</v>
      </c>
      <c r="J10" s="37" t="s">
        <v>43</v>
      </c>
      <c r="K10" s="37" t="s">
        <v>43</v>
      </c>
      <c r="L10" s="93" t="s">
        <v>142</v>
      </c>
      <c r="M10" s="83" t="s">
        <v>143</v>
      </c>
      <c r="N10" s="40">
        <v>9.1300000000000008</v>
      </c>
      <c r="O10" s="39">
        <f>N10*H10</f>
        <v>182.60000000000002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</row>
    <row r="11" spans="1:16383" s="22" customFormat="1" ht="15.75" customHeight="1" x14ac:dyDescent="0.25">
      <c r="A11" s="161"/>
      <c r="B11" s="77" t="s">
        <v>126</v>
      </c>
      <c r="C11" s="77"/>
      <c r="D11" s="94" t="s">
        <v>61</v>
      </c>
      <c r="E11" s="95"/>
      <c r="F11" s="102"/>
      <c r="G11" s="102"/>
      <c r="H11" s="102"/>
      <c r="I11" s="96"/>
      <c r="J11" s="96"/>
      <c r="K11" s="96"/>
      <c r="L11" s="95"/>
      <c r="M11" s="95"/>
      <c r="N11" s="102"/>
      <c r="O11" s="9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</row>
    <row r="12" spans="1:16383" s="22" customFormat="1" ht="15.75" customHeight="1" x14ac:dyDescent="0.25">
      <c r="A12" s="161"/>
      <c r="B12" s="77" t="s">
        <v>126</v>
      </c>
      <c r="C12" s="77"/>
      <c r="D12" s="22" t="s">
        <v>57</v>
      </c>
      <c r="E12" s="22" t="s">
        <v>19</v>
      </c>
      <c r="F12" s="57">
        <v>0.05</v>
      </c>
      <c r="G12" s="57">
        <f>F12*10</f>
        <v>0.5</v>
      </c>
      <c r="H12" s="57">
        <f>F12*50</f>
        <v>2.5</v>
      </c>
      <c r="J12" s="22" t="s">
        <v>58</v>
      </c>
      <c r="K12" s="22" t="s">
        <v>59</v>
      </c>
      <c r="L12" s="93" t="s">
        <v>144</v>
      </c>
      <c r="M12" s="22" t="s">
        <v>145</v>
      </c>
      <c r="N12" s="57">
        <v>38.83</v>
      </c>
      <c r="O12" s="22">
        <f>N12*H12</f>
        <v>97.074999999999989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</row>
    <row r="13" spans="1:16383" s="22" customFormat="1" ht="15.75" customHeight="1" thickBot="1" x14ac:dyDescent="0.3">
      <c r="A13" s="162"/>
      <c r="B13" s="78"/>
      <c r="C13" s="78"/>
      <c r="D13" s="46"/>
      <c r="E13" s="46"/>
      <c r="F13" s="106"/>
      <c r="G13" s="106"/>
      <c r="H13" s="106"/>
      <c r="I13" s="46"/>
      <c r="J13" s="46"/>
      <c r="K13" s="46"/>
      <c r="L13" s="46"/>
      <c r="M13" s="46"/>
      <c r="N13" s="106"/>
      <c r="O13" s="128"/>
      <c r="P13" s="12"/>
      <c r="Q13" s="8"/>
    </row>
    <row r="14" spans="1:16383" ht="15.75" customHeight="1" x14ac:dyDescent="0.25">
      <c r="A14" s="163" t="s">
        <v>110</v>
      </c>
      <c r="B14" s="79" t="s">
        <v>125</v>
      </c>
      <c r="C14" s="79"/>
      <c r="D14" s="34" t="s">
        <v>45</v>
      </c>
      <c r="E14" s="34" t="s">
        <v>46</v>
      </c>
      <c r="F14" s="107">
        <v>1</v>
      </c>
      <c r="G14" s="98">
        <f>F14*10</f>
        <v>10</v>
      </c>
      <c r="H14" s="99">
        <v>4</v>
      </c>
      <c r="I14" s="34" t="s">
        <v>47</v>
      </c>
      <c r="J14" s="34" t="s">
        <v>43</v>
      </c>
      <c r="K14" s="34" t="s">
        <v>43</v>
      </c>
      <c r="L14" s="38" t="str">
        <f>HYPERLINK("https://www.mcmaster.com/89015k59","McMaster Carr")</f>
        <v>McMaster Carr</v>
      </c>
      <c r="M14" s="34" t="s">
        <v>48</v>
      </c>
      <c r="N14" s="40">
        <v>191.8</v>
      </c>
      <c r="O14" s="39">
        <f>N14*H14</f>
        <v>767.2</v>
      </c>
      <c r="P14" s="10" t="s">
        <v>44</v>
      </c>
      <c r="Q14" s="10" t="s">
        <v>44</v>
      </c>
    </row>
    <row r="15" spans="1:16383" ht="15.75" customHeight="1" x14ac:dyDescent="0.25">
      <c r="A15" s="164"/>
      <c r="B15" s="79" t="s">
        <v>125</v>
      </c>
      <c r="C15" s="79"/>
      <c r="D15" s="69" t="s">
        <v>83</v>
      </c>
      <c r="E15" s="58" t="s">
        <v>46</v>
      </c>
      <c r="F15" s="108">
        <v>1</v>
      </c>
      <c r="G15" s="104">
        <f>F15*10</f>
        <v>10</v>
      </c>
      <c r="H15" s="105">
        <v>9</v>
      </c>
      <c r="I15" s="58" t="s">
        <v>49</v>
      </c>
      <c r="J15" s="58" t="s">
        <v>43</v>
      </c>
      <c r="K15" s="58" t="s">
        <v>43</v>
      </c>
      <c r="L15" s="63" t="s">
        <v>81</v>
      </c>
      <c r="M15" s="58" t="s">
        <v>82</v>
      </c>
      <c r="N15" s="60">
        <v>46.67</v>
      </c>
      <c r="O15" s="59">
        <f>N15*H15</f>
        <v>420.03000000000003</v>
      </c>
      <c r="P15" s="10" t="s">
        <v>44</v>
      </c>
      <c r="Q15" s="10" t="s">
        <v>44</v>
      </c>
    </row>
    <row r="16" spans="1:16383" ht="15.75" customHeight="1" x14ac:dyDescent="0.25">
      <c r="A16" s="164"/>
      <c r="B16" s="79" t="s">
        <v>125</v>
      </c>
      <c r="C16" s="79"/>
      <c r="D16" s="70" t="s">
        <v>122</v>
      </c>
      <c r="E16" s="61"/>
      <c r="F16" s="103">
        <v>1</v>
      </c>
      <c r="G16" s="104"/>
      <c r="H16" s="105">
        <v>4</v>
      </c>
      <c r="I16" s="62"/>
      <c r="J16" s="62"/>
      <c r="K16" s="62"/>
      <c r="L16" s="63" t="s">
        <v>106</v>
      </c>
      <c r="M16" s="118" t="s">
        <v>107</v>
      </c>
      <c r="N16" s="60">
        <v>52.92</v>
      </c>
      <c r="O16" s="59">
        <f>N16*H16</f>
        <v>211.68</v>
      </c>
      <c r="P16" s="10" t="s">
        <v>44</v>
      </c>
      <c r="Q16" s="10" t="s">
        <v>44</v>
      </c>
    </row>
    <row r="17" spans="1:25" s="22" customFormat="1" ht="15.75" customHeight="1" x14ac:dyDescent="0.25">
      <c r="A17" s="164"/>
      <c r="B17" s="79" t="s">
        <v>125</v>
      </c>
      <c r="C17" s="79"/>
      <c r="D17" s="70" t="s">
        <v>121</v>
      </c>
      <c r="E17" s="61" t="s">
        <v>31</v>
      </c>
      <c r="F17" s="109">
        <v>1</v>
      </c>
      <c r="G17" s="109"/>
      <c r="H17" s="105">
        <f t="shared" ref="H17" si="2">F17*50</f>
        <v>50</v>
      </c>
      <c r="I17" s="64"/>
      <c r="J17" s="61"/>
      <c r="K17" s="61"/>
      <c r="L17" s="65" t="s">
        <v>85</v>
      </c>
      <c r="M17" s="66" t="s">
        <v>86</v>
      </c>
      <c r="N17" s="120">
        <v>11.81</v>
      </c>
      <c r="O17" s="59">
        <f>N17*H17</f>
        <v>590.5</v>
      </c>
      <c r="P17" s="12"/>
      <c r="Q17" s="12"/>
    </row>
    <row r="18" spans="1:25" s="22" customFormat="1" ht="15.75" customHeight="1" x14ac:dyDescent="0.25">
      <c r="A18" s="164"/>
      <c r="B18" s="79" t="s">
        <v>125</v>
      </c>
      <c r="C18" s="79"/>
      <c r="D18" s="131" t="s">
        <v>89</v>
      </c>
      <c r="E18" s="132" t="s">
        <v>31</v>
      </c>
      <c r="F18" s="133">
        <v>1</v>
      </c>
      <c r="G18" s="133">
        <f>F18*10</f>
        <v>10</v>
      </c>
      <c r="H18" s="134">
        <f>F18*50</f>
        <v>50</v>
      </c>
      <c r="I18" s="132" t="s">
        <v>67</v>
      </c>
      <c r="J18" s="132" t="s">
        <v>65</v>
      </c>
      <c r="K18" s="132" t="s">
        <v>66</v>
      </c>
      <c r="L18" s="136" t="s">
        <v>127</v>
      </c>
      <c r="M18" s="135" t="s">
        <v>128</v>
      </c>
      <c r="N18" s="137">
        <v>27.78</v>
      </c>
      <c r="O18" s="137">
        <v>27.78</v>
      </c>
      <c r="P18" s="12"/>
      <c r="Q18" s="12"/>
    </row>
    <row r="19" spans="1:25" s="22" customFormat="1" ht="15.75" customHeight="1" x14ac:dyDescent="0.25">
      <c r="A19" s="164"/>
      <c r="B19" s="79" t="s">
        <v>125</v>
      </c>
      <c r="C19" s="79"/>
      <c r="D19" s="131" t="s">
        <v>90</v>
      </c>
      <c r="E19" s="132"/>
      <c r="F19" s="133">
        <v>1</v>
      </c>
      <c r="G19" s="133"/>
      <c r="H19" s="134">
        <f>F19*50</f>
        <v>50</v>
      </c>
      <c r="I19" s="132"/>
      <c r="J19" s="132"/>
      <c r="K19" s="132"/>
      <c r="L19" s="136" t="s">
        <v>127</v>
      </c>
      <c r="M19" s="135" t="s">
        <v>128</v>
      </c>
      <c r="N19" s="137">
        <v>117.88</v>
      </c>
      <c r="O19" s="137">
        <v>117.88</v>
      </c>
      <c r="P19" s="12"/>
      <c r="Q19" s="12"/>
    </row>
    <row r="20" spans="1:25" s="22" customFormat="1" ht="15.75" customHeight="1" x14ac:dyDescent="0.25">
      <c r="A20" s="164"/>
      <c r="B20" s="79" t="s">
        <v>126</v>
      </c>
      <c r="C20" s="79"/>
      <c r="D20" s="92" t="s">
        <v>129</v>
      </c>
      <c r="F20" s="57">
        <v>1</v>
      </c>
      <c r="G20" s="57"/>
      <c r="H20" s="57">
        <v>1</v>
      </c>
      <c r="L20" s="41" t="s">
        <v>127</v>
      </c>
      <c r="M20" s="91" t="s">
        <v>130</v>
      </c>
      <c r="N20" s="137">
        <v>27.78</v>
      </c>
      <c r="O20" s="137">
        <v>27.78</v>
      </c>
      <c r="P20" s="12"/>
      <c r="Q20" s="12"/>
    </row>
    <row r="21" spans="1:25" ht="15.75" customHeight="1" thickBot="1" x14ac:dyDescent="0.3">
      <c r="A21" s="165"/>
      <c r="B21" s="79"/>
      <c r="C21" s="79"/>
      <c r="D21" s="34"/>
      <c r="E21" s="34"/>
      <c r="F21" s="97"/>
      <c r="G21" s="97"/>
      <c r="H21" s="97"/>
      <c r="I21" s="34"/>
      <c r="J21" s="34"/>
      <c r="K21" s="34"/>
      <c r="L21" s="34"/>
      <c r="M21" s="46"/>
      <c r="N21" s="97"/>
      <c r="O21" s="34"/>
      <c r="P21" s="10" t="s">
        <v>44</v>
      </c>
      <c r="Q21" s="10" t="s">
        <v>44</v>
      </c>
    </row>
    <row r="22" spans="1:25" ht="15.75" customHeight="1" x14ac:dyDescent="0.25">
      <c r="A22" s="163" t="s">
        <v>112</v>
      </c>
      <c r="B22" s="80" t="s">
        <v>125</v>
      </c>
      <c r="C22" s="80"/>
      <c r="D22" s="48" t="s">
        <v>74</v>
      </c>
      <c r="E22" s="48" t="s">
        <v>19</v>
      </c>
      <c r="F22" s="110">
        <v>2</v>
      </c>
      <c r="G22" s="111">
        <f>F22*10</f>
        <v>20</v>
      </c>
      <c r="H22" s="112">
        <f>F22*50</f>
        <v>100</v>
      </c>
      <c r="I22" s="48" t="s">
        <v>51</v>
      </c>
      <c r="J22" s="49"/>
      <c r="K22" s="49"/>
      <c r="L22" s="75" t="s">
        <v>120</v>
      </c>
      <c r="M22" s="51" t="s">
        <v>73</v>
      </c>
      <c r="N22" s="50">
        <v>6.45</v>
      </c>
      <c r="O22" s="129">
        <f>N22*H22</f>
        <v>645</v>
      </c>
      <c r="P22" s="12"/>
    </row>
    <row r="23" spans="1:25" s="22" customFormat="1" ht="15.75" customHeight="1" x14ac:dyDescent="0.25">
      <c r="A23" s="164"/>
      <c r="B23" s="79" t="s">
        <v>125</v>
      </c>
      <c r="C23" s="79"/>
      <c r="D23" s="51" t="s">
        <v>95</v>
      </c>
      <c r="E23" s="34" t="s">
        <v>19</v>
      </c>
      <c r="F23" s="97">
        <v>20</v>
      </c>
      <c r="G23" s="97">
        <f>F23*10</f>
        <v>200</v>
      </c>
      <c r="H23" s="138">
        <f>F23*50</f>
        <v>1000</v>
      </c>
      <c r="I23" s="34" t="s">
        <v>56</v>
      </c>
      <c r="J23" s="34" t="s">
        <v>43</v>
      </c>
      <c r="K23" s="34" t="s">
        <v>43</v>
      </c>
      <c r="L23" s="41" t="s">
        <v>84</v>
      </c>
      <c r="M23" s="51" t="s">
        <v>75</v>
      </c>
      <c r="N23" s="40">
        <v>0.28000000000000003</v>
      </c>
      <c r="O23" s="39">
        <f>N23*H23</f>
        <v>280</v>
      </c>
      <c r="P23" s="12"/>
    </row>
    <row r="24" spans="1:25" ht="15.75" customHeight="1" x14ac:dyDescent="0.25">
      <c r="A24" s="164"/>
      <c r="B24" s="79"/>
      <c r="C24" s="79"/>
      <c r="D24" s="51" t="s">
        <v>159</v>
      </c>
      <c r="E24" s="34"/>
      <c r="F24" s="97">
        <v>4</v>
      </c>
      <c r="G24" s="97"/>
      <c r="H24" s="97">
        <f>F24*50</f>
        <v>200</v>
      </c>
      <c r="I24" s="37"/>
      <c r="J24" s="34"/>
      <c r="K24" s="34"/>
      <c r="L24" s="93" t="s">
        <v>160</v>
      </c>
      <c r="M24" s="51" t="s">
        <v>161</v>
      </c>
      <c r="N24" s="40">
        <v>9.0299999999999994</v>
      </c>
      <c r="O24" s="39">
        <f>N24*H24</f>
        <v>1805.9999999999998</v>
      </c>
      <c r="P24" s="10" t="s">
        <v>44</v>
      </c>
      <c r="Q24" s="10" t="s">
        <v>44</v>
      </c>
    </row>
    <row r="25" spans="1:25" ht="15.75" customHeight="1" x14ac:dyDescent="0.25">
      <c r="A25" s="164"/>
      <c r="B25" s="79"/>
      <c r="C25" s="79"/>
      <c r="D25" s="34"/>
      <c r="E25" s="42"/>
      <c r="F25" s="97"/>
      <c r="G25" s="97"/>
      <c r="H25" s="97"/>
      <c r="I25" s="45"/>
      <c r="J25" s="42"/>
      <c r="K25" s="42"/>
      <c r="L25" s="52"/>
      <c r="M25" s="34"/>
      <c r="N25" s="40"/>
      <c r="O25" s="39"/>
      <c r="P25" s="16" t="s">
        <v>44</v>
      </c>
      <c r="Q25" s="16" t="s">
        <v>44</v>
      </c>
      <c r="R25" s="15"/>
      <c r="S25" s="15"/>
      <c r="T25" s="15"/>
      <c r="U25" s="15"/>
      <c r="V25" s="15"/>
      <c r="W25" s="15"/>
      <c r="X25" s="15"/>
      <c r="Y25" s="15"/>
    </row>
    <row r="26" spans="1:25" s="22" customFormat="1" ht="15.75" customHeight="1" x14ac:dyDescent="0.25">
      <c r="A26" s="164"/>
      <c r="B26" s="79" t="s">
        <v>126</v>
      </c>
      <c r="C26" s="79"/>
      <c r="D26" s="96" t="s">
        <v>60</v>
      </c>
      <c r="E26" s="96"/>
      <c r="F26" s="125"/>
      <c r="G26" s="125"/>
      <c r="H26" s="125"/>
      <c r="I26" s="96"/>
      <c r="J26" s="96"/>
      <c r="K26" s="96"/>
      <c r="L26" s="126"/>
      <c r="M26" s="96"/>
      <c r="N26" s="127"/>
      <c r="O26" s="130"/>
      <c r="P26" s="12"/>
      <c r="Q26" s="12"/>
    </row>
    <row r="27" spans="1:25" s="22" customFormat="1" ht="15.75" customHeight="1" x14ac:dyDescent="0.25">
      <c r="A27" s="164"/>
      <c r="B27" s="79"/>
      <c r="C27" s="79"/>
      <c r="D27" s="156" t="s">
        <v>157</v>
      </c>
      <c r="E27" s="139"/>
      <c r="F27" s="140"/>
      <c r="G27" s="140"/>
      <c r="H27" s="140"/>
      <c r="I27" s="139"/>
      <c r="J27" s="139"/>
      <c r="K27" s="139"/>
      <c r="L27" s="141"/>
      <c r="M27" s="139"/>
      <c r="N27" s="142"/>
      <c r="O27" s="143"/>
      <c r="P27" s="12"/>
      <c r="Q27" s="12"/>
    </row>
    <row r="28" spans="1:25" s="22" customFormat="1" ht="15.75" customHeight="1" thickBot="1" x14ac:dyDescent="0.3">
      <c r="A28" s="165"/>
      <c r="B28" s="81"/>
      <c r="C28" s="81"/>
      <c r="D28" s="47"/>
      <c r="E28" s="47"/>
      <c r="F28" s="113"/>
      <c r="G28" s="113"/>
      <c r="H28" s="113"/>
      <c r="I28" s="47"/>
      <c r="J28" s="47"/>
      <c r="K28" s="47"/>
      <c r="L28" s="47"/>
      <c r="M28" s="47"/>
      <c r="N28" s="113"/>
      <c r="O28" s="47"/>
      <c r="P28" s="12"/>
      <c r="Q28" s="12"/>
    </row>
    <row r="29" spans="1:25" s="22" customFormat="1" ht="15.75" customHeight="1" x14ac:dyDescent="0.25">
      <c r="A29" s="163" t="s">
        <v>113</v>
      </c>
      <c r="B29" s="80" t="s">
        <v>125</v>
      </c>
      <c r="C29" s="80"/>
      <c r="D29" s="84" t="s">
        <v>76</v>
      </c>
      <c r="E29" s="85" t="s">
        <v>31</v>
      </c>
      <c r="F29" s="114">
        <v>1</v>
      </c>
      <c r="G29" s="114">
        <f>F29*10</f>
        <v>10</v>
      </c>
      <c r="H29" s="115">
        <f>F29*50</f>
        <v>50</v>
      </c>
      <c r="I29" s="86"/>
      <c r="J29" s="85" t="s">
        <v>62</v>
      </c>
      <c r="K29" s="85" t="s">
        <v>63</v>
      </c>
      <c r="L29" s="87" t="s">
        <v>87</v>
      </c>
      <c r="M29" s="88" t="s">
        <v>88</v>
      </c>
      <c r="N29" s="121">
        <v>69</v>
      </c>
      <c r="O29" s="89">
        <f>N29*H29</f>
        <v>3450</v>
      </c>
      <c r="P29" s="12"/>
      <c r="Q29" s="12"/>
    </row>
    <row r="30" spans="1:25" ht="15.75" customHeight="1" x14ac:dyDescent="0.25">
      <c r="A30" s="164"/>
      <c r="B30" s="79" t="s">
        <v>125</v>
      </c>
      <c r="C30" s="79"/>
      <c r="D30" s="71" t="s">
        <v>146</v>
      </c>
      <c r="E30" s="68" t="s">
        <v>31</v>
      </c>
      <c r="F30" s="100">
        <v>1</v>
      </c>
      <c r="G30" s="100">
        <f>F30*10</f>
        <v>10</v>
      </c>
      <c r="H30" s="101">
        <v>60</v>
      </c>
      <c r="I30" s="68" t="s">
        <v>64</v>
      </c>
      <c r="J30" s="68" t="s">
        <v>65</v>
      </c>
      <c r="K30" s="68" t="s">
        <v>66</v>
      </c>
      <c r="L30" s="73" t="s">
        <v>91</v>
      </c>
      <c r="M30" s="72" t="s">
        <v>123</v>
      </c>
      <c r="N30" s="119">
        <v>29.5</v>
      </c>
      <c r="O30" s="67">
        <f>N30*H30</f>
        <v>1770</v>
      </c>
      <c r="P30" s="10" t="s">
        <v>44</v>
      </c>
      <c r="Q30" s="10" t="s">
        <v>44</v>
      </c>
    </row>
    <row r="31" spans="1:25" ht="15.75" customHeight="1" thickBot="1" x14ac:dyDescent="0.3">
      <c r="A31" s="165"/>
      <c r="B31" s="81"/>
      <c r="C31" s="81"/>
      <c r="D31" s="47"/>
      <c r="E31" s="47"/>
      <c r="F31" s="113"/>
      <c r="G31" s="113"/>
      <c r="H31" s="113"/>
      <c r="I31" s="47"/>
      <c r="J31" s="47"/>
      <c r="K31" s="47"/>
      <c r="L31" s="53"/>
      <c r="M31" s="47"/>
      <c r="N31" s="113"/>
      <c r="O31" s="47"/>
    </row>
    <row r="32" spans="1:25" s="22" customFormat="1" ht="15.75" customHeight="1" x14ac:dyDescent="0.25">
      <c r="A32" s="164" t="s">
        <v>111</v>
      </c>
      <c r="B32" s="79" t="s">
        <v>125</v>
      </c>
      <c r="C32" s="79"/>
      <c r="D32" s="51" t="s">
        <v>98</v>
      </c>
      <c r="E32" s="34" t="s">
        <v>19</v>
      </c>
      <c r="F32" s="97">
        <v>2</v>
      </c>
      <c r="G32" s="98">
        <f t="shared" ref="G32:G46" si="3">F32*10</f>
        <v>20</v>
      </c>
      <c r="H32" s="99">
        <v>100</v>
      </c>
      <c r="I32" s="37"/>
      <c r="J32" s="34"/>
      <c r="K32" s="34"/>
      <c r="L32" s="54" t="s">
        <v>99</v>
      </c>
      <c r="M32" s="51" t="s">
        <v>80</v>
      </c>
      <c r="N32" s="56" t="s">
        <v>80</v>
      </c>
      <c r="O32" s="55" t="s">
        <v>80</v>
      </c>
      <c r="P32" s="12"/>
      <c r="Q32" s="12"/>
    </row>
    <row r="33" spans="1:17" s="22" customFormat="1" ht="15.75" customHeight="1" x14ac:dyDescent="0.25">
      <c r="A33" s="164"/>
      <c r="B33" s="79" t="s">
        <v>125</v>
      </c>
      <c r="C33" s="79"/>
      <c r="D33" s="51" t="s">
        <v>50</v>
      </c>
      <c r="E33" s="34" t="s">
        <v>19</v>
      </c>
      <c r="F33" s="97">
        <v>2</v>
      </c>
      <c r="G33" s="98">
        <f t="shared" si="3"/>
        <v>20</v>
      </c>
      <c r="H33" s="99">
        <f t="shared" ref="H33:H46" si="4">F33*50</f>
        <v>100</v>
      </c>
      <c r="I33" s="37"/>
      <c r="J33" s="34" t="s">
        <v>43</v>
      </c>
      <c r="K33" s="34" t="s">
        <v>43</v>
      </c>
      <c r="L33" s="41" t="s">
        <v>96</v>
      </c>
      <c r="M33" s="51" t="s">
        <v>97</v>
      </c>
      <c r="N33" s="40">
        <v>7.9</v>
      </c>
      <c r="O33" s="39">
        <f>N33</f>
        <v>7.9</v>
      </c>
      <c r="P33" s="12"/>
      <c r="Q33" s="12"/>
    </row>
    <row r="34" spans="1:17" s="22" customFormat="1" ht="15.75" customHeight="1" x14ac:dyDescent="0.25">
      <c r="A34" s="164"/>
      <c r="B34" s="79" t="s">
        <v>125</v>
      </c>
      <c r="C34" s="79"/>
      <c r="D34" s="51" t="s">
        <v>100</v>
      </c>
      <c r="E34" s="34" t="s">
        <v>19</v>
      </c>
      <c r="F34" s="97">
        <v>14</v>
      </c>
      <c r="G34" s="98">
        <f t="shared" si="3"/>
        <v>140</v>
      </c>
      <c r="H34" s="99">
        <f t="shared" si="4"/>
        <v>700</v>
      </c>
      <c r="I34" s="37"/>
      <c r="J34" s="34"/>
      <c r="K34" s="34"/>
      <c r="L34" s="41" t="s">
        <v>101</v>
      </c>
      <c r="M34" s="51" t="s">
        <v>102</v>
      </c>
      <c r="N34" s="40">
        <f>9.23/100</f>
        <v>9.2300000000000007E-2</v>
      </c>
      <c r="O34" s="39">
        <f t="shared" ref="O34:O43" si="5">N34*H34</f>
        <v>64.61</v>
      </c>
      <c r="P34" s="12"/>
      <c r="Q34" s="12"/>
    </row>
    <row r="35" spans="1:17" s="22" customFormat="1" ht="15.75" customHeight="1" x14ac:dyDescent="0.25">
      <c r="A35" s="164"/>
      <c r="B35" s="79" t="s">
        <v>125</v>
      </c>
      <c r="C35" s="79"/>
      <c r="D35" s="51" t="s">
        <v>153</v>
      </c>
      <c r="E35" s="34"/>
      <c r="F35" s="97">
        <v>6</v>
      </c>
      <c r="G35" s="98">
        <f t="shared" si="3"/>
        <v>60</v>
      </c>
      <c r="H35" s="99">
        <f t="shared" si="4"/>
        <v>300</v>
      </c>
      <c r="I35" s="37"/>
      <c r="J35" s="34"/>
      <c r="K35" s="34"/>
      <c r="L35" s="41" t="s">
        <v>155</v>
      </c>
      <c r="M35" s="51" t="s">
        <v>154</v>
      </c>
      <c r="N35" s="40">
        <f>8.77/100</f>
        <v>8.77E-2</v>
      </c>
      <c r="O35" s="39">
        <f t="shared" si="5"/>
        <v>26.31</v>
      </c>
      <c r="P35" s="12"/>
      <c r="Q35" s="12"/>
    </row>
    <row r="36" spans="1:17" ht="15.75" customHeight="1" x14ac:dyDescent="0.25">
      <c r="A36" s="164"/>
      <c r="B36" s="79" t="s">
        <v>125</v>
      </c>
      <c r="C36" s="79"/>
      <c r="D36" s="51" t="s">
        <v>131</v>
      </c>
      <c r="E36" s="34" t="s">
        <v>31</v>
      </c>
      <c r="F36" s="97">
        <v>10</v>
      </c>
      <c r="G36" s="98">
        <f t="shared" si="3"/>
        <v>100</v>
      </c>
      <c r="H36" s="99">
        <f t="shared" si="4"/>
        <v>500</v>
      </c>
      <c r="I36" s="37"/>
      <c r="J36" s="34" t="s">
        <v>43</v>
      </c>
      <c r="K36" s="34" t="s">
        <v>43</v>
      </c>
      <c r="L36" s="41" t="s">
        <v>133</v>
      </c>
      <c r="M36" s="51" t="s">
        <v>132</v>
      </c>
      <c r="N36" s="40">
        <f>9.6/25</f>
        <v>0.38400000000000001</v>
      </c>
      <c r="O36" s="39">
        <f t="shared" si="5"/>
        <v>192</v>
      </c>
      <c r="P36" s="10" t="s">
        <v>44</v>
      </c>
      <c r="Q36" s="10" t="s">
        <v>44</v>
      </c>
    </row>
    <row r="37" spans="1:17" s="22" customFormat="1" ht="15.75" customHeight="1" x14ac:dyDescent="0.25">
      <c r="A37" s="164"/>
      <c r="B37" s="79" t="s">
        <v>125</v>
      </c>
      <c r="C37" s="79"/>
      <c r="D37" s="51" t="s">
        <v>156</v>
      </c>
      <c r="E37" s="34"/>
      <c r="F37" s="97">
        <v>6</v>
      </c>
      <c r="G37" s="98">
        <f t="shared" si="3"/>
        <v>60</v>
      </c>
      <c r="H37" s="99">
        <f t="shared" si="4"/>
        <v>300</v>
      </c>
      <c r="I37" s="37"/>
      <c r="J37" s="34"/>
      <c r="K37" s="34"/>
      <c r="L37" s="41" t="s">
        <v>135</v>
      </c>
      <c r="M37" s="51" t="s">
        <v>134</v>
      </c>
      <c r="N37" s="40">
        <f>13.89/25</f>
        <v>0.55559999999999998</v>
      </c>
      <c r="O37" s="39">
        <f t="shared" si="5"/>
        <v>166.68</v>
      </c>
      <c r="P37" s="12"/>
      <c r="Q37" s="12"/>
    </row>
    <row r="38" spans="1:17" s="22" customFormat="1" ht="15.75" customHeight="1" x14ac:dyDescent="0.25">
      <c r="A38" s="164"/>
      <c r="B38" s="79" t="s">
        <v>125</v>
      </c>
      <c r="C38" s="79"/>
      <c r="D38" s="51" t="s">
        <v>103</v>
      </c>
      <c r="E38" s="34"/>
      <c r="F38" s="97">
        <v>2</v>
      </c>
      <c r="G38" s="98">
        <f t="shared" si="3"/>
        <v>20</v>
      </c>
      <c r="H38" s="99">
        <f t="shared" ref="H38" si="6">F38*50</f>
        <v>100</v>
      </c>
      <c r="I38" s="37"/>
      <c r="J38" s="34"/>
      <c r="K38" s="34"/>
      <c r="L38" s="41" t="s">
        <v>104</v>
      </c>
      <c r="M38" s="51" t="s">
        <v>105</v>
      </c>
      <c r="N38" s="40">
        <f>11.64/25</f>
        <v>0.46560000000000001</v>
      </c>
      <c r="O38" s="39">
        <f t="shared" si="5"/>
        <v>46.56</v>
      </c>
      <c r="P38" s="12"/>
      <c r="Q38" s="12"/>
    </row>
    <row r="39" spans="1:17" s="22" customFormat="1" ht="15.75" customHeight="1" x14ac:dyDescent="0.25">
      <c r="A39" s="164"/>
      <c r="B39" s="79" t="s">
        <v>125</v>
      </c>
      <c r="C39" s="79"/>
      <c r="D39" s="51" t="s">
        <v>147</v>
      </c>
      <c r="E39" s="34"/>
      <c r="F39" s="97">
        <v>4</v>
      </c>
      <c r="G39" s="98">
        <f t="shared" si="3"/>
        <v>40</v>
      </c>
      <c r="H39" s="99">
        <f t="shared" si="4"/>
        <v>200</v>
      </c>
      <c r="I39" s="37"/>
      <c r="J39" s="34"/>
      <c r="K39" s="34"/>
      <c r="L39" s="41" t="s">
        <v>149</v>
      </c>
      <c r="M39" s="51" t="s">
        <v>148</v>
      </c>
      <c r="N39" s="40">
        <f>6.46/25</f>
        <v>0.25840000000000002</v>
      </c>
      <c r="O39" s="39">
        <f t="shared" si="5"/>
        <v>51.680000000000007</v>
      </c>
      <c r="P39" s="12"/>
      <c r="Q39" s="12"/>
    </row>
    <row r="40" spans="1:17" s="22" customFormat="1" ht="15.75" customHeight="1" x14ac:dyDescent="0.25">
      <c r="A40" s="164"/>
      <c r="B40" s="79" t="s">
        <v>125</v>
      </c>
      <c r="C40" s="79"/>
      <c r="D40" s="51" t="s">
        <v>165</v>
      </c>
      <c r="E40" s="34"/>
      <c r="F40" s="97">
        <v>4</v>
      </c>
      <c r="G40" s="98">
        <f t="shared" si="3"/>
        <v>40</v>
      </c>
      <c r="H40" s="99">
        <f t="shared" si="4"/>
        <v>200</v>
      </c>
      <c r="I40" s="37"/>
      <c r="J40" s="34"/>
      <c r="K40" s="34"/>
      <c r="L40" s="41" t="s">
        <v>164</v>
      </c>
      <c r="M40" s="51" t="s">
        <v>163</v>
      </c>
      <c r="N40" s="56">
        <f>11.78/100</f>
        <v>0.11779999999999999</v>
      </c>
      <c r="O40" s="39">
        <f t="shared" si="5"/>
        <v>23.56</v>
      </c>
      <c r="P40" s="12"/>
      <c r="Q40" s="12"/>
    </row>
    <row r="41" spans="1:17" s="22" customFormat="1" ht="15.75" customHeight="1" x14ac:dyDescent="0.25">
      <c r="A41" s="164"/>
      <c r="B41" s="79" t="s">
        <v>125</v>
      </c>
      <c r="C41" s="79"/>
      <c r="D41" s="51" t="s">
        <v>116</v>
      </c>
      <c r="E41" s="34"/>
      <c r="F41" s="97">
        <v>4</v>
      </c>
      <c r="G41" s="116">
        <f t="shared" si="3"/>
        <v>40</v>
      </c>
      <c r="H41" s="99">
        <f t="shared" si="4"/>
        <v>200</v>
      </c>
      <c r="I41" s="37"/>
      <c r="J41" s="34"/>
      <c r="K41" s="34"/>
      <c r="L41" s="41" t="s">
        <v>115</v>
      </c>
      <c r="M41" s="51" t="s">
        <v>114</v>
      </c>
      <c r="N41" s="40">
        <f>12.08/50</f>
        <v>0.24160000000000001</v>
      </c>
      <c r="O41" s="39">
        <f t="shared" si="5"/>
        <v>48.32</v>
      </c>
      <c r="P41" s="12"/>
      <c r="Q41" s="12"/>
    </row>
    <row r="42" spans="1:17" s="22" customFormat="1" ht="15.75" customHeight="1" x14ac:dyDescent="0.25">
      <c r="A42" s="164"/>
      <c r="B42" s="79" t="s">
        <v>125</v>
      </c>
      <c r="C42" s="79"/>
      <c r="D42" s="51" t="s">
        <v>117</v>
      </c>
      <c r="E42" s="34"/>
      <c r="F42" s="97">
        <v>4</v>
      </c>
      <c r="G42" s="116">
        <f t="shared" si="3"/>
        <v>40</v>
      </c>
      <c r="H42" s="99">
        <f t="shared" si="4"/>
        <v>200</v>
      </c>
      <c r="I42" s="37"/>
      <c r="J42" s="34"/>
      <c r="K42" s="34"/>
      <c r="L42" s="41" t="s">
        <v>119</v>
      </c>
      <c r="M42" s="51" t="s">
        <v>118</v>
      </c>
      <c r="N42" s="40">
        <f>6.03/50</f>
        <v>0.1206</v>
      </c>
      <c r="O42" s="39">
        <f t="shared" si="5"/>
        <v>24.12</v>
      </c>
      <c r="P42" s="12"/>
      <c r="Q42" s="12"/>
    </row>
    <row r="43" spans="1:17" s="22" customFormat="1" ht="15.75" customHeight="1" x14ac:dyDescent="0.25">
      <c r="A43" s="164"/>
      <c r="B43" s="79" t="s">
        <v>125</v>
      </c>
      <c r="C43" s="79"/>
      <c r="D43" s="51" t="s">
        <v>92</v>
      </c>
      <c r="E43" s="34"/>
      <c r="F43" s="107">
        <v>2</v>
      </c>
      <c r="G43" s="98">
        <f t="shared" si="3"/>
        <v>20</v>
      </c>
      <c r="H43" s="99">
        <f t="shared" si="4"/>
        <v>100</v>
      </c>
      <c r="I43" s="34"/>
      <c r="J43" s="34"/>
      <c r="K43" s="34"/>
      <c r="L43" s="41" t="s">
        <v>93</v>
      </c>
      <c r="M43" s="51" t="s">
        <v>94</v>
      </c>
      <c r="N43" s="40">
        <f>10.42/25</f>
        <v>0.4168</v>
      </c>
      <c r="O43" s="39">
        <f t="shared" si="5"/>
        <v>41.68</v>
      </c>
      <c r="P43" s="12"/>
      <c r="Q43" s="12"/>
    </row>
    <row r="44" spans="1:17" s="22" customFormat="1" ht="15.75" customHeight="1" x14ac:dyDescent="0.25">
      <c r="A44" s="164"/>
      <c r="B44" s="79" t="s">
        <v>125</v>
      </c>
      <c r="C44" s="79"/>
      <c r="D44" s="51" t="s">
        <v>150</v>
      </c>
      <c r="E44" s="34"/>
      <c r="F44" s="107">
        <v>2</v>
      </c>
      <c r="G44" s="98">
        <f t="shared" si="3"/>
        <v>20</v>
      </c>
      <c r="H44" s="99">
        <f t="shared" si="4"/>
        <v>100</v>
      </c>
      <c r="I44" s="34"/>
      <c r="J44" s="34"/>
      <c r="K44" s="34"/>
      <c r="L44" s="41" t="s">
        <v>151</v>
      </c>
      <c r="M44" s="51" t="s">
        <v>152</v>
      </c>
      <c r="N44" s="40">
        <v>8.42</v>
      </c>
      <c r="O44" s="39">
        <v>8.42</v>
      </c>
      <c r="P44" s="12"/>
      <c r="Q44" s="12"/>
    </row>
    <row r="45" spans="1:17" s="22" customFormat="1" ht="15.75" customHeight="1" x14ac:dyDescent="0.25">
      <c r="A45" s="164"/>
      <c r="B45" s="79"/>
      <c r="C45" s="79"/>
      <c r="D45" s="51" t="s">
        <v>168</v>
      </c>
      <c r="E45" s="34"/>
      <c r="F45" s="107">
        <v>4</v>
      </c>
      <c r="G45" s="98">
        <f t="shared" si="3"/>
        <v>40</v>
      </c>
      <c r="H45" s="99">
        <f t="shared" si="4"/>
        <v>200</v>
      </c>
      <c r="I45" s="34"/>
      <c r="J45" s="34"/>
      <c r="K45" s="34"/>
      <c r="L45" s="41" t="s">
        <v>167</v>
      </c>
      <c r="M45" s="51" t="s">
        <v>166</v>
      </c>
      <c r="N45" s="40">
        <f>9.85/50</f>
        <v>0.19699999999999998</v>
      </c>
      <c r="O45" s="39">
        <f>N45*H45</f>
        <v>39.4</v>
      </c>
      <c r="P45" s="12"/>
      <c r="Q45" s="12"/>
    </row>
    <row r="46" spans="1:17" s="22" customFormat="1" ht="15.75" customHeight="1" x14ac:dyDescent="0.25">
      <c r="A46" s="164"/>
      <c r="B46" s="79"/>
      <c r="C46" s="79"/>
      <c r="D46" s="51" t="s">
        <v>169</v>
      </c>
      <c r="E46" s="34"/>
      <c r="F46" s="107">
        <v>4</v>
      </c>
      <c r="G46" s="98">
        <f t="shared" si="3"/>
        <v>40</v>
      </c>
      <c r="H46" s="99">
        <f t="shared" si="4"/>
        <v>200</v>
      </c>
      <c r="I46" s="34"/>
      <c r="J46" s="34"/>
      <c r="K46" s="34"/>
      <c r="L46" s="41" t="s">
        <v>170</v>
      </c>
      <c r="M46" s="51" t="s">
        <v>171</v>
      </c>
      <c r="N46" s="40">
        <f>6.72/100</f>
        <v>6.7199999999999996E-2</v>
      </c>
      <c r="O46" s="39">
        <f>N46*H46</f>
        <v>13.44</v>
      </c>
      <c r="P46" s="12"/>
      <c r="Q46" s="12"/>
    </row>
    <row r="47" spans="1:17" s="22" customFormat="1" ht="15.75" customHeight="1" x14ac:dyDescent="0.25">
      <c r="A47" s="164"/>
      <c r="B47" s="79"/>
      <c r="C47" s="79"/>
      <c r="D47" s="51"/>
      <c r="E47" s="34"/>
      <c r="F47" s="107"/>
      <c r="G47" s="98"/>
      <c r="H47" s="99"/>
      <c r="I47" s="34"/>
      <c r="J47" s="34"/>
      <c r="K47" s="34"/>
      <c r="L47" s="41"/>
      <c r="M47" s="51"/>
      <c r="N47" s="40"/>
      <c r="O47" s="39"/>
      <c r="P47" s="12"/>
      <c r="Q47" s="12"/>
    </row>
    <row r="48" spans="1:17" s="20" customFormat="1" ht="15.75" customHeight="1" thickBot="1" x14ac:dyDescent="0.3">
      <c r="A48" s="165"/>
      <c r="B48" s="81"/>
      <c r="C48" s="81"/>
      <c r="D48" s="47"/>
      <c r="E48" s="47"/>
      <c r="F48" s="113"/>
      <c r="G48" s="113"/>
      <c r="H48" s="113"/>
      <c r="I48" s="47"/>
      <c r="J48" s="47"/>
      <c r="K48" s="47"/>
      <c r="L48" s="47"/>
      <c r="M48" s="47"/>
      <c r="N48" s="113"/>
      <c r="O48" s="47"/>
      <c r="P48" s="12" t="s">
        <v>44</v>
      </c>
      <c r="Q48" s="12" t="s">
        <v>44</v>
      </c>
    </row>
    <row r="49" spans="2:25" s="23" customFormat="1" ht="15.75" customHeight="1" x14ac:dyDescent="0.25">
      <c r="F49" s="57"/>
      <c r="G49" s="57"/>
      <c r="H49" s="57"/>
      <c r="N49" s="57"/>
      <c r="O49" s="22"/>
      <c r="P49" s="24"/>
      <c r="Q49" s="24"/>
    </row>
    <row r="50" spans="2:25" ht="15.75" customHeight="1" x14ac:dyDescent="0.25">
      <c r="D50" s="76"/>
      <c r="E50" s="14"/>
      <c r="F50" s="18"/>
      <c r="G50" s="18"/>
      <c r="H50" s="117"/>
      <c r="I50" s="15"/>
      <c r="J50" s="13"/>
      <c r="K50" s="13"/>
      <c r="L50" s="27"/>
      <c r="M50" s="25"/>
      <c r="N50" s="122"/>
      <c r="O50" s="17"/>
      <c r="P50" s="18"/>
      <c r="Q50" s="15"/>
      <c r="R50" s="15"/>
      <c r="S50" s="15"/>
      <c r="T50" s="15"/>
      <c r="U50" s="15"/>
      <c r="V50" s="15"/>
      <c r="W50" s="15"/>
      <c r="X50" s="15"/>
      <c r="Y50" s="15"/>
    </row>
    <row r="51" spans="2:25" ht="15.75" customHeight="1" x14ac:dyDescent="0.3">
      <c r="D51" s="158" t="s">
        <v>70</v>
      </c>
      <c r="E51" s="159"/>
      <c r="F51" s="159"/>
      <c r="G51" s="159"/>
      <c r="H51" s="159"/>
      <c r="I51" s="159"/>
      <c r="J51" s="159"/>
      <c r="K51" s="159"/>
      <c r="L51" s="159"/>
      <c r="M51" s="159"/>
      <c r="N51" s="122">
        <f>SUM(N2:N6)</f>
        <v>160.92999999999998</v>
      </c>
      <c r="O51" s="19">
        <f>SUM(O2:XFD48)</f>
        <v>35247.934999999998</v>
      </c>
      <c r="P51" s="18"/>
      <c r="Q51" s="15"/>
      <c r="R51" s="15"/>
      <c r="S51" s="15"/>
      <c r="T51" s="15"/>
      <c r="U51" s="15"/>
      <c r="V51" s="15"/>
      <c r="W51" s="15"/>
      <c r="X51" s="15"/>
      <c r="Y51" s="15"/>
    </row>
    <row r="52" spans="2:25" s="22" customFormat="1" ht="15.75" customHeight="1" x14ac:dyDescent="0.3">
      <c r="D52" s="144"/>
      <c r="E52" s="145"/>
      <c r="F52" s="145"/>
      <c r="G52" s="145"/>
      <c r="H52" s="145"/>
      <c r="I52" s="145"/>
      <c r="J52" s="145"/>
      <c r="K52" s="145"/>
      <c r="L52" s="145"/>
      <c r="M52" s="145"/>
      <c r="N52" s="122"/>
      <c r="O52" s="19"/>
      <c r="P52" s="18"/>
      <c r="Q52" s="15"/>
      <c r="R52" s="15"/>
      <c r="S52" s="15"/>
      <c r="T52" s="15"/>
      <c r="U52" s="15"/>
      <c r="V52" s="15"/>
      <c r="W52" s="15"/>
      <c r="X52" s="15"/>
      <c r="Y52" s="15"/>
    </row>
    <row r="53" spans="2:25" s="22" customFormat="1" ht="15.75" customHeight="1" x14ac:dyDescent="0.25">
      <c r="B53" s="157" t="s">
        <v>158</v>
      </c>
      <c r="C53" s="155"/>
      <c r="D53" s="146" t="s">
        <v>52</v>
      </c>
      <c r="E53" s="146" t="s">
        <v>31</v>
      </c>
      <c r="F53" s="147">
        <v>2</v>
      </c>
      <c r="G53" s="147">
        <f>F53*10</f>
        <v>20</v>
      </c>
      <c r="H53" s="147">
        <f>F53*50</f>
        <v>100</v>
      </c>
      <c r="I53" s="148"/>
      <c r="J53" s="146" t="s">
        <v>43</v>
      </c>
      <c r="K53" s="146" t="s">
        <v>43</v>
      </c>
      <c r="L53" s="149" t="str">
        <f>HYPERLINK("https://www.mcmaster.com/51545k73","McMaster Carr")</f>
        <v>McMaster Carr</v>
      </c>
      <c r="M53" s="146" t="s">
        <v>53</v>
      </c>
      <c r="N53" s="150">
        <v>18.63</v>
      </c>
      <c r="O53" s="151">
        <f>N53*H53</f>
        <v>1863</v>
      </c>
      <c r="P53" s="18"/>
      <c r="Q53" s="15"/>
      <c r="R53" s="15"/>
      <c r="S53" s="15"/>
      <c r="T53" s="15"/>
      <c r="U53" s="15"/>
      <c r="V53" s="15"/>
      <c r="W53" s="15"/>
      <c r="X53" s="15"/>
      <c r="Y53" s="15"/>
    </row>
    <row r="54" spans="2:25" s="22" customFormat="1" ht="15.75" customHeight="1" x14ac:dyDescent="0.25">
      <c r="B54" s="157"/>
      <c r="C54" s="155"/>
      <c r="D54" s="146" t="s">
        <v>54</v>
      </c>
      <c r="E54" s="152" t="s">
        <v>31</v>
      </c>
      <c r="F54" s="147">
        <v>2</v>
      </c>
      <c r="G54" s="147">
        <f>F54*10</f>
        <v>20</v>
      </c>
      <c r="H54" s="147">
        <f>F54*50</f>
        <v>100</v>
      </c>
      <c r="I54" s="153"/>
      <c r="J54" s="152" t="s">
        <v>43</v>
      </c>
      <c r="K54" s="152" t="s">
        <v>43</v>
      </c>
      <c r="L54" s="154" t="str">
        <f>HYPERLINK("https://www.mcmaster.com/51545k79","McMaster Carr")</f>
        <v>McMaster Carr</v>
      </c>
      <c r="M54" s="146" t="s">
        <v>55</v>
      </c>
      <c r="N54" s="150">
        <v>13.55</v>
      </c>
      <c r="O54" s="151">
        <f>N54*H54</f>
        <v>1355</v>
      </c>
      <c r="P54" s="18"/>
      <c r="Q54" s="15"/>
      <c r="R54" s="15"/>
      <c r="S54" s="15"/>
      <c r="T54" s="15"/>
      <c r="U54" s="15"/>
      <c r="V54" s="15"/>
      <c r="W54" s="15"/>
      <c r="X54" s="15"/>
      <c r="Y54" s="15"/>
    </row>
    <row r="55" spans="2:25" ht="20" customHeight="1" x14ac:dyDescent="0.25">
      <c r="B55" s="157"/>
      <c r="C55" s="155"/>
      <c r="N55" s="57"/>
    </row>
    <row r="56" spans="2:25" ht="15.75" customHeight="1" x14ac:dyDescent="0.35">
      <c r="D56" s="123" t="s">
        <v>138</v>
      </c>
      <c r="N56" s="57"/>
    </row>
    <row r="57" spans="2:25" ht="15.75" customHeight="1" x14ac:dyDescent="0.35">
      <c r="D57" s="124" t="s">
        <v>137</v>
      </c>
      <c r="L57" s="28">
        <f>78*8</f>
        <v>624</v>
      </c>
    </row>
    <row r="58" spans="2:25" ht="15.75" customHeight="1" x14ac:dyDescent="0.25">
      <c r="L58" s="28">
        <f>78*13</f>
        <v>1014</v>
      </c>
    </row>
  </sheetData>
  <mergeCells count="7">
    <mergeCell ref="B53:B55"/>
    <mergeCell ref="D51:M51"/>
    <mergeCell ref="A2:A13"/>
    <mergeCell ref="A14:A21"/>
    <mergeCell ref="A32:A48"/>
    <mergeCell ref="A22:A28"/>
    <mergeCell ref="A29:A31"/>
  </mergeCells>
  <dataValidations disablePrompts="1" count="1">
    <dataValidation type="list" allowBlank="1" sqref="E29:E30 E21:E27 E50 E14:E19 E2:E12 E32:E47 E53:E54" xr:uid="{00000000-0002-0000-0000-000000000000}">
      <formula1>"In Design,In Testing,Validated"</formula1>
    </dataValidation>
  </dataValidations>
  <hyperlinks>
    <hyperlink ref="L8" r:id="rId1" xr:uid="{7F44BF34-D782-2D49-8653-933D5279BEC6}"/>
    <hyperlink ref="L23" r:id="rId2" xr:uid="{5C2C6CCB-2B1C-4C93-89EE-EB0C053D5BBD}"/>
    <hyperlink ref="L17" r:id="rId3" xr:uid="{9D976205-58E8-4115-A5F4-AC5397DC949C}"/>
    <hyperlink ref="L43" r:id="rId4" xr:uid="{FFE8D489-8B30-47B0-B1B9-FE726F9FCFC6}"/>
    <hyperlink ref="L34" r:id="rId5" xr:uid="{59F526BC-E13B-433C-BA2E-8ED11F886495}"/>
    <hyperlink ref="L16" r:id="rId6" xr:uid="{16994C87-04BC-4C93-91AA-5E4DD4E5C0A3}"/>
    <hyperlink ref="L41" r:id="rId7" xr:uid="{9876A17E-83D9-48F1-9C9C-6C2C911B9B66}"/>
    <hyperlink ref="L42" r:id="rId8" xr:uid="{4D6B91BB-DC04-4434-9679-0F3171505E84}"/>
    <hyperlink ref="L22" r:id="rId9" xr:uid="{72C7928D-E7E8-4312-A7AC-FC70B4B88C62}"/>
    <hyperlink ref="L29" r:id="rId10" xr:uid="{22B5E31B-9A8D-429F-917E-B542048A4FEF}"/>
    <hyperlink ref="L18" r:id="rId11" xr:uid="{F92C1E94-7E42-48B9-B093-AE3C97684792}"/>
    <hyperlink ref="L19" r:id="rId12" xr:uid="{890C3066-0AC6-4C9E-8D22-BB3481C82564}"/>
    <hyperlink ref="L20" r:id="rId13" xr:uid="{C654AB76-581A-454D-89FD-4538CC3AC833}"/>
    <hyperlink ref="L36" r:id="rId14" xr:uid="{A27CF036-74CE-4453-B2F8-0FD31EFA8F66}"/>
    <hyperlink ref="L33" r:id="rId15" xr:uid="{DB2DA996-BA2F-4C40-99B2-AADBEB552CF4}"/>
    <hyperlink ref="L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L9" r:id="rId17" xr:uid="{E05A1659-936F-465C-8582-42F6D8E8E6E7}"/>
    <hyperlink ref="L10" r:id="rId18" xr:uid="{C3BA3DFE-6C24-4530-AAFE-0AB7D23BBDC5}"/>
    <hyperlink ref="L12" r:id="rId19" xr:uid="{DFBD6BB6-032B-4DD3-8FA1-706D9A7356E3}"/>
    <hyperlink ref="L15" r:id="rId20" xr:uid="{3F03E2E6-2262-47B1-9123-8CC79F14789C}"/>
    <hyperlink ref="L39" r:id="rId21" xr:uid="{08FB3C9F-301D-4AA3-980A-DDF1D82A3A3B}"/>
    <hyperlink ref="L44" r:id="rId22" xr:uid="{3A842DD8-9E2C-48E8-BECF-5258CAC2D326}"/>
    <hyperlink ref="L35" r:id="rId23" xr:uid="{3A2A40B0-8605-440E-9346-FD20DBA9418E}"/>
    <hyperlink ref="L38" r:id="rId24" xr:uid="{467A73D7-13E2-4A18-96A4-806B52C05818}"/>
    <hyperlink ref="L37" r:id="rId25" xr:uid="{B25C099B-FC66-4C4D-A8C1-3062990D591B}"/>
    <hyperlink ref="L24" r:id="rId26" xr:uid="{E7F6FB3C-EFDA-4336-AFF5-013A135E7042}"/>
    <hyperlink ref="L40" r:id="rId27" xr:uid="{5423A404-C73C-41E3-9CC1-49C8E5C3B6E7}"/>
    <hyperlink ref="L45" r:id="rId28" xr:uid="{3E5B91A8-562B-4EDB-BECB-DE4EC88D5E6D}"/>
    <hyperlink ref="L46" r:id="rId29" xr:uid="{010CAFC4-3FCE-44BA-9E8F-09D23B5737AB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2019-05-09T22:06:13Z</dcterms:modified>
</cp:coreProperties>
</file>