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ha\Documents\VSCodeProjects\PAPPL\Mesh_Source\"/>
    </mc:Choice>
  </mc:AlternateContent>
  <bookViews>
    <workbookView xWindow="0" yWindow="0" windowWidth="22176" windowHeight="8112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46p9QQHxt/lJWFlLwCs2zEBsk2bWrEGq5Uv5QTymQUo="/>
    </ext>
  </extLst>
</workbook>
</file>

<file path=xl/calcChain.xml><?xml version="1.0" encoding="utf-8"?>
<calcChain xmlns="http://schemas.openxmlformats.org/spreadsheetml/2006/main">
  <c r="X33" i="1" l="1"/>
  <c r="W33" i="1"/>
  <c r="V33" i="1"/>
  <c r="U33" i="1"/>
  <c r="T33" i="1"/>
  <c r="S33" i="1"/>
  <c r="R33" i="1"/>
  <c r="Q33" i="1"/>
  <c r="P33" i="1"/>
  <c r="N33" i="1"/>
  <c r="M33" i="1"/>
  <c r="L33" i="1"/>
  <c r="K33" i="1"/>
  <c r="J33" i="1"/>
  <c r="I33" i="1"/>
  <c r="H33" i="1"/>
  <c r="G33" i="1"/>
  <c r="F33" i="1"/>
  <c r="E33" i="1"/>
  <c r="D33" i="1"/>
  <c r="C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X16" i="1"/>
  <c r="W16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T7" i="1"/>
  <c r="P7" i="1"/>
  <c r="O7" i="1"/>
  <c r="O9" i="1" s="1"/>
  <c r="N7" i="1"/>
  <c r="N9" i="1" s="1"/>
  <c r="M7" i="1"/>
  <c r="M10" i="1" s="1"/>
  <c r="L7" i="1"/>
  <c r="L9" i="1" s="1"/>
  <c r="J7" i="1"/>
  <c r="J10" i="1" s="1"/>
  <c r="I7" i="1"/>
  <c r="I10" i="1" s="1"/>
  <c r="H7" i="1"/>
  <c r="H10" i="1" s="1"/>
  <c r="G7" i="1"/>
  <c r="G10" i="1" s="1"/>
  <c r="F7" i="1"/>
  <c r="F10" i="1" s="1"/>
  <c r="E7" i="1"/>
  <c r="E9" i="1" s="1"/>
  <c r="D7" i="1"/>
  <c r="D10" i="1" s="1"/>
  <c r="C7" i="1"/>
  <c r="C10" i="1" s="1"/>
  <c r="B7" i="1"/>
  <c r="V8" i="1" s="1"/>
  <c r="G2" i="1"/>
  <c r="S24" i="1" s="1"/>
  <c r="T24" i="1" l="1"/>
  <c r="Q2" i="1"/>
  <c r="U24" i="1"/>
  <c r="V6" i="1"/>
  <c r="P6" i="1"/>
  <c r="V24" i="1"/>
  <c r="T6" i="1"/>
  <c r="W24" i="1"/>
  <c r="W8" i="1"/>
  <c r="X24" i="1"/>
  <c r="M9" i="1"/>
  <c r="L10" i="1"/>
  <c r="Q8" i="1"/>
  <c r="F9" i="1"/>
  <c r="E10" i="1"/>
  <c r="N10" i="1"/>
  <c r="B10" i="1"/>
  <c r="D9" i="1"/>
  <c r="Q6" i="1"/>
  <c r="R8" i="1"/>
  <c r="G9" i="1"/>
  <c r="X8" i="1"/>
  <c r="O10" i="1"/>
  <c r="R6" i="1"/>
  <c r="S8" i="1"/>
  <c r="H9" i="1"/>
  <c r="P24" i="1"/>
  <c r="S6" i="1"/>
  <c r="T8" i="1"/>
  <c r="I9" i="1"/>
  <c r="Q24" i="1"/>
  <c r="C9" i="1"/>
  <c r="O8" i="1"/>
  <c r="U8" i="1"/>
  <c r="J9" i="1"/>
  <c r="R24" i="1"/>
  <c r="B9" i="1"/>
  <c r="P8" i="1"/>
  <c r="U6" i="1"/>
</calcChain>
</file>

<file path=xl/sharedStrings.xml><?xml version="1.0" encoding="utf-8"?>
<sst xmlns="http://schemas.openxmlformats.org/spreadsheetml/2006/main" count="93" uniqueCount="48">
  <si>
    <t>0.55 ^3</t>
  </si>
  <si>
    <t>Volume en cm3</t>
  </si>
  <si>
    <t>Iwen</t>
  </si>
  <si>
    <t>Eva</t>
  </si>
  <si>
    <t>TEST LIBRAIRIES MESH</t>
  </si>
  <si>
    <t>coeff</t>
  </si>
  <si>
    <t>Gluteus Max</t>
  </si>
  <si>
    <t>Sartorius</t>
  </si>
  <si>
    <t>(n'utilise pas le coeff)</t>
  </si>
  <si>
    <t>Gluteus Maximus</t>
  </si>
  <si>
    <t>Format original</t>
  </si>
  <si>
    <t>PyMeshLab</t>
  </si>
  <si>
    <t>VoxelFuse</t>
  </si>
  <si>
    <t>Trimesh</t>
  </si>
  <si>
    <t>VTK</t>
  </si>
  <si>
    <t>NII2MESH</t>
  </si>
  <si>
    <t>Modification</t>
  </si>
  <si>
    <t>Normal</t>
  </si>
  <si>
    <t>Lissage Laplacien 1</t>
  </si>
  <si>
    <t>Lissage Laplacien 5</t>
  </si>
  <si>
    <t>Lissage Laplacien 10</t>
  </si>
  <si>
    <t>Lissage Taubin (inutile)</t>
  </si>
  <si>
    <t>Edge Decimation : MarchingCubes (ED MC)</t>
  </si>
  <si>
    <t>Edge Decimation : Quadratic Edge Collapse</t>
  </si>
  <si>
    <t>ED MC + Laplacian</t>
  </si>
  <si>
    <t xml:space="preserve">Avec Lissage </t>
  </si>
  <si>
    <t>Normal ( -r 1 )</t>
  </si>
  <si>
    <t>Normal ( -r 0.95 )</t>
  </si>
  <si>
    <t>Normal ( -r 0.9 )</t>
  </si>
  <si>
    <t>Normal ( -r 0.5 )</t>
  </si>
  <si>
    <t>Normal ( -r 0.15 )</t>
  </si>
  <si>
    <t>Normal ( -r 0.1 )</t>
  </si>
  <si>
    <t>Normal ( -r 0.05 )</t>
  </si>
  <si>
    <t>Post smoothing 5</t>
  </si>
  <si>
    <t>Post smoothing 10</t>
  </si>
  <si>
    <t>(Calcul partiel du volume)</t>
  </si>
  <si>
    <t>Volume</t>
  </si>
  <si>
    <t>Erreur Volumétrique</t>
  </si>
  <si>
    <t>Err. Vol. comparé aux données manuelles</t>
  </si>
  <si>
    <t>Image (STL)</t>
  </si>
  <si>
    <t>Taille (OBJ)</t>
  </si>
  <si>
    <t>Taille (STL)</t>
  </si>
  <si>
    <t>Taille (OBJ) (Mb)</t>
  </si>
  <si>
    <t>Taille (STL) (Mb)</t>
  </si>
  <si>
    <t>Lissage Taubin</t>
  </si>
  <si>
    <t>ED QEC + Laplacian</t>
  </si>
  <si>
    <t>Volume STL nii2mesh</t>
  </si>
  <si>
    <t>&lt; 0.64% 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</si>
</sst>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rgb="FF44546A"/>
      <name val="Calibri"/>
    </font>
    <font>
      <sz val="11"/>
      <name val="Calibri"/>
    </font>
    <font>
      <b/>
      <sz val="18"/>
      <color theme="1"/>
      <name val="Calibri"/>
    </font>
    <font>
      <sz val="18"/>
      <color theme="1"/>
      <name val="Calibri"/>
    </font>
    <font>
      <b/>
      <sz val="14"/>
      <color theme="1"/>
      <name val="BIZ UDPGothic"/>
    </font>
    <font>
      <b/>
      <sz val="11"/>
      <color theme="1"/>
      <name val="Calibri"/>
    </font>
    <font>
      <b/>
      <sz val="14"/>
      <color theme="1"/>
      <name val="Calibri"/>
    </font>
    <font>
      <b/>
      <sz val="16"/>
      <color theme="1"/>
      <name val="Calibri"/>
    </font>
    <font>
      <sz val="14"/>
      <color theme="1"/>
      <name val="Calibri"/>
    </font>
    <font>
      <b/>
      <sz val="12"/>
      <color rgb="FF000000"/>
      <name val="Calibri"/>
      <scheme val="minor"/>
    </font>
    <font>
      <b/>
      <sz val="12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9797"/>
        <bgColor rgb="FFFF9797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6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/>
    <xf numFmtId="0" fontId="11" fillId="7" borderId="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/>
    <xf numFmtId="0" fontId="6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left" vertical="center"/>
    </xf>
    <xf numFmtId="0" fontId="8" fillId="9" borderId="0" xfId="0" applyFont="1" applyFill="1" applyAlignment="1">
      <alignment horizontal="center" vertical="center"/>
    </xf>
    <xf numFmtId="0" fontId="0" fillId="9" borderId="0" xfId="0" applyFont="1" applyFill="1" applyAlignment="1"/>
    <xf numFmtId="0" fontId="1" fillId="10" borderId="0" xfId="0" applyFont="1" applyFill="1" applyAlignment="1">
      <alignment horizontal="center" vertical="center"/>
    </xf>
    <xf numFmtId="0" fontId="0" fillId="10" borderId="0" xfId="0" applyFont="1" applyFill="1" applyAlignment="1"/>
    <xf numFmtId="0" fontId="8" fillId="11" borderId="12" xfId="0" applyFont="1" applyFill="1" applyBorder="1" applyAlignment="1">
      <alignment horizontal="left" vertical="center"/>
    </xf>
    <xf numFmtId="0" fontId="8" fillId="11" borderId="0" xfId="0" applyFont="1" applyFill="1" applyAlignment="1">
      <alignment horizontal="center" vertical="center"/>
    </xf>
    <xf numFmtId="10" fontId="8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/>
    <xf numFmtId="0" fontId="7" fillId="10" borderId="12" xfId="0" applyFont="1" applyFill="1" applyBorder="1" applyAlignment="1">
      <alignment horizontal="left" vertical="center"/>
    </xf>
    <xf numFmtId="10" fontId="9" fillId="10" borderId="0" xfId="0" applyNumberFormat="1" applyFont="1" applyFill="1" applyAlignment="1">
      <alignment horizontal="center" vertical="center"/>
    </xf>
    <xf numFmtId="10" fontId="1" fillId="10" borderId="0" xfId="0" applyNumberFormat="1" applyFont="1" applyFill="1" applyAlignment="1">
      <alignment horizontal="center" vertical="center"/>
    </xf>
    <xf numFmtId="0" fontId="7" fillId="12" borderId="12" xfId="0" applyFont="1" applyFill="1" applyBorder="1" applyAlignment="1">
      <alignment horizontal="left" vertical="center"/>
    </xf>
    <xf numFmtId="10" fontId="9" fillId="12" borderId="0" xfId="0" applyNumberFormat="1" applyFont="1" applyFill="1" applyAlignment="1">
      <alignment horizontal="center" vertical="center"/>
    </xf>
    <xf numFmtId="10" fontId="1" fillId="12" borderId="0" xfId="0" applyNumberFormat="1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2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371475</xdr:rowOff>
    </xdr:from>
    <xdr:ext cx="2784763" cy="2347480"/>
    <xdr:pic>
      <xdr:nvPicPr>
        <xdr:cNvPr id="2" name="image9.png" descr="Cross Icon - Free PNG &amp; SVG 44300 - Noun Project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84764" y="4250748"/>
          <a:ext cx="2784763" cy="234748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81000" cy="381000"/>
    <xdr:pic>
      <xdr:nvPicPr>
        <xdr:cNvPr id="21" name="image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</xdr:row>
      <xdr:rowOff>0</xdr:rowOff>
    </xdr:from>
    <xdr:ext cx="2343150" cy="2343150"/>
    <xdr:pic>
      <xdr:nvPicPr>
        <xdr:cNvPr id="23" name="image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2514600" cy="2333625"/>
    <xdr:pic>
      <xdr:nvPicPr>
        <xdr:cNvPr id="24" name="image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11</xdr:row>
      <xdr:rowOff>0</xdr:rowOff>
    </xdr:from>
    <xdr:ext cx="2419350" cy="2343150"/>
    <xdr:pic>
      <xdr:nvPicPr>
        <xdr:cNvPr id="2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11</xdr:row>
      <xdr:rowOff>0</xdr:rowOff>
    </xdr:from>
    <xdr:ext cx="2714625" cy="2114550"/>
    <xdr:pic>
      <xdr:nvPicPr>
        <xdr:cNvPr id="26" name="image7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11</xdr:row>
      <xdr:rowOff>0</xdr:rowOff>
    </xdr:from>
    <xdr:ext cx="2562225" cy="2343150"/>
    <xdr:pic>
      <xdr:nvPicPr>
        <xdr:cNvPr id="27" name="image20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11</xdr:row>
      <xdr:rowOff>0</xdr:rowOff>
    </xdr:from>
    <xdr:ext cx="2552700" cy="2343150"/>
    <xdr:pic>
      <xdr:nvPicPr>
        <xdr:cNvPr id="28" name="image2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11</xdr:row>
      <xdr:rowOff>0</xdr:rowOff>
    </xdr:from>
    <xdr:ext cx="2714625" cy="2143125"/>
    <xdr:pic>
      <xdr:nvPicPr>
        <xdr:cNvPr id="29" name="image2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11</xdr:row>
      <xdr:rowOff>0</xdr:rowOff>
    </xdr:from>
    <xdr:ext cx="2562225" cy="2343150"/>
    <xdr:pic>
      <xdr:nvPicPr>
        <xdr:cNvPr id="30" name="image27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81000" cy="381000"/>
    <xdr:pic>
      <xdr:nvPicPr>
        <xdr:cNvPr id="31" name="image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9"/>
  <sheetViews>
    <sheetView tabSelected="1" zoomScale="27" zoomScaleNormal="55" workbookViewId="0">
      <selection activeCell="I17" sqref="I17"/>
    </sheetView>
  </sheetViews>
  <sheetFormatPr defaultColWidth="14.44140625" defaultRowHeight="15" customHeight="1"/>
  <cols>
    <col min="1" max="1" width="53" customWidth="1"/>
    <col min="2" max="35" width="40.6640625" customWidth="1"/>
  </cols>
  <sheetData>
    <row r="1" spans="1:35" ht="30" customHeight="1">
      <c r="A1" s="1"/>
      <c r="B1" s="1"/>
      <c r="C1" s="1"/>
      <c r="D1" s="1"/>
      <c r="E1" s="1"/>
      <c r="F1" s="1"/>
      <c r="G1" s="1" t="s">
        <v>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1</v>
      </c>
      <c r="M1" s="1" t="s">
        <v>2</v>
      </c>
      <c r="N1" s="1" t="s">
        <v>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0" customHeight="1">
      <c r="A2" s="1"/>
      <c r="B2" s="60" t="s">
        <v>4</v>
      </c>
      <c r="C2" s="61"/>
      <c r="D2" s="62"/>
      <c r="F2" s="2" t="s">
        <v>5</v>
      </c>
      <c r="G2" s="3">
        <f>0.55*0.55*0.55/1000</f>
        <v>1.6637500000000005E-4</v>
      </c>
      <c r="H2" s="4">
        <v>1.6637499999999999E-4</v>
      </c>
      <c r="I2" s="2" t="s">
        <v>6</v>
      </c>
      <c r="J2" s="3">
        <v>1969.55</v>
      </c>
      <c r="K2" s="4">
        <v>1956.94</v>
      </c>
      <c r="L2" s="2" t="s">
        <v>7</v>
      </c>
      <c r="M2" s="5">
        <v>390.56099999999998</v>
      </c>
      <c r="N2" s="6">
        <v>393.87700000000001</v>
      </c>
      <c r="O2" s="1"/>
      <c r="P2" s="1"/>
      <c r="Q2" s="1">
        <f>N7/P7</f>
        <v>2.4800725169995497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30" customHeight="1">
      <c r="A4" s="36" t="s">
        <v>9</v>
      </c>
      <c r="B4" s="8" t="s">
        <v>10</v>
      </c>
      <c r="C4" s="9" t="s">
        <v>11</v>
      </c>
      <c r="D4" s="9"/>
      <c r="E4" s="9"/>
      <c r="F4" s="9"/>
      <c r="G4" s="9"/>
      <c r="H4" s="9"/>
      <c r="I4" s="9"/>
      <c r="J4" s="9"/>
      <c r="K4" s="10"/>
      <c r="L4" s="11" t="s">
        <v>12</v>
      </c>
      <c r="M4" s="12"/>
      <c r="N4" s="13" t="s">
        <v>13</v>
      </c>
      <c r="O4" s="8" t="s">
        <v>14</v>
      </c>
      <c r="P4" s="14" t="s">
        <v>15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15"/>
      <c r="AI4" s="15"/>
    </row>
    <row r="5" spans="1:35" ht="30" customHeight="1">
      <c r="A5" s="37" t="s">
        <v>16</v>
      </c>
      <c r="B5" s="17" t="s">
        <v>17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24</v>
      </c>
      <c r="K5" s="17"/>
      <c r="L5" s="17" t="s">
        <v>17</v>
      </c>
      <c r="M5" s="17" t="s">
        <v>25</v>
      </c>
      <c r="N5" s="17" t="s">
        <v>17</v>
      </c>
      <c r="O5" s="17" t="s">
        <v>17</v>
      </c>
      <c r="P5" s="18" t="s">
        <v>26</v>
      </c>
      <c r="Q5" s="18" t="s">
        <v>27</v>
      </c>
      <c r="R5" s="18" t="s">
        <v>28</v>
      </c>
      <c r="S5" s="18" t="s">
        <v>29</v>
      </c>
      <c r="T5" s="18" t="s">
        <v>30</v>
      </c>
      <c r="U5" s="18" t="s">
        <v>31</v>
      </c>
      <c r="V5" s="18" t="s">
        <v>32</v>
      </c>
      <c r="W5" s="18" t="s">
        <v>33</v>
      </c>
      <c r="X5" s="18" t="s">
        <v>34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1:35" ht="30" customHeight="1">
      <c r="A6" s="38" t="s">
        <v>35</v>
      </c>
      <c r="B6" s="1">
        <v>11823403</v>
      </c>
      <c r="C6" s="1">
        <v>11822987.039999999</v>
      </c>
      <c r="D6" s="1">
        <v>11822158.84</v>
      </c>
      <c r="E6" s="1">
        <v>11819247.300000001</v>
      </c>
      <c r="F6" s="1">
        <v>11815649.689999999</v>
      </c>
      <c r="G6" s="1">
        <v>11823238.689999999</v>
      </c>
      <c r="H6" s="1">
        <v>11794455.060000001</v>
      </c>
      <c r="I6" s="1">
        <v>11822987.039999999</v>
      </c>
      <c r="J6" s="1">
        <v>11643172.25</v>
      </c>
      <c r="K6" s="1"/>
      <c r="L6" s="1">
        <v>11822985.539999999</v>
      </c>
      <c r="M6" s="1">
        <v>11819179.15</v>
      </c>
      <c r="N6" s="1">
        <v>11822987.039999999</v>
      </c>
      <c r="O6" s="1">
        <v>1995419.27</v>
      </c>
      <c r="P6" s="1">
        <f t="shared" ref="P6:V6" si="0">P7/$G$2</f>
        <v>4767194.0876566479</v>
      </c>
      <c r="Q6" s="1">
        <f t="shared" si="0"/>
        <v>4767194.8760737423</v>
      </c>
      <c r="R6" s="1">
        <f t="shared" si="0"/>
        <v>4767196.1831658715</v>
      </c>
      <c r="S6" s="1">
        <f t="shared" si="0"/>
        <v>4767192.7172828484</v>
      </c>
      <c r="T6" s="1">
        <f t="shared" si="0"/>
        <v>4768185.9707055613</v>
      </c>
      <c r="U6" s="1">
        <f t="shared" si="0"/>
        <v>4768969.0204625744</v>
      </c>
      <c r="V6" s="1">
        <f t="shared" si="0"/>
        <v>4772672.6129864929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s="45" customFormat="1" ht="30" customHeight="1">
      <c r="A7" s="43" t="s">
        <v>36</v>
      </c>
      <c r="B7" s="44">
        <f t="shared" ref="B7:J7" si="1">B6*0.000166375</f>
        <v>1967.1186741249999</v>
      </c>
      <c r="C7" s="44">
        <f t="shared" si="1"/>
        <v>1967.0494687799996</v>
      </c>
      <c r="D7" s="44">
        <f t="shared" si="1"/>
        <v>1966.9116770049998</v>
      </c>
      <c r="E7" s="44">
        <f t="shared" si="1"/>
        <v>1966.4272695375</v>
      </c>
      <c r="F7" s="44">
        <f t="shared" si="1"/>
        <v>1965.8287171737497</v>
      </c>
      <c r="G7" s="44">
        <f t="shared" si="1"/>
        <v>1967.0913370487499</v>
      </c>
      <c r="H7" s="44">
        <f t="shared" si="1"/>
        <v>1962.3024606075001</v>
      </c>
      <c r="I7" s="44">
        <f t="shared" si="1"/>
        <v>1967.0494687799996</v>
      </c>
      <c r="J7" s="44">
        <f t="shared" si="1"/>
        <v>1937.1327830937498</v>
      </c>
      <c r="K7" s="44"/>
      <c r="L7" s="44">
        <f t="shared" ref="L7:N7" si="2">L6*0.000166375</f>
        <v>1967.0492192174997</v>
      </c>
      <c r="M7" s="44">
        <f t="shared" si="2"/>
        <v>1966.4159310812499</v>
      </c>
      <c r="N7" s="44">
        <f t="shared" si="2"/>
        <v>1967.0494687799996</v>
      </c>
      <c r="O7" s="44">
        <f>O6/1000</f>
        <v>1995.4192700000001</v>
      </c>
      <c r="P7" s="44">
        <f>793.141916333875</f>
        <v>793.14191633387497</v>
      </c>
      <c r="Q7" s="44">
        <v>793.14204750676902</v>
      </c>
      <c r="R7" s="44">
        <v>793.14226497422203</v>
      </c>
      <c r="S7" s="44">
        <v>793.14168833793406</v>
      </c>
      <c r="T7" s="44">
        <f>793.306940876138</f>
        <v>793.30694087613801</v>
      </c>
      <c r="U7" s="44">
        <v>793.43722077946097</v>
      </c>
      <c r="V7" s="44">
        <v>794.05340598562805</v>
      </c>
      <c r="W7" s="44">
        <v>790.923142178288</v>
      </c>
      <c r="X7" s="44">
        <v>790.34552878414399</v>
      </c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</row>
    <row r="8" spans="1:35" s="51" customFormat="1" ht="30" customHeight="1">
      <c r="A8" s="48" t="s">
        <v>37</v>
      </c>
      <c r="B8" s="49"/>
      <c r="C8" s="50">
        <v>3.5200000000000002E-5</v>
      </c>
      <c r="D8" s="50">
        <v>1.052E-4</v>
      </c>
      <c r="E8" s="50">
        <v>3.5149999999999998E-4</v>
      </c>
      <c r="F8" s="50">
        <v>6.558E-4</v>
      </c>
      <c r="G8" s="50">
        <v>1.3900000000000001E-5</v>
      </c>
      <c r="H8" s="50">
        <v>2.4483999999999999E-3</v>
      </c>
      <c r="I8" s="50">
        <v>3.5200000000000002E-5</v>
      </c>
      <c r="J8" s="50">
        <v>1.52436E-2</v>
      </c>
      <c r="K8" s="50"/>
      <c r="L8" s="50">
        <v>3.5299999999999997E-5</v>
      </c>
      <c r="M8" s="50">
        <v>3.5720000000000001E-4</v>
      </c>
      <c r="N8" s="50">
        <v>3.5200000000000002E-5</v>
      </c>
      <c r="O8" s="50">
        <f>ABS(B7-O7)/B7</f>
        <v>1.4386826909458679E-2</v>
      </c>
      <c r="P8" s="50">
        <f>(ABS($B$7-P7)/$B$7)</f>
        <v>0.59680016932040214</v>
      </c>
      <c r="Q8" s="50">
        <f t="shared" ref="Q8:X8" si="3">ABS($B$7-Q7)/$B$7</f>
        <v>0.59680010263764649</v>
      </c>
      <c r="R8" s="50">
        <f t="shared" si="3"/>
        <v>0.59679999208638379</v>
      </c>
      <c r="S8" s="50">
        <f t="shared" si="3"/>
        <v>0.59680028522390305</v>
      </c>
      <c r="T8" s="50">
        <f t="shared" si="3"/>
        <v>0.5967162778173456</v>
      </c>
      <c r="U8" s="50">
        <f t="shared" si="3"/>
        <v>0.59665004902035612</v>
      </c>
      <c r="V8" s="50">
        <f t="shared" si="3"/>
        <v>0.59633680650262066</v>
      </c>
      <c r="W8" s="50">
        <f t="shared" si="3"/>
        <v>0.59792810033177035</v>
      </c>
      <c r="X8" s="50">
        <f t="shared" si="3"/>
        <v>0.5982217345703863</v>
      </c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</row>
    <row r="9" spans="1:35" s="59" customFormat="1" ht="30" customHeight="1">
      <c r="A9" s="55" t="s">
        <v>38</v>
      </c>
      <c r="B9" s="56">
        <f t="shared" ref="B9:J9" si="4">(1969.55-B7)/1969.55</f>
        <v>1.2344575537559768E-3</v>
      </c>
      <c r="C9" s="57">
        <f t="shared" si="4"/>
        <v>1.2695951968725403E-3</v>
      </c>
      <c r="D9" s="57">
        <f t="shared" si="4"/>
        <v>1.3395562412734791E-3</v>
      </c>
      <c r="E9" s="57">
        <f t="shared" si="4"/>
        <v>1.5855045378385573E-3</v>
      </c>
      <c r="F9" s="57">
        <f t="shared" si="4"/>
        <v>1.8894076445128162E-3</v>
      </c>
      <c r="G9" s="57">
        <f t="shared" si="4"/>
        <v>1.2483374127339047E-3</v>
      </c>
      <c r="H9" s="57">
        <f t="shared" si="4"/>
        <v>3.6797945685562196E-3</v>
      </c>
      <c r="I9" s="57">
        <f t="shared" si="4"/>
        <v>1.2695951968725403E-3</v>
      </c>
      <c r="J9" s="57">
        <f t="shared" si="4"/>
        <v>1.6459199769617492E-2</v>
      </c>
      <c r="K9" s="57"/>
      <c r="L9" s="57">
        <f t="shared" ref="L9:N9" si="5">(1969.55-L7)/1969.55</f>
        <v>1.269721907288576E-3</v>
      </c>
      <c r="M9" s="57">
        <f t="shared" si="5"/>
        <v>1.5912614144093918E-3</v>
      </c>
      <c r="N9" s="57">
        <f t="shared" si="5"/>
        <v>1.2695951968725403E-3</v>
      </c>
      <c r="O9" s="57">
        <f>ABS(1969.55-O7)/1969.55</f>
        <v>1.3134609428549741E-2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s="47" customFormat="1" ht="30" customHeight="1">
      <c r="A10" s="52"/>
      <c r="B10" s="53">
        <f t="shared" ref="B10:J10" si="6">ABS(1956.94-B7)/1956.94</f>
        <v>5.2013215147116492E-3</v>
      </c>
      <c r="C10" s="54">
        <f t="shared" si="6"/>
        <v>5.1659574539840714E-3</v>
      </c>
      <c r="D10" s="54">
        <f t="shared" si="6"/>
        <v>5.0955455992517497E-3</v>
      </c>
      <c r="E10" s="54">
        <f t="shared" si="6"/>
        <v>4.8480124773881512E-3</v>
      </c>
      <c r="F10" s="54">
        <f t="shared" si="6"/>
        <v>4.5421511000591141E-3</v>
      </c>
      <c r="G10" s="54">
        <f t="shared" si="6"/>
        <v>5.1873522176202839E-3</v>
      </c>
      <c r="H10" s="54">
        <f t="shared" si="6"/>
        <v>2.7402273996647813E-3</v>
      </c>
      <c r="I10" s="54">
        <f t="shared" si="6"/>
        <v>5.1659574539840714E-3</v>
      </c>
      <c r="J10" s="54">
        <f t="shared" si="6"/>
        <v>1.0121524883874944E-2</v>
      </c>
      <c r="K10" s="54"/>
      <c r="L10" s="54">
        <f t="shared" ref="L10:N10" si="7">ABS(1956.94-L7)/1956.94</f>
        <v>5.1658299270798723E-3</v>
      </c>
      <c r="M10" s="54">
        <f t="shared" si="7"/>
        <v>4.8422185050384179E-3</v>
      </c>
      <c r="N10" s="54">
        <f t="shared" si="7"/>
        <v>5.1659574539840714E-3</v>
      </c>
      <c r="O10" s="54">
        <f>ABS(O7-1956.94)/1956.94</f>
        <v>1.9662978936502928E-2</v>
      </c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</row>
    <row r="11" spans="1:35" ht="30" customHeight="1">
      <c r="A11" s="39"/>
      <c r="B11" s="1"/>
      <c r="C11" s="1"/>
      <c r="D11" s="1"/>
      <c r="E11" s="1"/>
      <c r="F11" s="1"/>
      <c r="G11" s="1"/>
      <c r="H11" s="1" t="s">
        <v>47</v>
      </c>
      <c r="I11" s="1"/>
      <c r="J11" s="1"/>
      <c r="K11" s="1"/>
      <c r="L11" s="1"/>
      <c r="M11" s="1"/>
      <c r="N11" s="1"/>
      <c r="O11" s="1"/>
      <c r="P11" s="26">
        <v>356.68456614040201</v>
      </c>
      <c r="Q11" s="26">
        <v>356.87202427038102</v>
      </c>
      <c r="R11" s="26">
        <v>356.97850682191603</v>
      </c>
      <c r="S11" s="26">
        <v>357.13534057466597</v>
      </c>
      <c r="T11" s="26">
        <v>357.27049609873399</v>
      </c>
      <c r="U11" s="26">
        <v>357.46841007749202</v>
      </c>
      <c r="V11" s="26">
        <v>357.43365805838499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84.5" customHeight="1">
      <c r="A12" s="40" t="s">
        <v>39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1"/>
    </row>
    <row r="13" spans="1:35" ht="30" customHeight="1">
      <c r="A13" s="41" t="s">
        <v>40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>
        <v>42235561</v>
      </c>
      <c r="Q13" s="30">
        <v>40091333</v>
      </c>
      <c r="R13" s="30">
        <v>37943245</v>
      </c>
      <c r="S13" s="30">
        <v>20761315</v>
      </c>
      <c r="T13" s="30">
        <v>5856261</v>
      </c>
      <c r="U13" s="30">
        <v>3881619</v>
      </c>
      <c r="V13" s="30">
        <v>1907548</v>
      </c>
      <c r="W13" s="30">
        <v>10040476</v>
      </c>
      <c r="X13" s="30">
        <v>10039531</v>
      </c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30" customHeight="1">
      <c r="A14" s="42" t="s">
        <v>41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>
        <v>55761434</v>
      </c>
      <c r="Q14" s="34">
        <v>52973384</v>
      </c>
      <c r="R14" s="34">
        <v>50185284</v>
      </c>
      <c r="S14" s="34">
        <v>27880734</v>
      </c>
      <c r="T14" s="34">
        <v>8364234</v>
      </c>
      <c r="U14" s="34">
        <v>5576234</v>
      </c>
      <c r="V14" s="34">
        <v>2788134</v>
      </c>
      <c r="W14" s="35"/>
      <c r="X14" s="35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spans="1:35" ht="30" customHeight="1">
      <c r="A15" s="41" t="s">
        <v>42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2">
        <f>42235561*0.000001</f>
        <v>42.235560999999997</v>
      </c>
      <c r="Q15" s="32">
        <f>40091333*0.000001</f>
        <v>40.091332999999999</v>
      </c>
      <c r="R15" s="33">
        <f>37943245*0.000001</f>
        <v>37.943244999999997</v>
      </c>
      <c r="S15" s="32">
        <f>20761315*0.000001</f>
        <v>20.761315</v>
      </c>
      <c r="T15" s="32">
        <f>5856261*0.000001</f>
        <v>5.8562609999999999</v>
      </c>
      <c r="U15" s="33">
        <f>0.000001*3881619</f>
        <v>3.8816189999999997</v>
      </c>
      <c r="V15" s="33">
        <f>0.000001*1907548</f>
        <v>1.907548</v>
      </c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spans="1:35" ht="30" customHeight="1">
      <c r="A16" s="42" t="s">
        <v>43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>
        <f t="shared" ref="P16:X16" si="8">P14*0.000001</f>
        <v>55.761433999999994</v>
      </c>
      <c r="Q16" s="34">
        <f t="shared" si="8"/>
        <v>52.973383999999996</v>
      </c>
      <c r="R16" s="34">
        <f t="shared" si="8"/>
        <v>50.185283999999996</v>
      </c>
      <c r="S16" s="34">
        <f t="shared" si="8"/>
        <v>27.880734</v>
      </c>
      <c r="T16" s="34">
        <f t="shared" si="8"/>
        <v>8.3642339999999997</v>
      </c>
      <c r="U16" s="34">
        <f t="shared" si="8"/>
        <v>5.5762339999999995</v>
      </c>
      <c r="V16" s="34">
        <f t="shared" si="8"/>
        <v>2.7881339999999999</v>
      </c>
      <c r="W16" s="34">
        <f t="shared" si="8"/>
        <v>0</v>
      </c>
      <c r="X16" s="34">
        <f t="shared" si="8"/>
        <v>0</v>
      </c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 spans="1:35" ht="3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3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3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3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3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30" customHeight="1">
      <c r="A22" s="7" t="s">
        <v>7</v>
      </c>
      <c r="B22" s="8" t="s">
        <v>10</v>
      </c>
      <c r="C22" s="9" t="s">
        <v>11</v>
      </c>
      <c r="D22" s="9"/>
      <c r="E22" s="9"/>
      <c r="F22" s="9"/>
      <c r="G22" s="9"/>
      <c r="H22" s="9"/>
      <c r="I22" s="9"/>
      <c r="J22" s="9"/>
      <c r="K22" s="10"/>
      <c r="L22" s="11" t="s">
        <v>12</v>
      </c>
      <c r="M22" s="12"/>
      <c r="N22" s="13" t="s">
        <v>13</v>
      </c>
      <c r="O22" s="8" t="s">
        <v>14</v>
      </c>
      <c r="P22" s="14" t="s">
        <v>15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15"/>
      <c r="AI22" s="15"/>
    </row>
    <row r="23" spans="1:35" ht="30" customHeight="1">
      <c r="A23" s="16" t="s">
        <v>16</v>
      </c>
      <c r="B23" s="17" t="s">
        <v>17</v>
      </c>
      <c r="C23" s="17" t="s">
        <v>17</v>
      </c>
      <c r="D23" s="17" t="s">
        <v>18</v>
      </c>
      <c r="E23" s="17" t="s">
        <v>19</v>
      </c>
      <c r="F23" s="17" t="s">
        <v>20</v>
      </c>
      <c r="G23" s="17" t="s">
        <v>44</v>
      </c>
      <c r="H23" s="17" t="s">
        <v>22</v>
      </c>
      <c r="I23" s="17" t="s">
        <v>23</v>
      </c>
      <c r="J23" s="17" t="s">
        <v>24</v>
      </c>
      <c r="K23" s="17" t="s">
        <v>45</v>
      </c>
      <c r="L23" s="17" t="s">
        <v>17</v>
      </c>
      <c r="M23" s="17" t="s">
        <v>25</v>
      </c>
      <c r="N23" s="17" t="s">
        <v>17</v>
      </c>
      <c r="O23" s="17" t="s">
        <v>17</v>
      </c>
      <c r="P23" s="18" t="s">
        <v>26</v>
      </c>
      <c r="Q23" s="18" t="s">
        <v>27</v>
      </c>
      <c r="R23" s="18" t="s">
        <v>28</v>
      </c>
      <c r="S23" s="18" t="s">
        <v>29</v>
      </c>
      <c r="T23" s="18" t="s">
        <v>30</v>
      </c>
      <c r="U23" s="18" t="s">
        <v>31</v>
      </c>
      <c r="V23" s="18" t="s">
        <v>32</v>
      </c>
      <c r="W23" s="18" t="s">
        <v>33</v>
      </c>
      <c r="X23" s="18" t="s">
        <v>34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30" customHeight="1">
      <c r="A24" s="19" t="s">
        <v>35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8">
        <f t="shared" ref="P24:X24" si="9">P25/$G$2</f>
        <v>1063541.4084746866</v>
      </c>
      <c r="Q24" s="28">
        <f t="shared" si="9"/>
        <v>1063546.0725811326</v>
      </c>
      <c r="R24" s="28">
        <f t="shared" si="9"/>
        <v>1063557.2730079035</v>
      </c>
      <c r="S24" s="28">
        <f t="shared" si="9"/>
        <v>1063233.5594579712</v>
      </c>
      <c r="T24" s="28">
        <f t="shared" si="9"/>
        <v>1065031.4353736797</v>
      </c>
      <c r="U24" s="28">
        <f t="shared" si="9"/>
        <v>1065815.9700571175</v>
      </c>
      <c r="V24" s="28">
        <f t="shared" si="9"/>
        <v>1065815.9700571175</v>
      </c>
      <c r="W24" s="28">
        <f t="shared" si="9"/>
        <v>785624.26910152344</v>
      </c>
      <c r="X24" s="28">
        <f t="shared" si="9"/>
        <v>782182.6883251809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30" customHeight="1">
      <c r="A25" s="20" t="s">
        <v>36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>
        <v>176.94670183497601</v>
      </c>
      <c r="Q25" s="22">
        <v>176.94747782568601</v>
      </c>
      <c r="R25" s="22">
        <v>176.94934129668999</v>
      </c>
      <c r="S25" s="22">
        <v>176.89548345482001</v>
      </c>
      <c r="T25" s="22">
        <v>177.194605060296</v>
      </c>
      <c r="U25" s="22">
        <v>177.32513201825299</v>
      </c>
      <c r="V25" s="22">
        <v>177.32513201825299</v>
      </c>
      <c r="W25" s="22">
        <v>130.70823777176599</v>
      </c>
      <c r="X25" s="22">
        <v>130.135644770102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pans="1:35" ht="30" customHeight="1">
      <c r="A26" s="20" t="s">
        <v>37</v>
      </c>
      <c r="B26" s="2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5" ht="30" customHeight="1">
      <c r="A27" s="16" t="s">
        <v>38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30" customHeight="1">
      <c r="A28" s="29" t="s">
        <v>46</v>
      </c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1"/>
      <c r="P28" s="26">
        <v>131.58544900926699</v>
      </c>
      <c r="Q28" s="26">
        <v>131.77465594271399</v>
      </c>
      <c r="R28" s="26">
        <v>131.49616108067701</v>
      </c>
      <c r="S28" s="26">
        <v>130.80581175253201</v>
      </c>
      <c r="T28" s="26">
        <v>132.84932386689701</v>
      </c>
      <c r="U28" s="26">
        <v>133.58562248224999</v>
      </c>
      <c r="V28" s="26">
        <v>132.38418504831901</v>
      </c>
      <c r="W28" s="26">
        <v>130.708144501264</v>
      </c>
      <c r="X28" s="26">
        <v>130.13568765606499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3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s="31" customFormat="1" ht="30" customHeight="1">
      <c r="A30" s="30" t="s">
        <v>40</v>
      </c>
      <c r="B30" s="30"/>
      <c r="C30" s="30">
        <v>55937634</v>
      </c>
      <c r="D30" s="30">
        <v>55987498</v>
      </c>
      <c r="E30" s="30">
        <v>56010148</v>
      </c>
      <c r="F30" s="30">
        <v>56013018</v>
      </c>
      <c r="G30" s="30">
        <v>56022684</v>
      </c>
      <c r="H30" s="30">
        <v>55937640</v>
      </c>
      <c r="I30" s="30">
        <v>27330182</v>
      </c>
      <c r="J30" s="30">
        <v>56005778</v>
      </c>
      <c r="K30" s="30">
        <v>27342568</v>
      </c>
      <c r="L30" s="30">
        <v>19807549</v>
      </c>
      <c r="M30" s="30">
        <v>22489192</v>
      </c>
      <c r="N30" s="30">
        <v>25227778</v>
      </c>
      <c r="O30" s="30">
        <v>59780167</v>
      </c>
      <c r="P30" s="30">
        <v>22741668</v>
      </c>
      <c r="Q30" s="30">
        <v>21562924</v>
      </c>
      <c r="R30" s="30">
        <v>20388181</v>
      </c>
      <c r="S30" s="30">
        <v>11019198</v>
      </c>
      <c r="T30" s="30">
        <v>3163566</v>
      </c>
      <c r="U30" s="30">
        <v>2087516</v>
      </c>
      <c r="V30" s="30">
        <v>1010421</v>
      </c>
      <c r="W30" s="30">
        <v>5315131</v>
      </c>
      <c r="X30" s="30">
        <v>5317034</v>
      </c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s="35" customFormat="1" ht="30" customHeight="1">
      <c r="A31" s="34" t="s">
        <v>41</v>
      </c>
      <c r="B31" s="34"/>
      <c r="C31" s="34">
        <v>30122084</v>
      </c>
      <c r="D31" s="34">
        <v>30122084</v>
      </c>
      <c r="E31" s="34">
        <v>30122084</v>
      </c>
      <c r="F31" s="34">
        <v>30122084</v>
      </c>
      <c r="G31" s="34">
        <v>30122084</v>
      </c>
      <c r="H31" s="34">
        <v>30122084</v>
      </c>
      <c r="I31" s="34">
        <v>15061084</v>
      </c>
      <c r="J31" s="34">
        <v>30122084</v>
      </c>
      <c r="K31" s="34">
        <v>15061084</v>
      </c>
      <c r="L31" s="34">
        <v>99277388</v>
      </c>
      <c r="M31" s="34">
        <v>124905573</v>
      </c>
      <c r="N31" s="34">
        <v>30122084</v>
      </c>
      <c r="O31" s="34"/>
      <c r="P31" s="34">
        <v>30434184</v>
      </c>
      <c r="Q31" s="34">
        <v>28912434</v>
      </c>
      <c r="R31" s="34">
        <v>27390784</v>
      </c>
      <c r="S31" s="34">
        <v>15217134</v>
      </c>
      <c r="T31" s="34">
        <v>4565184</v>
      </c>
      <c r="U31" s="34">
        <v>3043484</v>
      </c>
      <c r="V31" s="34">
        <v>1521784</v>
      </c>
      <c r="W31" s="34">
        <v>7608584</v>
      </c>
      <c r="X31" s="34">
        <v>7608584</v>
      </c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</row>
    <row r="32" spans="1:35" s="31" customFormat="1" ht="30" customHeight="1">
      <c r="A32" s="30" t="s">
        <v>42</v>
      </c>
      <c r="B32" s="30"/>
      <c r="C32" s="30">
        <f t="shared" ref="C32:O32" si="10">C30/(1024*1024)</f>
        <v>53.346284866333008</v>
      </c>
      <c r="D32" s="30">
        <f t="shared" si="10"/>
        <v>53.393838882446289</v>
      </c>
      <c r="E32" s="30">
        <f t="shared" si="10"/>
        <v>53.415439605712891</v>
      </c>
      <c r="F32" s="30">
        <f t="shared" si="10"/>
        <v>53.418176651000977</v>
      </c>
      <c r="G32" s="30">
        <f t="shared" si="10"/>
        <v>53.427394866943359</v>
      </c>
      <c r="H32" s="30">
        <f t="shared" si="10"/>
        <v>53.346290588378906</v>
      </c>
      <c r="I32" s="30">
        <f t="shared" si="10"/>
        <v>26.064092636108398</v>
      </c>
      <c r="J32" s="30">
        <f t="shared" si="10"/>
        <v>53.411272048950195</v>
      </c>
      <c r="K32" s="30">
        <f t="shared" si="10"/>
        <v>26.075904846191406</v>
      </c>
      <c r="L32" s="30">
        <f t="shared" si="10"/>
        <v>18.889950752258301</v>
      </c>
      <c r="M32" s="30">
        <f t="shared" si="10"/>
        <v>21.447364807128906</v>
      </c>
      <c r="N32" s="30">
        <f t="shared" si="10"/>
        <v>24.059083938598633</v>
      </c>
      <c r="O32" s="30">
        <f t="shared" si="10"/>
        <v>57.010809898376465</v>
      </c>
      <c r="P32" s="30">
        <f t="shared" ref="P32:X32" si="11">P30*0.000001</f>
        <v>22.741668000000001</v>
      </c>
      <c r="Q32" s="30">
        <f t="shared" si="11"/>
        <v>21.562923999999999</v>
      </c>
      <c r="R32" s="30">
        <f t="shared" si="11"/>
        <v>20.388180999999999</v>
      </c>
      <c r="S32" s="30">
        <f t="shared" si="11"/>
        <v>11.019197999999999</v>
      </c>
      <c r="T32" s="30">
        <f t="shared" si="11"/>
        <v>3.1635659999999999</v>
      </c>
      <c r="U32" s="30">
        <f t="shared" si="11"/>
        <v>2.0875159999999999</v>
      </c>
      <c r="V32" s="30">
        <f t="shared" si="11"/>
        <v>1.010421</v>
      </c>
      <c r="W32" s="30">
        <f t="shared" si="11"/>
        <v>5.315131</v>
      </c>
      <c r="X32" s="30">
        <f t="shared" si="11"/>
        <v>5.3170339999999996</v>
      </c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spans="1:35" s="35" customFormat="1" ht="30" customHeight="1">
      <c r="A33" s="34" t="s">
        <v>43</v>
      </c>
      <c r="B33" s="34"/>
      <c r="C33" s="34">
        <f t="shared" ref="C33:N33" si="12">C31/(1024*1024)</f>
        <v>28.726657867431641</v>
      </c>
      <c r="D33" s="34">
        <f t="shared" si="12"/>
        <v>28.726657867431641</v>
      </c>
      <c r="E33" s="34">
        <f t="shared" si="12"/>
        <v>28.726657867431641</v>
      </c>
      <c r="F33" s="34">
        <f t="shared" si="12"/>
        <v>28.726657867431641</v>
      </c>
      <c r="G33" s="34">
        <f t="shared" si="12"/>
        <v>28.726657867431641</v>
      </c>
      <c r="H33" s="34">
        <f t="shared" si="12"/>
        <v>28.726657867431641</v>
      </c>
      <c r="I33" s="34">
        <f t="shared" si="12"/>
        <v>14.363368988037109</v>
      </c>
      <c r="J33" s="34">
        <f t="shared" si="12"/>
        <v>28.726657867431641</v>
      </c>
      <c r="K33" s="34">
        <f t="shared" si="12"/>
        <v>14.363368988037109</v>
      </c>
      <c r="L33" s="34">
        <f t="shared" si="12"/>
        <v>94.678295135498047</v>
      </c>
      <c r="M33" s="34">
        <f t="shared" si="12"/>
        <v>119.11923694610596</v>
      </c>
      <c r="N33" s="34">
        <f t="shared" si="12"/>
        <v>28.726657867431641</v>
      </c>
      <c r="O33" s="34"/>
      <c r="P33" s="34">
        <f t="shared" ref="P33:X33" si="13">P31*0.000001</f>
        <v>30.434183999999998</v>
      </c>
      <c r="Q33" s="34">
        <f t="shared" si="13"/>
        <v>28.912433999999998</v>
      </c>
      <c r="R33" s="34">
        <f t="shared" si="13"/>
        <v>27.390784</v>
      </c>
      <c r="S33" s="34">
        <f t="shared" si="13"/>
        <v>15.217134</v>
      </c>
      <c r="T33" s="34">
        <f t="shared" si="13"/>
        <v>4.5651839999999995</v>
      </c>
      <c r="U33" s="34">
        <f t="shared" si="13"/>
        <v>3.0434839999999999</v>
      </c>
      <c r="V33" s="34">
        <f t="shared" si="13"/>
        <v>1.521784</v>
      </c>
      <c r="W33" s="34">
        <f t="shared" si="13"/>
        <v>7.6085839999999996</v>
      </c>
      <c r="X33" s="34">
        <f t="shared" si="13"/>
        <v>7.6085839999999996</v>
      </c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</row>
    <row r="34" spans="1:35" ht="3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3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3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3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3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3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3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3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3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3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3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3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3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3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3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3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3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3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3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3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3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3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3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3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3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3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3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3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3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3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3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3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3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3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3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3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3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3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3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3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</sheetData>
  <mergeCells count="1">
    <mergeCell ref="B2:D2"/>
  </mergeCells>
  <conditionalFormatting sqref="P8:X8">
    <cfRule type="colorScale" priority="1">
      <colorScale>
        <cfvo type="min"/>
        <cfvo type="max"/>
        <color rgb="FF57BB8A"/>
        <color rgb="FFFFFFFF"/>
      </colorScale>
    </cfRule>
  </conditionalFormatting>
  <conditionalFormatting sqref="P4:X4 P22:X22">
    <cfRule type="containsBlanks" dxfId="1" priority="2">
      <formula>LEN(TRIM(P4))=0</formula>
    </cfRule>
  </conditionalFormatting>
  <conditionalFormatting sqref="P4 P22">
    <cfRule type="notContainsBlanks" dxfId="0" priority="3">
      <formula>LEN(TRIM(P4))&gt;0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Cruz</dc:creator>
  <cp:lastModifiedBy>Sacha Cruz</cp:lastModifiedBy>
  <dcterms:created xsi:type="dcterms:W3CDTF">2023-11-28T11:34:00Z</dcterms:created>
  <dcterms:modified xsi:type="dcterms:W3CDTF">2023-11-30T15:23:04Z</dcterms:modified>
</cp:coreProperties>
</file>