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Financieras\"/>
    </mc:Choice>
  </mc:AlternateContent>
  <bookViews>
    <workbookView xWindow="0" yWindow="0" windowWidth="20490" windowHeight="73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H27" i="2"/>
  <c r="H23" i="2" l="1"/>
  <c r="J22" i="2"/>
  <c r="H22" i="2"/>
  <c r="D22" i="2"/>
  <c r="F22" i="2"/>
  <c r="B22" i="2"/>
  <c r="H21" i="2"/>
  <c r="F21" i="2"/>
  <c r="J21" i="2"/>
  <c r="B21" i="2"/>
  <c r="J20" i="2"/>
  <c r="H20" i="2"/>
  <c r="F20" i="2"/>
  <c r="B20" i="2"/>
  <c r="J19" i="2"/>
  <c r="H18" i="2"/>
  <c r="H19" i="2"/>
  <c r="F19" i="2"/>
  <c r="B19" i="2"/>
  <c r="J18" i="2"/>
  <c r="H17" i="2"/>
  <c r="F18" i="2" l="1"/>
  <c r="B18" i="2"/>
  <c r="H43" i="2"/>
  <c r="D42" i="2"/>
  <c r="J42" i="2"/>
  <c r="F42" i="2"/>
  <c r="H42" i="2"/>
  <c r="B42" i="2"/>
  <c r="D41" i="2"/>
  <c r="J41" i="2"/>
  <c r="F41" i="2"/>
  <c r="H41" i="2"/>
  <c r="B41" i="2"/>
  <c r="J40" i="2"/>
  <c r="D40" i="2"/>
  <c r="F40" i="2"/>
  <c r="H40" i="2"/>
  <c r="B40" i="2"/>
  <c r="J39" i="2"/>
  <c r="D39" i="2"/>
  <c r="F39" i="2"/>
  <c r="H39" i="2"/>
  <c r="B39" i="2"/>
  <c r="D38" i="2"/>
  <c r="J38" i="2"/>
  <c r="H38" i="2"/>
  <c r="F38" i="2"/>
  <c r="B38" i="2"/>
  <c r="J37" i="2"/>
  <c r="D37" i="2"/>
  <c r="C3" i="2"/>
  <c r="F37" i="2"/>
  <c r="B37" i="2"/>
  <c r="H33" i="2"/>
  <c r="D32" i="2"/>
  <c r="J32" i="2"/>
  <c r="F32" i="2"/>
  <c r="H32" i="2"/>
  <c r="B32" i="2"/>
  <c r="D31" i="2"/>
  <c r="J31" i="2" s="1"/>
  <c r="F31" i="2"/>
  <c r="H31" i="2"/>
  <c r="B31" i="2"/>
  <c r="J30" i="2"/>
  <c r="D30" i="2"/>
  <c r="F30" i="2"/>
  <c r="H30" i="2"/>
  <c r="B30" i="2"/>
  <c r="J29" i="2"/>
  <c r="D29" i="2"/>
  <c r="F29" i="2"/>
  <c r="H29" i="2"/>
  <c r="B29" i="2"/>
  <c r="J28" i="2"/>
  <c r="D28" i="2"/>
  <c r="F28" i="2"/>
  <c r="H28" i="2"/>
  <c r="B28" i="2"/>
  <c r="J27" i="2"/>
  <c r="D27" i="2"/>
  <c r="F27" i="2"/>
  <c r="B27" i="2"/>
  <c r="J17" i="2"/>
  <c r="F17" i="2"/>
  <c r="B17" i="2"/>
  <c r="H13" i="2"/>
  <c r="J12" i="2"/>
  <c r="H12" i="2"/>
  <c r="F12" i="2"/>
  <c r="D12" i="2"/>
  <c r="B12" i="2"/>
  <c r="J11" i="2"/>
  <c r="H11" i="2"/>
  <c r="F11" i="2"/>
  <c r="D11" i="2"/>
  <c r="B11" i="2"/>
  <c r="J10" i="2"/>
  <c r="H10" i="2"/>
  <c r="F10" i="2"/>
  <c r="D10" i="2"/>
  <c r="B10" i="2"/>
  <c r="J9" i="2"/>
  <c r="H9" i="2"/>
  <c r="F9" i="2"/>
  <c r="D9" i="2"/>
  <c r="B9" i="2"/>
  <c r="J8" i="2"/>
  <c r="H8" i="2"/>
  <c r="F8" i="2"/>
  <c r="D8" i="2"/>
  <c r="B8" i="2"/>
  <c r="J7" i="2"/>
  <c r="H7" i="2"/>
  <c r="F7" i="2"/>
  <c r="D7" i="2"/>
  <c r="B7" i="2"/>
  <c r="B3" i="2"/>
  <c r="D15" i="1"/>
  <c r="C11" i="1"/>
  <c r="C10" i="1"/>
  <c r="D7" i="1"/>
</calcChain>
</file>

<file path=xl/sharedStrings.xml><?xml version="1.0" encoding="utf-8"?>
<sst xmlns="http://schemas.openxmlformats.org/spreadsheetml/2006/main" count="66" uniqueCount="45">
  <si>
    <t>Valor de dinero en el tiempo</t>
  </si>
  <si>
    <t>Empezamos con $1000</t>
  </si>
  <si>
    <t>Taza de interés de 12.5% a 30 días</t>
  </si>
  <si>
    <t>T. Nominal</t>
  </si>
  <si>
    <t>-&gt;</t>
  </si>
  <si>
    <t>T. Efectivo</t>
  </si>
  <si>
    <t>TE=T Nominal</t>
  </si>
  <si>
    <t>=</t>
  </si>
  <si>
    <t>(Plazo/360)</t>
  </si>
  <si>
    <t>TE=</t>
  </si>
  <si>
    <t>Para un mes</t>
  </si>
  <si>
    <t>1 mes</t>
  </si>
  <si>
    <t>2do mes</t>
  </si>
  <si>
    <t>Valor futuro</t>
  </si>
  <si>
    <t>VF=VP((1+i)^n)</t>
  </si>
  <si>
    <t>VF=1000(1+0.01041)^50</t>
  </si>
  <si>
    <t>12.5*(30/360)</t>
  </si>
  <si>
    <t xml:space="preserve">Préstamo </t>
  </si>
  <si>
    <t>Taza interés 30 diás</t>
  </si>
  <si>
    <t>TE</t>
  </si>
  <si>
    <t>6 meses</t>
  </si>
  <si>
    <t>1.- Esquema de amortizaciones iguales  o pagos diferidos</t>
  </si>
  <si>
    <t>No. Pago</t>
  </si>
  <si>
    <t>Capital inicial</t>
  </si>
  <si>
    <t>Amortizacion</t>
  </si>
  <si>
    <t>Interés</t>
  </si>
  <si>
    <t>Pago</t>
  </si>
  <si>
    <t>Capital Final</t>
  </si>
  <si>
    <t>100000/6</t>
  </si>
  <si>
    <t>Amortización+Interés</t>
  </si>
  <si>
    <t>Cap final</t>
  </si>
  <si>
    <t>Cap Inicial-Amorti</t>
  </si>
  <si>
    <t>Cap Inicial*TE</t>
  </si>
  <si>
    <t>2.- Esquema tipo bullet</t>
  </si>
  <si>
    <t>Capital Inicial</t>
  </si>
  <si>
    <t>Intrerés</t>
  </si>
  <si>
    <t>Capital final</t>
  </si>
  <si>
    <t>3.- Esquema De pagos Crecientes</t>
  </si>
  <si>
    <t>No Pago</t>
  </si>
  <si>
    <t>Amortización</t>
  </si>
  <si>
    <t>Interesés</t>
  </si>
  <si>
    <t>Pago=</t>
  </si>
  <si>
    <t>(monto del Prestamo/Periodo)(1+i)^n</t>
  </si>
  <si>
    <t>4.- Pagos iguales</t>
  </si>
  <si>
    <t>Monto Del Prestamo(i%/(1-(1+i)^(-n)))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</si>
</sst>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  <numFmt numFmtId="165" formatCode="0.0000%"/>
    <numFmt numFmtId="166" formatCode="&quot;$&quot;#,##0.0000;[Red]\-&quot;$&quot;#,##0.0000"/>
    <numFmt numFmtId="167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quotePrefix="1" applyAlignment="1"/>
    <xf numFmtId="164" fontId="0" fillId="0" borderId="0" xfId="1" applyNumberFormat="1" applyFont="1"/>
    <xf numFmtId="165" fontId="0" fillId="0" borderId="0" xfId="3" applyNumberFormat="1" applyFont="1"/>
    <xf numFmtId="167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baseColWidth="10" defaultRowHeight="15" x14ac:dyDescent="0.25"/>
  <cols>
    <col min="4" max="4" width="12" bestFit="1" customWidth="1"/>
  </cols>
  <sheetData>
    <row r="1" spans="1:7" x14ac:dyDescent="0.25">
      <c r="A1" s="7" t="s">
        <v>0</v>
      </c>
      <c r="B1" s="7"/>
      <c r="C1" s="7"/>
      <c r="D1" s="7"/>
      <c r="E1" s="7"/>
      <c r="F1" s="7"/>
    </row>
    <row r="3" spans="1:7" x14ac:dyDescent="0.25">
      <c r="A3" s="7" t="s">
        <v>1</v>
      </c>
      <c r="B3" s="7"/>
      <c r="C3" s="7"/>
      <c r="D3" s="7"/>
      <c r="E3" s="7"/>
      <c r="F3" s="7"/>
      <c r="G3" s="7"/>
    </row>
    <row r="4" spans="1:7" x14ac:dyDescent="0.25">
      <c r="A4" s="7" t="s">
        <v>2</v>
      </c>
      <c r="B4" s="7"/>
      <c r="C4" s="7"/>
      <c r="D4" s="7"/>
      <c r="E4" s="7"/>
      <c r="F4" s="7"/>
      <c r="G4" s="7"/>
    </row>
    <row r="5" spans="1:7" x14ac:dyDescent="0.25">
      <c r="A5" t="s">
        <v>3</v>
      </c>
      <c r="B5" s="1" t="s">
        <v>4</v>
      </c>
      <c r="C5" t="s">
        <v>5</v>
      </c>
    </row>
    <row r="6" spans="1:7" x14ac:dyDescent="0.25">
      <c r="A6" s="7" t="s">
        <v>6</v>
      </c>
      <c r="B6" s="7"/>
      <c r="C6" s="3" t="s">
        <v>8</v>
      </c>
      <c r="D6" s="7"/>
      <c r="E6" s="7"/>
    </row>
    <row r="7" spans="1:7" x14ac:dyDescent="0.25">
      <c r="A7" t="s">
        <v>9</v>
      </c>
      <c r="B7" t="s">
        <v>16</v>
      </c>
      <c r="C7" s="1" t="s">
        <v>7</v>
      </c>
      <c r="D7" s="4">
        <f>12.5*(30/360)</f>
        <v>1.0416666666666665</v>
      </c>
    </row>
    <row r="9" spans="1:7" x14ac:dyDescent="0.25">
      <c r="A9" s="7" t="s">
        <v>10</v>
      </c>
      <c r="B9" s="7"/>
      <c r="C9" s="7"/>
      <c r="D9" s="7"/>
      <c r="E9" s="7"/>
      <c r="F9" s="7"/>
      <c r="G9" s="7"/>
    </row>
    <row r="10" spans="1:7" x14ac:dyDescent="0.25">
      <c r="A10" s="7" t="s">
        <v>11</v>
      </c>
      <c r="B10" s="7"/>
      <c r="C10" s="7">
        <f>1000*D7</f>
        <v>1041.6666666666665</v>
      </c>
      <c r="D10" s="7"/>
      <c r="E10" s="7"/>
    </row>
    <row r="11" spans="1:7" x14ac:dyDescent="0.25">
      <c r="A11" s="7" t="s">
        <v>12</v>
      </c>
      <c r="B11" s="7"/>
      <c r="C11" s="7">
        <f>C10*D7</f>
        <v>1085.0694444444441</v>
      </c>
      <c r="D11" s="7"/>
      <c r="E11" s="7"/>
    </row>
    <row r="13" spans="1:7" x14ac:dyDescent="0.25">
      <c r="A13" s="7" t="s">
        <v>13</v>
      </c>
      <c r="B13" s="7"/>
      <c r="C13" s="7"/>
      <c r="D13" s="7"/>
      <c r="E13" s="7"/>
      <c r="F13" s="7"/>
      <c r="G13" s="7"/>
    </row>
    <row r="14" spans="1:7" x14ac:dyDescent="0.25">
      <c r="A14" s="7" t="s">
        <v>14</v>
      </c>
      <c r="B14" s="7"/>
    </row>
    <row r="15" spans="1:7" x14ac:dyDescent="0.25">
      <c r="A15" s="7" t="s">
        <v>15</v>
      </c>
      <c r="B15" s="7"/>
      <c r="C15" s="1" t="s">
        <v>7</v>
      </c>
      <c r="D15">
        <f>1000*(1+D7)^50</f>
        <v>3.1567625509053102E+18</v>
      </c>
    </row>
  </sheetData>
  <mergeCells count="13">
    <mergeCell ref="A1:F1"/>
    <mergeCell ref="A3:G3"/>
    <mergeCell ref="A4:G4"/>
    <mergeCell ref="A6:B6"/>
    <mergeCell ref="D6:E6"/>
    <mergeCell ref="A14:B14"/>
    <mergeCell ref="A15:B15"/>
    <mergeCell ref="A9:G9"/>
    <mergeCell ref="A10:B10"/>
    <mergeCell ref="C10:E10"/>
    <mergeCell ref="A11:B11"/>
    <mergeCell ref="C11:E11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H38" sqref="H38:I38"/>
    </sheetView>
  </sheetViews>
  <sheetFormatPr baseColWidth="10" defaultRowHeight="15" x14ac:dyDescent="0.25"/>
  <sheetData>
    <row r="1" spans="1:11" x14ac:dyDescent="0.25">
      <c r="A1" s="7" t="s">
        <v>17</v>
      </c>
      <c r="B1" s="7"/>
      <c r="C1" s="12">
        <v>100000</v>
      </c>
      <c r="D1" s="7"/>
      <c r="F1" s="7" t="s">
        <v>24</v>
      </c>
      <c r="G1" s="7"/>
      <c r="H1" s="1" t="s">
        <v>7</v>
      </c>
      <c r="I1" t="s">
        <v>28</v>
      </c>
    </row>
    <row r="2" spans="1:11" x14ac:dyDescent="0.25">
      <c r="A2" s="7" t="s">
        <v>18</v>
      </c>
      <c r="B2" s="7"/>
      <c r="C2" s="15">
        <v>0.14849999999999999</v>
      </c>
      <c r="D2" s="7"/>
      <c r="F2" s="7" t="s">
        <v>25</v>
      </c>
      <c r="G2" s="7"/>
      <c r="H2" s="1" t="s">
        <v>7</v>
      </c>
      <c r="I2" s="7" t="s">
        <v>32</v>
      </c>
      <c r="J2" s="7"/>
    </row>
    <row r="3" spans="1:11" x14ac:dyDescent="0.25">
      <c r="A3" t="s">
        <v>19</v>
      </c>
      <c r="B3" s="5">
        <f>C2*(30/360)</f>
        <v>1.2374999999999999E-2</v>
      </c>
      <c r="C3" s="6">
        <f>B3</f>
        <v>1.2374999999999999E-2</v>
      </c>
      <c r="F3" s="7" t="s">
        <v>26</v>
      </c>
      <c r="G3" s="7"/>
      <c r="H3" s="1" t="s">
        <v>7</v>
      </c>
      <c r="I3" s="7" t="s">
        <v>29</v>
      </c>
      <c r="J3" s="7"/>
    </row>
    <row r="4" spans="1:11" x14ac:dyDescent="0.25">
      <c r="A4" s="7" t="s">
        <v>20</v>
      </c>
      <c r="B4" s="7"/>
      <c r="C4" s="7"/>
      <c r="D4" s="7"/>
      <c r="F4" s="7" t="s">
        <v>30</v>
      </c>
      <c r="G4" s="7"/>
      <c r="H4" s="1" t="s">
        <v>7</v>
      </c>
      <c r="I4" s="7" t="s">
        <v>31</v>
      </c>
      <c r="J4" s="7"/>
    </row>
    <row r="5" spans="1:11" x14ac:dyDescent="0.25">
      <c r="A5" s="7" t="s">
        <v>21</v>
      </c>
      <c r="B5" s="7"/>
      <c r="C5" s="7"/>
      <c r="D5" s="7"/>
      <c r="E5" s="7"/>
      <c r="F5" s="2"/>
    </row>
    <row r="6" spans="1:11" x14ac:dyDescent="0.25">
      <c r="A6" t="s">
        <v>22</v>
      </c>
      <c r="B6" s="7" t="s">
        <v>23</v>
      </c>
      <c r="C6" s="7"/>
      <c r="D6" s="7" t="s">
        <v>24</v>
      </c>
      <c r="E6" s="7"/>
      <c r="F6" s="7" t="s">
        <v>25</v>
      </c>
      <c r="G6" s="7"/>
      <c r="H6" s="7" t="s">
        <v>26</v>
      </c>
      <c r="I6" s="7"/>
      <c r="J6" s="7" t="s">
        <v>27</v>
      </c>
      <c r="K6" s="7"/>
    </row>
    <row r="7" spans="1:11" x14ac:dyDescent="0.25">
      <c r="A7">
        <v>1</v>
      </c>
      <c r="B7" s="12">
        <f>C1</f>
        <v>100000</v>
      </c>
      <c r="C7" s="7"/>
      <c r="D7" s="13">
        <f>C1/6</f>
        <v>16666.666666666668</v>
      </c>
      <c r="E7" s="14"/>
      <c r="F7" s="10">
        <f>B7*B3</f>
        <v>1237.4999999999998</v>
      </c>
      <c r="G7" s="7"/>
      <c r="H7" s="13">
        <f t="shared" ref="H7:H12" si="0">D7+F7</f>
        <v>17904.166666666668</v>
      </c>
      <c r="I7" s="14"/>
      <c r="J7" s="10">
        <f t="shared" ref="J7:J12" si="1">B7-D7</f>
        <v>83333.333333333328</v>
      </c>
      <c r="K7" s="7"/>
    </row>
    <row r="8" spans="1:11" x14ac:dyDescent="0.25">
      <c r="A8">
        <v>2</v>
      </c>
      <c r="B8" s="10">
        <f>J7</f>
        <v>83333.333333333328</v>
      </c>
      <c r="C8" s="7"/>
      <c r="D8" s="10">
        <f>D7</f>
        <v>16666.666666666668</v>
      </c>
      <c r="E8" s="7"/>
      <c r="F8" s="10">
        <f>B8*B3</f>
        <v>1031.2499999999998</v>
      </c>
      <c r="G8" s="7"/>
      <c r="H8" s="10">
        <f t="shared" si="0"/>
        <v>17697.916666666668</v>
      </c>
      <c r="I8" s="7"/>
      <c r="J8" s="10">
        <f t="shared" si="1"/>
        <v>66666.666666666657</v>
      </c>
      <c r="K8" s="7"/>
    </row>
    <row r="9" spans="1:11" x14ac:dyDescent="0.25">
      <c r="A9">
        <v>3</v>
      </c>
      <c r="B9" s="10">
        <f>J8</f>
        <v>66666.666666666657</v>
      </c>
      <c r="C9" s="7"/>
      <c r="D9" s="10">
        <f>D7</f>
        <v>16666.666666666668</v>
      </c>
      <c r="E9" s="7"/>
      <c r="F9" s="11">
        <f>B9*B3</f>
        <v>824.99999999999977</v>
      </c>
      <c r="G9" s="7"/>
      <c r="H9" s="10">
        <f t="shared" si="0"/>
        <v>17491.666666666668</v>
      </c>
      <c r="I9" s="7"/>
      <c r="J9" s="10">
        <f t="shared" si="1"/>
        <v>49999.999999999985</v>
      </c>
      <c r="K9" s="7"/>
    </row>
    <row r="10" spans="1:11" x14ac:dyDescent="0.25">
      <c r="A10">
        <v>4</v>
      </c>
      <c r="B10" s="10">
        <f>J9</f>
        <v>49999.999999999985</v>
      </c>
      <c r="C10" s="7"/>
      <c r="D10" s="10">
        <f>D7</f>
        <v>16666.666666666668</v>
      </c>
      <c r="E10" s="7"/>
      <c r="F10" s="10">
        <f>B10*B3</f>
        <v>618.74999999999977</v>
      </c>
      <c r="G10" s="7"/>
      <c r="H10" s="10">
        <f t="shared" si="0"/>
        <v>17285.416666666668</v>
      </c>
      <c r="I10" s="7"/>
      <c r="J10" s="10">
        <f t="shared" si="1"/>
        <v>33333.333333333314</v>
      </c>
      <c r="K10" s="7"/>
    </row>
    <row r="11" spans="1:11" x14ac:dyDescent="0.25">
      <c r="A11">
        <v>5</v>
      </c>
      <c r="B11" s="10">
        <f>J10</f>
        <v>33333.333333333314</v>
      </c>
      <c r="C11" s="7"/>
      <c r="D11" s="10">
        <f>D7</f>
        <v>16666.666666666668</v>
      </c>
      <c r="E11" s="7"/>
      <c r="F11" s="10">
        <f>B11*B3</f>
        <v>412.49999999999972</v>
      </c>
      <c r="G11" s="7"/>
      <c r="H11" s="10">
        <f t="shared" si="0"/>
        <v>17079.166666666668</v>
      </c>
      <c r="I11" s="7"/>
      <c r="J11" s="10">
        <f t="shared" si="1"/>
        <v>16666.666666666646</v>
      </c>
      <c r="K11" s="7"/>
    </row>
    <row r="12" spans="1:11" x14ac:dyDescent="0.25">
      <c r="A12">
        <v>6</v>
      </c>
      <c r="B12" s="10">
        <f>J11</f>
        <v>16666.666666666646</v>
      </c>
      <c r="C12" s="7"/>
      <c r="D12" s="10">
        <f>D7</f>
        <v>16666.666666666668</v>
      </c>
      <c r="E12" s="7"/>
      <c r="F12" s="10">
        <f>B12*B3</f>
        <v>206.24999999999972</v>
      </c>
      <c r="G12" s="7"/>
      <c r="H12" s="10">
        <f t="shared" si="0"/>
        <v>16872.916666666668</v>
      </c>
      <c r="I12" s="7"/>
      <c r="J12" s="10">
        <f t="shared" si="1"/>
        <v>0</v>
      </c>
      <c r="K12" s="7"/>
    </row>
    <row r="13" spans="1:11" x14ac:dyDescent="0.25">
      <c r="H13" s="10">
        <f>H7+H8+H9+H10+H11+H12</f>
        <v>104331.25000000001</v>
      </c>
      <c r="I13" s="7"/>
    </row>
    <row r="15" spans="1:11" x14ac:dyDescent="0.25">
      <c r="A15" s="7" t="s">
        <v>33</v>
      </c>
      <c r="B15" s="7"/>
      <c r="C15" s="7"/>
      <c r="D15" s="7"/>
      <c r="E15" s="7"/>
    </row>
    <row r="16" spans="1:11" x14ac:dyDescent="0.25">
      <c r="A16" t="s">
        <v>22</v>
      </c>
      <c r="B16" s="7" t="s">
        <v>34</v>
      </c>
      <c r="C16" s="7"/>
      <c r="D16" s="7" t="s">
        <v>24</v>
      </c>
      <c r="E16" s="7"/>
      <c r="F16" s="7" t="s">
        <v>35</v>
      </c>
      <c r="G16" s="7"/>
      <c r="H16" s="7" t="s">
        <v>26</v>
      </c>
      <c r="I16" s="7"/>
      <c r="J16" s="7" t="s">
        <v>36</v>
      </c>
      <c r="K16" s="7"/>
    </row>
    <row r="17" spans="1:16" x14ac:dyDescent="0.25">
      <c r="A17">
        <v>1</v>
      </c>
      <c r="B17" s="8">
        <f>C1</f>
        <v>100000</v>
      </c>
      <c r="C17" s="8"/>
      <c r="D17" s="8">
        <v>0</v>
      </c>
      <c r="E17" s="8"/>
      <c r="F17" s="8">
        <f>B17*B3</f>
        <v>1237.4999999999998</v>
      </c>
      <c r="G17" s="8"/>
      <c r="H17" s="8">
        <f t="shared" ref="H17:H22" si="2">D17+F17</f>
        <v>1237.4999999999998</v>
      </c>
      <c r="I17" s="8"/>
      <c r="J17" s="8">
        <f t="shared" ref="J17:J22" si="3">B17-D17</f>
        <v>100000</v>
      </c>
      <c r="K17" s="8"/>
    </row>
    <row r="18" spans="1:16" x14ac:dyDescent="0.25">
      <c r="A18">
        <v>2</v>
      </c>
      <c r="B18" s="8">
        <f>J17</f>
        <v>100000</v>
      </c>
      <c r="C18" s="8"/>
      <c r="D18" s="8">
        <v>0</v>
      </c>
      <c r="E18" s="8"/>
      <c r="F18" s="8">
        <f>B18*B3</f>
        <v>1237.4999999999998</v>
      </c>
      <c r="G18" s="8"/>
      <c r="H18" s="8">
        <f t="shared" si="2"/>
        <v>1237.4999999999998</v>
      </c>
      <c r="I18" s="8"/>
      <c r="J18" s="8">
        <f t="shared" si="3"/>
        <v>100000</v>
      </c>
      <c r="K18" s="8"/>
    </row>
    <row r="19" spans="1:16" x14ac:dyDescent="0.25">
      <c r="A19">
        <v>3</v>
      </c>
      <c r="B19" s="8">
        <f>J18</f>
        <v>100000</v>
      </c>
      <c r="C19" s="8"/>
      <c r="D19" s="8">
        <v>0</v>
      </c>
      <c r="E19" s="8"/>
      <c r="F19" s="8">
        <f>B19*B3</f>
        <v>1237.4999999999998</v>
      </c>
      <c r="G19" s="8"/>
      <c r="H19" s="8">
        <f t="shared" si="2"/>
        <v>1237.4999999999998</v>
      </c>
      <c r="I19" s="8"/>
      <c r="J19" s="8">
        <f t="shared" si="3"/>
        <v>100000</v>
      </c>
      <c r="K19" s="8"/>
    </row>
    <row r="20" spans="1:16" x14ac:dyDescent="0.25">
      <c r="A20">
        <v>4</v>
      </c>
      <c r="B20" s="8">
        <f>J19</f>
        <v>100000</v>
      </c>
      <c r="C20" s="8"/>
      <c r="D20" s="8">
        <v>0</v>
      </c>
      <c r="E20" s="8"/>
      <c r="F20" s="8">
        <f>B20*B3</f>
        <v>1237.4999999999998</v>
      </c>
      <c r="G20" s="8"/>
      <c r="H20" s="8">
        <f t="shared" si="2"/>
        <v>1237.4999999999998</v>
      </c>
      <c r="I20" s="8"/>
      <c r="J20" s="8">
        <f t="shared" si="3"/>
        <v>100000</v>
      </c>
      <c r="K20" s="8"/>
    </row>
    <row r="21" spans="1:16" x14ac:dyDescent="0.25">
      <c r="A21">
        <v>5</v>
      </c>
      <c r="B21" s="8">
        <f>J20</f>
        <v>100000</v>
      </c>
      <c r="C21" s="8"/>
      <c r="D21" s="8">
        <v>0</v>
      </c>
      <c r="E21" s="8"/>
      <c r="F21" s="8">
        <f>B21*B3</f>
        <v>1237.4999999999998</v>
      </c>
      <c r="G21" s="8"/>
      <c r="H21" s="8">
        <f t="shared" si="2"/>
        <v>1237.4999999999998</v>
      </c>
      <c r="I21" s="8"/>
      <c r="J21" s="8">
        <f t="shared" si="3"/>
        <v>100000</v>
      </c>
      <c r="K21" s="8"/>
    </row>
    <row r="22" spans="1:16" x14ac:dyDescent="0.25">
      <c r="A22">
        <v>6</v>
      </c>
      <c r="B22" s="8">
        <f>J21</f>
        <v>100000</v>
      </c>
      <c r="C22" s="8"/>
      <c r="D22" s="8">
        <f>B22</f>
        <v>100000</v>
      </c>
      <c r="E22" s="8"/>
      <c r="F22" s="8">
        <f>B22*B3</f>
        <v>1237.4999999999998</v>
      </c>
      <c r="G22" s="8"/>
      <c r="H22" s="8">
        <f t="shared" si="2"/>
        <v>101237.5</v>
      </c>
      <c r="I22" s="8"/>
      <c r="J22" s="8">
        <f t="shared" si="3"/>
        <v>0</v>
      </c>
      <c r="K22" s="8"/>
    </row>
    <row r="23" spans="1:16" x14ac:dyDescent="0.25">
      <c r="H23" s="9">
        <f>H17+H18+H19+H20+H21+H22</f>
        <v>107425</v>
      </c>
      <c r="I23" s="7"/>
    </row>
    <row r="25" spans="1:16" x14ac:dyDescent="0.25">
      <c r="A25" s="7" t="s">
        <v>37</v>
      </c>
      <c r="B25" s="7"/>
      <c r="C25" s="7"/>
      <c r="D25" s="7"/>
      <c r="E25" s="7"/>
    </row>
    <row r="26" spans="1:16" x14ac:dyDescent="0.25">
      <c r="A26" t="s">
        <v>38</v>
      </c>
      <c r="B26" s="7" t="s">
        <v>23</v>
      </c>
      <c r="C26" s="7"/>
      <c r="D26" s="7" t="s">
        <v>39</v>
      </c>
      <c r="E26" s="7"/>
      <c r="F26" s="7" t="s">
        <v>40</v>
      </c>
      <c r="G26" s="7"/>
      <c r="H26" s="7" t="s">
        <v>26</v>
      </c>
      <c r="I26" s="7"/>
      <c r="J26" s="7" t="s">
        <v>27</v>
      </c>
      <c r="K26" s="7"/>
    </row>
    <row r="27" spans="1:16" x14ac:dyDescent="0.25">
      <c r="A27">
        <v>1</v>
      </c>
      <c r="B27" s="8">
        <f>C1</f>
        <v>100000</v>
      </c>
      <c r="C27" s="8"/>
      <c r="D27" s="8">
        <f t="shared" ref="D27:D32" si="4">H27-F27</f>
        <v>15635.416666666668</v>
      </c>
      <c r="E27" s="8"/>
      <c r="F27" s="8">
        <f>B3*B27</f>
        <v>1237.4999999999998</v>
      </c>
      <c r="G27" s="8"/>
      <c r="H27" s="8">
        <f>(B27/6)*((1+B3)^A27)</f>
        <v>16872.916666666668</v>
      </c>
      <c r="I27" s="8"/>
      <c r="J27" s="8">
        <f t="shared" ref="J27:J32" si="5">B27-D27</f>
        <v>84364.583333333328</v>
      </c>
      <c r="K27" s="8"/>
      <c r="M27" t="s">
        <v>41</v>
      </c>
      <c r="N27" s="7" t="s">
        <v>42</v>
      </c>
      <c r="O27" s="7"/>
      <c r="P27" s="7"/>
    </row>
    <row r="28" spans="1:16" x14ac:dyDescent="0.25">
      <c r="A28">
        <v>2</v>
      </c>
      <c r="B28" s="8">
        <f>J27</f>
        <v>84364.583333333328</v>
      </c>
      <c r="C28" s="8"/>
      <c r="D28" s="8">
        <f t="shared" si="4"/>
        <v>16037.707291666669</v>
      </c>
      <c r="E28" s="8"/>
      <c r="F28" s="8">
        <f>B28*B3</f>
        <v>1044.0117187499998</v>
      </c>
      <c r="G28" s="8"/>
      <c r="H28" s="8">
        <f>(B27/6)*((1+B3)^A28)</f>
        <v>17081.719010416669</v>
      </c>
      <c r="I28" s="8"/>
      <c r="J28" s="8">
        <f t="shared" si="5"/>
        <v>68326.876041666663</v>
      </c>
      <c r="K28" s="8"/>
    </row>
    <row r="29" spans="1:16" x14ac:dyDescent="0.25">
      <c r="A29">
        <v>3</v>
      </c>
      <c r="B29" s="8">
        <f>J28</f>
        <v>68326.876041666663</v>
      </c>
      <c r="C29" s="8"/>
      <c r="D29" s="8">
        <f t="shared" si="4"/>
        <v>16447.56019215495</v>
      </c>
      <c r="E29" s="8"/>
      <c r="F29" s="8">
        <f>B29*B3</f>
        <v>845.54509101562485</v>
      </c>
      <c r="G29" s="8"/>
      <c r="H29" s="8">
        <f>(B27/6)*((1+B3)^A29)</f>
        <v>17293.105283170575</v>
      </c>
      <c r="I29" s="8"/>
      <c r="J29" s="8">
        <f t="shared" si="5"/>
        <v>51879.31584951171</v>
      </c>
      <c r="K29" s="8"/>
    </row>
    <row r="30" spans="1:16" x14ac:dyDescent="0.25">
      <c r="A30">
        <v>4</v>
      </c>
      <c r="B30" s="8">
        <f>J29</f>
        <v>51879.31584951171</v>
      </c>
      <c r="C30" s="8"/>
      <c r="D30" s="8">
        <f t="shared" si="4"/>
        <v>16865.100927412102</v>
      </c>
      <c r="E30" s="8"/>
      <c r="F30" s="8">
        <f>B30*B3</f>
        <v>642.00653363770732</v>
      </c>
      <c r="G30" s="8"/>
      <c r="H30" s="8">
        <f>(B27/6)*((1+B3)^A30)</f>
        <v>17507.107461049811</v>
      </c>
      <c r="I30" s="8"/>
      <c r="J30" s="8">
        <f t="shared" si="5"/>
        <v>35014.214922099607</v>
      </c>
      <c r="K30" s="8"/>
    </row>
    <row r="31" spans="1:16" x14ac:dyDescent="0.25">
      <c r="A31">
        <v>5</v>
      </c>
      <c r="B31" s="8">
        <f>J30</f>
        <v>35014.214922099607</v>
      </c>
      <c r="C31" s="8"/>
      <c r="D31" s="8">
        <f t="shared" si="4"/>
        <v>17290.45700621932</v>
      </c>
      <c r="E31" s="8"/>
      <c r="F31" s="8">
        <f>B31*B3</f>
        <v>433.3009096609826</v>
      </c>
      <c r="G31" s="8"/>
      <c r="H31" s="8">
        <f>(B27/6)*((1+B3)^A31)</f>
        <v>17723.757915880302</v>
      </c>
      <c r="I31" s="8"/>
      <c r="J31" s="8">
        <f t="shared" si="5"/>
        <v>17723.757915880287</v>
      </c>
      <c r="K31" s="8"/>
    </row>
    <row r="32" spans="1:16" x14ac:dyDescent="0.25">
      <c r="A32">
        <v>6</v>
      </c>
      <c r="B32" s="8">
        <f>J31</f>
        <v>17723.757915880287</v>
      </c>
      <c r="C32" s="8"/>
      <c r="D32" s="8">
        <f t="shared" si="4"/>
        <v>17723.757915880302</v>
      </c>
      <c r="E32" s="8"/>
      <c r="F32" s="8">
        <f>B32*B3</f>
        <v>219.33150420901853</v>
      </c>
      <c r="G32" s="8"/>
      <c r="H32" s="8">
        <f>(B27/6)*((1+B3)^A32)</f>
        <v>17943.08942008932</v>
      </c>
      <c r="I32" s="8"/>
      <c r="J32" s="8">
        <f t="shared" si="5"/>
        <v>0</v>
      </c>
      <c r="K32" s="8"/>
    </row>
    <row r="33" spans="1:17" x14ac:dyDescent="0.25">
      <c r="H33" s="9">
        <f>H27+H28+H29+H30+H31+H32</f>
        <v>104421.69575727335</v>
      </c>
      <c r="I33" s="7"/>
    </row>
    <row r="35" spans="1:17" x14ac:dyDescent="0.25">
      <c r="A35" s="7" t="s">
        <v>43</v>
      </c>
      <c r="B35" s="7"/>
      <c r="C35" s="7"/>
      <c r="D35" s="7"/>
      <c r="E35" s="7"/>
    </row>
    <row r="36" spans="1:17" x14ac:dyDescent="0.25">
      <c r="A36" t="s">
        <v>22</v>
      </c>
      <c r="B36" s="7" t="s">
        <v>34</v>
      </c>
      <c r="C36" s="7"/>
      <c r="D36" s="7" t="s">
        <v>39</v>
      </c>
      <c r="E36" s="7"/>
      <c r="F36" s="7" t="s">
        <v>40</v>
      </c>
      <c r="G36" s="7"/>
      <c r="H36" s="7" t="s">
        <v>26</v>
      </c>
      <c r="I36" s="7"/>
      <c r="J36" s="7" t="s">
        <v>27</v>
      </c>
      <c r="K36" s="7"/>
      <c r="M36" t="s">
        <v>41</v>
      </c>
      <c r="N36" s="7" t="s">
        <v>44</v>
      </c>
      <c r="O36" s="7"/>
      <c r="P36" s="7"/>
      <c r="Q36" s="7"/>
    </row>
    <row r="37" spans="1:17" x14ac:dyDescent="0.25">
      <c r="A37">
        <v>1</v>
      </c>
      <c r="B37" s="8">
        <f>C1</f>
        <v>100000</v>
      </c>
      <c r="C37" s="8"/>
      <c r="D37" s="8">
        <f t="shared" ref="D37:D42" si="6">H37-F37</f>
        <v>16158.439627227937</v>
      </c>
      <c r="E37" s="8"/>
      <c r="F37" s="8">
        <f>B37*B3</f>
        <v>1237.4999999999998</v>
      </c>
      <c r="G37" s="8"/>
      <c r="H37" s="8">
        <f>B37*(C3/(1-((1+B3)^(-6))))</f>
        <v>17395.939627227937</v>
      </c>
      <c r="I37" s="8"/>
      <c r="J37" s="8">
        <f t="shared" ref="J37:J42" si="7">B37-D37</f>
        <v>83841.560372772059</v>
      </c>
      <c r="K37" s="8"/>
    </row>
    <row r="38" spans="1:17" x14ac:dyDescent="0.25">
      <c r="A38">
        <v>2</v>
      </c>
      <c r="B38" s="8">
        <f>J37</f>
        <v>83841.560372772059</v>
      </c>
      <c r="C38" s="8"/>
      <c r="D38" s="8">
        <f t="shared" si="6"/>
        <v>16358.400317614884</v>
      </c>
      <c r="E38" s="8"/>
      <c r="F38" s="8">
        <f>B38*B3</f>
        <v>1037.5393096130542</v>
      </c>
      <c r="G38" s="8"/>
      <c r="H38" s="8">
        <f>100000*(B3/(1-((1+B3)^(-6))))</f>
        <v>17395.939627227937</v>
      </c>
      <c r="I38" s="8"/>
      <c r="J38" s="8">
        <f t="shared" si="7"/>
        <v>67483.160055157176</v>
      </c>
      <c r="K38" s="8"/>
    </row>
    <row r="39" spans="1:17" x14ac:dyDescent="0.25">
      <c r="A39">
        <v>3</v>
      </c>
      <c r="B39" s="8">
        <f>J38</f>
        <v>67483.160055157176</v>
      </c>
      <c r="C39" s="8"/>
      <c r="D39" s="8">
        <f t="shared" si="6"/>
        <v>16560.835521545367</v>
      </c>
      <c r="E39" s="8"/>
      <c r="F39" s="8">
        <f>B39*B3</f>
        <v>835.10410568256998</v>
      </c>
      <c r="G39" s="8"/>
      <c r="H39" s="8">
        <f>100000*(B3/(1-((1+B3)^(-6))))</f>
        <v>17395.939627227937</v>
      </c>
      <c r="I39" s="8"/>
      <c r="J39" s="8">
        <f t="shared" si="7"/>
        <v>50922.324533611813</v>
      </c>
      <c r="K39" s="8"/>
    </row>
    <row r="40" spans="1:17" x14ac:dyDescent="0.25">
      <c r="A40">
        <v>4</v>
      </c>
      <c r="B40" s="8">
        <f>J39</f>
        <v>50922.324533611813</v>
      </c>
      <c r="C40" s="8"/>
      <c r="D40" s="8">
        <f t="shared" si="6"/>
        <v>16765.77586112449</v>
      </c>
      <c r="E40" s="8"/>
      <c r="F40" s="8">
        <f>B40*B3</f>
        <v>630.16376610344616</v>
      </c>
      <c r="G40" s="8"/>
      <c r="H40" s="8">
        <f>100000*(B3/(1-((1+B3)^(-6))))</f>
        <v>17395.939627227937</v>
      </c>
      <c r="I40" s="8"/>
      <c r="J40" s="8">
        <f t="shared" si="7"/>
        <v>34156.548672487319</v>
      </c>
      <c r="K40" s="8"/>
    </row>
    <row r="41" spans="1:17" x14ac:dyDescent="0.25">
      <c r="A41">
        <v>5</v>
      </c>
      <c r="B41" s="8">
        <f>J40</f>
        <v>34156.548672487319</v>
      </c>
      <c r="C41" s="8"/>
      <c r="D41" s="8">
        <f t="shared" si="6"/>
        <v>16973.252337405906</v>
      </c>
      <c r="E41" s="8"/>
      <c r="F41" s="8">
        <f>B41*B3</f>
        <v>422.68728982203055</v>
      </c>
      <c r="G41" s="8"/>
      <c r="H41" s="8">
        <f>100000*(B3/(1-((1+B3)^(-6))))</f>
        <v>17395.939627227937</v>
      </c>
      <c r="I41" s="8"/>
      <c r="J41" s="8">
        <f t="shared" si="7"/>
        <v>17183.296335081413</v>
      </c>
      <c r="K41" s="8"/>
    </row>
    <row r="42" spans="1:17" x14ac:dyDescent="0.25">
      <c r="A42">
        <v>6</v>
      </c>
      <c r="B42" s="8">
        <f>J41</f>
        <v>17183.296335081413</v>
      </c>
      <c r="C42" s="8"/>
      <c r="D42" s="8">
        <f t="shared" si="6"/>
        <v>17183.296335081304</v>
      </c>
      <c r="E42" s="8"/>
      <c r="F42" s="8">
        <f>B42*B3</f>
        <v>212.64329214663246</v>
      </c>
      <c r="G42" s="8"/>
      <c r="H42" s="8">
        <f>100000*(B3/(1-((1+B3)^(-6))))</f>
        <v>17395.939627227937</v>
      </c>
      <c r="I42" s="8"/>
      <c r="J42" s="8">
        <f t="shared" si="7"/>
        <v>1.0913936421275139E-10</v>
      </c>
      <c r="K42" s="8"/>
    </row>
    <row r="43" spans="1:17" x14ac:dyDescent="0.25">
      <c r="H43" s="9">
        <f>H37+H38+H39+H40+H41+H42</f>
        <v>104375.63776336763</v>
      </c>
      <c r="I43" s="7"/>
    </row>
  </sheetData>
  <mergeCells count="162">
    <mergeCell ref="F1:G1"/>
    <mergeCell ref="F7:G7"/>
    <mergeCell ref="H7:I7"/>
    <mergeCell ref="J7:K7"/>
    <mergeCell ref="F2:G2"/>
    <mergeCell ref="I2:J2"/>
    <mergeCell ref="A4:D4"/>
    <mergeCell ref="A5:E5"/>
    <mergeCell ref="B6:C6"/>
    <mergeCell ref="D6:E6"/>
    <mergeCell ref="F6:G6"/>
    <mergeCell ref="C1:D1"/>
    <mergeCell ref="A1:B1"/>
    <mergeCell ref="A2:B2"/>
    <mergeCell ref="C2:D2"/>
    <mergeCell ref="F3:G3"/>
    <mergeCell ref="I3:J3"/>
    <mergeCell ref="F4:G4"/>
    <mergeCell ref="I4:J4"/>
    <mergeCell ref="B8:C8"/>
    <mergeCell ref="B9:C9"/>
    <mergeCell ref="J8:K8"/>
    <mergeCell ref="J9:K9"/>
    <mergeCell ref="H6:I6"/>
    <mergeCell ref="J6:K6"/>
    <mergeCell ref="B7:C7"/>
    <mergeCell ref="D7:E7"/>
    <mergeCell ref="F9:G9"/>
    <mergeCell ref="F8:G8"/>
    <mergeCell ref="H8:I8"/>
    <mergeCell ref="H9:I9"/>
    <mergeCell ref="H10:I10"/>
    <mergeCell ref="H11:I11"/>
    <mergeCell ref="H12:I12"/>
    <mergeCell ref="B10:C10"/>
    <mergeCell ref="B11:C11"/>
    <mergeCell ref="B12:C12"/>
    <mergeCell ref="D8:E8"/>
    <mergeCell ref="D9:E9"/>
    <mergeCell ref="D10:E10"/>
    <mergeCell ref="D11:E11"/>
    <mergeCell ref="D12:E12"/>
    <mergeCell ref="J10:K10"/>
    <mergeCell ref="J11:K11"/>
    <mergeCell ref="J12:K12"/>
    <mergeCell ref="H13:I13"/>
    <mergeCell ref="A15:E15"/>
    <mergeCell ref="B16:C16"/>
    <mergeCell ref="D16:E16"/>
    <mergeCell ref="F16:G16"/>
    <mergeCell ref="H16:I16"/>
    <mergeCell ref="J16:K16"/>
    <mergeCell ref="F12:G12"/>
    <mergeCell ref="F11:G11"/>
    <mergeCell ref="F10:G10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J19:K19"/>
    <mergeCell ref="H19:I19"/>
    <mergeCell ref="F19:G19"/>
    <mergeCell ref="D19:E19"/>
    <mergeCell ref="B19:C19"/>
    <mergeCell ref="B20:C20"/>
    <mergeCell ref="D20:E20"/>
    <mergeCell ref="F20:G20"/>
    <mergeCell ref="H20:I20"/>
    <mergeCell ref="J20:K20"/>
    <mergeCell ref="A25:E25"/>
    <mergeCell ref="B26:C26"/>
    <mergeCell ref="D26:E26"/>
    <mergeCell ref="F26:G26"/>
    <mergeCell ref="H26:I26"/>
    <mergeCell ref="J26:K26"/>
    <mergeCell ref="J21:K21"/>
    <mergeCell ref="H21:I21"/>
    <mergeCell ref="F21:G21"/>
    <mergeCell ref="D21:E21"/>
    <mergeCell ref="B21:C21"/>
    <mergeCell ref="B22:C22"/>
    <mergeCell ref="D22:E22"/>
    <mergeCell ref="F22:G22"/>
    <mergeCell ref="H22:I22"/>
    <mergeCell ref="J22:K22"/>
    <mergeCell ref="F31:G31"/>
    <mergeCell ref="F32:G32"/>
    <mergeCell ref="D32:E32"/>
    <mergeCell ref="D31:E31"/>
    <mergeCell ref="D30:E30"/>
    <mergeCell ref="D28:E28"/>
    <mergeCell ref="D29:E29"/>
    <mergeCell ref="D27:E27"/>
    <mergeCell ref="B27:C27"/>
    <mergeCell ref="B28:C28"/>
    <mergeCell ref="B29:C29"/>
    <mergeCell ref="B30:C30"/>
    <mergeCell ref="B31:C31"/>
    <mergeCell ref="B32:C32"/>
    <mergeCell ref="N27:P27"/>
    <mergeCell ref="A35:E35"/>
    <mergeCell ref="B36:C36"/>
    <mergeCell ref="D36:E36"/>
    <mergeCell ref="F36:G36"/>
    <mergeCell ref="H36:I36"/>
    <mergeCell ref="J36:K36"/>
    <mergeCell ref="N36:Q36"/>
    <mergeCell ref="J27:K27"/>
    <mergeCell ref="J28:K28"/>
    <mergeCell ref="J29:K29"/>
    <mergeCell ref="J30:K30"/>
    <mergeCell ref="J31:K31"/>
    <mergeCell ref="J32:K32"/>
    <mergeCell ref="H32:I32"/>
    <mergeCell ref="H31:I31"/>
    <mergeCell ref="H30:I30"/>
    <mergeCell ref="H29:I29"/>
    <mergeCell ref="H28:I28"/>
    <mergeCell ref="H27:I27"/>
    <mergeCell ref="F27:G27"/>
    <mergeCell ref="F28:G28"/>
    <mergeCell ref="F29:G29"/>
    <mergeCell ref="F30:G30"/>
    <mergeCell ref="F37:G37"/>
    <mergeCell ref="H37:I37"/>
    <mergeCell ref="J37:K37"/>
    <mergeCell ref="B38:C38"/>
    <mergeCell ref="D38:E38"/>
    <mergeCell ref="F38:G38"/>
    <mergeCell ref="H38:I38"/>
    <mergeCell ref="J38:K38"/>
    <mergeCell ref="H33:I33"/>
    <mergeCell ref="H42:I42"/>
    <mergeCell ref="H41:I41"/>
    <mergeCell ref="J41:K41"/>
    <mergeCell ref="J42:K42"/>
    <mergeCell ref="H43:I43"/>
    <mergeCell ref="H23:I23"/>
    <mergeCell ref="B41:C41"/>
    <mergeCell ref="B42:C42"/>
    <mergeCell ref="D42:E42"/>
    <mergeCell ref="D41:E41"/>
    <mergeCell ref="F41:G41"/>
    <mergeCell ref="F42:G42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B37:C37"/>
    <mergeCell ref="D37:E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2019-04-29T13:47:58Z</dcterms:created>
  <dcterms:modified xsi:type="dcterms:W3CDTF">2019-05-06T00:36:17Z</dcterms:modified>
</cp:coreProperties>
</file>