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6930" firstSheet="4" activeTab="7"/>
  </bookViews>
  <sheets>
    <sheet name="Análisis 2020" sheetId="1" r:id="rId1"/>
    <sheet name="Análisis 2021" sheetId="2" r:id="rId2"/>
    <sheet name="Análisis 2022" sheetId="3" r:id="rId3"/>
    <sheet name="Análisis 2023" sheetId="4" r:id="rId4"/>
    <sheet name="Análisis 2020 PB" sheetId="5" r:id="rId5"/>
    <sheet name="Análisis 2021 PB" sheetId="6" r:id="rId6"/>
    <sheet name="Análisis 2022 PB" sheetId="7" r:id="rId7"/>
    <sheet name="Análisis 2023 PB" sheetId="8" r:id="rId8"/>
    <sheet name="Análisis Consolidado" sheetId="9" r:id="rId9"/>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9" i="1" l="1"/>
  <c r="I18" i="1"/>
  <c r="I19" i="1"/>
  <c r="I20" i="1"/>
  <c r="I21" i="1"/>
  <c r="I22" i="1"/>
  <c r="I23" i="1"/>
  <c r="I24" i="1"/>
  <c r="I25" i="1"/>
  <c r="I26" i="1"/>
  <c r="I27" i="1"/>
  <c r="I17" i="1"/>
  <c r="P5" i="4"/>
  <c r="Q5" i="4" s="1"/>
  <c r="R5" i="4" s="1"/>
  <c r="P6" i="4"/>
  <c r="Q6" i="4" s="1"/>
  <c r="R6" i="4" s="1"/>
  <c r="P7" i="4"/>
  <c r="Q7" i="4"/>
  <c r="R7" i="4" s="1"/>
  <c r="P8" i="4"/>
  <c r="Q8" i="4" s="1"/>
  <c r="R8" i="4" s="1"/>
  <c r="P9" i="4"/>
  <c r="Q9" i="4" s="1"/>
  <c r="R9" i="4" s="1"/>
  <c r="P10" i="4"/>
  <c r="Q10" i="4" s="1"/>
  <c r="R10" i="4" s="1"/>
  <c r="P11" i="4"/>
  <c r="Q11" i="4"/>
  <c r="R11" i="4" s="1"/>
  <c r="P12" i="4"/>
  <c r="Q12" i="4"/>
  <c r="R12" i="4"/>
  <c r="P13" i="4"/>
  <c r="Q13" i="4" s="1"/>
  <c r="R13" i="4" s="1"/>
  <c r="P14" i="4"/>
  <c r="Q14" i="4" s="1"/>
  <c r="R14" i="4" s="1"/>
  <c r="P15" i="4"/>
  <c r="Q15" i="4"/>
  <c r="R15" i="4" s="1"/>
  <c r="P16" i="4"/>
  <c r="Q16" i="4" s="1"/>
  <c r="R16" i="4" s="1"/>
  <c r="P17" i="4"/>
  <c r="Q17" i="4" s="1"/>
  <c r="R17" i="4" s="1"/>
  <c r="P18" i="4"/>
  <c r="Q18" i="4" s="1"/>
  <c r="R18" i="4" s="1"/>
  <c r="P19" i="4"/>
  <c r="Q19" i="4"/>
  <c r="R19" i="4" s="1"/>
  <c r="P20" i="4"/>
  <c r="Q20" i="4"/>
  <c r="R20" i="4"/>
  <c r="P21" i="4"/>
  <c r="Q21" i="4" s="1"/>
  <c r="R21" i="4" s="1"/>
  <c r="P22" i="4"/>
  <c r="Q22" i="4" s="1"/>
  <c r="R22" i="4" s="1"/>
  <c r="P23" i="4"/>
  <c r="Q23" i="4"/>
  <c r="R23" i="4" s="1"/>
  <c r="P24" i="4"/>
  <c r="Q24" i="4" s="1"/>
  <c r="R24" i="4" s="1"/>
  <c r="P4" i="4"/>
  <c r="Q4" i="4" s="1"/>
  <c r="R4" i="4" s="1"/>
  <c r="E5" i="4"/>
  <c r="F5" i="4"/>
  <c r="G5" i="4"/>
  <c r="H5" i="4"/>
  <c r="I5" i="4"/>
  <c r="J5" i="4"/>
  <c r="K5" i="4"/>
  <c r="L5" i="4"/>
  <c r="M5" i="4"/>
  <c r="N5" i="4"/>
  <c r="O5" i="4"/>
  <c r="E6" i="4"/>
  <c r="F6" i="4"/>
  <c r="G6" i="4"/>
  <c r="H6" i="4"/>
  <c r="I6" i="4"/>
  <c r="J6" i="4"/>
  <c r="K6" i="4"/>
  <c r="L6" i="4"/>
  <c r="M6" i="4"/>
  <c r="N6" i="4"/>
  <c r="O6" i="4"/>
  <c r="E7" i="4"/>
  <c r="F7" i="4"/>
  <c r="G7" i="4"/>
  <c r="H7" i="4"/>
  <c r="I7" i="4"/>
  <c r="J7" i="4"/>
  <c r="K7" i="4"/>
  <c r="L7" i="4"/>
  <c r="M7" i="4"/>
  <c r="N7" i="4"/>
  <c r="O7" i="4"/>
  <c r="E8" i="4"/>
  <c r="F8" i="4"/>
  <c r="G8" i="4"/>
  <c r="H8" i="4"/>
  <c r="I8" i="4"/>
  <c r="J8" i="4"/>
  <c r="K8" i="4"/>
  <c r="L8" i="4"/>
  <c r="M8" i="4"/>
  <c r="N8" i="4"/>
  <c r="O8" i="4"/>
  <c r="E9" i="4"/>
  <c r="F9" i="4"/>
  <c r="G9" i="4"/>
  <c r="H9" i="4"/>
  <c r="I9" i="4"/>
  <c r="J9" i="4"/>
  <c r="K9" i="4"/>
  <c r="L9" i="4"/>
  <c r="M9" i="4"/>
  <c r="N9" i="4"/>
  <c r="O9" i="4"/>
  <c r="E10" i="4"/>
  <c r="F10" i="4"/>
  <c r="G10" i="4"/>
  <c r="H10" i="4"/>
  <c r="I10" i="4"/>
  <c r="J10" i="4"/>
  <c r="K10" i="4"/>
  <c r="L10" i="4"/>
  <c r="M10" i="4"/>
  <c r="N10" i="4"/>
  <c r="O10" i="4"/>
  <c r="E11" i="4"/>
  <c r="F11" i="4"/>
  <c r="G11" i="4"/>
  <c r="H11" i="4"/>
  <c r="I11" i="4"/>
  <c r="J11" i="4"/>
  <c r="K11" i="4"/>
  <c r="L11" i="4"/>
  <c r="M11" i="4"/>
  <c r="N11" i="4"/>
  <c r="O11" i="4"/>
  <c r="E12" i="4"/>
  <c r="F12" i="4"/>
  <c r="G12" i="4"/>
  <c r="H12" i="4"/>
  <c r="I12" i="4"/>
  <c r="J12" i="4"/>
  <c r="K12" i="4"/>
  <c r="L12" i="4"/>
  <c r="M12" i="4"/>
  <c r="N12" i="4"/>
  <c r="O12" i="4"/>
  <c r="E13" i="4"/>
  <c r="F13" i="4"/>
  <c r="G13" i="4"/>
  <c r="H13" i="4"/>
  <c r="I13" i="4"/>
  <c r="J13" i="4"/>
  <c r="K13" i="4"/>
  <c r="L13" i="4"/>
  <c r="M13" i="4"/>
  <c r="N13" i="4"/>
  <c r="O13" i="4"/>
  <c r="E14" i="4"/>
  <c r="F14" i="4"/>
  <c r="G14" i="4"/>
  <c r="H14" i="4"/>
  <c r="I14" i="4"/>
  <c r="J14" i="4"/>
  <c r="K14" i="4"/>
  <c r="L14" i="4"/>
  <c r="M14" i="4"/>
  <c r="N14" i="4"/>
  <c r="O14" i="4"/>
  <c r="E15" i="4"/>
  <c r="F15" i="4"/>
  <c r="G15" i="4"/>
  <c r="H15" i="4"/>
  <c r="I15" i="4"/>
  <c r="J15" i="4"/>
  <c r="K15" i="4"/>
  <c r="L15" i="4"/>
  <c r="M15" i="4"/>
  <c r="N15" i="4"/>
  <c r="O15" i="4"/>
  <c r="E16" i="4"/>
  <c r="F16" i="4"/>
  <c r="G16" i="4"/>
  <c r="H16" i="4"/>
  <c r="I16" i="4"/>
  <c r="J16" i="4"/>
  <c r="K16" i="4"/>
  <c r="L16" i="4"/>
  <c r="M16" i="4"/>
  <c r="N16" i="4"/>
  <c r="O16" i="4"/>
  <c r="E17" i="4"/>
  <c r="F17" i="4"/>
  <c r="G17" i="4"/>
  <c r="H17" i="4"/>
  <c r="I17" i="4"/>
  <c r="J17" i="4"/>
  <c r="K17" i="4"/>
  <c r="L17" i="4"/>
  <c r="M17" i="4"/>
  <c r="N17" i="4"/>
  <c r="O17" i="4"/>
  <c r="E18" i="4"/>
  <c r="F18" i="4"/>
  <c r="G18" i="4"/>
  <c r="H18" i="4"/>
  <c r="I18" i="4"/>
  <c r="J18" i="4"/>
  <c r="K18" i="4"/>
  <c r="L18" i="4"/>
  <c r="M18" i="4"/>
  <c r="N18" i="4"/>
  <c r="O18" i="4"/>
  <c r="E19" i="4"/>
  <c r="F19" i="4"/>
  <c r="G19" i="4"/>
  <c r="H19" i="4"/>
  <c r="I19" i="4"/>
  <c r="J19" i="4"/>
  <c r="K19" i="4"/>
  <c r="L19" i="4"/>
  <c r="M19" i="4"/>
  <c r="N19" i="4"/>
  <c r="O19" i="4"/>
  <c r="E20" i="4"/>
  <c r="F20" i="4"/>
  <c r="G20" i="4"/>
  <c r="H20" i="4"/>
  <c r="I20" i="4"/>
  <c r="J20" i="4"/>
  <c r="K20" i="4"/>
  <c r="L20" i="4"/>
  <c r="M20" i="4"/>
  <c r="N20" i="4"/>
  <c r="O20" i="4"/>
  <c r="E21" i="4"/>
  <c r="F21" i="4"/>
  <c r="G21" i="4"/>
  <c r="H21" i="4"/>
  <c r="I21" i="4"/>
  <c r="J21" i="4"/>
  <c r="K21" i="4"/>
  <c r="L21" i="4"/>
  <c r="M21" i="4"/>
  <c r="N21" i="4"/>
  <c r="O21" i="4"/>
  <c r="E22" i="4"/>
  <c r="F22" i="4"/>
  <c r="G22" i="4"/>
  <c r="H22" i="4"/>
  <c r="I22" i="4"/>
  <c r="J22" i="4"/>
  <c r="K22" i="4"/>
  <c r="L22" i="4"/>
  <c r="M22" i="4"/>
  <c r="N22" i="4"/>
  <c r="O22" i="4"/>
  <c r="E23" i="4"/>
  <c r="F23" i="4"/>
  <c r="G23" i="4"/>
  <c r="H23" i="4"/>
  <c r="I23" i="4"/>
  <c r="J23" i="4"/>
  <c r="K23" i="4"/>
  <c r="L23" i="4"/>
  <c r="M23" i="4"/>
  <c r="N23" i="4"/>
  <c r="O23" i="4"/>
  <c r="E24" i="4"/>
  <c r="F24" i="4"/>
  <c r="G24" i="4"/>
  <c r="H24" i="4"/>
  <c r="I24" i="4"/>
  <c r="J24" i="4"/>
  <c r="K24" i="4"/>
  <c r="L24" i="4"/>
  <c r="M24" i="4"/>
  <c r="N24" i="4"/>
  <c r="O24" i="4"/>
  <c r="F4" i="4"/>
  <c r="G4" i="4"/>
  <c r="H4" i="4"/>
  <c r="I4" i="4"/>
  <c r="J4" i="4"/>
  <c r="K4" i="4"/>
  <c r="L4" i="4"/>
  <c r="M4" i="4"/>
  <c r="N4" i="4"/>
  <c r="O4" i="4"/>
  <c r="E4" i="4"/>
  <c r="H29" i="1"/>
  <c r="H31" i="1" s="1"/>
  <c r="H18" i="1"/>
  <c r="H19" i="1"/>
  <c r="H20" i="1"/>
  <c r="H21" i="1"/>
  <c r="H22" i="1"/>
  <c r="H23" i="1"/>
  <c r="H24" i="1"/>
  <c r="H25" i="1"/>
  <c r="H26" i="1"/>
  <c r="H27" i="1"/>
  <c r="H17" i="1"/>
  <c r="P5" i="3"/>
  <c r="Q5" i="3" s="1"/>
  <c r="R5" i="3" s="1"/>
  <c r="P6" i="3"/>
  <c r="Q6" i="3" s="1"/>
  <c r="R6" i="3" s="1"/>
  <c r="P7" i="3"/>
  <c r="Q7" i="3"/>
  <c r="R7" i="3" s="1"/>
  <c r="P8" i="3"/>
  <c r="Q8" i="3" s="1"/>
  <c r="R8" i="3" s="1"/>
  <c r="P9" i="3"/>
  <c r="Q9" i="3" s="1"/>
  <c r="R9" i="3" s="1"/>
  <c r="P10" i="3"/>
  <c r="Q10" i="3" s="1"/>
  <c r="R10" i="3" s="1"/>
  <c r="P11" i="3"/>
  <c r="Q11" i="3"/>
  <c r="R11" i="3" s="1"/>
  <c r="P12" i="3"/>
  <c r="Q12" i="3"/>
  <c r="R12" i="3"/>
  <c r="P13" i="3"/>
  <c r="Q13" i="3" s="1"/>
  <c r="R13" i="3" s="1"/>
  <c r="P14" i="3"/>
  <c r="Q14" i="3" s="1"/>
  <c r="R14" i="3" s="1"/>
  <c r="P15" i="3"/>
  <c r="Q15" i="3"/>
  <c r="R15" i="3" s="1"/>
  <c r="P16" i="3"/>
  <c r="Q16" i="3" s="1"/>
  <c r="R16" i="3" s="1"/>
  <c r="P17" i="3"/>
  <c r="Q17" i="3" s="1"/>
  <c r="R17" i="3" s="1"/>
  <c r="P18" i="3"/>
  <c r="Q18" i="3"/>
  <c r="R18" i="3" s="1"/>
  <c r="P19" i="3"/>
  <c r="Q19" i="3"/>
  <c r="R19" i="3" s="1"/>
  <c r="P20" i="3"/>
  <c r="Q20" i="3"/>
  <c r="R20" i="3"/>
  <c r="Q4" i="3"/>
  <c r="R4" i="3" s="1"/>
  <c r="P4" i="3"/>
  <c r="E20" i="3"/>
  <c r="F20" i="3"/>
  <c r="G20" i="3"/>
  <c r="H20" i="3"/>
  <c r="I20" i="3"/>
  <c r="J20" i="3"/>
  <c r="K20" i="3"/>
  <c r="L20" i="3"/>
  <c r="M20" i="3"/>
  <c r="N20" i="3"/>
  <c r="O20" i="3"/>
  <c r="E5" i="3"/>
  <c r="F5" i="3"/>
  <c r="G5" i="3"/>
  <c r="H5" i="3"/>
  <c r="I5" i="3"/>
  <c r="J5" i="3"/>
  <c r="K5" i="3"/>
  <c r="L5" i="3"/>
  <c r="M5" i="3"/>
  <c r="N5" i="3"/>
  <c r="O5" i="3"/>
  <c r="E6" i="3"/>
  <c r="F6" i="3"/>
  <c r="G6" i="3"/>
  <c r="H6" i="3"/>
  <c r="I6" i="3"/>
  <c r="J6" i="3"/>
  <c r="K6" i="3"/>
  <c r="L6" i="3"/>
  <c r="M6" i="3"/>
  <c r="N6" i="3"/>
  <c r="O6" i="3"/>
  <c r="E7" i="3"/>
  <c r="F7" i="3"/>
  <c r="G7" i="3"/>
  <c r="H7" i="3"/>
  <c r="I7" i="3"/>
  <c r="J7" i="3"/>
  <c r="K7" i="3"/>
  <c r="L7" i="3"/>
  <c r="M7" i="3"/>
  <c r="N7" i="3"/>
  <c r="O7" i="3"/>
  <c r="E8" i="3"/>
  <c r="F8" i="3"/>
  <c r="G8" i="3"/>
  <c r="H8" i="3"/>
  <c r="I8" i="3"/>
  <c r="J8" i="3"/>
  <c r="K8" i="3"/>
  <c r="L8" i="3"/>
  <c r="M8" i="3"/>
  <c r="N8" i="3"/>
  <c r="O8" i="3"/>
  <c r="E9" i="3"/>
  <c r="F9" i="3"/>
  <c r="G9" i="3"/>
  <c r="H9" i="3"/>
  <c r="I9" i="3"/>
  <c r="J9" i="3"/>
  <c r="K9" i="3"/>
  <c r="L9" i="3"/>
  <c r="M9" i="3"/>
  <c r="N9" i="3"/>
  <c r="O9" i="3"/>
  <c r="E10" i="3"/>
  <c r="F10" i="3"/>
  <c r="G10" i="3"/>
  <c r="H10" i="3"/>
  <c r="I10" i="3"/>
  <c r="J10" i="3"/>
  <c r="K10" i="3"/>
  <c r="L10" i="3"/>
  <c r="M10" i="3"/>
  <c r="N10" i="3"/>
  <c r="O10" i="3"/>
  <c r="E11" i="3"/>
  <c r="F11" i="3"/>
  <c r="G11" i="3"/>
  <c r="H11" i="3"/>
  <c r="I11" i="3"/>
  <c r="J11" i="3"/>
  <c r="K11" i="3"/>
  <c r="L11" i="3"/>
  <c r="M11" i="3"/>
  <c r="N11" i="3"/>
  <c r="O11" i="3"/>
  <c r="E12" i="3"/>
  <c r="F12" i="3"/>
  <c r="G12" i="3"/>
  <c r="H12" i="3"/>
  <c r="I12" i="3"/>
  <c r="J12" i="3"/>
  <c r="K12" i="3"/>
  <c r="L12" i="3"/>
  <c r="M12" i="3"/>
  <c r="N12" i="3"/>
  <c r="O12" i="3"/>
  <c r="E13" i="3"/>
  <c r="F13" i="3"/>
  <c r="G13" i="3"/>
  <c r="H13" i="3"/>
  <c r="I13" i="3"/>
  <c r="J13" i="3"/>
  <c r="K13" i="3"/>
  <c r="L13" i="3"/>
  <c r="M13" i="3"/>
  <c r="N13" i="3"/>
  <c r="O13" i="3"/>
  <c r="E14" i="3"/>
  <c r="F14" i="3"/>
  <c r="G14" i="3"/>
  <c r="H14" i="3"/>
  <c r="I14" i="3"/>
  <c r="J14" i="3"/>
  <c r="K14" i="3"/>
  <c r="L14" i="3"/>
  <c r="M14" i="3"/>
  <c r="N14" i="3"/>
  <c r="O14" i="3"/>
  <c r="E15" i="3"/>
  <c r="F15" i="3"/>
  <c r="G15" i="3"/>
  <c r="H15" i="3"/>
  <c r="I15" i="3"/>
  <c r="J15" i="3"/>
  <c r="K15" i="3"/>
  <c r="L15" i="3"/>
  <c r="M15" i="3"/>
  <c r="N15" i="3"/>
  <c r="O15" i="3"/>
  <c r="E16" i="3"/>
  <c r="F16" i="3"/>
  <c r="G16" i="3"/>
  <c r="H16" i="3"/>
  <c r="I16" i="3"/>
  <c r="J16" i="3"/>
  <c r="K16" i="3"/>
  <c r="L16" i="3"/>
  <c r="M16" i="3"/>
  <c r="N16" i="3"/>
  <c r="O16" i="3"/>
  <c r="E17" i="3"/>
  <c r="F17" i="3"/>
  <c r="G17" i="3"/>
  <c r="H17" i="3"/>
  <c r="I17" i="3"/>
  <c r="J17" i="3"/>
  <c r="K17" i="3"/>
  <c r="L17" i="3"/>
  <c r="M17" i="3"/>
  <c r="N17" i="3"/>
  <c r="O17" i="3"/>
  <c r="E18" i="3"/>
  <c r="F18" i="3"/>
  <c r="G18" i="3"/>
  <c r="H18" i="3"/>
  <c r="I18" i="3"/>
  <c r="J18" i="3"/>
  <c r="K18" i="3"/>
  <c r="L18" i="3"/>
  <c r="M18" i="3"/>
  <c r="N18" i="3"/>
  <c r="O18" i="3"/>
  <c r="E19" i="3"/>
  <c r="F19" i="3"/>
  <c r="G19" i="3"/>
  <c r="H19" i="3"/>
  <c r="I19" i="3"/>
  <c r="J19" i="3"/>
  <c r="K19" i="3"/>
  <c r="L19" i="3"/>
  <c r="M19" i="3"/>
  <c r="N19" i="3"/>
  <c r="O19" i="3"/>
  <c r="F4" i="3"/>
  <c r="G4" i="3"/>
  <c r="H4" i="3"/>
  <c r="I4" i="3"/>
  <c r="J4" i="3"/>
  <c r="K4" i="3"/>
  <c r="L4" i="3"/>
  <c r="M4" i="3"/>
  <c r="N4" i="3"/>
  <c r="O4" i="3"/>
  <c r="E4" i="3"/>
  <c r="G31" i="1"/>
  <c r="I31" i="1"/>
  <c r="G29" i="1"/>
  <c r="G18" i="1"/>
  <c r="G19" i="1"/>
  <c r="G20" i="1"/>
  <c r="G21" i="1"/>
  <c r="G22" i="1"/>
  <c r="G23" i="1"/>
  <c r="G24" i="1"/>
  <c r="G25" i="1"/>
  <c r="G26" i="1"/>
  <c r="G27" i="1"/>
  <c r="G17" i="1"/>
  <c r="F17" i="1"/>
  <c r="F29" i="1" s="1"/>
  <c r="F31" i="1" s="1"/>
  <c r="R5" i="2"/>
  <c r="R6" i="2"/>
  <c r="R7" i="2"/>
  <c r="R8" i="2"/>
  <c r="R9" i="2"/>
  <c r="R10" i="2"/>
  <c r="R11" i="2"/>
  <c r="R12" i="2"/>
  <c r="R13" i="2"/>
  <c r="R14" i="2"/>
  <c r="R15" i="2"/>
  <c r="R16" i="2"/>
  <c r="R17" i="2"/>
  <c r="R4" i="2"/>
  <c r="Q5" i="2"/>
  <c r="Q6" i="2"/>
  <c r="Q7" i="2"/>
  <c r="Q8" i="2"/>
  <c r="Q9" i="2"/>
  <c r="Q10" i="2"/>
  <c r="Q11" i="2"/>
  <c r="Q12" i="2"/>
  <c r="Q13" i="2"/>
  <c r="Q14" i="2"/>
  <c r="Q15" i="2"/>
  <c r="Q16" i="2"/>
  <c r="Q17" i="2"/>
  <c r="Q4" i="2"/>
  <c r="P5" i="2"/>
  <c r="P6" i="2"/>
  <c r="P7" i="2"/>
  <c r="P8" i="2"/>
  <c r="P9" i="2"/>
  <c r="P10" i="2"/>
  <c r="P11" i="2"/>
  <c r="P12" i="2"/>
  <c r="P13" i="2"/>
  <c r="P14" i="2"/>
  <c r="P15" i="2"/>
  <c r="P16" i="2"/>
  <c r="P17" i="2"/>
  <c r="P4" i="2"/>
  <c r="E5" i="2"/>
  <c r="F5" i="2"/>
  <c r="G5" i="2"/>
  <c r="H5" i="2"/>
  <c r="I5" i="2"/>
  <c r="J5" i="2"/>
  <c r="K5" i="2"/>
  <c r="L5" i="2"/>
  <c r="M5" i="2"/>
  <c r="N5" i="2"/>
  <c r="O5" i="2"/>
  <c r="E6" i="2"/>
  <c r="F6" i="2"/>
  <c r="G6" i="2"/>
  <c r="H6" i="2"/>
  <c r="I6" i="2"/>
  <c r="J6" i="2"/>
  <c r="K6" i="2"/>
  <c r="L6" i="2"/>
  <c r="M6" i="2"/>
  <c r="N6" i="2"/>
  <c r="O6" i="2"/>
  <c r="E7" i="2"/>
  <c r="F7" i="2"/>
  <c r="G7" i="2"/>
  <c r="H7" i="2"/>
  <c r="I7" i="2"/>
  <c r="J7" i="2"/>
  <c r="K7" i="2"/>
  <c r="L7" i="2"/>
  <c r="M7" i="2"/>
  <c r="N7" i="2"/>
  <c r="O7" i="2"/>
  <c r="E8" i="2"/>
  <c r="F8" i="2"/>
  <c r="G8" i="2"/>
  <c r="H8" i="2"/>
  <c r="I8" i="2"/>
  <c r="J8" i="2"/>
  <c r="K8" i="2"/>
  <c r="L8" i="2"/>
  <c r="M8" i="2"/>
  <c r="N8" i="2"/>
  <c r="O8" i="2"/>
  <c r="E9" i="2"/>
  <c r="F9" i="2"/>
  <c r="G9" i="2"/>
  <c r="H9" i="2"/>
  <c r="I9" i="2"/>
  <c r="J9" i="2"/>
  <c r="K9" i="2"/>
  <c r="L9" i="2"/>
  <c r="M9" i="2"/>
  <c r="N9" i="2"/>
  <c r="O9" i="2"/>
  <c r="E10" i="2"/>
  <c r="F10" i="2"/>
  <c r="G10" i="2"/>
  <c r="H10" i="2"/>
  <c r="I10" i="2"/>
  <c r="J10" i="2"/>
  <c r="K10" i="2"/>
  <c r="L10" i="2"/>
  <c r="M10" i="2"/>
  <c r="N10" i="2"/>
  <c r="O10" i="2"/>
  <c r="E11" i="2"/>
  <c r="F11" i="2"/>
  <c r="G11" i="2"/>
  <c r="H11" i="2"/>
  <c r="I11" i="2"/>
  <c r="J11" i="2"/>
  <c r="K11" i="2"/>
  <c r="L11" i="2"/>
  <c r="M11" i="2"/>
  <c r="N11" i="2"/>
  <c r="O11" i="2"/>
  <c r="E12" i="2"/>
  <c r="F12" i="2"/>
  <c r="G12" i="2"/>
  <c r="H12" i="2"/>
  <c r="I12" i="2"/>
  <c r="J12" i="2"/>
  <c r="K12" i="2"/>
  <c r="L12" i="2"/>
  <c r="M12" i="2"/>
  <c r="N12" i="2"/>
  <c r="O12" i="2"/>
  <c r="E13" i="2"/>
  <c r="F13" i="2"/>
  <c r="G13" i="2"/>
  <c r="H13" i="2"/>
  <c r="I13" i="2"/>
  <c r="J13" i="2"/>
  <c r="K13" i="2"/>
  <c r="L13" i="2"/>
  <c r="M13" i="2"/>
  <c r="N13" i="2"/>
  <c r="O13" i="2"/>
  <c r="E14" i="2"/>
  <c r="F14" i="2"/>
  <c r="G14" i="2"/>
  <c r="H14" i="2"/>
  <c r="I14" i="2"/>
  <c r="J14" i="2"/>
  <c r="K14" i="2"/>
  <c r="L14" i="2"/>
  <c r="M14" i="2"/>
  <c r="N14" i="2"/>
  <c r="O14" i="2"/>
  <c r="E15" i="2"/>
  <c r="F15" i="2"/>
  <c r="G15" i="2"/>
  <c r="H15" i="2"/>
  <c r="I15" i="2"/>
  <c r="J15" i="2"/>
  <c r="K15" i="2"/>
  <c r="L15" i="2"/>
  <c r="M15" i="2"/>
  <c r="N15" i="2"/>
  <c r="O15" i="2"/>
  <c r="E16" i="2"/>
  <c r="F16" i="2"/>
  <c r="G16" i="2"/>
  <c r="H16" i="2"/>
  <c r="I16" i="2"/>
  <c r="J16" i="2"/>
  <c r="K16" i="2"/>
  <c r="L16" i="2"/>
  <c r="M16" i="2"/>
  <c r="N16" i="2"/>
  <c r="O16" i="2"/>
  <c r="E17" i="2"/>
  <c r="F17" i="2"/>
  <c r="G17" i="2"/>
  <c r="H17" i="2"/>
  <c r="I17" i="2"/>
  <c r="J17" i="2"/>
  <c r="K17" i="2"/>
  <c r="L17" i="2"/>
  <c r="M17" i="2"/>
  <c r="N17" i="2"/>
  <c r="O17" i="2"/>
  <c r="F4" i="2"/>
  <c r="G4" i="2"/>
  <c r="H4" i="2"/>
  <c r="I4" i="2"/>
  <c r="J4" i="2"/>
  <c r="K4" i="2"/>
  <c r="L4" i="2"/>
  <c r="M4" i="2"/>
  <c r="N4" i="2"/>
  <c r="O4" i="2"/>
  <c r="E4" i="2"/>
  <c r="F18" i="1"/>
  <c r="F19" i="1"/>
  <c r="F20" i="1"/>
  <c r="F21" i="1"/>
  <c r="F22" i="1"/>
  <c r="F23" i="1"/>
  <c r="F24" i="1"/>
  <c r="F25" i="1"/>
  <c r="F26" i="1"/>
  <c r="F27" i="1"/>
  <c r="R5" i="1"/>
  <c r="R6" i="1"/>
  <c r="R7" i="1"/>
  <c r="R8" i="1"/>
  <c r="R9" i="1"/>
  <c r="R10" i="1"/>
  <c r="R11" i="1"/>
  <c r="R12" i="1"/>
  <c r="R13" i="1"/>
  <c r="R4" i="1"/>
  <c r="Q5" i="1"/>
  <c r="Q6" i="1"/>
  <c r="Q7" i="1"/>
  <c r="Q8" i="1"/>
  <c r="Q9" i="1"/>
  <c r="Q10" i="1"/>
  <c r="Q11" i="1"/>
  <c r="Q12" i="1"/>
  <c r="Q13" i="1"/>
  <c r="P5" i="1"/>
  <c r="P6" i="1"/>
  <c r="P7" i="1"/>
  <c r="P8" i="1"/>
  <c r="P9" i="1"/>
  <c r="P10" i="1"/>
  <c r="P11" i="1"/>
  <c r="P12" i="1"/>
  <c r="P13" i="1"/>
  <c r="P4" i="1"/>
  <c r="Q4" i="1" s="1"/>
  <c r="E5" i="1"/>
  <c r="F5" i="1"/>
  <c r="G5" i="1"/>
  <c r="H5" i="1"/>
  <c r="I5" i="1"/>
  <c r="J5" i="1"/>
  <c r="K5" i="1"/>
  <c r="L5" i="1"/>
  <c r="M5" i="1"/>
  <c r="N5" i="1"/>
  <c r="O5" i="1"/>
  <c r="E6" i="1"/>
  <c r="F6" i="1"/>
  <c r="G6" i="1"/>
  <c r="H6" i="1"/>
  <c r="I6" i="1"/>
  <c r="J6" i="1"/>
  <c r="K6" i="1"/>
  <c r="L6" i="1"/>
  <c r="M6" i="1"/>
  <c r="N6" i="1"/>
  <c r="O6" i="1"/>
  <c r="E7" i="1"/>
  <c r="F7" i="1"/>
  <c r="G7" i="1"/>
  <c r="H7" i="1"/>
  <c r="I7" i="1"/>
  <c r="J7" i="1"/>
  <c r="K7" i="1"/>
  <c r="L7" i="1"/>
  <c r="M7" i="1"/>
  <c r="N7" i="1"/>
  <c r="O7" i="1"/>
  <c r="E8" i="1"/>
  <c r="F8" i="1"/>
  <c r="G8" i="1"/>
  <c r="H8" i="1"/>
  <c r="I8" i="1"/>
  <c r="J8" i="1"/>
  <c r="K8" i="1"/>
  <c r="L8" i="1"/>
  <c r="M8" i="1"/>
  <c r="N8" i="1"/>
  <c r="O8" i="1"/>
  <c r="E9" i="1"/>
  <c r="F9" i="1"/>
  <c r="G9" i="1"/>
  <c r="H9" i="1"/>
  <c r="I9" i="1"/>
  <c r="J9" i="1"/>
  <c r="K9" i="1"/>
  <c r="L9" i="1"/>
  <c r="M9" i="1"/>
  <c r="N9" i="1"/>
  <c r="O9" i="1"/>
  <c r="E10" i="1"/>
  <c r="F10" i="1"/>
  <c r="G10" i="1"/>
  <c r="H10" i="1"/>
  <c r="I10" i="1"/>
  <c r="J10" i="1"/>
  <c r="K10" i="1"/>
  <c r="L10" i="1"/>
  <c r="M10" i="1"/>
  <c r="N10" i="1"/>
  <c r="O10" i="1"/>
  <c r="E11" i="1"/>
  <c r="F11" i="1"/>
  <c r="G11" i="1"/>
  <c r="H11" i="1"/>
  <c r="I11" i="1"/>
  <c r="J11" i="1"/>
  <c r="K11" i="1"/>
  <c r="L11" i="1"/>
  <c r="M11" i="1"/>
  <c r="N11" i="1"/>
  <c r="O11" i="1"/>
  <c r="E12" i="1"/>
  <c r="F12" i="1"/>
  <c r="G12" i="1"/>
  <c r="H12" i="1"/>
  <c r="I12" i="1"/>
  <c r="J12" i="1"/>
  <c r="K12" i="1"/>
  <c r="L12" i="1"/>
  <c r="M12" i="1"/>
  <c r="N12" i="1"/>
  <c r="O12" i="1"/>
  <c r="E13" i="1"/>
  <c r="F13" i="1"/>
  <c r="G13" i="1"/>
  <c r="H13" i="1"/>
  <c r="I13" i="1"/>
  <c r="J13" i="1"/>
  <c r="K13" i="1"/>
  <c r="L13" i="1"/>
  <c r="M13" i="1"/>
  <c r="N13" i="1"/>
  <c r="O13" i="1"/>
  <c r="F4" i="1"/>
  <c r="G4" i="1"/>
  <c r="H4" i="1"/>
  <c r="I4" i="1"/>
  <c r="J4" i="1"/>
  <c r="K4" i="1"/>
  <c r="L4" i="1"/>
  <c r="M4" i="1"/>
  <c r="N4" i="1"/>
  <c r="O4" i="1"/>
  <c r="E4" i="1"/>
</calcChain>
</file>

<file path=xl/sharedStrings.xml><?xml version="1.0" encoding="utf-8"?>
<sst xmlns="http://schemas.openxmlformats.org/spreadsheetml/2006/main" count="288" uniqueCount="80">
  <si>
    <t>However, the consolidated financial results of the last year were resilient and better than we project at the beginning of the pandemic, with positive indicators on the fronts that depend on business management.</t>
  </si>
  <si>
    <t>These results reaffirm the benefits of the SURA Group Balanced Portfolio, to close with a net profit in positive terrain, despite the affectation that capital markets and Latin American economies had, as we will see in detail later.</t>
  </si>
  <si>
    <t>As is already known, Latin America closed 2020 with more than 500 thousand deaths associated with the Coronavirus, 28% of the world total, after registering 15.1 million confirmed cases and a lethality rate of 3.29%.</t>
  </si>
  <si>
    <t>In addition, he totaled 30 million people without employment, according to the estimates of the International Labor Organization (ILO), with special impact on the informal population, especially in women and young people.</t>
  </si>
  <si>
    <t>For its part, the Economic Commission for Latin America and the Caribbean (ECLAC) estimated a 15 -year decline in poverty indicators, a reality that affected 209 million people as of December 2020.</t>
  </si>
  <si>
    <t>For its part, analysts surveyed by Focus Economics They foresee an average drop of 7.3% in regional GDP in the last year and hope it will grow 4.2% in 2021.</t>
  </si>
  <si>
    <t>This health, social and economic crisis is unprecedented for the planet.</t>
  </si>
  <si>
    <t>It has made more obvious deep vulnerabilities in the development path, with extension of inequalities, increased informality, closure of companies, weaknesses in hospital infrastructure and tax fragilities.</t>
  </si>
  <si>
    <t>But this time has also shown us the great resilience of Latin Americans, their ability to quickly respond to adversity with creativity, solidarity and cooperation.</t>
  </si>
  <si>
    <t>Therefore, more urgent reforms are made in countries that allow to promote public policies that counteract poverty, promote equity, expand access to education, strengthen social protection systems, promote formal employment generation and facilitate recovery Productive of countries.</t>
  </si>
  <si>
    <t>Since 2017, capital optimizations by COP 3.5 billion have been achieved.</t>
  </si>
  <si>
    <t>Finally, it is important to remember that these initiatives give continuity to the efficient capital allocation exercise that has been implemented Sura for five years.</t>
  </si>
  <si>
    <t>The sale of participation meant for Grupo Sura a COP 27 billion, with a return of 17.6% annual effective (EA) compared to the initial investment in dollars and 25.9% (EA) in Colombian pesos.</t>
  </si>
  <si>
    <t>Disinversion in Clover: 
This technology -based company was part of the Sura Ventures portfolio.</t>
  </si>
  <si>
    <t>This capital reallocated the reduction of debt in said company.</t>
  </si>
  <si>
    <t>This was due to the decisions of the governments of Chile and Peru for enabling the early retreats of private pension funds.</t>
  </si>
  <si>
    <t>Liability of lace in the asset administration business: 
In Sura Asset Management there was a reduction in the lace that meant a release of cash by COP 132 billion.</t>
  </si>
  <si>
    <t>These resources were reallocated to strengthen the company's cash flow, in the face of the financial needs generated by the pandemic.</t>
  </si>
  <si>
    <t>Liberation of reservations in the insurance business: 
South American registered a release of reservations in its operations in Panama and Mexico by COP 67 billion.</t>
  </si>
  <si>
    <t>At the end of the year COP 55 were repurchased one billion in company shares, of which 84% have been ordinary and 16% preferential.</t>
  </si>
  <si>
    <t>Therefore, for 2021 we implement the following initiatives:
READQUISITION OF ACTIONS: 
After exceeding the most challenging moment of the pandemic and guaranteeing a solid balance, we began to execute in April 2021 the process of reasonsless actions, which was approved by the General Assembly of Shareholders in 2020.</t>
  </si>
  <si>
    <t>This process is essential for Sura Grupo in the construction of a diversified and profitable portfolio.</t>
  </si>
  <si>
    <t>One of the main responsibilities of an investment manager is the efficient capital allocation.</t>
  </si>
  <si>
    <t>Capital assignment.</t>
  </si>
  <si>
    <t>About these projections we will return to this report and will be detailed in Chapter 3 of the Annual Report.</t>
  </si>
  <si>
    <t>Thus, we await at the end of 2023 that the Net controller utility of Grupo Sura grows between 10% and 15%, and that our adjusted roe is located in a range of 9% to 10%, as part of our commitment to create economic value to All our shareholders.</t>
  </si>
  <si>
    <t>It was driven by the solid results of subsidiaries and associates.</t>
  </si>
  <si>
    <t>In relation to the statement of financial situation consolidated at the end of the year, we highlight that the heritage attributable to all our shareholders
It amounted to COP 33.7 billion (USD 7,012 million), with an advance of 21% compared to 2021.</t>
  </si>
  <si>
    <t>We also exceed the projections of the profitability on the heritage (ROE adjusted) that was 9.9%, when the budgeted was between 8%and 9%.</t>
  </si>
  <si>
    <t>In the end, we obtained a net controller utility that amounted to the historical copy of COP 2.1 billion (USD 488 million), with an annual growth comparable of 47%, higher than the projected at the beginning of 2022 of a consolidated gain that increased between 10% and 15%.</t>
  </si>
  <si>
    <t>In this way, the consolidated operational utility closed 3.7 billion (USD 865 million), which reflects the commercial strength of the business of South American and Sura Asset Management, as well as the performance of the associated companies.</t>
  </si>
  <si>
    <t>There was also greater accidents, mainly in health solutions (in Colombia), and cars (in the region) for the overall increase in auto parts.</t>
  </si>
  <si>
    <t>The 22% increase 3 of this indicator was associated with the largest growth dynamics of the insurance business and, therefore, of the commissions in different channels.</t>
  </si>
  <si>
    <t>On the expense side, the companies maintained their focus on strict control and the generation of efficiencies.</t>
  </si>
  <si>
    <t>The increase in income per participation method, based on the positive final results of Bancolombia, Grupo Nutresa and Grupo Argos compared to 2021.</t>
  </si>
  <si>
    <t>Income from commissions in Sura Asset Management that were stable, despite the effect of regulatory reduction in Mexico.</t>
  </si>
  <si>
    <t>This was mainly possible by: the growth of premiums in All South American assurance segments.</t>
  </si>
  <si>
    <t>Let's start by emphasizing that the operational income totaled COP 31.4 billion (USD 7,367 million), a record figure that is 26% higher than that comparable with the closure of 2021.</t>
  </si>
  <si>
    <t>The above is part of the split that allowed the creation, at the end of 2022, asulating, dedicated to the pension assurance and to The life income, in the absence of this option in the Colombian market since several years ago.</t>
  </si>
  <si>
    <t>It should be noted that these results reflect the accounting effect, after a capitalization, of go from recognizing protection in the method of participation to consolidate its results as a subsidiary of Sura Asset Management since November 2022.</t>
  </si>
  <si>
    <t>We continue on our growth path and increase in the profitability of the companies that make up our investment portfolio, as evidenced in the consolidated financial results at the end of 2022.</t>
  </si>
  <si>
    <t>More details of the consolidated and individual financial results are developed in the third chapter of the annual report</t>
  </si>
  <si>
    <t>On this final result, the distribution of dividends is proposed by 2024.</t>
  </si>
  <si>
    <t>Finally, in the separate financial statements of Grupo Sura a net gain of Cop 1.1 billion at the end of the year was reported.</t>
  </si>
  <si>
    <t>This projection was fulfilled, without taking into account the non -recurring impacts of the transaction by Nutresa and the sale of operations of South American in Argentina and El Salvador.</t>
  </si>
  <si>
    <t>It should be remembered that at the beginning of 2023 we share that we expected an increase in the net controller profit in the range from 10% to 15%.</t>
  </si>
  <si>
    <t>Thus, the annualized return on the heritage Sura Group (ROE adjusted3) grew in the last year from 9.9% to 10.2%, which is the highest of the last 6 years.</t>
  </si>
  <si>
    <t>The net controller profit, that is, the one attributed to Grupo Sura, was Cop 1.5 billion, indicator that when adjusted has a comparable advance of 11.7% compared to 2022.</t>
  </si>
  <si>
    <t>If we exclude the
Non -recurring effects mentioned, would rise to Cop 2.7 billion.</t>
  </si>
  <si>
    <t>In this way, the consolidated net profit was Cop 1.9 billion.</t>
  </si>
  <si>
    <t>This shows the commercial strength of the subsidiaries and the contribution of the associated companies of the portfolio.</t>
  </si>
  <si>
    <t>With a growth of the expenses lower than the income, the operational utility totaled COP 4.6 billion, 25.5% more than that registered in 2022.</t>
  </si>
  <si>
    <t>On the other hand, the total consolidated expenses increased 20.1%, mainly due to
A greater accident rate in Colombia, the effects of the consolidation of protection and assulating, and the devaluation of the Colombian peso.</t>
  </si>
  <si>
    <t>These were driven by the growth of the premiums issued in South American, the performance of the Savings and Retreat Segment in Sura Asset Management and the recovery of investment income.</t>
  </si>
  <si>
    <t>Thus, the total consolidated income grew 21.7% and closed 35.5 billion.</t>
  </si>
  <si>
    <t>Finally, the devaluation of the Colombian peso, calculated with the average rate of 2023 in front of the other coins in the region that presented revaluations.</t>
  </si>
  <si>
    <t>Third, the consolidation of protection and assulating as subsidiaries of Sura Asset Management.</t>
  </si>
  <si>
    <t>Second, the sale by South American insurers in Argentina and El Salvador.</t>
  </si>
  <si>
    <t>First, with the execution of the Framework Agreement, Nutresa stopped being counted from the third quarter in the Sura Grupo participation method, a deferred tax associated with the transaction on this investment was generated and there were impacts associated with the exchange rate coverage for the payment of the expected OPA.</t>
  </si>
  <si>
    <t>To facilitate the comparability of the consolidated results, we take into account the accounting effects of the following facts.</t>
  </si>
  <si>
    <t>We continue along a growth path, based on the power of the investment portfolio companies; efforts in efficiencies and profitability; and the benefits of diversification in geographies, channels,
Business and customer segments.</t>
  </si>
  <si>
    <t>Consolidated financial results.</t>
  </si>
  <si>
    <t>Polaridad</t>
  </si>
  <si>
    <t>Amenaza</t>
  </si>
  <si>
    <t>Pesimismo</t>
  </si>
  <si>
    <t>Inestabilidad</t>
  </si>
  <si>
    <t>Escepticismo</t>
  </si>
  <si>
    <t>Indiferente</t>
  </si>
  <si>
    <t>Neutral</t>
  </si>
  <si>
    <t>Favorable</t>
  </si>
  <si>
    <t>Optimismo</t>
  </si>
  <si>
    <t>Convicción</t>
  </si>
  <si>
    <t>Consolidación</t>
  </si>
  <si>
    <t>Confianza</t>
  </si>
  <si>
    <t>Minimo</t>
  </si>
  <si>
    <t>Categoría</t>
  </si>
  <si>
    <t>Sentimiento</t>
  </si>
  <si>
    <t>Total</t>
  </si>
  <si>
    <t>Confidencia</t>
  </si>
  <si>
    <t>Oración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</si>
</sst>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name val="Calibri"/>
      <family val="2"/>
    </font>
    <font>
      <b/>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0" fillId="0" borderId="0" xfId="0" applyAlignment="1">
      <alignment horizontal="center" vertical="center"/>
    </xf>
    <xf numFmtId="0" fontId="2" fillId="0" borderId="0" xfId="0" applyFont="1" applyAlignment="1">
      <alignment horizontal="center" vertical="center"/>
    </xf>
    <xf numFmtId="0" fontId="3" fillId="0" borderId="2" xfId="0" applyFont="1" applyBorder="1" applyAlignment="1">
      <alignment horizontal="center" vertical="center"/>
    </xf>
    <xf numFmtId="0" fontId="2" fillId="0" borderId="2" xfId="0" applyFont="1" applyBorder="1" applyAlignment="1">
      <alignment horizontal="center" vertical="center"/>
    </xf>
    <xf numFmtId="0" fontId="2" fillId="0" borderId="0" xfId="0" applyFont="1"/>
    <xf numFmtId="0" fontId="0" fillId="0" borderId="0" xfId="0" applyFont="1"/>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'Análisis 2020'!$F$16</c:f>
              <c:strCache>
                <c:ptCount val="1"/>
                <c:pt idx="0">
                  <c:v>2020</c:v>
                </c:pt>
              </c:strCache>
            </c:strRef>
          </c:tx>
          <c:spPr>
            <a:ln w="28575" cap="rnd">
              <a:solidFill>
                <a:schemeClr val="accent1"/>
              </a:solidFill>
              <a:round/>
            </a:ln>
            <a:effectLst/>
          </c:spPr>
          <c:marker>
            <c:symbol val="none"/>
          </c:marker>
          <c:cat>
            <c:multiLvlStrRef>
              <c:f>'Análisis 2020'!$D$17:$E$27</c:f>
              <c:multiLvlStrCache>
                <c:ptCount val="11"/>
                <c:lvl>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lvl>
                <c:lvl>
                  <c:pt idx="0">
                    <c:v>1</c:v>
                  </c:pt>
                  <c:pt idx="1">
                    <c:v>2</c:v>
                  </c:pt>
                  <c:pt idx="2">
                    <c:v>3</c:v>
                  </c:pt>
                  <c:pt idx="3">
                    <c:v>4</c:v>
                  </c:pt>
                  <c:pt idx="4">
                    <c:v>5</c:v>
                  </c:pt>
                  <c:pt idx="5">
                    <c:v>6</c:v>
                  </c:pt>
                  <c:pt idx="6">
                    <c:v>7</c:v>
                  </c:pt>
                  <c:pt idx="7">
                    <c:v>8</c:v>
                  </c:pt>
                  <c:pt idx="8">
                    <c:v>9</c:v>
                  </c:pt>
                  <c:pt idx="9">
                    <c:v>10</c:v>
                  </c:pt>
                  <c:pt idx="10">
                    <c:v>11</c:v>
                  </c:pt>
                </c:lvl>
              </c:multiLvlStrCache>
            </c:multiLvlStrRef>
          </c:cat>
          <c:val>
            <c:numRef>
              <c:f>'Análisis 2020'!$F$17:$F$27</c:f>
              <c:numCache>
                <c:formatCode>General</c:formatCode>
                <c:ptCount val="11"/>
                <c:pt idx="0">
                  <c:v>0</c:v>
                </c:pt>
                <c:pt idx="1">
                  <c:v>0</c:v>
                </c:pt>
                <c:pt idx="2">
                  <c:v>2</c:v>
                </c:pt>
                <c:pt idx="3">
                  <c:v>1</c:v>
                </c:pt>
                <c:pt idx="4">
                  <c:v>0</c:v>
                </c:pt>
                <c:pt idx="5">
                  <c:v>1</c:v>
                </c:pt>
                <c:pt idx="6">
                  <c:v>1</c:v>
                </c:pt>
                <c:pt idx="7">
                  <c:v>1</c:v>
                </c:pt>
                <c:pt idx="8">
                  <c:v>0</c:v>
                </c:pt>
                <c:pt idx="9">
                  <c:v>3</c:v>
                </c:pt>
                <c:pt idx="10">
                  <c:v>1</c:v>
                </c:pt>
              </c:numCache>
            </c:numRef>
          </c:val>
          <c:extLst>
            <c:ext xmlns:c16="http://schemas.microsoft.com/office/drawing/2014/chart" uri="{C3380CC4-5D6E-409C-BE32-E72D297353CC}">
              <c16:uniqueId val="{00000000-D882-4A8A-A03C-4B2AA5858F3D}"/>
            </c:ext>
          </c:extLst>
        </c:ser>
        <c:ser>
          <c:idx val="1"/>
          <c:order val="1"/>
          <c:tx>
            <c:strRef>
              <c:f>'Análisis 2020'!$G$16</c:f>
              <c:strCache>
                <c:ptCount val="1"/>
                <c:pt idx="0">
                  <c:v>2021</c:v>
                </c:pt>
              </c:strCache>
            </c:strRef>
          </c:tx>
          <c:spPr>
            <a:ln w="28575" cap="rnd">
              <a:solidFill>
                <a:schemeClr val="accent2"/>
              </a:solidFill>
              <a:round/>
            </a:ln>
            <a:effectLst/>
          </c:spPr>
          <c:marker>
            <c:symbol val="none"/>
          </c:marker>
          <c:cat>
            <c:multiLvlStrRef>
              <c:f>'Análisis 2020'!$D$17:$E$27</c:f>
              <c:multiLvlStrCache>
                <c:ptCount val="11"/>
                <c:lvl>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lvl>
                <c:lvl>
                  <c:pt idx="0">
                    <c:v>1</c:v>
                  </c:pt>
                  <c:pt idx="1">
                    <c:v>2</c:v>
                  </c:pt>
                  <c:pt idx="2">
                    <c:v>3</c:v>
                  </c:pt>
                  <c:pt idx="3">
                    <c:v>4</c:v>
                  </c:pt>
                  <c:pt idx="4">
                    <c:v>5</c:v>
                  </c:pt>
                  <c:pt idx="5">
                    <c:v>6</c:v>
                  </c:pt>
                  <c:pt idx="6">
                    <c:v>7</c:v>
                  </c:pt>
                  <c:pt idx="7">
                    <c:v>8</c:v>
                  </c:pt>
                  <c:pt idx="8">
                    <c:v>9</c:v>
                  </c:pt>
                  <c:pt idx="9">
                    <c:v>10</c:v>
                  </c:pt>
                  <c:pt idx="10">
                    <c:v>11</c:v>
                  </c:pt>
                </c:lvl>
              </c:multiLvlStrCache>
            </c:multiLvlStrRef>
          </c:cat>
          <c:val>
            <c:numRef>
              <c:f>'Análisis 2020'!$G$17:$G$27</c:f>
              <c:numCache>
                <c:formatCode>General</c:formatCode>
                <c:ptCount val="11"/>
                <c:pt idx="0">
                  <c:v>0</c:v>
                </c:pt>
                <c:pt idx="1">
                  <c:v>0</c:v>
                </c:pt>
                <c:pt idx="2">
                  <c:v>0</c:v>
                </c:pt>
                <c:pt idx="3">
                  <c:v>1</c:v>
                </c:pt>
                <c:pt idx="4">
                  <c:v>0</c:v>
                </c:pt>
                <c:pt idx="5">
                  <c:v>4</c:v>
                </c:pt>
                <c:pt idx="6">
                  <c:v>2</c:v>
                </c:pt>
                <c:pt idx="7">
                  <c:v>5</c:v>
                </c:pt>
                <c:pt idx="8">
                  <c:v>2</c:v>
                </c:pt>
                <c:pt idx="9">
                  <c:v>0</c:v>
                </c:pt>
                <c:pt idx="10">
                  <c:v>0</c:v>
                </c:pt>
              </c:numCache>
            </c:numRef>
          </c:val>
          <c:extLst>
            <c:ext xmlns:c16="http://schemas.microsoft.com/office/drawing/2014/chart" uri="{C3380CC4-5D6E-409C-BE32-E72D297353CC}">
              <c16:uniqueId val="{00000001-D882-4A8A-A03C-4B2AA5858F3D}"/>
            </c:ext>
          </c:extLst>
        </c:ser>
        <c:ser>
          <c:idx val="2"/>
          <c:order val="2"/>
          <c:tx>
            <c:strRef>
              <c:f>'Análisis 2020'!$H$16</c:f>
              <c:strCache>
                <c:ptCount val="1"/>
                <c:pt idx="0">
                  <c:v>2022</c:v>
                </c:pt>
              </c:strCache>
            </c:strRef>
          </c:tx>
          <c:spPr>
            <a:ln w="28575" cap="rnd">
              <a:solidFill>
                <a:schemeClr val="accent3"/>
              </a:solidFill>
              <a:round/>
            </a:ln>
            <a:effectLst/>
          </c:spPr>
          <c:marker>
            <c:symbol val="none"/>
          </c:marker>
          <c:cat>
            <c:multiLvlStrRef>
              <c:f>'Análisis 2020'!$D$17:$E$27</c:f>
              <c:multiLvlStrCache>
                <c:ptCount val="11"/>
                <c:lvl>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lvl>
                <c:lvl>
                  <c:pt idx="0">
                    <c:v>1</c:v>
                  </c:pt>
                  <c:pt idx="1">
                    <c:v>2</c:v>
                  </c:pt>
                  <c:pt idx="2">
                    <c:v>3</c:v>
                  </c:pt>
                  <c:pt idx="3">
                    <c:v>4</c:v>
                  </c:pt>
                  <c:pt idx="4">
                    <c:v>5</c:v>
                  </c:pt>
                  <c:pt idx="5">
                    <c:v>6</c:v>
                  </c:pt>
                  <c:pt idx="6">
                    <c:v>7</c:v>
                  </c:pt>
                  <c:pt idx="7">
                    <c:v>8</c:v>
                  </c:pt>
                  <c:pt idx="8">
                    <c:v>9</c:v>
                  </c:pt>
                  <c:pt idx="9">
                    <c:v>10</c:v>
                  </c:pt>
                  <c:pt idx="10">
                    <c:v>11</c:v>
                  </c:pt>
                </c:lvl>
              </c:multiLvlStrCache>
            </c:multiLvlStrRef>
          </c:cat>
          <c:val>
            <c:numRef>
              <c:f>'Análisis 2020'!$H$17:$H$27</c:f>
              <c:numCache>
                <c:formatCode>General</c:formatCode>
                <c:ptCount val="11"/>
                <c:pt idx="0">
                  <c:v>0</c:v>
                </c:pt>
                <c:pt idx="1">
                  <c:v>0</c:v>
                </c:pt>
                <c:pt idx="2">
                  <c:v>0</c:v>
                </c:pt>
                <c:pt idx="3">
                  <c:v>0</c:v>
                </c:pt>
                <c:pt idx="4">
                  <c:v>0</c:v>
                </c:pt>
                <c:pt idx="5">
                  <c:v>2</c:v>
                </c:pt>
                <c:pt idx="6">
                  <c:v>2</c:v>
                </c:pt>
                <c:pt idx="7">
                  <c:v>4</c:v>
                </c:pt>
                <c:pt idx="8">
                  <c:v>2</c:v>
                </c:pt>
                <c:pt idx="9">
                  <c:v>7</c:v>
                </c:pt>
                <c:pt idx="10">
                  <c:v>0</c:v>
                </c:pt>
              </c:numCache>
            </c:numRef>
          </c:val>
          <c:extLst>
            <c:ext xmlns:c16="http://schemas.microsoft.com/office/drawing/2014/chart" uri="{C3380CC4-5D6E-409C-BE32-E72D297353CC}">
              <c16:uniqueId val="{00000002-D882-4A8A-A03C-4B2AA5858F3D}"/>
            </c:ext>
          </c:extLst>
        </c:ser>
        <c:ser>
          <c:idx val="3"/>
          <c:order val="3"/>
          <c:tx>
            <c:strRef>
              <c:f>'Análisis 2020'!$I$16</c:f>
              <c:strCache>
                <c:ptCount val="1"/>
                <c:pt idx="0">
                  <c:v>2023</c:v>
                </c:pt>
              </c:strCache>
            </c:strRef>
          </c:tx>
          <c:spPr>
            <a:ln w="28575" cap="rnd">
              <a:solidFill>
                <a:schemeClr val="accent4"/>
              </a:solidFill>
              <a:round/>
            </a:ln>
            <a:effectLst/>
          </c:spPr>
          <c:marker>
            <c:symbol val="none"/>
          </c:marker>
          <c:cat>
            <c:multiLvlStrRef>
              <c:f>'Análisis 2020'!$D$17:$E$27</c:f>
              <c:multiLvlStrCache>
                <c:ptCount val="11"/>
                <c:lvl>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lvl>
                <c:lvl>
                  <c:pt idx="0">
                    <c:v>1</c:v>
                  </c:pt>
                  <c:pt idx="1">
                    <c:v>2</c:v>
                  </c:pt>
                  <c:pt idx="2">
                    <c:v>3</c:v>
                  </c:pt>
                  <c:pt idx="3">
                    <c:v>4</c:v>
                  </c:pt>
                  <c:pt idx="4">
                    <c:v>5</c:v>
                  </c:pt>
                  <c:pt idx="5">
                    <c:v>6</c:v>
                  </c:pt>
                  <c:pt idx="6">
                    <c:v>7</c:v>
                  </c:pt>
                  <c:pt idx="7">
                    <c:v>8</c:v>
                  </c:pt>
                  <c:pt idx="8">
                    <c:v>9</c:v>
                  </c:pt>
                  <c:pt idx="9">
                    <c:v>10</c:v>
                  </c:pt>
                  <c:pt idx="10">
                    <c:v>11</c:v>
                  </c:pt>
                </c:lvl>
              </c:multiLvlStrCache>
            </c:multiLvlStrRef>
          </c:cat>
          <c:val>
            <c:numRef>
              <c:f>'Análisis 2020'!$I$17:$I$27</c:f>
              <c:numCache>
                <c:formatCode>General</c:formatCode>
                <c:ptCount val="11"/>
                <c:pt idx="0">
                  <c:v>0</c:v>
                </c:pt>
                <c:pt idx="1">
                  <c:v>0</c:v>
                </c:pt>
                <c:pt idx="2">
                  <c:v>0</c:v>
                </c:pt>
                <c:pt idx="3">
                  <c:v>0</c:v>
                </c:pt>
                <c:pt idx="4">
                  <c:v>1</c:v>
                </c:pt>
                <c:pt idx="5">
                  <c:v>8</c:v>
                </c:pt>
                <c:pt idx="6">
                  <c:v>1</c:v>
                </c:pt>
                <c:pt idx="7">
                  <c:v>6</c:v>
                </c:pt>
                <c:pt idx="8">
                  <c:v>2</c:v>
                </c:pt>
                <c:pt idx="9">
                  <c:v>3</c:v>
                </c:pt>
                <c:pt idx="10">
                  <c:v>0</c:v>
                </c:pt>
              </c:numCache>
            </c:numRef>
          </c:val>
          <c:extLst>
            <c:ext xmlns:c16="http://schemas.microsoft.com/office/drawing/2014/chart" uri="{C3380CC4-5D6E-409C-BE32-E72D297353CC}">
              <c16:uniqueId val="{00000003-D882-4A8A-A03C-4B2AA5858F3D}"/>
            </c:ext>
          </c:extLst>
        </c:ser>
        <c:dLbls>
          <c:showLegendKey val="0"/>
          <c:showVal val="0"/>
          <c:showCatName val="0"/>
          <c:showSerName val="0"/>
          <c:showPercent val="0"/>
          <c:showBubbleSize val="0"/>
        </c:dLbls>
        <c:axId val="1507801935"/>
        <c:axId val="1507803375"/>
      </c:radarChart>
      <c:catAx>
        <c:axId val="1507801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03375"/>
        <c:crosses val="autoZero"/>
        <c:auto val="1"/>
        <c:lblAlgn val="ctr"/>
        <c:lblOffset val="100"/>
        <c:noMultiLvlLbl val="0"/>
      </c:catAx>
      <c:valAx>
        <c:axId val="150780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019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161925</xdr:colOff>
      <xdr:row>14</xdr:row>
      <xdr:rowOff>147637</xdr:rowOff>
    </xdr:from>
    <xdr:to>
      <xdr:col>16</xdr:col>
      <xdr:colOff>66675</xdr:colOff>
      <xdr:row>29</xdr:row>
      <xdr:rowOff>33337</xdr:rowOff>
    </xdr:to>
    <xdr:graphicFrame macro="">
      <xdr:nvGraphicFramePr>
        <xdr:cNvPr id="2" name="Gráfico 1">
          <a:extLst>
            <a:ext uri="{FF2B5EF4-FFF2-40B4-BE49-F238E27FC236}">
              <a16:creationId xmlns:a16="http://schemas.microsoft.com/office/drawing/2014/main" id="{BE374A93-24CA-9CF9-6CF2-CAAFC43B0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1"/>
  <sheetViews>
    <sheetView topLeftCell="C13" workbookViewId="0">
      <selection activeCell="F17" sqref="F17:I27"/>
    </sheetView>
  </sheetViews>
  <sheetFormatPr baseColWidth="10" defaultColWidth="9.140625" defaultRowHeight="15" x14ac:dyDescent="0.25"/>
  <cols>
    <col min="2" max="2" width="25.85546875" customWidth="1"/>
    <col min="5" max="5" width="13.42578125" bestFit="1" customWidth="1"/>
    <col min="6" max="6" width="10.7109375" bestFit="1" customWidth="1"/>
    <col min="7" max="7" width="12.5703125" bestFit="1" customWidth="1"/>
    <col min="8" max="8" width="12.42578125" bestFit="1" customWidth="1"/>
    <col min="9" max="9" width="11.140625" bestFit="1" customWidth="1"/>
    <col min="10" max="10" width="7.7109375" bestFit="1" customWidth="1"/>
    <col min="11" max="11" width="9.7109375" bestFit="1" customWidth="1"/>
    <col min="12" max="12" width="10.85546875" bestFit="1" customWidth="1"/>
    <col min="13" max="13" width="10.5703125" bestFit="1" customWidth="1"/>
    <col min="14" max="14" width="13.42578125" bestFit="1" customWidth="1"/>
    <col min="15" max="15" width="9.7109375" bestFit="1" customWidth="1"/>
    <col min="16" max="16" width="8" bestFit="1" customWidth="1"/>
    <col min="17" max="17" width="9.42578125" bestFit="1" customWidth="1"/>
    <col min="18" max="18" width="13.42578125" bestFit="1" customWidth="1"/>
  </cols>
  <sheetData>
    <row r="2" spans="1:18" x14ac:dyDescent="0.25">
      <c r="D2" s="2"/>
      <c r="E2" s="3" t="s">
        <v>63</v>
      </c>
      <c r="F2" s="3" t="s">
        <v>64</v>
      </c>
      <c r="G2" s="3" t="s">
        <v>65</v>
      </c>
      <c r="H2" s="3" t="s">
        <v>66</v>
      </c>
      <c r="I2" s="3" t="s">
        <v>67</v>
      </c>
      <c r="J2" s="3" t="s">
        <v>68</v>
      </c>
      <c r="K2" s="3" t="s">
        <v>69</v>
      </c>
      <c r="L2" s="3" t="s">
        <v>70</v>
      </c>
      <c r="M2" s="3" t="s">
        <v>71</v>
      </c>
      <c r="N2" s="3" t="s">
        <v>72</v>
      </c>
      <c r="O2" s="3" t="s">
        <v>73</v>
      </c>
      <c r="P2" s="2"/>
      <c r="Q2" s="2"/>
      <c r="R2" s="2"/>
    </row>
    <row r="3" spans="1:18" x14ac:dyDescent="0.25">
      <c r="B3" s="1">
        <v>0</v>
      </c>
      <c r="C3" t="s">
        <v>62</v>
      </c>
      <c r="D3" s="4"/>
      <c r="E3" s="5">
        <v>-1</v>
      </c>
      <c r="F3" s="5">
        <v>-0.8</v>
      </c>
      <c r="G3" s="5">
        <v>-0.6</v>
      </c>
      <c r="H3" s="5">
        <v>-0.4</v>
      </c>
      <c r="I3" s="5">
        <v>-0.2</v>
      </c>
      <c r="J3" s="5">
        <v>0</v>
      </c>
      <c r="K3" s="5">
        <v>0.2</v>
      </c>
      <c r="L3" s="5">
        <v>0.4</v>
      </c>
      <c r="M3" s="5">
        <v>0.6</v>
      </c>
      <c r="N3" s="5">
        <v>0.8</v>
      </c>
      <c r="O3" s="5">
        <v>1</v>
      </c>
      <c r="P3" s="3" t="s">
        <v>74</v>
      </c>
      <c r="Q3" s="3" t="s">
        <v>75</v>
      </c>
      <c r="R3" s="3" t="s">
        <v>76</v>
      </c>
    </row>
    <row r="4" spans="1:18" x14ac:dyDescent="0.25">
      <c r="A4" s="1">
        <v>0</v>
      </c>
      <c r="B4" t="s">
        <v>0</v>
      </c>
      <c r="C4">
        <v>0.75790000000000002</v>
      </c>
      <c r="E4" s="2">
        <f>+ABS(E$3-$C4)</f>
        <v>1.7579</v>
      </c>
      <c r="F4" s="2">
        <f t="shared" ref="F4:O13" si="0">+ABS(F$3-$C4)</f>
        <v>1.5579000000000001</v>
      </c>
      <c r="G4" s="2">
        <f t="shared" si="0"/>
        <v>1.3578999999999999</v>
      </c>
      <c r="H4" s="2">
        <f t="shared" si="0"/>
        <v>1.1579000000000002</v>
      </c>
      <c r="I4" s="2">
        <f t="shared" si="0"/>
        <v>0.95789999999999997</v>
      </c>
      <c r="J4" s="2">
        <f t="shared" si="0"/>
        <v>0.75790000000000002</v>
      </c>
      <c r="K4" s="2">
        <f t="shared" si="0"/>
        <v>0.55790000000000006</v>
      </c>
      <c r="L4" s="2">
        <f t="shared" si="0"/>
        <v>0.3579</v>
      </c>
      <c r="M4" s="2">
        <f t="shared" si="0"/>
        <v>0.15790000000000004</v>
      </c>
      <c r="N4" s="2">
        <f t="shared" si="0"/>
        <v>4.2100000000000026E-2</v>
      </c>
      <c r="O4" s="2">
        <f t="shared" si="0"/>
        <v>0.24209999999999998</v>
      </c>
      <c r="P4" s="2">
        <f t="shared" ref="P4:P13" si="1">+MIN(E4:O4)</f>
        <v>4.2100000000000026E-2</v>
      </c>
      <c r="Q4" s="2">
        <f>+MATCH(P4,E4:O4,0)</f>
        <v>10</v>
      </c>
      <c r="R4" s="2" t="str">
        <f>+VLOOKUP(Q4,$D$17:$E$27,2)</f>
        <v>Consolidación</v>
      </c>
    </row>
    <row r="5" spans="1:18" x14ac:dyDescent="0.25">
      <c r="A5" s="1">
        <v>1</v>
      </c>
      <c r="B5" t="s">
        <v>1</v>
      </c>
      <c r="C5">
        <v>0.84419999999999995</v>
      </c>
      <c r="E5" s="2">
        <f t="shared" ref="E5:E13" si="2">+ABS(E$3-$C5)</f>
        <v>1.8441999999999998</v>
      </c>
      <c r="F5" s="2">
        <f t="shared" si="0"/>
        <v>1.6442000000000001</v>
      </c>
      <c r="G5" s="2">
        <f t="shared" si="0"/>
        <v>1.4441999999999999</v>
      </c>
      <c r="H5" s="2">
        <f t="shared" si="0"/>
        <v>1.2442</v>
      </c>
      <c r="I5" s="2">
        <f t="shared" si="0"/>
        <v>1.0442</v>
      </c>
      <c r="J5" s="2">
        <f t="shared" si="0"/>
        <v>0.84419999999999995</v>
      </c>
      <c r="K5" s="2">
        <f t="shared" si="0"/>
        <v>0.64419999999999988</v>
      </c>
      <c r="L5" s="2">
        <f t="shared" si="0"/>
        <v>0.44419999999999993</v>
      </c>
      <c r="M5" s="2">
        <f t="shared" si="0"/>
        <v>0.24419999999999997</v>
      </c>
      <c r="N5" s="2">
        <f t="shared" si="0"/>
        <v>4.4199999999999906E-2</v>
      </c>
      <c r="O5" s="2">
        <f t="shared" si="0"/>
        <v>0.15580000000000005</v>
      </c>
      <c r="P5" s="2">
        <f t="shared" si="1"/>
        <v>4.4199999999999906E-2</v>
      </c>
      <c r="Q5" s="2">
        <f t="shared" ref="Q5:Q13" si="3">+MATCH(P5,E5:O5,0)</f>
        <v>10</v>
      </c>
      <c r="R5" s="2" t="str">
        <f t="shared" ref="R5:R13" si="4">+VLOOKUP(Q5,$D$17:$E$27,2)</f>
        <v>Consolidación</v>
      </c>
    </row>
    <row r="6" spans="1:18" x14ac:dyDescent="0.25">
      <c r="A6" s="1">
        <v>2</v>
      </c>
      <c r="B6" t="s">
        <v>2</v>
      </c>
      <c r="C6">
        <v>0</v>
      </c>
      <c r="E6" s="2">
        <f t="shared" si="2"/>
        <v>1</v>
      </c>
      <c r="F6" s="2">
        <f t="shared" si="0"/>
        <v>0.8</v>
      </c>
      <c r="G6" s="2">
        <f t="shared" si="0"/>
        <v>0.6</v>
      </c>
      <c r="H6" s="2">
        <f t="shared" si="0"/>
        <v>0.4</v>
      </c>
      <c r="I6" s="2">
        <f t="shared" si="0"/>
        <v>0.2</v>
      </c>
      <c r="J6" s="2">
        <f t="shared" si="0"/>
        <v>0</v>
      </c>
      <c r="K6" s="2">
        <f t="shared" si="0"/>
        <v>0.2</v>
      </c>
      <c r="L6" s="2">
        <f t="shared" si="0"/>
        <v>0.4</v>
      </c>
      <c r="M6" s="2">
        <f t="shared" si="0"/>
        <v>0.6</v>
      </c>
      <c r="N6" s="2">
        <f t="shared" si="0"/>
        <v>0.8</v>
      </c>
      <c r="O6" s="2">
        <f t="shared" si="0"/>
        <v>1</v>
      </c>
      <c r="P6" s="2">
        <f t="shared" si="1"/>
        <v>0</v>
      </c>
      <c r="Q6" s="2">
        <f t="shared" si="3"/>
        <v>6</v>
      </c>
      <c r="R6" s="2" t="str">
        <f t="shared" si="4"/>
        <v>Neutral</v>
      </c>
    </row>
    <row r="7" spans="1:18" x14ac:dyDescent="0.25">
      <c r="A7" s="1">
        <v>3</v>
      </c>
      <c r="B7" t="s">
        <v>3</v>
      </c>
      <c r="C7">
        <v>0.40189999999999998</v>
      </c>
      <c r="E7" s="2">
        <f t="shared" si="2"/>
        <v>1.4018999999999999</v>
      </c>
      <c r="F7" s="2">
        <f t="shared" si="0"/>
        <v>1.2019</v>
      </c>
      <c r="G7" s="2">
        <f t="shared" si="0"/>
        <v>1.0019</v>
      </c>
      <c r="H7" s="2">
        <f t="shared" si="0"/>
        <v>0.80190000000000006</v>
      </c>
      <c r="I7" s="2">
        <f t="shared" si="0"/>
        <v>0.60189999999999999</v>
      </c>
      <c r="J7" s="2">
        <f t="shared" si="0"/>
        <v>0.40189999999999998</v>
      </c>
      <c r="K7" s="2">
        <f t="shared" si="0"/>
        <v>0.20189999999999997</v>
      </c>
      <c r="L7" s="2">
        <f t="shared" si="0"/>
        <v>1.8999999999999573E-3</v>
      </c>
      <c r="M7" s="2">
        <f t="shared" si="0"/>
        <v>0.1981</v>
      </c>
      <c r="N7" s="2">
        <f t="shared" si="0"/>
        <v>0.39810000000000006</v>
      </c>
      <c r="O7" s="2">
        <f t="shared" si="0"/>
        <v>0.59810000000000008</v>
      </c>
      <c r="P7" s="2">
        <f t="shared" si="1"/>
        <v>1.8999999999999573E-3</v>
      </c>
      <c r="Q7" s="2">
        <f t="shared" si="3"/>
        <v>8</v>
      </c>
      <c r="R7" s="2" t="str">
        <f t="shared" si="4"/>
        <v>Optimismo</v>
      </c>
    </row>
    <row r="8" spans="1:18" x14ac:dyDescent="0.25">
      <c r="A8" s="1">
        <v>4</v>
      </c>
      <c r="B8" t="s">
        <v>4</v>
      </c>
      <c r="C8">
        <v>-0.59940000000000004</v>
      </c>
      <c r="E8" s="2">
        <f t="shared" si="2"/>
        <v>0.40059999999999996</v>
      </c>
      <c r="F8" s="2">
        <f t="shared" si="0"/>
        <v>0.2006</v>
      </c>
      <c r="G8" s="2">
        <f t="shared" si="0"/>
        <v>5.9999999999993392E-4</v>
      </c>
      <c r="H8" s="2">
        <f t="shared" si="0"/>
        <v>0.19940000000000002</v>
      </c>
      <c r="I8" s="2">
        <f t="shared" si="0"/>
        <v>0.39940000000000003</v>
      </c>
      <c r="J8" s="2">
        <f t="shared" si="0"/>
        <v>0.59940000000000004</v>
      </c>
      <c r="K8" s="2">
        <f t="shared" si="0"/>
        <v>0.79940000000000011</v>
      </c>
      <c r="L8" s="2">
        <f t="shared" si="0"/>
        <v>0.99940000000000007</v>
      </c>
      <c r="M8" s="2">
        <f t="shared" si="0"/>
        <v>1.1994</v>
      </c>
      <c r="N8" s="2">
        <f t="shared" si="0"/>
        <v>1.3994</v>
      </c>
      <c r="O8" s="2">
        <f t="shared" si="0"/>
        <v>1.5994000000000002</v>
      </c>
      <c r="P8" s="2">
        <f t="shared" si="1"/>
        <v>5.9999999999993392E-4</v>
      </c>
      <c r="Q8" s="2">
        <f t="shared" si="3"/>
        <v>3</v>
      </c>
      <c r="R8" s="2" t="str">
        <f t="shared" si="4"/>
        <v>Inestabilidad</v>
      </c>
    </row>
    <row r="9" spans="1:18" x14ac:dyDescent="0.25">
      <c r="A9" s="1">
        <v>5</v>
      </c>
      <c r="B9" t="s">
        <v>5</v>
      </c>
      <c r="C9">
        <v>0.20230000000000001</v>
      </c>
      <c r="E9" s="2">
        <f t="shared" si="2"/>
        <v>1.2022999999999999</v>
      </c>
      <c r="F9" s="2">
        <f t="shared" si="0"/>
        <v>1.0023</v>
      </c>
      <c r="G9" s="2">
        <f t="shared" si="0"/>
        <v>0.80230000000000001</v>
      </c>
      <c r="H9" s="2">
        <f t="shared" si="0"/>
        <v>0.60230000000000006</v>
      </c>
      <c r="I9" s="2">
        <f t="shared" si="0"/>
        <v>0.40229999999999999</v>
      </c>
      <c r="J9" s="2">
        <f t="shared" si="0"/>
        <v>0.20230000000000001</v>
      </c>
      <c r="K9" s="2">
        <f t="shared" si="0"/>
        <v>2.2999999999999965E-3</v>
      </c>
      <c r="L9" s="2">
        <f t="shared" si="0"/>
        <v>0.19770000000000001</v>
      </c>
      <c r="M9" s="2">
        <f t="shared" si="0"/>
        <v>0.39769999999999994</v>
      </c>
      <c r="N9" s="2">
        <f t="shared" si="0"/>
        <v>0.59770000000000001</v>
      </c>
      <c r="O9" s="2">
        <f t="shared" si="0"/>
        <v>0.79769999999999996</v>
      </c>
      <c r="P9" s="2">
        <f t="shared" si="1"/>
        <v>2.2999999999999965E-3</v>
      </c>
      <c r="Q9" s="2">
        <f t="shared" si="3"/>
        <v>7</v>
      </c>
      <c r="R9" s="2" t="str">
        <f t="shared" si="4"/>
        <v>Favorable</v>
      </c>
    </row>
    <row r="10" spans="1:18" x14ac:dyDescent="0.25">
      <c r="A10" s="1">
        <v>6</v>
      </c>
      <c r="B10" t="s">
        <v>6</v>
      </c>
      <c r="C10">
        <v>-0.62490000000000001</v>
      </c>
      <c r="E10" s="2">
        <f t="shared" si="2"/>
        <v>0.37509999999999999</v>
      </c>
      <c r="F10" s="2">
        <f t="shared" si="0"/>
        <v>0.17510000000000003</v>
      </c>
      <c r="G10" s="2">
        <f t="shared" si="0"/>
        <v>2.4900000000000033E-2</v>
      </c>
      <c r="H10" s="2">
        <f t="shared" si="0"/>
        <v>0.22489999999999999</v>
      </c>
      <c r="I10" s="2">
        <f t="shared" si="0"/>
        <v>0.4249</v>
      </c>
      <c r="J10" s="2">
        <f t="shared" si="0"/>
        <v>0.62490000000000001</v>
      </c>
      <c r="K10" s="2">
        <f t="shared" si="0"/>
        <v>0.82489999999999997</v>
      </c>
      <c r="L10" s="2">
        <f t="shared" si="0"/>
        <v>1.0249000000000001</v>
      </c>
      <c r="M10" s="2">
        <f t="shared" si="0"/>
        <v>1.2248999999999999</v>
      </c>
      <c r="N10" s="2">
        <f t="shared" si="0"/>
        <v>1.4249000000000001</v>
      </c>
      <c r="O10" s="2">
        <f t="shared" si="0"/>
        <v>1.6249</v>
      </c>
      <c r="P10" s="2">
        <f t="shared" si="1"/>
        <v>2.4900000000000033E-2</v>
      </c>
      <c r="Q10" s="2">
        <f t="shared" si="3"/>
        <v>3</v>
      </c>
      <c r="R10" s="2" t="str">
        <f t="shared" si="4"/>
        <v>Inestabilidad</v>
      </c>
    </row>
    <row r="11" spans="1:18" x14ac:dyDescent="0.25">
      <c r="A11" s="1">
        <v>7</v>
      </c>
      <c r="B11" t="s">
        <v>7</v>
      </c>
      <c r="C11">
        <v>-0.31019999999999998</v>
      </c>
      <c r="E11" s="2">
        <f t="shared" si="2"/>
        <v>0.68979999999999997</v>
      </c>
      <c r="F11" s="2">
        <f t="shared" si="0"/>
        <v>0.48980000000000007</v>
      </c>
      <c r="G11" s="2">
        <f t="shared" si="0"/>
        <v>0.2898</v>
      </c>
      <c r="H11" s="2">
        <f t="shared" si="0"/>
        <v>8.9800000000000046E-2</v>
      </c>
      <c r="I11" s="2">
        <f t="shared" si="0"/>
        <v>0.11019999999999996</v>
      </c>
      <c r="J11" s="2">
        <f t="shared" si="0"/>
        <v>0.31019999999999998</v>
      </c>
      <c r="K11" s="2">
        <f t="shared" si="0"/>
        <v>0.51019999999999999</v>
      </c>
      <c r="L11" s="2">
        <f t="shared" si="0"/>
        <v>0.71019999999999994</v>
      </c>
      <c r="M11" s="2">
        <f t="shared" si="0"/>
        <v>0.9101999999999999</v>
      </c>
      <c r="N11" s="2">
        <f t="shared" si="0"/>
        <v>1.1102000000000001</v>
      </c>
      <c r="O11" s="2">
        <f t="shared" si="0"/>
        <v>1.3102</v>
      </c>
      <c r="P11" s="2">
        <f t="shared" si="1"/>
        <v>8.9800000000000046E-2</v>
      </c>
      <c r="Q11" s="2">
        <f t="shared" si="3"/>
        <v>4</v>
      </c>
      <c r="R11" s="2" t="str">
        <f t="shared" si="4"/>
        <v>Escepticismo</v>
      </c>
    </row>
    <row r="12" spans="1:18" x14ac:dyDescent="0.25">
      <c r="A12" s="1">
        <v>8</v>
      </c>
      <c r="B12" t="s">
        <v>8</v>
      </c>
      <c r="C12">
        <v>0.9022</v>
      </c>
      <c r="E12" s="2">
        <f t="shared" si="2"/>
        <v>1.9022000000000001</v>
      </c>
      <c r="F12" s="2">
        <f t="shared" si="0"/>
        <v>1.7021999999999999</v>
      </c>
      <c r="G12" s="2">
        <f t="shared" si="0"/>
        <v>1.5022</v>
      </c>
      <c r="H12" s="2">
        <f t="shared" si="0"/>
        <v>1.3022</v>
      </c>
      <c r="I12" s="2">
        <f t="shared" si="0"/>
        <v>1.1022000000000001</v>
      </c>
      <c r="J12" s="2">
        <f t="shared" si="0"/>
        <v>0.9022</v>
      </c>
      <c r="K12" s="2">
        <f t="shared" si="0"/>
        <v>0.70219999999999994</v>
      </c>
      <c r="L12" s="2">
        <f t="shared" si="0"/>
        <v>0.50219999999999998</v>
      </c>
      <c r="M12" s="2">
        <f t="shared" si="0"/>
        <v>0.30220000000000002</v>
      </c>
      <c r="N12" s="2">
        <f t="shared" si="0"/>
        <v>0.10219999999999996</v>
      </c>
      <c r="O12" s="2">
        <f t="shared" si="0"/>
        <v>9.7799999999999998E-2</v>
      </c>
      <c r="P12" s="2">
        <f t="shared" si="1"/>
        <v>9.7799999999999998E-2</v>
      </c>
      <c r="Q12" s="2">
        <f t="shared" si="3"/>
        <v>11</v>
      </c>
      <c r="R12" s="2" t="str">
        <f t="shared" si="4"/>
        <v>Confianza</v>
      </c>
    </row>
    <row r="13" spans="1:18" x14ac:dyDescent="0.25">
      <c r="A13" s="1">
        <v>9</v>
      </c>
      <c r="B13" t="s">
        <v>9</v>
      </c>
      <c r="C13">
        <v>0.87770000000000004</v>
      </c>
      <c r="E13" s="2">
        <f t="shared" si="2"/>
        <v>1.8776999999999999</v>
      </c>
      <c r="F13" s="2">
        <f t="shared" si="0"/>
        <v>1.6777000000000002</v>
      </c>
      <c r="G13" s="2">
        <f t="shared" si="0"/>
        <v>1.4777</v>
      </c>
      <c r="H13" s="2">
        <f t="shared" si="0"/>
        <v>1.2777000000000001</v>
      </c>
      <c r="I13" s="2">
        <f t="shared" si="0"/>
        <v>1.0777000000000001</v>
      </c>
      <c r="J13" s="2">
        <f t="shared" si="0"/>
        <v>0.87770000000000004</v>
      </c>
      <c r="K13" s="2">
        <f t="shared" si="0"/>
        <v>0.67769999999999997</v>
      </c>
      <c r="L13" s="2">
        <f t="shared" si="0"/>
        <v>0.47770000000000001</v>
      </c>
      <c r="M13" s="2">
        <f t="shared" si="0"/>
        <v>0.27770000000000006</v>
      </c>
      <c r="N13" s="2">
        <f t="shared" si="0"/>
        <v>7.7699999999999991E-2</v>
      </c>
      <c r="O13" s="2">
        <f t="shared" si="0"/>
        <v>0.12229999999999996</v>
      </c>
      <c r="P13" s="2">
        <f t="shared" si="1"/>
        <v>7.7699999999999991E-2</v>
      </c>
      <c r="Q13" s="2">
        <f t="shared" si="3"/>
        <v>10</v>
      </c>
      <c r="R13" s="2" t="str">
        <f t="shared" si="4"/>
        <v>Consolidación</v>
      </c>
    </row>
    <row r="16" spans="1:18" x14ac:dyDescent="0.25">
      <c r="D16" s="2"/>
      <c r="E16" s="2" t="s">
        <v>76</v>
      </c>
      <c r="F16" s="2">
        <v>2020</v>
      </c>
      <c r="G16" s="2">
        <v>2021</v>
      </c>
      <c r="H16" s="2">
        <v>2022</v>
      </c>
      <c r="I16" s="2">
        <v>2023</v>
      </c>
      <c r="J16" s="2"/>
    </row>
    <row r="17" spans="4:10" x14ac:dyDescent="0.25">
      <c r="D17" s="2">
        <v>1</v>
      </c>
      <c r="E17" s="2" t="s">
        <v>63</v>
      </c>
      <c r="F17" s="2">
        <f>+COUNTIF($Q$4:$Q$13,D17)</f>
        <v>0</v>
      </c>
      <c r="G17" s="2">
        <f>+COUNTIF('Análisis 2021'!$Q$4:$Q$17,D17)</f>
        <v>0</v>
      </c>
      <c r="H17" s="2">
        <f>+COUNTIF('Análisis 2022'!$Q$4:$Q$20,D17)</f>
        <v>0</v>
      </c>
      <c r="I17" s="2">
        <f>+COUNTIF('Análisis 2023'!$Q$4:$Q$24,D17)</f>
        <v>0</v>
      </c>
      <c r="J17" s="2"/>
    </row>
    <row r="18" spans="4:10" x14ac:dyDescent="0.25">
      <c r="D18" s="2">
        <v>2</v>
      </c>
      <c r="E18" s="2" t="s">
        <v>64</v>
      </c>
      <c r="F18" s="2">
        <f t="shared" ref="F18:F27" si="5">+COUNTIF($Q$4:$Q$13,D18)</f>
        <v>0</v>
      </c>
      <c r="G18" s="2">
        <f>+COUNTIF('Análisis 2021'!$Q$4:$Q$17,D18)</f>
        <v>0</v>
      </c>
      <c r="H18" s="2">
        <f>+COUNTIF('Análisis 2022'!$Q$4:$Q$20,D18)</f>
        <v>0</v>
      </c>
      <c r="I18" s="2">
        <f>+COUNTIF('Análisis 2023'!$Q$4:$Q$24,D18)</f>
        <v>0</v>
      </c>
      <c r="J18" s="2"/>
    </row>
    <row r="19" spans="4:10" x14ac:dyDescent="0.25">
      <c r="D19" s="2">
        <v>3</v>
      </c>
      <c r="E19" s="2" t="s">
        <v>65</v>
      </c>
      <c r="F19" s="2">
        <f t="shared" si="5"/>
        <v>2</v>
      </c>
      <c r="G19" s="2">
        <f>+COUNTIF('Análisis 2021'!$Q$4:$Q$17,D19)</f>
        <v>0</v>
      </c>
      <c r="H19" s="2">
        <f>+COUNTIF('Análisis 2022'!$Q$4:$Q$20,D19)</f>
        <v>0</v>
      </c>
      <c r="I19" s="2">
        <f>+COUNTIF('Análisis 2023'!$Q$4:$Q$24,D19)</f>
        <v>0</v>
      </c>
      <c r="J19" s="2"/>
    </row>
    <row r="20" spans="4:10" x14ac:dyDescent="0.25">
      <c r="D20" s="2">
        <v>4</v>
      </c>
      <c r="E20" s="2" t="s">
        <v>66</v>
      </c>
      <c r="F20" s="2">
        <f t="shared" si="5"/>
        <v>1</v>
      </c>
      <c r="G20" s="2">
        <f>+COUNTIF('Análisis 2021'!$Q$4:$Q$17,D20)</f>
        <v>1</v>
      </c>
      <c r="H20" s="2">
        <f>+COUNTIF('Análisis 2022'!$Q$4:$Q$20,D20)</f>
        <v>0</v>
      </c>
      <c r="I20" s="2">
        <f>+COUNTIF('Análisis 2023'!$Q$4:$Q$24,D20)</f>
        <v>0</v>
      </c>
      <c r="J20" s="2"/>
    </row>
    <row r="21" spans="4:10" x14ac:dyDescent="0.25">
      <c r="D21" s="2">
        <v>5</v>
      </c>
      <c r="E21" s="2" t="s">
        <v>67</v>
      </c>
      <c r="F21" s="2">
        <f t="shared" si="5"/>
        <v>0</v>
      </c>
      <c r="G21" s="2">
        <f>+COUNTIF('Análisis 2021'!$Q$4:$Q$17,D21)</f>
        <v>0</v>
      </c>
      <c r="H21" s="2">
        <f>+COUNTIF('Análisis 2022'!$Q$4:$Q$20,D21)</f>
        <v>0</v>
      </c>
      <c r="I21" s="2">
        <f>+COUNTIF('Análisis 2023'!$Q$4:$Q$24,D21)</f>
        <v>1</v>
      </c>
      <c r="J21" s="2"/>
    </row>
    <row r="22" spans="4:10" x14ac:dyDescent="0.25">
      <c r="D22" s="2">
        <v>6</v>
      </c>
      <c r="E22" s="2" t="s">
        <v>68</v>
      </c>
      <c r="F22" s="2">
        <f t="shared" si="5"/>
        <v>1</v>
      </c>
      <c r="G22" s="2">
        <f>+COUNTIF('Análisis 2021'!$Q$4:$Q$17,D22)</f>
        <v>4</v>
      </c>
      <c r="H22" s="2">
        <f>+COUNTIF('Análisis 2022'!$Q$4:$Q$20,D22)</f>
        <v>2</v>
      </c>
      <c r="I22" s="2">
        <f>+COUNTIF('Análisis 2023'!$Q$4:$Q$24,D22)</f>
        <v>8</v>
      </c>
      <c r="J22" s="2"/>
    </row>
    <row r="23" spans="4:10" x14ac:dyDescent="0.25">
      <c r="D23" s="2">
        <v>7</v>
      </c>
      <c r="E23" s="2" t="s">
        <v>69</v>
      </c>
      <c r="F23" s="2">
        <f t="shared" si="5"/>
        <v>1</v>
      </c>
      <c r="G23" s="2">
        <f>+COUNTIF('Análisis 2021'!$Q$4:$Q$17,D23)</f>
        <v>2</v>
      </c>
      <c r="H23" s="2">
        <f>+COUNTIF('Análisis 2022'!$Q$4:$Q$20,D23)</f>
        <v>2</v>
      </c>
      <c r="I23" s="2">
        <f>+COUNTIF('Análisis 2023'!$Q$4:$Q$24,D23)</f>
        <v>1</v>
      </c>
      <c r="J23" s="2"/>
    </row>
    <row r="24" spans="4:10" x14ac:dyDescent="0.25">
      <c r="D24" s="2">
        <v>8</v>
      </c>
      <c r="E24" s="2" t="s">
        <v>70</v>
      </c>
      <c r="F24" s="2">
        <f t="shared" si="5"/>
        <v>1</v>
      </c>
      <c r="G24" s="2">
        <f>+COUNTIF('Análisis 2021'!$Q$4:$Q$17,D24)</f>
        <v>5</v>
      </c>
      <c r="H24" s="2">
        <f>+COUNTIF('Análisis 2022'!$Q$4:$Q$20,D24)</f>
        <v>4</v>
      </c>
      <c r="I24" s="2">
        <f>+COUNTIF('Análisis 2023'!$Q$4:$Q$24,D24)</f>
        <v>6</v>
      </c>
      <c r="J24" s="2"/>
    </row>
    <row r="25" spans="4:10" x14ac:dyDescent="0.25">
      <c r="D25" s="2">
        <v>9</v>
      </c>
      <c r="E25" s="2" t="s">
        <v>71</v>
      </c>
      <c r="F25" s="2">
        <f t="shared" si="5"/>
        <v>0</v>
      </c>
      <c r="G25" s="2">
        <f>+COUNTIF('Análisis 2021'!$Q$4:$Q$17,D25)</f>
        <v>2</v>
      </c>
      <c r="H25" s="2">
        <f>+COUNTIF('Análisis 2022'!$Q$4:$Q$20,D25)</f>
        <v>2</v>
      </c>
      <c r="I25" s="2">
        <f>+COUNTIF('Análisis 2023'!$Q$4:$Q$24,D25)</f>
        <v>2</v>
      </c>
      <c r="J25" s="2"/>
    </row>
    <row r="26" spans="4:10" x14ac:dyDescent="0.25">
      <c r="D26" s="2">
        <v>10</v>
      </c>
      <c r="E26" s="2" t="s">
        <v>72</v>
      </c>
      <c r="F26" s="2">
        <f t="shared" si="5"/>
        <v>3</v>
      </c>
      <c r="G26" s="2">
        <f>+COUNTIF('Análisis 2021'!$Q$4:$Q$17,D26)</f>
        <v>0</v>
      </c>
      <c r="H26" s="2">
        <f>+COUNTIF('Análisis 2022'!$Q$4:$Q$20,D26)</f>
        <v>7</v>
      </c>
      <c r="I26" s="2">
        <f>+COUNTIF('Análisis 2023'!$Q$4:$Q$24,D26)</f>
        <v>3</v>
      </c>
      <c r="J26" s="2"/>
    </row>
    <row r="27" spans="4:10" x14ac:dyDescent="0.25">
      <c r="D27" s="2">
        <v>11</v>
      </c>
      <c r="E27" s="2" t="s">
        <v>73</v>
      </c>
      <c r="F27" s="2">
        <f t="shared" si="5"/>
        <v>1</v>
      </c>
      <c r="G27" s="2">
        <f>+COUNTIF('Análisis 2021'!$Q$4:$Q$17,D27)</f>
        <v>0</v>
      </c>
      <c r="H27" s="2">
        <f>+COUNTIF('Análisis 2022'!$Q$4:$Q$20,D27)</f>
        <v>0</v>
      </c>
      <c r="I27" s="2">
        <f>+COUNTIF('Análisis 2023'!$Q$4:$Q$24,D27)</f>
        <v>0</v>
      </c>
      <c r="J27" s="2"/>
    </row>
    <row r="28" spans="4:10" x14ac:dyDescent="0.25">
      <c r="D28" s="2"/>
      <c r="E28" s="2"/>
      <c r="F28" s="2"/>
      <c r="G28" s="2"/>
      <c r="H28" s="2"/>
      <c r="I28" s="2"/>
      <c r="J28" s="2"/>
    </row>
    <row r="29" spans="4:10" x14ac:dyDescent="0.25">
      <c r="D29" s="2"/>
      <c r="E29" s="2" t="s">
        <v>77</v>
      </c>
      <c r="F29" s="2">
        <f>SUM(F17:F28)</f>
        <v>10</v>
      </c>
      <c r="G29" s="2">
        <f>SUM(G17:G28)</f>
        <v>14</v>
      </c>
      <c r="H29" s="2">
        <f>SUM(H17:H28)</f>
        <v>17</v>
      </c>
      <c r="I29" s="2">
        <f>SUM(I17:I28)</f>
        <v>21</v>
      </c>
      <c r="J29" s="2"/>
    </row>
    <row r="30" spans="4:10" x14ac:dyDescent="0.25">
      <c r="D30" s="2"/>
      <c r="E30" s="2" t="s">
        <v>68</v>
      </c>
      <c r="F30" s="2">
        <v>1</v>
      </c>
      <c r="G30" s="2">
        <v>4</v>
      </c>
      <c r="H30" s="2">
        <v>2</v>
      </c>
      <c r="I30" s="2">
        <v>8</v>
      </c>
      <c r="J30" s="2"/>
    </row>
    <row r="31" spans="4:10" x14ac:dyDescent="0.25">
      <c r="D31" s="2"/>
      <c r="E31" s="2" t="s">
        <v>78</v>
      </c>
      <c r="F31" s="2">
        <f>1-(F30/F29)</f>
        <v>0.9</v>
      </c>
      <c r="G31" s="2">
        <f t="shared" ref="G31:I31" si="6">1-(G30/G29)</f>
        <v>0.7142857142857143</v>
      </c>
      <c r="H31" s="2">
        <f t="shared" si="6"/>
        <v>0.88235294117647056</v>
      </c>
      <c r="I31" s="2">
        <f t="shared" si="6"/>
        <v>0.61904761904761907</v>
      </c>
      <c r="J31" s="2"/>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7"/>
  <sheetViews>
    <sheetView topLeftCell="D2" workbookViewId="0">
      <selection activeCell="P4" sqref="P4:R4"/>
    </sheetView>
  </sheetViews>
  <sheetFormatPr baseColWidth="10" defaultColWidth="9.140625" defaultRowHeight="15" x14ac:dyDescent="0.25"/>
  <cols>
    <col min="2" max="2" width="30.140625" customWidth="1"/>
    <col min="6" max="6" width="10.7109375" bestFit="1" customWidth="1"/>
    <col min="7" max="7" width="12.5703125" bestFit="1" customWidth="1"/>
    <col min="8" max="8" width="12.42578125" bestFit="1" customWidth="1"/>
    <col min="9" max="9" width="11.140625" bestFit="1" customWidth="1"/>
    <col min="10" max="10" width="7.7109375" bestFit="1" customWidth="1"/>
    <col min="11" max="11" width="9.7109375" bestFit="1" customWidth="1"/>
    <col min="12" max="12" width="10.85546875" bestFit="1" customWidth="1"/>
    <col min="13" max="13" width="10.5703125" bestFit="1" customWidth="1"/>
    <col min="14" max="14" width="13.42578125" bestFit="1" customWidth="1"/>
    <col min="15" max="15" width="9.7109375" bestFit="1" customWidth="1"/>
    <col min="16" max="16" width="8" bestFit="1" customWidth="1"/>
    <col min="17" max="17" width="9.42578125" bestFit="1" customWidth="1"/>
    <col min="18" max="18" width="12" bestFit="1" customWidth="1"/>
  </cols>
  <sheetData>
    <row r="2" spans="1:18" x14ac:dyDescent="0.25">
      <c r="E2" s="3" t="s">
        <v>63</v>
      </c>
      <c r="F2" s="3" t="s">
        <v>64</v>
      </c>
      <c r="G2" s="3" t="s">
        <v>65</v>
      </c>
      <c r="H2" s="3" t="s">
        <v>66</v>
      </c>
      <c r="I2" s="3" t="s">
        <v>67</v>
      </c>
      <c r="J2" s="3" t="s">
        <v>68</v>
      </c>
      <c r="K2" s="3" t="s">
        <v>69</v>
      </c>
      <c r="L2" s="3" t="s">
        <v>70</v>
      </c>
      <c r="M2" s="3" t="s">
        <v>71</v>
      </c>
      <c r="N2" s="3" t="s">
        <v>72</v>
      </c>
      <c r="O2" s="3" t="s">
        <v>73</v>
      </c>
      <c r="P2" s="2"/>
      <c r="Q2" s="2"/>
      <c r="R2" s="2"/>
    </row>
    <row r="3" spans="1:18" x14ac:dyDescent="0.25">
      <c r="B3" s="1">
        <v>0</v>
      </c>
      <c r="C3" s="6" t="s">
        <v>62</v>
      </c>
      <c r="E3" s="5">
        <v>-1</v>
      </c>
      <c r="F3" s="5">
        <v>-0.8</v>
      </c>
      <c r="G3" s="5">
        <v>-0.6</v>
      </c>
      <c r="H3" s="5">
        <v>-0.4</v>
      </c>
      <c r="I3" s="5">
        <v>-0.2</v>
      </c>
      <c r="J3" s="5">
        <v>0</v>
      </c>
      <c r="K3" s="5">
        <v>0.2</v>
      </c>
      <c r="L3" s="5">
        <v>0.4</v>
      </c>
      <c r="M3" s="5">
        <v>0.6</v>
      </c>
      <c r="N3" s="5">
        <v>0.8</v>
      </c>
      <c r="O3" s="5">
        <v>1</v>
      </c>
      <c r="P3" s="3" t="s">
        <v>74</v>
      </c>
      <c r="Q3" s="3" t="s">
        <v>75</v>
      </c>
      <c r="R3" s="3" t="s">
        <v>76</v>
      </c>
    </row>
    <row r="4" spans="1:18" x14ac:dyDescent="0.25">
      <c r="A4" s="1">
        <v>0</v>
      </c>
      <c r="B4" t="s">
        <v>23</v>
      </c>
      <c r="C4" s="7">
        <v>0</v>
      </c>
      <c r="E4" s="2">
        <f>+ABS(E$3-$C4)</f>
        <v>1</v>
      </c>
      <c r="F4" s="2">
        <f t="shared" ref="F4:O17" si="0">+ABS(F$3-$C4)</f>
        <v>0.8</v>
      </c>
      <c r="G4" s="2">
        <f t="shared" si="0"/>
        <v>0.6</v>
      </c>
      <c r="H4" s="2">
        <f t="shared" si="0"/>
        <v>0.4</v>
      </c>
      <c r="I4" s="2">
        <f t="shared" si="0"/>
        <v>0.2</v>
      </c>
      <c r="J4" s="2">
        <f t="shared" si="0"/>
        <v>0</v>
      </c>
      <c r="K4" s="2">
        <f t="shared" si="0"/>
        <v>0.2</v>
      </c>
      <c r="L4" s="2">
        <f t="shared" si="0"/>
        <v>0.4</v>
      </c>
      <c r="M4" s="2">
        <f t="shared" si="0"/>
        <v>0.6</v>
      </c>
      <c r="N4" s="2">
        <f t="shared" si="0"/>
        <v>0.8</v>
      </c>
      <c r="O4" s="2">
        <f t="shared" si="0"/>
        <v>1</v>
      </c>
      <c r="P4" s="2">
        <f t="shared" ref="P4:P17" si="1">+MIN(E4:O4)</f>
        <v>0</v>
      </c>
      <c r="Q4" s="2">
        <f>+MATCH(P4,E4:O4,0)</f>
        <v>6</v>
      </c>
      <c r="R4" s="2" t="str">
        <f>+VLOOKUP(Q4,'Análisis 2020'!$D$17:$E$27,2)</f>
        <v>Neutral</v>
      </c>
    </row>
    <row r="5" spans="1:18" x14ac:dyDescent="0.25">
      <c r="A5" s="1">
        <v>1</v>
      </c>
      <c r="B5" t="s">
        <v>22</v>
      </c>
      <c r="C5" s="7">
        <v>0.42149999999999999</v>
      </c>
      <c r="E5" s="2">
        <f t="shared" ref="E5:E17" si="2">+ABS(E$3-$C5)</f>
        <v>1.4215</v>
      </c>
      <c r="F5" s="2">
        <f t="shared" si="0"/>
        <v>1.2215</v>
      </c>
      <c r="G5" s="2">
        <f t="shared" si="0"/>
        <v>1.0215000000000001</v>
      </c>
      <c r="H5" s="2">
        <f t="shared" si="0"/>
        <v>0.82150000000000001</v>
      </c>
      <c r="I5" s="2">
        <f t="shared" si="0"/>
        <v>0.62149999999999994</v>
      </c>
      <c r="J5" s="2">
        <f t="shared" si="0"/>
        <v>0.42149999999999999</v>
      </c>
      <c r="K5" s="2">
        <f t="shared" si="0"/>
        <v>0.22149999999999997</v>
      </c>
      <c r="L5" s="2">
        <f t="shared" si="0"/>
        <v>2.1499999999999964E-2</v>
      </c>
      <c r="M5" s="2">
        <f t="shared" si="0"/>
        <v>0.17849999999999999</v>
      </c>
      <c r="N5" s="2">
        <f t="shared" si="0"/>
        <v>0.37850000000000006</v>
      </c>
      <c r="O5" s="2">
        <f t="shared" si="0"/>
        <v>0.57850000000000001</v>
      </c>
      <c r="P5" s="2">
        <f t="shared" si="1"/>
        <v>2.1499999999999964E-2</v>
      </c>
      <c r="Q5" s="2">
        <f t="shared" ref="Q5:Q17" si="3">+MATCH(P5,E5:O5,0)</f>
        <v>8</v>
      </c>
      <c r="R5" s="2" t="str">
        <f>+VLOOKUP(Q5,'Análisis 2020'!$D$17:$E$27,2)</f>
        <v>Optimismo</v>
      </c>
    </row>
    <row r="6" spans="1:18" x14ac:dyDescent="0.25">
      <c r="A6" s="1">
        <v>2</v>
      </c>
      <c r="B6" t="s">
        <v>21</v>
      </c>
      <c r="C6" s="7">
        <v>0.44040000000000001</v>
      </c>
      <c r="E6" s="2">
        <f t="shared" si="2"/>
        <v>1.4403999999999999</v>
      </c>
      <c r="F6" s="2">
        <f t="shared" si="0"/>
        <v>1.2404000000000002</v>
      </c>
      <c r="G6" s="2">
        <f t="shared" si="0"/>
        <v>1.0404</v>
      </c>
      <c r="H6" s="2">
        <f t="shared" si="0"/>
        <v>0.84040000000000004</v>
      </c>
      <c r="I6" s="2">
        <f t="shared" si="0"/>
        <v>0.64040000000000008</v>
      </c>
      <c r="J6" s="2">
        <f t="shared" si="0"/>
        <v>0.44040000000000001</v>
      </c>
      <c r="K6" s="2">
        <f t="shared" si="0"/>
        <v>0.2404</v>
      </c>
      <c r="L6" s="2">
        <f t="shared" si="0"/>
        <v>4.0399999999999991E-2</v>
      </c>
      <c r="M6" s="2">
        <f t="shared" si="0"/>
        <v>0.15959999999999996</v>
      </c>
      <c r="N6" s="2">
        <f t="shared" si="0"/>
        <v>0.35960000000000003</v>
      </c>
      <c r="O6" s="2">
        <f t="shared" si="0"/>
        <v>0.55959999999999999</v>
      </c>
      <c r="P6" s="2">
        <f t="shared" si="1"/>
        <v>4.0399999999999991E-2</v>
      </c>
      <c r="Q6" s="2">
        <f t="shared" si="3"/>
        <v>8</v>
      </c>
      <c r="R6" s="2" t="str">
        <f>+VLOOKUP(Q6,'Análisis 2020'!$D$17:$E$27,2)</f>
        <v>Optimismo</v>
      </c>
    </row>
    <row r="7" spans="1:18" x14ac:dyDescent="0.25">
      <c r="A7" s="1">
        <v>3</v>
      </c>
      <c r="B7" t="s">
        <v>20</v>
      </c>
      <c r="C7" s="7">
        <v>0.64780000000000004</v>
      </c>
      <c r="E7" s="2">
        <f t="shared" si="2"/>
        <v>1.6478000000000002</v>
      </c>
      <c r="F7" s="2">
        <f t="shared" si="0"/>
        <v>1.4478</v>
      </c>
      <c r="G7" s="2">
        <f t="shared" si="0"/>
        <v>1.2478</v>
      </c>
      <c r="H7" s="2">
        <f t="shared" si="0"/>
        <v>1.0478000000000001</v>
      </c>
      <c r="I7" s="2">
        <f t="shared" si="0"/>
        <v>0.84780000000000011</v>
      </c>
      <c r="J7" s="2">
        <f t="shared" si="0"/>
        <v>0.64780000000000004</v>
      </c>
      <c r="K7" s="2">
        <f t="shared" si="0"/>
        <v>0.44780000000000003</v>
      </c>
      <c r="L7" s="2">
        <f t="shared" si="0"/>
        <v>0.24780000000000002</v>
      </c>
      <c r="M7" s="2">
        <f t="shared" si="0"/>
        <v>4.7800000000000065E-2</v>
      </c>
      <c r="N7" s="2">
        <f t="shared" si="0"/>
        <v>0.1522</v>
      </c>
      <c r="O7" s="2">
        <f t="shared" si="0"/>
        <v>0.35219999999999996</v>
      </c>
      <c r="P7" s="2">
        <f t="shared" si="1"/>
        <v>4.7800000000000065E-2</v>
      </c>
      <c r="Q7" s="2">
        <f t="shared" si="3"/>
        <v>9</v>
      </c>
      <c r="R7" s="2" t="str">
        <f>+VLOOKUP(Q7,'Análisis 2020'!$D$17:$E$27,2)</f>
        <v>Convicción</v>
      </c>
    </row>
    <row r="8" spans="1:18" x14ac:dyDescent="0.25">
      <c r="A8" s="1">
        <v>4</v>
      </c>
      <c r="B8" t="s">
        <v>19</v>
      </c>
      <c r="C8" s="7">
        <v>0.29599999999999999</v>
      </c>
      <c r="E8" s="2">
        <f t="shared" si="2"/>
        <v>1.296</v>
      </c>
      <c r="F8" s="2">
        <f t="shared" si="0"/>
        <v>1.0960000000000001</v>
      </c>
      <c r="G8" s="2">
        <f t="shared" si="0"/>
        <v>0.89599999999999991</v>
      </c>
      <c r="H8" s="2">
        <f t="shared" si="0"/>
        <v>0.69599999999999995</v>
      </c>
      <c r="I8" s="2">
        <f t="shared" si="0"/>
        <v>0.496</v>
      </c>
      <c r="J8" s="2">
        <f t="shared" si="0"/>
        <v>0.29599999999999999</v>
      </c>
      <c r="K8" s="2">
        <f t="shared" si="0"/>
        <v>9.5999999999999974E-2</v>
      </c>
      <c r="L8" s="2">
        <f t="shared" si="0"/>
        <v>0.10400000000000004</v>
      </c>
      <c r="M8" s="2">
        <f t="shared" si="0"/>
        <v>0.30399999999999999</v>
      </c>
      <c r="N8" s="2">
        <f t="shared" si="0"/>
        <v>0.504</v>
      </c>
      <c r="O8" s="2">
        <f t="shared" si="0"/>
        <v>0.70399999999999996</v>
      </c>
      <c r="P8" s="2">
        <f t="shared" si="1"/>
        <v>9.5999999999999974E-2</v>
      </c>
      <c r="Q8" s="2">
        <f t="shared" si="3"/>
        <v>7</v>
      </c>
      <c r="R8" s="2" t="str">
        <f>+VLOOKUP(Q8,'Análisis 2020'!$D$17:$E$27,2)</f>
        <v>Favorable</v>
      </c>
    </row>
    <row r="9" spans="1:18" x14ac:dyDescent="0.25">
      <c r="A9" s="1">
        <v>5</v>
      </c>
      <c r="B9" t="s">
        <v>18</v>
      </c>
      <c r="C9" s="7">
        <v>0</v>
      </c>
      <c r="E9" s="2">
        <f t="shared" si="2"/>
        <v>1</v>
      </c>
      <c r="F9" s="2">
        <f t="shared" si="0"/>
        <v>0.8</v>
      </c>
      <c r="G9" s="2">
        <f t="shared" si="0"/>
        <v>0.6</v>
      </c>
      <c r="H9" s="2">
        <f t="shared" si="0"/>
        <v>0.4</v>
      </c>
      <c r="I9" s="2">
        <f t="shared" si="0"/>
        <v>0.2</v>
      </c>
      <c r="J9" s="2">
        <f t="shared" si="0"/>
        <v>0</v>
      </c>
      <c r="K9" s="2">
        <f t="shared" si="0"/>
        <v>0.2</v>
      </c>
      <c r="L9" s="2">
        <f t="shared" si="0"/>
        <v>0.4</v>
      </c>
      <c r="M9" s="2">
        <f t="shared" si="0"/>
        <v>0.6</v>
      </c>
      <c r="N9" s="2">
        <f t="shared" si="0"/>
        <v>0.8</v>
      </c>
      <c r="O9" s="2">
        <f t="shared" si="0"/>
        <v>1</v>
      </c>
      <c r="P9" s="2">
        <f t="shared" si="1"/>
        <v>0</v>
      </c>
      <c r="Q9" s="2">
        <f t="shared" si="3"/>
        <v>6</v>
      </c>
      <c r="R9" s="2" t="str">
        <f>+VLOOKUP(Q9,'Análisis 2020'!$D$17:$E$27,2)</f>
        <v>Neutral</v>
      </c>
    </row>
    <row r="10" spans="1:18" x14ac:dyDescent="0.25">
      <c r="A10" s="1">
        <v>6</v>
      </c>
      <c r="B10" t="s">
        <v>17</v>
      </c>
      <c r="C10" s="7">
        <v>0.31819999999999998</v>
      </c>
      <c r="E10" s="2">
        <f t="shared" si="2"/>
        <v>1.3182</v>
      </c>
      <c r="F10" s="2">
        <f t="shared" si="0"/>
        <v>1.1182000000000001</v>
      </c>
      <c r="G10" s="2">
        <f t="shared" si="0"/>
        <v>0.91819999999999991</v>
      </c>
      <c r="H10" s="2">
        <f t="shared" si="0"/>
        <v>0.71819999999999995</v>
      </c>
      <c r="I10" s="2">
        <f t="shared" si="0"/>
        <v>0.51819999999999999</v>
      </c>
      <c r="J10" s="2">
        <f t="shared" si="0"/>
        <v>0.31819999999999998</v>
      </c>
      <c r="K10" s="2">
        <f t="shared" si="0"/>
        <v>0.11819999999999997</v>
      </c>
      <c r="L10" s="2">
        <f t="shared" si="0"/>
        <v>8.1800000000000039E-2</v>
      </c>
      <c r="M10" s="2">
        <f t="shared" si="0"/>
        <v>0.28179999999999999</v>
      </c>
      <c r="N10" s="2">
        <f t="shared" si="0"/>
        <v>0.48180000000000006</v>
      </c>
      <c r="O10" s="2">
        <f t="shared" si="0"/>
        <v>0.68179999999999996</v>
      </c>
      <c r="P10" s="2">
        <f t="shared" si="1"/>
        <v>8.1800000000000039E-2</v>
      </c>
      <c r="Q10" s="2">
        <f t="shared" si="3"/>
        <v>8</v>
      </c>
      <c r="R10" s="2" t="str">
        <f>+VLOOKUP(Q10,'Análisis 2020'!$D$17:$E$27,2)</f>
        <v>Optimismo</v>
      </c>
    </row>
    <row r="11" spans="1:18" x14ac:dyDescent="0.25">
      <c r="A11" s="1">
        <v>7</v>
      </c>
      <c r="B11" t="s">
        <v>16</v>
      </c>
      <c r="C11" s="7">
        <v>0.49390000000000001</v>
      </c>
      <c r="E11" s="2">
        <f t="shared" si="2"/>
        <v>1.4939</v>
      </c>
      <c r="F11" s="2">
        <f t="shared" si="0"/>
        <v>1.2939000000000001</v>
      </c>
      <c r="G11" s="2">
        <f t="shared" si="0"/>
        <v>1.0939000000000001</v>
      </c>
      <c r="H11" s="2">
        <f t="shared" si="0"/>
        <v>0.89390000000000003</v>
      </c>
      <c r="I11" s="2">
        <f t="shared" si="0"/>
        <v>0.69389999999999996</v>
      </c>
      <c r="J11" s="2">
        <f t="shared" si="0"/>
        <v>0.49390000000000001</v>
      </c>
      <c r="K11" s="2">
        <f t="shared" si="0"/>
        <v>0.29389999999999999</v>
      </c>
      <c r="L11" s="2">
        <f t="shared" si="0"/>
        <v>9.3899999999999983E-2</v>
      </c>
      <c r="M11" s="2">
        <f t="shared" si="0"/>
        <v>0.10609999999999997</v>
      </c>
      <c r="N11" s="2">
        <f t="shared" si="0"/>
        <v>0.30610000000000004</v>
      </c>
      <c r="O11" s="2">
        <f t="shared" si="0"/>
        <v>0.50609999999999999</v>
      </c>
      <c r="P11" s="2">
        <f t="shared" si="1"/>
        <v>9.3899999999999983E-2</v>
      </c>
      <c r="Q11" s="2">
        <f t="shared" si="3"/>
        <v>8</v>
      </c>
      <c r="R11" s="2" t="str">
        <f>+VLOOKUP(Q11,'Análisis 2020'!$D$17:$E$27,2)</f>
        <v>Optimismo</v>
      </c>
    </row>
    <row r="12" spans="1:18" x14ac:dyDescent="0.25">
      <c r="A12" s="1">
        <v>8</v>
      </c>
      <c r="B12" t="s">
        <v>15</v>
      </c>
      <c r="C12" s="7">
        <v>0</v>
      </c>
      <c r="E12" s="2">
        <f t="shared" si="2"/>
        <v>1</v>
      </c>
      <c r="F12" s="2">
        <f t="shared" si="0"/>
        <v>0.8</v>
      </c>
      <c r="G12" s="2">
        <f t="shared" si="0"/>
        <v>0.6</v>
      </c>
      <c r="H12" s="2">
        <f t="shared" si="0"/>
        <v>0.4</v>
      </c>
      <c r="I12" s="2">
        <f t="shared" si="0"/>
        <v>0.2</v>
      </c>
      <c r="J12" s="2">
        <f t="shared" si="0"/>
        <v>0</v>
      </c>
      <c r="K12" s="2">
        <f t="shared" si="0"/>
        <v>0.2</v>
      </c>
      <c r="L12" s="2">
        <f t="shared" si="0"/>
        <v>0.4</v>
      </c>
      <c r="M12" s="2">
        <f t="shared" si="0"/>
        <v>0.6</v>
      </c>
      <c r="N12" s="2">
        <f t="shared" si="0"/>
        <v>0.8</v>
      </c>
      <c r="O12" s="2">
        <f t="shared" si="0"/>
        <v>1</v>
      </c>
      <c r="P12" s="2">
        <f t="shared" si="1"/>
        <v>0</v>
      </c>
      <c r="Q12" s="2">
        <f t="shared" si="3"/>
        <v>6</v>
      </c>
      <c r="R12" s="2" t="str">
        <f>+VLOOKUP(Q12,'Análisis 2020'!$D$17:$E$27,2)</f>
        <v>Neutral</v>
      </c>
    </row>
    <row r="13" spans="1:18" x14ac:dyDescent="0.25">
      <c r="A13" s="1">
        <v>9</v>
      </c>
      <c r="B13" t="s">
        <v>14</v>
      </c>
      <c r="C13" s="7">
        <v>-0.36120000000000002</v>
      </c>
      <c r="E13" s="2">
        <f t="shared" si="2"/>
        <v>0.63880000000000003</v>
      </c>
      <c r="F13" s="2">
        <f t="shared" si="0"/>
        <v>0.43880000000000002</v>
      </c>
      <c r="G13" s="2">
        <f t="shared" si="0"/>
        <v>0.23879999999999996</v>
      </c>
      <c r="H13" s="2">
        <f t="shared" si="0"/>
        <v>3.8800000000000001E-2</v>
      </c>
      <c r="I13" s="2">
        <f t="shared" si="0"/>
        <v>0.16120000000000001</v>
      </c>
      <c r="J13" s="2">
        <f t="shared" si="0"/>
        <v>0.36120000000000002</v>
      </c>
      <c r="K13" s="2">
        <f t="shared" si="0"/>
        <v>0.56120000000000003</v>
      </c>
      <c r="L13" s="2">
        <f t="shared" si="0"/>
        <v>0.7612000000000001</v>
      </c>
      <c r="M13" s="2">
        <f t="shared" si="0"/>
        <v>0.96120000000000005</v>
      </c>
      <c r="N13" s="2">
        <f t="shared" si="0"/>
        <v>1.1612</v>
      </c>
      <c r="O13" s="2">
        <f t="shared" si="0"/>
        <v>1.3612</v>
      </c>
      <c r="P13" s="2">
        <f t="shared" si="1"/>
        <v>3.8800000000000001E-2</v>
      </c>
      <c r="Q13" s="2">
        <f t="shared" si="3"/>
        <v>4</v>
      </c>
      <c r="R13" s="2" t="str">
        <f>+VLOOKUP(Q13,'Análisis 2020'!$D$17:$E$27,2)</f>
        <v>Escepticismo</v>
      </c>
    </row>
    <row r="14" spans="1:18" x14ac:dyDescent="0.25">
      <c r="A14" s="1">
        <v>10</v>
      </c>
      <c r="B14" t="s">
        <v>13</v>
      </c>
      <c r="C14" s="7">
        <v>0</v>
      </c>
      <c r="E14" s="2">
        <f t="shared" si="2"/>
        <v>1</v>
      </c>
      <c r="F14" s="2">
        <f t="shared" si="0"/>
        <v>0.8</v>
      </c>
      <c r="G14" s="2">
        <f t="shared" si="0"/>
        <v>0.6</v>
      </c>
      <c r="H14" s="2">
        <f t="shared" si="0"/>
        <v>0.4</v>
      </c>
      <c r="I14" s="2">
        <f t="shared" si="0"/>
        <v>0.2</v>
      </c>
      <c r="J14" s="2">
        <f t="shared" si="0"/>
        <v>0</v>
      </c>
      <c r="K14" s="2">
        <f t="shared" si="0"/>
        <v>0.2</v>
      </c>
      <c r="L14" s="2">
        <f t="shared" si="0"/>
        <v>0.4</v>
      </c>
      <c r="M14" s="2">
        <f t="shared" si="0"/>
        <v>0.6</v>
      </c>
      <c r="N14" s="2">
        <f t="shared" si="0"/>
        <v>0.8</v>
      </c>
      <c r="O14" s="2">
        <f t="shared" si="0"/>
        <v>1</v>
      </c>
      <c r="P14" s="2">
        <f t="shared" si="1"/>
        <v>0</v>
      </c>
      <c r="Q14" s="2">
        <f t="shared" si="3"/>
        <v>6</v>
      </c>
      <c r="R14" s="2" t="str">
        <f>+VLOOKUP(Q14,'Análisis 2020'!$D$17:$E$27,2)</f>
        <v>Neutral</v>
      </c>
    </row>
    <row r="15" spans="1:18" x14ac:dyDescent="0.25">
      <c r="A15" s="1">
        <v>11</v>
      </c>
      <c r="B15" t="s">
        <v>12</v>
      </c>
      <c r="C15" s="7">
        <v>0.47670000000000001</v>
      </c>
      <c r="E15" s="2">
        <f t="shared" si="2"/>
        <v>1.4767000000000001</v>
      </c>
      <c r="F15" s="2">
        <f t="shared" si="0"/>
        <v>1.2766999999999999</v>
      </c>
      <c r="G15" s="2">
        <f t="shared" si="0"/>
        <v>1.0767</v>
      </c>
      <c r="H15" s="2">
        <f t="shared" si="0"/>
        <v>0.87670000000000003</v>
      </c>
      <c r="I15" s="2">
        <f t="shared" si="0"/>
        <v>0.67670000000000008</v>
      </c>
      <c r="J15" s="2">
        <f t="shared" si="0"/>
        <v>0.47670000000000001</v>
      </c>
      <c r="K15" s="2">
        <f t="shared" si="0"/>
        <v>0.2767</v>
      </c>
      <c r="L15" s="2">
        <f t="shared" si="0"/>
        <v>7.669999999999999E-2</v>
      </c>
      <c r="M15" s="2">
        <f t="shared" si="0"/>
        <v>0.12329999999999997</v>
      </c>
      <c r="N15" s="2">
        <f t="shared" si="0"/>
        <v>0.32330000000000003</v>
      </c>
      <c r="O15" s="2">
        <f t="shared" si="0"/>
        <v>0.52329999999999999</v>
      </c>
      <c r="P15" s="2">
        <f t="shared" si="1"/>
        <v>7.669999999999999E-2</v>
      </c>
      <c r="Q15" s="2">
        <f t="shared" si="3"/>
        <v>8</v>
      </c>
      <c r="R15" s="2" t="str">
        <f>+VLOOKUP(Q15,'Análisis 2020'!$D$17:$E$27,2)</f>
        <v>Optimismo</v>
      </c>
    </row>
    <row r="16" spans="1:18" x14ac:dyDescent="0.25">
      <c r="A16" s="1">
        <v>12</v>
      </c>
      <c r="B16" t="s">
        <v>11</v>
      </c>
      <c r="C16" s="7">
        <v>0.55740000000000001</v>
      </c>
      <c r="E16" s="2">
        <f t="shared" si="2"/>
        <v>1.5573999999999999</v>
      </c>
      <c r="F16" s="2">
        <f t="shared" si="0"/>
        <v>1.3574000000000002</v>
      </c>
      <c r="G16" s="2">
        <f t="shared" si="0"/>
        <v>1.1574</v>
      </c>
      <c r="H16" s="2">
        <f t="shared" si="0"/>
        <v>0.95740000000000003</v>
      </c>
      <c r="I16" s="2">
        <f t="shared" si="0"/>
        <v>0.75740000000000007</v>
      </c>
      <c r="J16" s="2">
        <f t="shared" si="0"/>
        <v>0.55740000000000001</v>
      </c>
      <c r="K16" s="2">
        <f t="shared" si="0"/>
        <v>0.3574</v>
      </c>
      <c r="L16" s="2">
        <f t="shared" si="0"/>
        <v>0.15739999999999998</v>
      </c>
      <c r="M16" s="2">
        <f t="shared" si="0"/>
        <v>4.2599999999999971E-2</v>
      </c>
      <c r="N16" s="2">
        <f t="shared" si="0"/>
        <v>0.24260000000000004</v>
      </c>
      <c r="O16" s="2">
        <f t="shared" si="0"/>
        <v>0.44259999999999999</v>
      </c>
      <c r="P16" s="2">
        <f t="shared" si="1"/>
        <v>4.2599999999999971E-2</v>
      </c>
      <c r="Q16" s="2">
        <f t="shared" si="3"/>
        <v>9</v>
      </c>
      <c r="R16" s="2" t="str">
        <f>+VLOOKUP(Q16,'Análisis 2020'!$D$17:$E$27,2)</f>
        <v>Convicción</v>
      </c>
    </row>
    <row r="17" spans="1:18" x14ac:dyDescent="0.25">
      <c r="A17" s="1">
        <v>13</v>
      </c>
      <c r="B17" t="s">
        <v>10</v>
      </c>
      <c r="C17" s="7">
        <v>0.2263</v>
      </c>
      <c r="E17" s="2">
        <f t="shared" si="2"/>
        <v>1.2262999999999999</v>
      </c>
      <c r="F17" s="2">
        <f t="shared" si="0"/>
        <v>1.0263</v>
      </c>
      <c r="G17" s="2">
        <f t="shared" si="0"/>
        <v>0.82630000000000003</v>
      </c>
      <c r="H17" s="2">
        <f t="shared" si="0"/>
        <v>0.62630000000000008</v>
      </c>
      <c r="I17" s="2">
        <f t="shared" si="0"/>
        <v>0.42630000000000001</v>
      </c>
      <c r="J17" s="2">
        <f t="shared" si="0"/>
        <v>0.2263</v>
      </c>
      <c r="K17" s="2">
        <f t="shared" si="0"/>
        <v>2.629999999999999E-2</v>
      </c>
      <c r="L17" s="2">
        <f t="shared" si="0"/>
        <v>0.17370000000000002</v>
      </c>
      <c r="M17" s="2">
        <f t="shared" si="0"/>
        <v>0.37369999999999998</v>
      </c>
      <c r="N17" s="2">
        <f t="shared" si="0"/>
        <v>0.5737000000000001</v>
      </c>
      <c r="O17" s="2">
        <f t="shared" si="0"/>
        <v>0.77370000000000005</v>
      </c>
      <c r="P17" s="2">
        <f t="shared" si="1"/>
        <v>2.629999999999999E-2</v>
      </c>
      <c r="Q17" s="2">
        <f t="shared" si="3"/>
        <v>7</v>
      </c>
      <c r="R17" s="2" t="str">
        <f>+VLOOKUP(Q17,'Análisis 2020'!$D$17:$E$27,2)</f>
        <v>Favorable</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0"/>
  <sheetViews>
    <sheetView workbookViewId="0">
      <selection activeCell="P4" sqref="P4:R4"/>
    </sheetView>
  </sheetViews>
  <sheetFormatPr baseColWidth="10" defaultColWidth="9.140625" defaultRowHeight="15" x14ac:dyDescent="0.25"/>
  <cols>
    <col min="2" max="2" width="26.28515625" customWidth="1"/>
    <col min="18" max="18" width="12.85546875" customWidth="1"/>
  </cols>
  <sheetData>
    <row r="2" spans="1:18" x14ac:dyDescent="0.25">
      <c r="E2" s="3" t="s">
        <v>63</v>
      </c>
      <c r="F2" s="3" t="s">
        <v>64</v>
      </c>
      <c r="G2" s="3" t="s">
        <v>65</v>
      </c>
      <c r="H2" s="3" t="s">
        <v>66</v>
      </c>
      <c r="I2" s="3" t="s">
        <v>67</v>
      </c>
      <c r="J2" s="3" t="s">
        <v>68</v>
      </c>
      <c r="K2" s="3" t="s">
        <v>69</v>
      </c>
      <c r="L2" s="3" t="s">
        <v>70</v>
      </c>
      <c r="M2" s="3" t="s">
        <v>71</v>
      </c>
      <c r="N2" s="3" t="s">
        <v>72</v>
      </c>
      <c r="O2" s="3" t="s">
        <v>73</v>
      </c>
      <c r="P2" s="2"/>
      <c r="Q2" s="2"/>
      <c r="R2" s="2"/>
    </row>
    <row r="3" spans="1:18" x14ac:dyDescent="0.25">
      <c r="B3" s="1">
        <v>0</v>
      </c>
      <c r="C3" s="6" t="s">
        <v>62</v>
      </c>
      <c r="E3" s="5">
        <v>-1</v>
      </c>
      <c r="F3" s="5">
        <v>-0.8</v>
      </c>
      <c r="G3" s="5">
        <v>-0.6</v>
      </c>
      <c r="H3" s="5">
        <v>-0.4</v>
      </c>
      <c r="I3" s="5">
        <v>-0.2</v>
      </c>
      <c r="J3" s="5">
        <v>0</v>
      </c>
      <c r="K3" s="5">
        <v>0.2</v>
      </c>
      <c r="L3" s="5">
        <v>0.4</v>
      </c>
      <c r="M3" s="5">
        <v>0.6</v>
      </c>
      <c r="N3" s="5">
        <v>0.8</v>
      </c>
      <c r="O3" s="5">
        <v>1</v>
      </c>
      <c r="P3" s="3" t="s">
        <v>74</v>
      </c>
      <c r="Q3" s="3" t="s">
        <v>75</v>
      </c>
      <c r="R3" s="3" t="s">
        <v>76</v>
      </c>
    </row>
    <row r="4" spans="1:18" x14ac:dyDescent="0.25">
      <c r="A4" s="1">
        <v>0</v>
      </c>
      <c r="B4" t="s">
        <v>40</v>
      </c>
      <c r="C4">
        <v>0.71840000000000004</v>
      </c>
      <c r="E4" s="2">
        <f t="shared" ref="E4:O13" si="0">+ABS(E$3-$C4)</f>
        <v>1.7183999999999999</v>
      </c>
      <c r="F4" s="2">
        <f t="shared" si="0"/>
        <v>1.5184000000000002</v>
      </c>
      <c r="G4" s="2">
        <f t="shared" si="0"/>
        <v>1.3184</v>
      </c>
      <c r="H4" s="2">
        <f t="shared" si="0"/>
        <v>1.1184000000000001</v>
      </c>
      <c r="I4" s="2">
        <f t="shared" si="0"/>
        <v>0.91840000000000011</v>
      </c>
      <c r="J4" s="2">
        <f t="shared" si="0"/>
        <v>0.71840000000000004</v>
      </c>
      <c r="K4" s="2">
        <f t="shared" si="0"/>
        <v>0.51839999999999997</v>
      </c>
      <c r="L4" s="2">
        <f t="shared" si="0"/>
        <v>0.31840000000000002</v>
      </c>
      <c r="M4" s="2">
        <f t="shared" si="0"/>
        <v>0.11840000000000006</v>
      </c>
      <c r="N4" s="2">
        <f t="shared" si="0"/>
        <v>8.1600000000000006E-2</v>
      </c>
      <c r="O4" s="2">
        <f t="shared" si="0"/>
        <v>0.28159999999999996</v>
      </c>
      <c r="P4" s="2">
        <f t="shared" ref="P4" si="1">+MIN(E4:O4)</f>
        <v>8.1600000000000006E-2</v>
      </c>
      <c r="Q4" s="2">
        <f>+MATCH(P4,E4:O4,0)</f>
        <v>10</v>
      </c>
      <c r="R4" s="2" t="str">
        <f>+VLOOKUP(Q4,'Análisis 2020'!$D$17:$E$27,2)</f>
        <v>Consolidación</v>
      </c>
    </row>
    <row r="5" spans="1:18" x14ac:dyDescent="0.25">
      <c r="A5" s="1">
        <v>1</v>
      </c>
      <c r="B5" t="s">
        <v>39</v>
      </c>
      <c r="C5">
        <v>0.36120000000000002</v>
      </c>
      <c r="E5" s="2">
        <f t="shared" si="0"/>
        <v>1.3612</v>
      </c>
      <c r="F5" s="2">
        <f t="shared" si="0"/>
        <v>1.1612</v>
      </c>
      <c r="G5" s="2">
        <f t="shared" si="0"/>
        <v>0.96120000000000005</v>
      </c>
      <c r="H5" s="2">
        <f t="shared" si="0"/>
        <v>0.7612000000000001</v>
      </c>
      <c r="I5" s="2">
        <f t="shared" si="0"/>
        <v>0.56120000000000003</v>
      </c>
      <c r="J5" s="2">
        <f t="shared" si="0"/>
        <v>0.36120000000000002</v>
      </c>
      <c r="K5" s="2">
        <f t="shared" si="0"/>
        <v>0.16120000000000001</v>
      </c>
      <c r="L5" s="2">
        <f t="shared" si="0"/>
        <v>3.8800000000000001E-2</v>
      </c>
      <c r="M5" s="2">
        <f t="shared" si="0"/>
        <v>0.23879999999999996</v>
      </c>
      <c r="N5" s="2">
        <f t="shared" si="0"/>
        <v>0.43880000000000002</v>
      </c>
      <c r="O5" s="2">
        <f t="shared" si="0"/>
        <v>0.63880000000000003</v>
      </c>
      <c r="P5" s="2">
        <f t="shared" ref="P5:P20" si="2">+MIN(E5:O5)</f>
        <v>3.8800000000000001E-2</v>
      </c>
      <c r="Q5" s="2">
        <f t="shared" ref="Q5:Q20" si="3">+MATCH(P5,E5:O5,0)</f>
        <v>8</v>
      </c>
      <c r="R5" s="2" t="str">
        <f>+VLOOKUP(Q5,'Análisis 2020'!$D$17:$E$27,2)</f>
        <v>Optimismo</v>
      </c>
    </row>
    <row r="6" spans="1:18" x14ac:dyDescent="0.25">
      <c r="A6" s="1">
        <v>2</v>
      </c>
      <c r="B6" t="s">
        <v>38</v>
      </c>
      <c r="C6">
        <v>0.75790000000000002</v>
      </c>
      <c r="E6" s="2">
        <f t="shared" si="0"/>
        <v>1.7579</v>
      </c>
      <c r="F6" s="2">
        <f t="shared" si="0"/>
        <v>1.5579000000000001</v>
      </c>
      <c r="G6" s="2">
        <f t="shared" si="0"/>
        <v>1.3578999999999999</v>
      </c>
      <c r="H6" s="2">
        <f t="shared" si="0"/>
        <v>1.1579000000000002</v>
      </c>
      <c r="I6" s="2">
        <f t="shared" si="0"/>
        <v>0.95789999999999997</v>
      </c>
      <c r="J6" s="2">
        <f t="shared" si="0"/>
        <v>0.75790000000000002</v>
      </c>
      <c r="K6" s="2">
        <f t="shared" si="0"/>
        <v>0.55790000000000006</v>
      </c>
      <c r="L6" s="2">
        <f t="shared" si="0"/>
        <v>0.3579</v>
      </c>
      <c r="M6" s="2">
        <f t="shared" si="0"/>
        <v>0.15790000000000004</v>
      </c>
      <c r="N6" s="2">
        <f t="shared" si="0"/>
        <v>4.2100000000000026E-2</v>
      </c>
      <c r="O6" s="2">
        <f t="shared" si="0"/>
        <v>0.24209999999999998</v>
      </c>
      <c r="P6" s="2">
        <f t="shared" si="2"/>
        <v>4.2100000000000026E-2</v>
      </c>
      <c r="Q6" s="2">
        <f t="shared" si="3"/>
        <v>10</v>
      </c>
      <c r="R6" s="2" t="str">
        <f>+VLOOKUP(Q6,'Análisis 2020'!$D$17:$E$27,2)</f>
        <v>Consolidación</v>
      </c>
    </row>
    <row r="7" spans="1:18" x14ac:dyDescent="0.25">
      <c r="A7" s="1">
        <v>3</v>
      </c>
      <c r="B7" t="s">
        <v>37</v>
      </c>
      <c r="C7">
        <v>0</v>
      </c>
      <c r="E7" s="2">
        <f t="shared" si="0"/>
        <v>1</v>
      </c>
      <c r="F7" s="2">
        <f t="shared" si="0"/>
        <v>0.8</v>
      </c>
      <c r="G7" s="2">
        <f t="shared" si="0"/>
        <v>0.6</v>
      </c>
      <c r="H7" s="2">
        <f t="shared" si="0"/>
        <v>0.4</v>
      </c>
      <c r="I7" s="2">
        <f t="shared" si="0"/>
        <v>0.2</v>
      </c>
      <c r="J7" s="2">
        <f t="shared" si="0"/>
        <v>0</v>
      </c>
      <c r="K7" s="2">
        <f t="shared" si="0"/>
        <v>0.2</v>
      </c>
      <c r="L7" s="2">
        <f t="shared" si="0"/>
        <v>0.4</v>
      </c>
      <c r="M7" s="2">
        <f t="shared" si="0"/>
        <v>0.6</v>
      </c>
      <c r="N7" s="2">
        <f t="shared" si="0"/>
        <v>0.8</v>
      </c>
      <c r="O7" s="2">
        <f t="shared" si="0"/>
        <v>1</v>
      </c>
      <c r="P7" s="2">
        <f t="shared" si="2"/>
        <v>0</v>
      </c>
      <c r="Q7" s="2">
        <f t="shared" si="3"/>
        <v>6</v>
      </c>
      <c r="R7" s="2" t="str">
        <f>+VLOOKUP(Q7,'Análisis 2020'!$D$17:$E$27,2)</f>
        <v>Neutral</v>
      </c>
    </row>
    <row r="8" spans="1:18" x14ac:dyDescent="0.25">
      <c r="A8" s="1">
        <v>4</v>
      </c>
      <c r="B8" t="s">
        <v>36</v>
      </c>
      <c r="C8">
        <v>0.61240000000000006</v>
      </c>
      <c r="E8" s="2">
        <f t="shared" si="0"/>
        <v>1.6124000000000001</v>
      </c>
      <c r="F8" s="2">
        <f t="shared" si="0"/>
        <v>1.4124000000000001</v>
      </c>
      <c r="G8" s="2">
        <f t="shared" si="0"/>
        <v>1.2124000000000001</v>
      </c>
      <c r="H8" s="2">
        <f t="shared" si="0"/>
        <v>1.0124</v>
      </c>
      <c r="I8" s="2">
        <f t="shared" si="0"/>
        <v>0.81240000000000001</v>
      </c>
      <c r="J8" s="2">
        <f t="shared" si="0"/>
        <v>0.61240000000000006</v>
      </c>
      <c r="K8" s="2">
        <f t="shared" si="0"/>
        <v>0.41240000000000004</v>
      </c>
      <c r="L8" s="2">
        <f t="shared" si="0"/>
        <v>0.21240000000000003</v>
      </c>
      <c r="M8" s="2">
        <f t="shared" si="0"/>
        <v>1.2400000000000078E-2</v>
      </c>
      <c r="N8" s="2">
        <f t="shared" si="0"/>
        <v>0.18759999999999999</v>
      </c>
      <c r="O8" s="2">
        <f t="shared" si="0"/>
        <v>0.38759999999999994</v>
      </c>
      <c r="P8" s="2">
        <f t="shared" si="2"/>
        <v>1.2400000000000078E-2</v>
      </c>
      <c r="Q8" s="2">
        <f t="shared" si="3"/>
        <v>9</v>
      </c>
      <c r="R8" s="2" t="str">
        <f>+VLOOKUP(Q8,'Análisis 2020'!$D$17:$E$27,2)</f>
        <v>Convicción</v>
      </c>
    </row>
    <row r="9" spans="1:18" x14ac:dyDescent="0.25">
      <c r="A9" s="1">
        <v>5</v>
      </c>
      <c r="B9" t="s">
        <v>35</v>
      </c>
      <c r="C9">
        <v>0.57189999999999996</v>
      </c>
      <c r="E9" s="2">
        <f t="shared" si="0"/>
        <v>1.5718999999999999</v>
      </c>
      <c r="F9" s="2">
        <f t="shared" si="0"/>
        <v>1.3719000000000001</v>
      </c>
      <c r="G9" s="2">
        <f t="shared" si="0"/>
        <v>1.1718999999999999</v>
      </c>
      <c r="H9" s="2">
        <f t="shared" si="0"/>
        <v>0.97189999999999999</v>
      </c>
      <c r="I9" s="2">
        <f t="shared" si="0"/>
        <v>0.77190000000000003</v>
      </c>
      <c r="J9" s="2">
        <f t="shared" si="0"/>
        <v>0.57189999999999996</v>
      </c>
      <c r="K9" s="2">
        <f t="shared" si="0"/>
        <v>0.37189999999999995</v>
      </c>
      <c r="L9" s="2">
        <f t="shared" si="0"/>
        <v>0.17189999999999994</v>
      </c>
      <c r="M9" s="2">
        <f t="shared" si="0"/>
        <v>2.8100000000000014E-2</v>
      </c>
      <c r="N9" s="2">
        <f t="shared" si="0"/>
        <v>0.22810000000000008</v>
      </c>
      <c r="O9" s="2">
        <f t="shared" si="0"/>
        <v>0.42810000000000004</v>
      </c>
      <c r="P9" s="2">
        <f t="shared" si="2"/>
        <v>2.8100000000000014E-2</v>
      </c>
      <c r="Q9" s="2">
        <f t="shared" si="3"/>
        <v>9</v>
      </c>
      <c r="R9" s="2" t="str">
        <f>+VLOOKUP(Q9,'Análisis 2020'!$D$17:$E$27,2)</f>
        <v>Convicción</v>
      </c>
    </row>
    <row r="10" spans="1:18" x14ac:dyDescent="0.25">
      <c r="A10" s="1">
        <v>6</v>
      </c>
      <c r="B10" t="s">
        <v>34</v>
      </c>
      <c r="C10">
        <v>0.70960000000000001</v>
      </c>
      <c r="E10" s="2">
        <f t="shared" si="0"/>
        <v>1.7096</v>
      </c>
      <c r="F10" s="2">
        <f t="shared" si="0"/>
        <v>1.5096000000000001</v>
      </c>
      <c r="G10" s="2">
        <f t="shared" si="0"/>
        <v>1.3096000000000001</v>
      </c>
      <c r="H10" s="2">
        <f t="shared" si="0"/>
        <v>1.1095999999999999</v>
      </c>
      <c r="I10" s="2">
        <f t="shared" si="0"/>
        <v>0.90959999999999996</v>
      </c>
      <c r="J10" s="2">
        <f t="shared" si="0"/>
        <v>0.70960000000000001</v>
      </c>
      <c r="K10" s="2">
        <f t="shared" si="0"/>
        <v>0.50960000000000005</v>
      </c>
      <c r="L10" s="2">
        <f t="shared" si="0"/>
        <v>0.30959999999999999</v>
      </c>
      <c r="M10" s="2">
        <f t="shared" si="0"/>
        <v>0.10960000000000003</v>
      </c>
      <c r="N10" s="2">
        <f t="shared" si="0"/>
        <v>9.0400000000000036E-2</v>
      </c>
      <c r="O10" s="2">
        <f t="shared" si="0"/>
        <v>0.29039999999999999</v>
      </c>
      <c r="P10" s="2">
        <f t="shared" si="2"/>
        <v>9.0400000000000036E-2</v>
      </c>
      <c r="Q10" s="2">
        <f t="shared" si="3"/>
        <v>10</v>
      </c>
      <c r="R10" s="2" t="str">
        <f>+VLOOKUP(Q10,'Análisis 2020'!$D$17:$E$27,2)</f>
        <v>Consolidación</v>
      </c>
    </row>
    <row r="11" spans="1:18" x14ac:dyDescent="0.25">
      <c r="A11" s="1">
        <v>7</v>
      </c>
      <c r="B11" t="s">
        <v>33</v>
      </c>
      <c r="C11">
        <v>0.38179999999999997</v>
      </c>
      <c r="E11" s="2">
        <f t="shared" si="0"/>
        <v>1.3817999999999999</v>
      </c>
      <c r="F11" s="2">
        <f t="shared" si="0"/>
        <v>1.1818</v>
      </c>
      <c r="G11" s="2">
        <f t="shared" si="0"/>
        <v>0.98180000000000001</v>
      </c>
      <c r="H11" s="2">
        <f t="shared" si="0"/>
        <v>0.78180000000000005</v>
      </c>
      <c r="I11" s="2">
        <f t="shared" si="0"/>
        <v>0.58179999999999998</v>
      </c>
      <c r="J11" s="2">
        <f t="shared" si="0"/>
        <v>0.38179999999999997</v>
      </c>
      <c r="K11" s="2">
        <f t="shared" si="0"/>
        <v>0.18179999999999996</v>
      </c>
      <c r="L11" s="2">
        <f t="shared" si="0"/>
        <v>1.8200000000000049E-2</v>
      </c>
      <c r="M11" s="2">
        <f t="shared" si="0"/>
        <v>0.21820000000000001</v>
      </c>
      <c r="N11" s="2">
        <f t="shared" si="0"/>
        <v>0.41820000000000007</v>
      </c>
      <c r="O11" s="2">
        <f t="shared" si="0"/>
        <v>0.61820000000000008</v>
      </c>
      <c r="P11" s="2">
        <f t="shared" si="2"/>
        <v>1.8200000000000049E-2</v>
      </c>
      <c r="Q11" s="2">
        <f t="shared" si="3"/>
        <v>8</v>
      </c>
      <c r="R11" s="2" t="str">
        <f>+VLOOKUP(Q11,'Análisis 2020'!$D$17:$E$27,2)</f>
        <v>Optimismo</v>
      </c>
    </row>
    <row r="12" spans="1:18" x14ac:dyDescent="0.25">
      <c r="A12" s="1">
        <v>8</v>
      </c>
      <c r="B12" t="s">
        <v>32</v>
      </c>
      <c r="C12">
        <v>0.71840000000000004</v>
      </c>
      <c r="E12" s="2">
        <f t="shared" si="0"/>
        <v>1.7183999999999999</v>
      </c>
      <c r="F12" s="2">
        <f t="shared" si="0"/>
        <v>1.5184000000000002</v>
      </c>
      <c r="G12" s="2">
        <f t="shared" si="0"/>
        <v>1.3184</v>
      </c>
      <c r="H12" s="2">
        <f t="shared" si="0"/>
        <v>1.1184000000000001</v>
      </c>
      <c r="I12" s="2">
        <f t="shared" si="0"/>
        <v>0.91840000000000011</v>
      </c>
      <c r="J12" s="2">
        <f t="shared" si="0"/>
        <v>0.71840000000000004</v>
      </c>
      <c r="K12" s="2">
        <f t="shared" si="0"/>
        <v>0.51839999999999997</v>
      </c>
      <c r="L12" s="2">
        <f t="shared" si="0"/>
        <v>0.31840000000000002</v>
      </c>
      <c r="M12" s="2">
        <f t="shared" si="0"/>
        <v>0.11840000000000006</v>
      </c>
      <c r="N12" s="2">
        <f t="shared" si="0"/>
        <v>8.1600000000000006E-2</v>
      </c>
      <c r="O12" s="2">
        <f t="shared" si="0"/>
        <v>0.28159999999999996</v>
      </c>
      <c r="P12" s="2">
        <f t="shared" si="2"/>
        <v>8.1600000000000006E-2</v>
      </c>
      <c r="Q12" s="2">
        <f t="shared" si="3"/>
        <v>10</v>
      </c>
      <c r="R12" s="2" t="str">
        <f>+VLOOKUP(Q12,'Análisis 2020'!$D$17:$E$27,2)</f>
        <v>Consolidación</v>
      </c>
    </row>
    <row r="13" spans="1:18" x14ac:dyDescent="0.25">
      <c r="A13" s="1">
        <v>9</v>
      </c>
      <c r="B13" t="s">
        <v>31</v>
      </c>
      <c r="C13">
        <v>0.49390000000000001</v>
      </c>
      <c r="E13" s="2">
        <f t="shared" si="0"/>
        <v>1.4939</v>
      </c>
      <c r="F13" s="2">
        <f t="shared" si="0"/>
        <v>1.2939000000000001</v>
      </c>
      <c r="G13" s="2">
        <f t="shared" si="0"/>
        <v>1.0939000000000001</v>
      </c>
      <c r="H13" s="2">
        <f t="shared" si="0"/>
        <v>0.89390000000000003</v>
      </c>
      <c r="I13" s="2">
        <f t="shared" si="0"/>
        <v>0.69389999999999996</v>
      </c>
      <c r="J13" s="2">
        <f t="shared" si="0"/>
        <v>0.49390000000000001</v>
      </c>
      <c r="K13" s="2">
        <f t="shared" si="0"/>
        <v>0.29389999999999999</v>
      </c>
      <c r="L13" s="2">
        <f t="shared" si="0"/>
        <v>9.3899999999999983E-2</v>
      </c>
      <c r="M13" s="2">
        <f t="shared" si="0"/>
        <v>0.10609999999999997</v>
      </c>
      <c r="N13" s="2">
        <f t="shared" si="0"/>
        <v>0.30610000000000004</v>
      </c>
      <c r="O13" s="2">
        <f t="shared" si="0"/>
        <v>0.50609999999999999</v>
      </c>
      <c r="P13" s="2">
        <f t="shared" si="2"/>
        <v>9.3899999999999983E-2</v>
      </c>
      <c r="Q13" s="2">
        <f t="shared" si="3"/>
        <v>8</v>
      </c>
      <c r="R13" s="2" t="str">
        <f>+VLOOKUP(Q13,'Análisis 2020'!$D$17:$E$27,2)</f>
        <v>Optimismo</v>
      </c>
    </row>
    <row r="14" spans="1:18" x14ac:dyDescent="0.25">
      <c r="A14" s="1">
        <v>10</v>
      </c>
      <c r="B14" t="s">
        <v>30</v>
      </c>
      <c r="C14">
        <v>0.77829999999999999</v>
      </c>
      <c r="E14" s="2">
        <f t="shared" ref="E14:O20" si="4">+ABS(E$3-$C14)</f>
        <v>1.7783</v>
      </c>
      <c r="F14" s="2">
        <f t="shared" si="4"/>
        <v>1.5783</v>
      </c>
      <c r="G14" s="2">
        <f t="shared" si="4"/>
        <v>1.3782999999999999</v>
      </c>
      <c r="H14" s="2">
        <f t="shared" si="4"/>
        <v>1.1783000000000001</v>
      </c>
      <c r="I14" s="2">
        <f t="shared" si="4"/>
        <v>0.97829999999999995</v>
      </c>
      <c r="J14" s="2">
        <f t="shared" si="4"/>
        <v>0.77829999999999999</v>
      </c>
      <c r="K14" s="2">
        <f t="shared" si="4"/>
        <v>0.57830000000000004</v>
      </c>
      <c r="L14" s="2">
        <f t="shared" si="4"/>
        <v>0.37829999999999997</v>
      </c>
      <c r="M14" s="2">
        <f t="shared" si="4"/>
        <v>0.17830000000000001</v>
      </c>
      <c r="N14" s="2">
        <f t="shared" si="4"/>
        <v>2.1700000000000053E-2</v>
      </c>
      <c r="O14" s="2">
        <f t="shared" si="4"/>
        <v>0.22170000000000001</v>
      </c>
      <c r="P14" s="2">
        <f t="shared" si="2"/>
        <v>2.1700000000000053E-2</v>
      </c>
      <c r="Q14" s="2">
        <f t="shared" si="3"/>
        <v>10</v>
      </c>
      <c r="R14" s="2" t="str">
        <f>+VLOOKUP(Q14,'Análisis 2020'!$D$17:$E$27,2)</f>
        <v>Consolidación</v>
      </c>
    </row>
    <row r="15" spans="1:18" x14ac:dyDescent="0.25">
      <c r="A15" s="1">
        <v>11</v>
      </c>
      <c r="B15" t="s">
        <v>29</v>
      </c>
      <c r="C15">
        <v>0.7964</v>
      </c>
      <c r="E15" s="2">
        <f t="shared" si="4"/>
        <v>1.7964</v>
      </c>
      <c r="F15" s="2">
        <f t="shared" si="4"/>
        <v>1.5964</v>
      </c>
      <c r="G15" s="2">
        <f t="shared" si="4"/>
        <v>1.3963999999999999</v>
      </c>
      <c r="H15" s="2">
        <f t="shared" si="4"/>
        <v>1.1964000000000001</v>
      </c>
      <c r="I15" s="2">
        <f t="shared" si="4"/>
        <v>0.99639999999999995</v>
      </c>
      <c r="J15" s="2">
        <f t="shared" si="4"/>
        <v>0.7964</v>
      </c>
      <c r="K15" s="2">
        <f t="shared" si="4"/>
        <v>0.59640000000000004</v>
      </c>
      <c r="L15" s="2">
        <f t="shared" si="4"/>
        <v>0.39639999999999997</v>
      </c>
      <c r="M15" s="2">
        <f t="shared" si="4"/>
        <v>0.19640000000000002</v>
      </c>
      <c r="N15" s="2">
        <f t="shared" si="4"/>
        <v>3.6000000000000476E-3</v>
      </c>
      <c r="O15" s="2">
        <f t="shared" si="4"/>
        <v>0.2036</v>
      </c>
      <c r="P15" s="2">
        <f t="shared" si="2"/>
        <v>3.6000000000000476E-3</v>
      </c>
      <c r="Q15" s="2">
        <f t="shared" si="3"/>
        <v>10</v>
      </c>
      <c r="R15" s="2" t="str">
        <f>+VLOOKUP(Q15,'Análisis 2020'!$D$17:$E$27,2)</f>
        <v>Consolidación</v>
      </c>
    </row>
    <row r="16" spans="1:18" x14ac:dyDescent="0.25">
      <c r="A16" s="1">
        <v>12</v>
      </c>
      <c r="B16" t="s">
        <v>28</v>
      </c>
      <c r="C16">
        <v>0.2732</v>
      </c>
      <c r="E16" s="2">
        <f t="shared" si="4"/>
        <v>1.2732000000000001</v>
      </c>
      <c r="F16" s="2">
        <f t="shared" si="4"/>
        <v>1.0731999999999999</v>
      </c>
      <c r="G16" s="2">
        <f t="shared" si="4"/>
        <v>0.87319999999999998</v>
      </c>
      <c r="H16" s="2">
        <f t="shared" si="4"/>
        <v>0.67320000000000002</v>
      </c>
      <c r="I16" s="2">
        <f t="shared" si="4"/>
        <v>0.47320000000000001</v>
      </c>
      <c r="J16" s="2">
        <f t="shared" si="4"/>
        <v>0.2732</v>
      </c>
      <c r="K16" s="2">
        <f t="shared" si="4"/>
        <v>7.3199999999999987E-2</v>
      </c>
      <c r="L16" s="2">
        <f t="shared" si="4"/>
        <v>0.12680000000000002</v>
      </c>
      <c r="M16" s="2">
        <f t="shared" si="4"/>
        <v>0.32679999999999998</v>
      </c>
      <c r="N16" s="2">
        <f t="shared" si="4"/>
        <v>0.52680000000000005</v>
      </c>
      <c r="O16" s="2">
        <f t="shared" si="4"/>
        <v>0.7268</v>
      </c>
      <c r="P16" s="2">
        <f t="shared" si="2"/>
        <v>7.3199999999999987E-2</v>
      </c>
      <c r="Q16" s="2">
        <f t="shared" si="3"/>
        <v>7</v>
      </c>
      <c r="R16" s="2" t="str">
        <f>+VLOOKUP(Q16,'Análisis 2020'!$D$17:$E$27,2)</f>
        <v>Favorable</v>
      </c>
    </row>
    <row r="17" spans="1:18" x14ac:dyDescent="0.25">
      <c r="A17" s="1">
        <v>13</v>
      </c>
      <c r="B17" t="s">
        <v>27</v>
      </c>
      <c r="C17">
        <v>0.34</v>
      </c>
      <c r="E17" s="2">
        <f t="shared" si="4"/>
        <v>1.34</v>
      </c>
      <c r="F17" s="2">
        <f t="shared" si="4"/>
        <v>1.1400000000000001</v>
      </c>
      <c r="G17" s="2">
        <f t="shared" si="4"/>
        <v>0.94</v>
      </c>
      <c r="H17" s="2">
        <f t="shared" si="4"/>
        <v>0.74</v>
      </c>
      <c r="I17" s="2">
        <f t="shared" si="4"/>
        <v>0.54</v>
      </c>
      <c r="J17" s="2">
        <f t="shared" si="4"/>
        <v>0.34</v>
      </c>
      <c r="K17" s="2">
        <f t="shared" si="4"/>
        <v>0.14000000000000001</v>
      </c>
      <c r="L17" s="2">
        <f t="shared" si="4"/>
        <v>0.06</v>
      </c>
      <c r="M17" s="2">
        <f t="shared" si="4"/>
        <v>0.25999999999999995</v>
      </c>
      <c r="N17" s="2">
        <f t="shared" si="4"/>
        <v>0.46</v>
      </c>
      <c r="O17" s="2">
        <f t="shared" si="4"/>
        <v>0.65999999999999992</v>
      </c>
      <c r="P17" s="2">
        <f t="shared" si="2"/>
        <v>0.06</v>
      </c>
      <c r="Q17" s="2">
        <f t="shared" si="3"/>
        <v>8</v>
      </c>
      <c r="R17" s="2" t="str">
        <f>+VLOOKUP(Q17,'Análisis 2020'!$D$17:$E$27,2)</f>
        <v>Optimismo</v>
      </c>
    </row>
    <row r="18" spans="1:18" x14ac:dyDescent="0.25">
      <c r="A18" s="1">
        <v>14</v>
      </c>
      <c r="B18" t="s">
        <v>26</v>
      </c>
      <c r="C18">
        <v>0.15310000000000001</v>
      </c>
      <c r="E18" s="2">
        <f t="shared" si="4"/>
        <v>1.1531</v>
      </c>
      <c r="F18" s="2">
        <f t="shared" si="4"/>
        <v>0.95310000000000006</v>
      </c>
      <c r="G18" s="2">
        <f t="shared" si="4"/>
        <v>0.75309999999999999</v>
      </c>
      <c r="H18" s="2">
        <f t="shared" si="4"/>
        <v>0.55310000000000004</v>
      </c>
      <c r="I18" s="2">
        <f t="shared" si="4"/>
        <v>0.35310000000000002</v>
      </c>
      <c r="J18" s="2">
        <f t="shared" si="4"/>
        <v>0.15310000000000001</v>
      </c>
      <c r="K18" s="2">
        <f t="shared" si="4"/>
        <v>4.6899999999999997E-2</v>
      </c>
      <c r="L18" s="2">
        <f t="shared" si="4"/>
        <v>0.24690000000000001</v>
      </c>
      <c r="M18" s="2">
        <f t="shared" si="4"/>
        <v>0.44689999999999996</v>
      </c>
      <c r="N18" s="2">
        <f t="shared" si="4"/>
        <v>0.64690000000000003</v>
      </c>
      <c r="O18" s="2">
        <f t="shared" si="4"/>
        <v>0.84689999999999999</v>
      </c>
      <c r="P18" s="2">
        <f t="shared" si="2"/>
        <v>4.6899999999999997E-2</v>
      </c>
      <c r="Q18" s="2">
        <f t="shared" si="3"/>
        <v>7</v>
      </c>
      <c r="R18" s="2" t="str">
        <f>+VLOOKUP(Q18,'Análisis 2020'!$D$17:$E$27,2)</f>
        <v>Favorable</v>
      </c>
    </row>
    <row r="19" spans="1:18" x14ac:dyDescent="0.25">
      <c r="A19" s="1">
        <v>15</v>
      </c>
      <c r="B19" t="s">
        <v>25</v>
      </c>
      <c r="C19">
        <v>0.75790000000000002</v>
      </c>
      <c r="E19" s="2">
        <f t="shared" si="4"/>
        <v>1.7579</v>
      </c>
      <c r="F19" s="2">
        <f t="shared" si="4"/>
        <v>1.5579000000000001</v>
      </c>
      <c r="G19" s="2">
        <f t="shared" si="4"/>
        <v>1.3578999999999999</v>
      </c>
      <c r="H19" s="2">
        <f t="shared" si="4"/>
        <v>1.1579000000000002</v>
      </c>
      <c r="I19" s="2">
        <f t="shared" si="4"/>
        <v>0.95789999999999997</v>
      </c>
      <c r="J19" s="2">
        <f t="shared" si="4"/>
        <v>0.75790000000000002</v>
      </c>
      <c r="K19" s="2">
        <f t="shared" si="4"/>
        <v>0.55790000000000006</v>
      </c>
      <c r="L19" s="2">
        <f t="shared" si="4"/>
        <v>0.3579</v>
      </c>
      <c r="M19" s="2">
        <f t="shared" si="4"/>
        <v>0.15790000000000004</v>
      </c>
      <c r="N19" s="2">
        <f t="shared" si="4"/>
        <v>4.2100000000000026E-2</v>
      </c>
      <c r="O19" s="2">
        <f t="shared" si="4"/>
        <v>0.24209999999999998</v>
      </c>
      <c r="P19" s="2">
        <f t="shared" si="2"/>
        <v>4.2100000000000026E-2</v>
      </c>
      <c r="Q19" s="2">
        <f t="shared" si="3"/>
        <v>10</v>
      </c>
      <c r="R19" s="2" t="str">
        <f>+VLOOKUP(Q19,'Análisis 2020'!$D$17:$E$27,2)</f>
        <v>Consolidación</v>
      </c>
    </row>
    <row r="20" spans="1:18" x14ac:dyDescent="0.25">
      <c r="A20" s="1">
        <v>16</v>
      </c>
      <c r="B20" t="s">
        <v>24</v>
      </c>
      <c r="C20">
        <v>0</v>
      </c>
      <c r="E20" s="2">
        <f t="shared" si="4"/>
        <v>1</v>
      </c>
      <c r="F20" s="2">
        <f t="shared" si="4"/>
        <v>0.8</v>
      </c>
      <c r="G20" s="2">
        <f t="shared" si="4"/>
        <v>0.6</v>
      </c>
      <c r="H20" s="2">
        <f t="shared" si="4"/>
        <v>0.4</v>
      </c>
      <c r="I20" s="2">
        <f t="shared" si="4"/>
        <v>0.2</v>
      </c>
      <c r="J20" s="2">
        <f t="shared" si="4"/>
        <v>0</v>
      </c>
      <c r="K20" s="2">
        <f t="shared" si="4"/>
        <v>0.2</v>
      </c>
      <c r="L20" s="2">
        <f t="shared" si="4"/>
        <v>0.4</v>
      </c>
      <c r="M20" s="2">
        <f t="shared" si="4"/>
        <v>0.6</v>
      </c>
      <c r="N20" s="2">
        <f t="shared" si="4"/>
        <v>0.8</v>
      </c>
      <c r="O20" s="2">
        <f t="shared" si="4"/>
        <v>1</v>
      </c>
      <c r="P20" s="2">
        <f t="shared" si="2"/>
        <v>0</v>
      </c>
      <c r="Q20" s="2">
        <f t="shared" si="3"/>
        <v>6</v>
      </c>
      <c r="R20" s="2" t="str">
        <f>+VLOOKUP(Q20,'Análisis 2020'!$D$17:$E$27,2)</f>
        <v>Neutral</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5"/>
  <sheetViews>
    <sheetView topLeftCell="A7" workbookViewId="0">
      <selection activeCell="P12" sqref="P12"/>
    </sheetView>
  </sheetViews>
  <sheetFormatPr baseColWidth="10" defaultColWidth="9.140625" defaultRowHeight="15" x14ac:dyDescent="0.25"/>
  <cols>
    <col min="2" max="2" width="28.85546875" customWidth="1"/>
    <col min="18" max="18" width="13.42578125" bestFit="1" customWidth="1"/>
  </cols>
  <sheetData>
    <row r="2" spans="1:18" x14ac:dyDescent="0.25">
      <c r="E2" s="3" t="s">
        <v>63</v>
      </c>
      <c r="F2" s="3" t="s">
        <v>64</v>
      </c>
      <c r="G2" s="3" t="s">
        <v>65</v>
      </c>
      <c r="H2" s="3" t="s">
        <v>66</v>
      </c>
      <c r="I2" s="3" t="s">
        <v>67</v>
      </c>
      <c r="J2" s="3" t="s">
        <v>68</v>
      </c>
      <c r="K2" s="3" t="s">
        <v>69</v>
      </c>
      <c r="L2" s="3" t="s">
        <v>70</v>
      </c>
      <c r="M2" s="3" t="s">
        <v>71</v>
      </c>
      <c r="N2" s="3" t="s">
        <v>72</v>
      </c>
      <c r="O2" s="3" t="s">
        <v>73</v>
      </c>
      <c r="P2" s="2"/>
      <c r="Q2" s="2"/>
      <c r="R2" s="2"/>
    </row>
    <row r="3" spans="1:18" x14ac:dyDescent="0.25">
      <c r="B3" s="1">
        <v>0</v>
      </c>
      <c r="C3" s="6" t="s">
        <v>62</v>
      </c>
      <c r="E3" s="5">
        <v>-1</v>
      </c>
      <c r="F3" s="5">
        <v>-0.8</v>
      </c>
      <c r="G3" s="5">
        <v>-0.6</v>
      </c>
      <c r="H3" s="5">
        <v>-0.4</v>
      </c>
      <c r="I3" s="5">
        <v>-0.2</v>
      </c>
      <c r="J3" s="5">
        <v>0</v>
      </c>
      <c r="K3" s="5">
        <v>0.2</v>
      </c>
      <c r="L3" s="5">
        <v>0.4</v>
      </c>
      <c r="M3" s="5">
        <v>0.6</v>
      </c>
      <c r="N3" s="5">
        <v>0.8</v>
      </c>
      <c r="O3" s="5">
        <v>1</v>
      </c>
      <c r="P3" s="3" t="s">
        <v>74</v>
      </c>
      <c r="Q3" s="3" t="s">
        <v>75</v>
      </c>
      <c r="R3" s="3" t="s">
        <v>76</v>
      </c>
    </row>
    <row r="4" spans="1:18" x14ac:dyDescent="0.25">
      <c r="A4" s="1">
        <v>0</v>
      </c>
      <c r="B4" t="s">
        <v>61</v>
      </c>
      <c r="C4">
        <v>0</v>
      </c>
      <c r="E4" s="2">
        <f>+ABS(E$3-$C4)</f>
        <v>1</v>
      </c>
      <c r="F4" s="2">
        <f t="shared" ref="F4:O19" si="0">+ABS(F$3-$C4)</f>
        <v>0.8</v>
      </c>
      <c r="G4" s="2">
        <f t="shared" si="0"/>
        <v>0.6</v>
      </c>
      <c r="H4" s="2">
        <f t="shared" si="0"/>
        <v>0.4</v>
      </c>
      <c r="I4" s="2">
        <f t="shared" si="0"/>
        <v>0.2</v>
      </c>
      <c r="J4" s="2">
        <f t="shared" si="0"/>
        <v>0</v>
      </c>
      <c r="K4" s="2">
        <f t="shared" si="0"/>
        <v>0.2</v>
      </c>
      <c r="L4" s="2">
        <f t="shared" si="0"/>
        <v>0.4</v>
      </c>
      <c r="M4" s="2">
        <f t="shared" si="0"/>
        <v>0.6</v>
      </c>
      <c r="N4" s="2">
        <f t="shared" si="0"/>
        <v>0.8</v>
      </c>
      <c r="O4" s="2">
        <f t="shared" si="0"/>
        <v>1</v>
      </c>
      <c r="P4" s="2">
        <f t="shared" ref="P4" si="1">+MIN(E4:O4)</f>
        <v>0</v>
      </c>
      <c r="Q4" s="2">
        <f>+MATCH(P4,E4:O4,0)</f>
        <v>6</v>
      </c>
      <c r="R4" s="2" t="str">
        <f>+VLOOKUP(Q4,'Análisis 2020'!$D$17:$E$27,2)</f>
        <v>Neutral</v>
      </c>
    </row>
    <row r="5" spans="1:18" x14ac:dyDescent="0.25">
      <c r="A5" s="1">
        <v>1</v>
      </c>
      <c r="B5" t="s">
        <v>60</v>
      </c>
      <c r="C5">
        <v>0.83599999999999997</v>
      </c>
      <c r="E5" s="2">
        <f t="shared" ref="E5:O24" si="2">+ABS(E$3-$C5)</f>
        <v>1.8359999999999999</v>
      </c>
      <c r="F5" s="2">
        <f t="shared" si="0"/>
        <v>1.6360000000000001</v>
      </c>
      <c r="G5" s="2">
        <f t="shared" si="0"/>
        <v>1.4359999999999999</v>
      </c>
      <c r="H5" s="2">
        <f t="shared" si="0"/>
        <v>1.236</v>
      </c>
      <c r="I5" s="2">
        <f t="shared" si="0"/>
        <v>1.036</v>
      </c>
      <c r="J5" s="2">
        <f t="shared" si="0"/>
        <v>0.83599999999999997</v>
      </c>
      <c r="K5" s="2">
        <f t="shared" si="0"/>
        <v>0.6359999999999999</v>
      </c>
      <c r="L5" s="2">
        <f t="shared" si="0"/>
        <v>0.43599999999999994</v>
      </c>
      <c r="M5" s="2">
        <f t="shared" si="0"/>
        <v>0.23599999999999999</v>
      </c>
      <c r="N5" s="2">
        <f t="shared" si="0"/>
        <v>3.5999999999999921E-2</v>
      </c>
      <c r="O5" s="2">
        <f t="shared" si="0"/>
        <v>0.16400000000000003</v>
      </c>
      <c r="P5" s="2">
        <f t="shared" ref="P5:P24" si="3">+MIN(E5:O5)</f>
        <v>3.5999999999999921E-2</v>
      </c>
      <c r="Q5" s="2">
        <f t="shared" ref="Q5:Q24" si="4">+MATCH(P5,E5:O5,0)</f>
        <v>10</v>
      </c>
      <c r="R5" s="2" t="str">
        <f>+VLOOKUP(Q5,'Análisis 2020'!$D$17:$E$27,2)</f>
        <v>Consolidación</v>
      </c>
    </row>
    <row r="6" spans="1:18" x14ac:dyDescent="0.25">
      <c r="A6" s="1">
        <v>2</v>
      </c>
      <c r="B6" t="s">
        <v>59</v>
      </c>
      <c r="C6">
        <v>0</v>
      </c>
      <c r="E6" s="2">
        <f t="shared" si="2"/>
        <v>1</v>
      </c>
      <c r="F6" s="2">
        <f t="shared" si="0"/>
        <v>0.8</v>
      </c>
      <c r="G6" s="2">
        <f t="shared" si="0"/>
        <v>0.6</v>
      </c>
      <c r="H6" s="2">
        <f t="shared" si="0"/>
        <v>0.4</v>
      </c>
      <c r="I6" s="2">
        <f t="shared" si="0"/>
        <v>0.2</v>
      </c>
      <c r="J6" s="2">
        <f t="shared" si="0"/>
        <v>0</v>
      </c>
      <c r="K6" s="2">
        <f t="shared" si="0"/>
        <v>0.2</v>
      </c>
      <c r="L6" s="2">
        <f t="shared" si="0"/>
        <v>0.4</v>
      </c>
      <c r="M6" s="2">
        <f t="shared" si="0"/>
        <v>0.6</v>
      </c>
      <c r="N6" s="2">
        <f t="shared" si="0"/>
        <v>0.8</v>
      </c>
      <c r="O6" s="2">
        <f t="shared" si="0"/>
        <v>1</v>
      </c>
      <c r="P6" s="2">
        <f t="shared" si="3"/>
        <v>0</v>
      </c>
      <c r="Q6" s="2">
        <f t="shared" si="4"/>
        <v>6</v>
      </c>
      <c r="R6" s="2" t="str">
        <f>+VLOOKUP(Q6,'Análisis 2020'!$D$17:$E$27,2)</f>
        <v>Neutral</v>
      </c>
    </row>
    <row r="7" spans="1:18" x14ac:dyDescent="0.25">
      <c r="A7" s="1">
        <v>3</v>
      </c>
      <c r="B7" t="s">
        <v>58</v>
      </c>
      <c r="C7">
        <v>0.31819999999999998</v>
      </c>
      <c r="E7" s="2">
        <f t="shared" si="2"/>
        <v>1.3182</v>
      </c>
      <c r="F7" s="2">
        <f t="shared" si="0"/>
        <v>1.1182000000000001</v>
      </c>
      <c r="G7" s="2">
        <f t="shared" si="0"/>
        <v>0.91819999999999991</v>
      </c>
      <c r="H7" s="2">
        <f t="shared" si="0"/>
        <v>0.71819999999999995</v>
      </c>
      <c r="I7" s="2">
        <f t="shared" si="0"/>
        <v>0.51819999999999999</v>
      </c>
      <c r="J7" s="2">
        <f t="shared" si="0"/>
        <v>0.31819999999999998</v>
      </c>
      <c r="K7" s="2">
        <f t="shared" si="0"/>
        <v>0.11819999999999997</v>
      </c>
      <c r="L7" s="2">
        <f t="shared" si="0"/>
        <v>8.1800000000000039E-2</v>
      </c>
      <c r="M7" s="2">
        <f t="shared" si="0"/>
        <v>0.28179999999999999</v>
      </c>
      <c r="N7" s="2">
        <f t="shared" si="0"/>
        <v>0.48180000000000006</v>
      </c>
      <c r="O7" s="2">
        <f t="shared" si="0"/>
        <v>0.68179999999999996</v>
      </c>
      <c r="P7" s="2">
        <f t="shared" si="3"/>
        <v>8.1800000000000039E-2</v>
      </c>
      <c r="Q7" s="2">
        <f t="shared" si="4"/>
        <v>8</v>
      </c>
      <c r="R7" s="2" t="str">
        <f>+VLOOKUP(Q7,'Análisis 2020'!$D$17:$E$27,2)</f>
        <v>Optimismo</v>
      </c>
    </row>
    <row r="8" spans="1:18" x14ac:dyDescent="0.25">
      <c r="A8" s="1">
        <v>4</v>
      </c>
      <c r="B8" t="s">
        <v>57</v>
      </c>
      <c r="C8">
        <v>0</v>
      </c>
      <c r="E8" s="2">
        <f t="shared" si="2"/>
        <v>1</v>
      </c>
      <c r="F8" s="2">
        <f t="shared" si="0"/>
        <v>0.8</v>
      </c>
      <c r="G8" s="2">
        <f t="shared" si="0"/>
        <v>0.6</v>
      </c>
      <c r="H8" s="2">
        <f t="shared" si="0"/>
        <v>0.4</v>
      </c>
      <c r="I8" s="2">
        <f t="shared" si="0"/>
        <v>0.2</v>
      </c>
      <c r="J8" s="2">
        <f t="shared" si="0"/>
        <v>0</v>
      </c>
      <c r="K8" s="2">
        <f t="shared" si="0"/>
        <v>0.2</v>
      </c>
      <c r="L8" s="2">
        <f t="shared" si="0"/>
        <v>0.4</v>
      </c>
      <c r="M8" s="2">
        <f t="shared" si="0"/>
        <v>0.6</v>
      </c>
      <c r="N8" s="2">
        <f t="shared" si="0"/>
        <v>0.8</v>
      </c>
      <c r="O8" s="2">
        <f t="shared" si="0"/>
        <v>1</v>
      </c>
      <c r="P8" s="2">
        <f t="shared" si="3"/>
        <v>0</v>
      </c>
      <c r="Q8" s="2">
        <f t="shared" si="4"/>
        <v>6</v>
      </c>
      <c r="R8" s="2" t="str">
        <f>+VLOOKUP(Q8,'Análisis 2020'!$D$17:$E$27,2)</f>
        <v>Neutral</v>
      </c>
    </row>
    <row r="9" spans="1:18" x14ac:dyDescent="0.25">
      <c r="A9" s="1">
        <v>5</v>
      </c>
      <c r="B9" t="s">
        <v>56</v>
      </c>
      <c r="C9">
        <v>0.36120000000000002</v>
      </c>
      <c r="E9" s="2">
        <f t="shared" si="2"/>
        <v>1.3612</v>
      </c>
      <c r="F9" s="2">
        <f t="shared" si="0"/>
        <v>1.1612</v>
      </c>
      <c r="G9" s="2">
        <f t="shared" si="0"/>
        <v>0.96120000000000005</v>
      </c>
      <c r="H9" s="2">
        <f t="shared" si="0"/>
        <v>0.7612000000000001</v>
      </c>
      <c r="I9" s="2">
        <f t="shared" si="0"/>
        <v>0.56120000000000003</v>
      </c>
      <c r="J9" s="2">
        <f t="shared" si="0"/>
        <v>0.36120000000000002</v>
      </c>
      <c r="K9" s="2">
        <f t="shared" si="0"/>
        <v>0.16120000000000001</v>
      </c>
      <c r="L9" s="2">
        <f t="shared" si="0"/>
        <v>3.8800000000000001E-2</v>
      </c>
      <c r="M9" s="2">
        <f t="shared" si="0"/>
        <v>0.23879999999999996</v>
      </c>
      <c r="N9" s="2">
        <f t="shared" si="0"/>
        <v>0.43880000000000002</v>
      </c>
      <c r="O9" s="2">
        <f t="shared" si="0"/>
        <v>0.63880000000000003</v>
      </c>
      <c r="P9" s="2">
        <f t="shared" si="3"/>
        <v>3.8800000000000001E-2</v>
      </c>
      <c r="Q9" s="2">
        <f t="shared" si="4"/>
        <v>8</v>
      </c>
      <c r="R9" s="2" t="str">
        <f>+VLOOKUP(Q9,'Análisis 2020'!$D$17:$E$27,2)</f>
        <v>Optimismo</v>
      </c>
    </row>
    <row r="10" spans="1:18" x14ac:dyDescent="0.25">
      <c r="A10" s="1">
        <v>6</v>
      </c>
      <c r="B10" t="s">
        <v>55</v>
      </c>
      <c r="C10">
        <v>0</v>
      </c>
      <c r="E10" s="2">
        <f t="shared" si="2"/>
        <v>1</v>
      </c>
      <c r="F10" s="2">
        <f t="shared" si="0"/>
        <v>0.8</v>
      </c>
      <c r="G10" s="2">
        <f t="shared" si="0"/>
        <v>0.6</v>
      </c>
      <c r="H10" s="2">
        <f t="shared" si="0"/>
        <v>0.4</v>
      </c>
      <c r="I10" s="2">
        <f t="shared" si="0"/>
        <v>0.2</v>
      </c>
      <c r="J10" s="2">
        <f t="shared" si="0"/>
        <v>0</v>
      </c>
      <c r="K10" s="2">
        <f t="shared" si="0"/>
        <v>0.2</v>
      </c>
      <c r="L10" s="2">
        <f t="shared" si="0"/>
        <v>0.4</v>
      </c>
      <c r="M10" s="2">
        <f t="shared" si="0"/>
        <v>0.6</v>
      </c>
      <c r="N10" s="2">
        <f t="shared" si="0"/>
        <v>0.8</v>
      </c>
      <c r="O10" s="2">
        <f t="shared" si="0"/>
        <v>1</v>
      </c>
      <c r="P10" s="2">
        <f t="shared" si="3"/>
        <v>0</v>
      </c>
      <c r="Q10" s="2">
        <f t="shared" si="4"/>
        <v>6</v>
      </c>
      <c r="R10" s="2" t="str">
        <f>+VLOOKUP(Q10,'Análisis 2020'!$D$17:$E$27,2)</f>
        <v>Neutral</v>
      </c>
    </row>
    <row r="11" spans="1:18" x14ac:dyDescent="0.25">
      <c r="A11" s="1">
        <v>7</v>
      </c>
      <c r="B11" t="s">
        <v>54</v>
      </c>
      <c r="C11">
        <v>0</v>
      </c>
      <c r="E11" s="2">
        <f t="shared" si="2"/>
        <v>1</v>
      </c>
      <c r="F11" s="2">
        <f t="shared" si="0"/>
        <v>0.8</v>
      </c>
      <c r="G11" s="2">
        <f t="shared" si="0"/>
        <v>0.6</v>
      </c>
      <c r="H11" s="2">
        <f t="shared" si="0"/>
        <v>0.4</v>
      </c>
      <c r="I11" s="2">
        <f t="shared" si="0"/>
        <v>0.2</v>
      </c>
      <c r="J11" s="2">
        <f t="shared" si="0"/>
        <v>0</v>
      </c>
      <c r="K11" s="2">
        <f t="shared" si="0"/>
        <v>0.2</v>
      </c>
      <c r="L11" s="2">
        <f t="shared" si="0"/>
        <v>0.4</v>
      </c>
      <c r="M11" s="2">
        <f t="shared" si="0"/>
        <v>0.6</v>
      </c>
      <c r="N11" s="2">
        <f t="shared" si="0"/>
        <v>0.8</v>
      </c>
      <c r="O11" s="2">
        <f t="shared" si="0"/>
        <v>1</v>
      </c>
      <c r="P11" s="2">
        <f t="shared" si="3"/>
        <v>0</v>
      </c>
      <c r="Q11" s="2">
        <f t="shared" si="4"/>
        <v>6</v>
      </c>
      <c r="R11" s="2" t="str">
        <f>+VLOOKUP(Q11,'Análisis 2020'!$D$17:$E$27,2)</f>
        <v>Neutral</v>
      </c>
    </row>
    <row r="12" spans="1:18" x14ac:dyDescent="0.25">
      <c r="A12" s="1">
        <v>8</v>
      </c>
      <c r="B12" t="s">
        <v>53</v>
      </c>
      <c r="C12">
        <v>0.70960000000000001</v>
      </c>
      <c r="E12" s="2">
        <f t="shared" si="2"/>
        <v>1.7096</v>
      </c>
      <c r="F12" s="2">
        <f t="shared" si="0"/>
        <v>1.5096000000000001</v>
      </c>
      <c r="G12" s="2">
        <f t="shared" si="0"/>
        <v>1.3096000000000001</v>
      </c>
      <c r="H12" s="2">
        <f t="shared" si="0"/>
        <v>1.1095999999999999</v>
      </c>
      <c r="I12" s="2">
        <f t="shared" si="0"/>
        <v>0.90959999999999996</v>
      </c>
      <c r="J12" s="2">
        <f t="shared" si="0"/>
        <v>0.70960000000000001</v>
      </c>
      <c r="K12" s="2">
        <f t="shared" si="0"/>
        <v>0.50960000000000005</v>
      </c>
      <c r="L12" s="2">
        <f t="shared" si="0"/>
        <v>0.30959999999999999</v>
      </c>
      <c r="M12" s="2">
        <f t="shared" si="0"/>
        <v>0.10960000000000003</v>
      </c>
      <c r="N12" s="2">
        <f t="shared" si="0"/>
        <v>9.0400000000000036E-2</v>
      </c>
      <c r="O12" s="2">
        <f t="shared" si="0"/>
        <v>0.29039999999999999</v>
      </c>
      <c r="P12" s="2">
        <f t="shared" si="3"/>
        <v>9.0400000000000036E-2</v>
      </c>
      <c r="Q12" s="2">
        <f t="shared" si="4"/>
        <v>10</v>
      </c>
      <c r="R12" s="2" t="str">
        <f>+VLOOKUP(Q12,'Análisis 2020'!$D$17:$E$27,2)</f>
        <v>Consolidación</v>
      </c>
    </row>
    <row r="13" spans="1:18" x14ac:dyDescent="0.25">
      <c r="A13" s="1">
        <v>9</v>
      </c>
      <c r="B13" t="s">
        <v>52</v>
      </c>
      <c r="C13">
        <v>0.57189999999999996</v>
      </c>
      <c r="E13" s="2">
        <f t="shared" si="2"/>
        <v>1.5718999999999999</v>
      </c>
      <c r="F13" s="2">
        <f t="shared" si="0"/>
        <v>1.3719000000000001</v>
      </c>
      <c r="G13" s="2">
        <f t="shared" si="0"/>
        <v>1.1718999999999999</v>
      </c>
      <c r="H13" s="2">
        <f t="shared" si="0"/>
        <v>0.97189999999999999</v>
      </c>
      <c r="I13" s="2">
        <f t="shared" si="0"/>
        <v>0.77190000000000003</v>
      </c>
      <c r="J13" s="2">
        <f t="shared" si="0"/>
        <v>0.57189999999999996</v>
      </c>
      <c r="K13" s="2">
        <f t="shared" si="0"/>
        <v>0.37189999999999995</v>
      </c>
      <c r="L13" s="2">
        <f t="shared" si="0"/>
        <v>0.17189999999999994</v>
      </c>
      <c r="M13" s="2">
        <f t="shared" si="0"/>
        <v>2.8100000000000014E-2</v>
      </c>
      <c r="N13" s="2">
        <f t="shared" si="0"/>
        <v>0.22810000000000008</v>
      </c>
      <c r="O13" s="2">
        <f t="shared" si="0"/>
        <v>0.42810000000000004</v>
      </c>
      <c r="P13" s="2">
        <f t="shared" si="3"/>
        <v>2.8100000000000014E-2</v>
      </c>
      <c r="Q13" s="2">
        <f t="shared" si="4"/>
        <v>9</v>
      </c>
      <c r="R13" s="2" t="str">
        <f>+VLOOKUP(Q13,'Análisis 2020'!$D$17:$E$27,2)</f>
        <v>Convicción</v>
      </c>
    </row>
    <row r="14" spans="1:18" x14ac:dyDescent="0.25">
      <c r="A14" s="1">
        <v>10</v>
      </c>
      <c r="B14" t="s">
        <v>51</v>
      </c>
      <c r="C14">
        <v>0.1027</v>
      </c>
      <c r="E14" s="2">
        <f t="shared" si="2"/>
        <v>1.1027</v>
      </c>
      <c r="F14" s="2">
        <f t="shared" si="0"/>
        <v>0.90270000000000006</v>
      </c>
      <c r="G14" s="2">
        <f t="shared" si="0"/>
        <v>0.70269999999999999</v>
      </c>
      <c r="H14" s="2">
        <f t="shared" si="0"/>
        <v>0.50270000000000004</v>
      </c>
      <c r="I14" s="2">
        <f t="shared" si="0"/>
        <v>0.30270000000000002</v>
      </c>
      <c r="J14" s="2">
        <f t="shared" si="0"/>
        <v>0.1027</v>
      </c>
      <c r="K14" s="2">
        <f t="shared" si="0"/>
        <v>9.7300000000000011E-2</v>
      </c>
      <c r="L14" s="2">
        <f t="shared" si="0"/>
        <v>0.29730000000000001</v>
      </c>
      <c r="M14" s="2">
        <f t="shared" si="0"/>
        <v>0.49729999999999996</v>
      </c>
      <c r="N14" s="2">
        <f t="shared" si="0"/>
        <v>0.69730000000000003</v>
      </c>
      <c r="O14" s="2">
        <f t="shared" si="0"/>
        <v>0.89729999999999999</v>
      </c>
      <c r="P14" s="2">
        <f t="shared" si="3"/>
        <v>9.7300000000000011E-2</v>
      </c>
      <c r="Q14" s="2">
        <f t="shared" si="4"/>
        <v>7</v>
      </c>
      <c r="R14" s="2" t="str">
        <f>+VLOOKUP(Q14,'Análisis 2020'!$D$17:$E$27,2)</f>
        <v>Favorable</v>
      </c>
    </row>
    <row r="15" spans="1:18" x14ac:dyDescent="0.25">
      <c r="A15" s="1">
        <v>11</v>
      </c>
      <c r="B15" t="s">
        <v>50</v>
      </c>
      <c r="C15">
        <v>0.49390000000000001</v>
      </c>
      <c r="E15" s="2">
        <f t="shared" si="2"/>
        <v>1.4939</v>
      </c>
      <c r="F15" s="2">
        <f t="shared" si="0"/>
        <v>1.2939000000000001</v>
      </c>
      <c r="G15" s="2">
        <f t="shared" si="0"/>
        <v>1.0939000000000001</v>
      </c>
      <c r="H15" s="2">
        <f t="shared" si="0"/>
        <v>0.89390000000000003</v>
      </c>
      <c r="I15" s="2">
        <f t="shared" si="0"/>
        <v>0.69389999999999996</v>
      </c>
      <c r="J15" s="2">
        <f t="shared" si="0"/>
        <v>0.49390000000000001</v>
      </c>
      <c r="K15" s="2">
        <f t="shared" si="0"/>
        <v>0.29389999999999999</v>
      </c>
      <c r="L15" s="2">
        <f t="shared" si="0"/>
        <v>9.3899999999999983E-2</v>
      </c>
      <c r="M15" s="2">
        <f t="shared" si="0"/>
        <v>0.10609999999999997</v>
      </c>
      <c r="N15" s="2">
        <f t="shared" si="0"/>
        <v>0.30610000000000004</v>
      </c>
      <c r="O15" s="2">
        <f t="shared" si="0"/>
        <v>0.50609999999999999</v>
      </c>
      <c r="P15" s="2">
        <f t="shared" si="3"/>
        <v>9.3899999999999983E-2</v>
      </c>
      <c r="Q15" s="2">
        <f t="shared" si="4"/>
        <v>8</v>
      </c>
      <c r="R15" s="2" t="str">
        <f>+VLOOKUP(Q15,'Análisis 2020'!$D$17:$E$27,2)</f>
        <v>Optimismo</v>
      </c>
    </row>
    <row r="16" spans="1:18" x14ac:dyDescent="0.25">
      <c r="A16" s="1">
        <v>12</v>
      </c>
      <c r="B16" t="s">
        <v>49</v>
      </c>
      <c r="C16">
        <v>0.44040000000000001</v>
      </c>
      <c r="E16" s="2">
        <f t="shared" si="2"/>
        <v>1.4403999999999999</v>
      </c>
      <c r="F16" s="2">
        <f t="shared" si="0"/>
        <v>1.2404000000000002</v>
      </c>
      <c r="G16" s="2">
        <f t="shared" si="0"/>
        <v>1.0404</v>
      </c>
      <c r="H16" s="2">
        <f t="shared" si="0"/>
        <v>0.84040000000000004</v>
      </c>
      <c r="I16" s="2">
        <f t="shared" si="0"/>
        <v>0.64040000000000008</v>
      </c>
      <c r="J16" s="2">
        <f t="shared" si="0"/>
        <v>0.44040000000000001</v>
      </c>
      <c r="K16" s="2">
        <f t="shared" si="0"/>
        <v>0.2404</v>
      </c>
      <c r="L16" s="2">
        <f t="shared" si="0"/>
        <v>4.0399999999999991E-2</v>
      </c>
      <c r="M16" s="2">
        <f t="shared" si="0"/>
        <v>0.15959999999999996</v>
      </c>
      <c r="N16" s="2">
        <f t="shared" si="0"/>
        <v>0.35960000000000003</v>
      </c>
      <c r="O16" s="2">
        <f t="shared" si="0"/>
        <v>0.55959999999999999</v>
      </c>
      <c r="P16" s="2">
        <f t="shared" si="3"/>
        <v>4.0399999999999991E-2</v>
      </c>
      <c r="Q16" s="2">
        <f t="shared" si="4"/>
        <v>8</v>
      </c>
      <c r="R16" s="2" t="str">
        <f>+VLOOKUP(Q16,'Análisis 2020'!$D$17:$E$27,2)</f>
        <v>Optimismo</v>
      </c>
    </row>
    <row r="17" spans="1:18" x14ac:dyDescent="0.25">
      <c r="A17" s="1">
        <v>13</v>
      </c>
      <c r="B17" t="s">
        <v>48</v>
      </c>
      <c r="C17">
        <v>-0.2263</v>
      </c>
      <c r="E17" s="2">
        <f t="shared" si="2"/>
        <v>0.77370000000000005</v>
      </c>
      <c r="F17" s="2">
        <f t="shared" si="0"/>
        <v>0.5737000000000001</v>
      </c>
      <c r="G17" s="2">
        <f t="shared" si="0"/>
        <v>0.37369999999999998</v>
      </c>
      <c r="H17" s="2">
        <f t="shared" si="0"/>
        <v>0.17370000000000002</v>
      </c>
      <c r="I17" s="2">
        <f t="shared" si="0"/>
        <v>2.629999999999999E-2</v>
      </c>
      <c r="J17" s="2">
        <f t="shared" si="0"/>
        <v>0.2263</v>
      </c>
      <c r="K17" s="2">
        <f t="shared" si="0"/>
        <v>0.42630000000000001</v>
      </c>
      <c r="L17" s="2">
        <f t="shared" si="0"/>
        <v>0.62630000000000008</v>
      </c>
      <c r="M17" s="2">
        <f t="shared" si="0"/>
        <v>0.82630000000000003</v>
      </c>
      <c r="N17" s="2">
        <f t="shared" si="0"/>
        <v>1.0263</v>
      </c>
      <c r="O17" s="2">
        <f t="shared" si="0"/>
        <v>1.2262999999999999</v>
      </c>
      <c r="P17" s="2">
        <f t="shared" si="3"/>
        <v>2.629999999999999E-2</v>
      </c>
      <c r="Q17" s="2">
        <f t="shared" si="4"/>
        <v>5</v>
      </c>
      <c r="R17" s="2" t="str">
        <f>+VLOOKUP(Q17,'Análisis 2020'!$D$17:$E$27,2)</f>
        <v>Indiferente</v>
      </c>
    </row>
    <row r="18" spans="1:18" x14ac:dyDescent="0.25">
      <c r="A18" s="1">
        <v>14</v>
      </c>
      <c r="B18" t="s">
        <v>47</v>
      </c>
      <c r="C18">
        <v>0.44040000000000001</v>
      </c>
      <c r="E18" s="2">
        <f t="shared" si="2"/>
        <v>1.4403999999999999</v>
      </c>
      <c r="F18" s="2">
        <f t="shared" si="0"/>
        <v>1.2404000000000002</v>
      </c>
      <c r="G18" s="2">
        <f t="shared" si="0"/>
        <v>1.0404</v>
      </c>
      <c r="H18" s="2">
        <f t="shared" si="0"/>
        <v>0.84040000000000004</v>
      </c>
      <c r="I18" s="2">
        <f t="shared" si="0"/>
        <v>0.64040000000000008</v>
      </c>
      <c r="J18" s="2">
        <f t="shared" si="0"/>
        <v>0.44040000000000001</v>
      </c>
      <c r="K18" s="2">
        <f t="shared" si="0"/>
        <v>0.2404</v>
      </c>
      <c r="L18" s="2">
        <f t="shared" si="0"/>
        <v>4.0399999999999991E-2</v>
      </c>
      <c r="M18" s="2">
        <f t="shared" si="0"/>
        <v>0.15959999999999996</v>
      </c>
      <c r="N18" s="2">
        <f t="shared" si="0"/>
        <v>0.35960000000000003</v>
      </c>
      <c r="O18" s="2">
        <f t="shared" si="0"/>
        <v>0.55959999999999999</v>
      </c>
      <c r="P18" s="2">
        <f t="shared" si="3"/>
        <v>4.0399999999999991E-2</v>
      </c>
      <c r="Q18" s="2">
        <f t="shared" si="4"/>
        <v>8</v>
      </c>
      <c r="R18" s="2" t="str">
        <f>+VLOOKUP(Q18,'Análisis 2020'!$D$17:$E$27,2)</f>
        <v>Optimismo</v>
      </c>
    </row>
    <row r="19" spans="1:18" x14ac:dyDescent="0.25">
      <c r="A19" s="1">
        <v>15</v>
      </c>
      <c r="B19" t="s">
        <v>46</v>
      </c>
      <c r="C19">
        <v>0</v>
      </c>
      <c r="E19" s="2">
        <f t="shared" si="2"/>
        <v>1</v>
      </c>
      <c r="F19" s="2">
        <f t="shared" si="0"/>
        <v>0.8</v>
      </c>
      <c r="G19" s="2">
        <f t="shared" si="0"/>
        <v>0.6</v>
      </c>
      <c r="H19" s="2">
        <f t="shared" si="0"/>
        <v>0.4</v>
      </c>
      <c r="I19" s="2">
        <f t="shared" si="0"/>
        <v>0.2</v>
      </c>
      <c r="J19" s="2">
        <f t="shared" si="0"/>
        <v>0</v>
      </c>
      <c r="K19" s="2">
        <f t="shared" si="0"/>
        <v>0.2</v>
      </c>
      <c r="L19" s="2">
        <f t="shared" si="0"/>
        <v>0.4</v>
      </c>
      <c r="M19" s="2">
        <f t="shared" si="0"/>
        <v>0.6</v>
      </c>
      <c r="N19" s="2">
        <f t="shared" si="0"/>
        <v>0.8</v>
      </c>
      <c r="O19" s="2">
        <f t="shared" si="0"/>
        <v>1</v>
      </c>
      <c r="P19" s="2">
        <f t="shared" si="3"/>
        <v>0</v>
      </c>
      <c r="Q19" s="2">
        <f t="shared" si="4"/>
        <v>6</v>
      </c>
      <c r="R19" s="2" t="str">
        <f>+VLOOKUP(Q19,'Análisis 2020'!$D$17:$E$27,2)</f>
        <v>Neutral</v>
      </c>
    </row>
    <row r="20" spans="1:18" x14ac:dyDescent="0.25">
      <c r="A20" s="1">
        <v>16</v>
      </c>
      <c r="B20" t="s">
        <v>45</v>
      </c>
      <c r="C20">
        <v>0.75060000000000004</v>
      </c>
      <c r="E20" s="2">
        <f t="shared" si="2"/>
        <v>1.7505999999999999</v>
      </c>
      <c r="F20" s="2">
        <f t="shared" si="2"/>
        <v>1.5506000000000002</v>
      </c>
      <c r="G20" s="2">
        <f t="shared" si="2"/>
        <v>1.3506</v>
      </c>
      <c r="H20" s="2">
        <f t="shared" si="2"/>
        <v>1.1506000000000001</v>
      </c>
      <c r="I20" s="2">
        <f t="shared" si="2"/>
        <v>0.95060000000000011</v>
      </c>
      <c r="J20" s="2">
        <f t="shared" si="2"/>
        <v>0.75060000000000004</v>
      </c>
      <c r="K20" s="2">
        <f t="shared" si="2"/>
        <v>0.55059999999999998</v>
      </c>
      <c r="L20" s="2">
        <f t="shared" si="2"/>
        <v>0.35060000000000002</v>
      </c>
      <c r="M20" s="2">
        <f t="shared" si="2"/>
        <v>0.15060000000000007</v>
      </c>
      <c r="N20" s="2">
        <f t="shared" si="2"/>
        <v>4.9399999999999999E-2</v>
      </c>
      <c r="O20" s="2">
        <f t="shared" si="2"/>
        <v>0.24939999999999996</v>
      </c>
      <c r="P20" s="2">
        <f t="shared" si="3"/>
        <v>4.9399999999999999E-2</v>
      </c>
      <c r="Q20" s="2">
        <f t="shared" si="4"/>
        <v>10</v>
      </c>
      <c r="R20" s="2" t="str">
        <f>+VLOOKUP(Q20,'Análisis 2020'!$D$17:$E$27,2)</f>
        <v>Consolidación</v>
      </c>
    </row>
    <row r="21" spans="1:18" x14ac:dyDescent="0.25">
      <c r="A21" s="1">
        <v>17</v>
      </c>
      <c r="B21" t="s">
        <v>44</v>
      </c>
      <c r="C21">
        <v>0.42149999999999999</v>
      </c>
      <c r="E21" s="2">
        <f t="shared" si="2"/>
        <v>1.4215</v>
      </c>
      <c r="F21" s="2">
        <f t="shared" si="2"/>
        <v>1.2215</v>
      </c>
      <c r="G21" s="2">
        <f t="shared" si="2"/>
        <v>1.0215000000000001</v>
      </c>
      <c r="H21" s="2">
        <f t="shared" si="2"/>
        <v>0.82150000000000001</v>
      </c>
      <c r="I21" s="2">
        <f t="shared" si="2"/>
        <v>0.62149999999999994</v>
      </c>
      <c r="J21" s="2">
        <f t="shared" si="2"/>
        <v>0.42149999999999999</v>
      </c>
      <c r="K21" s="2">
        <f t="shared" si="2"/>
        <v>0.22149999999999997</v>
      </c>
      <c r="L21" s="2">
        <f t="shared" si="2"/>
        <v>2.1499999999999964E-2</v>
      </c>
      <c r="M21" s="2">
        <f t="shared" si="2"/>
        <v>0.17849999999999999</v>
      </c>
      <c r="N21" s="2">
        <f t="shared" si="2"/>
        <v>0.37850000000000006</v>
      </c>
      <c r="O21" s="2">
        <f t="shared" si="2"/>
        <v>0.57850000000000001</v>
      </c>
      <c r="P21" s="2">
        <f t="shared" si="3"/>
        <v>2.1499999999999964E-2</v>
      </c>
      <c r="Q21" s="2">
        <f t="shared" si="4"/>
        <v>8</v>
      </c>
      <c r="R21" s="2" t="str">
        <f>+VLOOKUP(Q21,'Análisis 2020'!$D$17:$E$27,2)</f>
        <v>Optimismo</v>
      </c>
    </row>
    <row r="22" spans="1:18" x14ac:dyDescent="0.25">
      <c r="A22" s="1">
        <v>18</v>
      </c>
      <c r="B22" t="s">
        <v>43</v>
      </c>
      <c r="C22">
        <v>0.52669999999999995</v>
      </c>
      <c r="E22" s="2">
        <f t="shared" si="2"/>
        <v>1.5266999999999999</v>
      </c>
      <c r="F22" s="2">
        <f t="shared" si="2"/>
        <v>1.3267</v>
      </c>
      <c r="G22" s="2">
        <f t="shared" si="2"/>
        <v>1.1267</v>
      </c>
      <c r="H22" s="2">
        <f t="shared" si="2"/>
        <v>0.92669999999999997</v>
      </c>
      <c r="I22" s="2">
        <f t="shared" si="2"/>
        <v>0.7266999999999999</v>
      </c>
      <c r="J22" s="2">
        <f t="shared" si="2"/>
        <v>0.52669999999999995</v>
      </c>
      <c r="K22" s="2">
        <f t="shared" si="2"/>
        <v>0.32669999999999993</v>
      </c>
      <c r="L22" s="2">
        <f t="shared" si="2"/>
        <v>0.12669999999999992</v>
      </c>
      <c r="M22" s="2">
        <f t="shared" si="2"/>
        <v>7.3300000000000032E-2</v>
      </c>
      <c r="N22" s="2">
        <f t="shared" si="2"/>
        <v>0.2733000000000001</v>
      </c>
      <c r="O22" s="2">
        <f t="shared" si="2"/>
        <v>0.47330000000000005</v>
      </c>
      <c r="P22" s="2">
        <f t="shared" si="3"/>
        <v>7.3300000000000032E-2</v>
      </c>
      <c r="Q22" s="2">
        <f t="shared" si="4"/>
        <v>9</v>
      </c>
      <c r="R22" s="2" t="str">
        <f>+VLOOKUP(Q22,'Análisis 2020'!$D$17:$E$27,2)</f>
        <v>Convicción</v>
      </c>
    </row>
    <row r="23" spans="1:18" x14ac:dyDescent="0.25">
      <c r="A23" s="1">
        <v>19</v>
      </c>
      <c r="B23" t="s">
        <v>42</v>
      </c>
      <c r="C23">
        <v>0</v>
      </c>
      <c r="E23" s="2">
        <f t="shared" si="2"/>
        <v>1</v>
      </c>
      <c r="F23" s="2">
        <f t="shared" si="2"/>
        <v>0.8</v>
      </c>
      <c r="G23" s="2">
        <f t="shared" si="2"/>
        <v>0.6</v>
      </c>
      <c r="H23" s="2">
        <f t="shared" si="2"/>
        <v>0.4</v>
      </c>
      <c r="I23" s="2">
        <f t="shared" si="2"/>
        <v>0.2</v>
      </c>
      <c r="J23" s="2">
        <f t="shared" si="2"/>
        <v>0</v>
      </c>
      <c r="K23" s="2">
        <f t="shared" si="2"/>
        <v>0.2</v>
      </c>
      <c r="L23" s="2">
        <f t="shared" si="2"/>
        <v>0.4</v>
      </c>
      <c r="M23" s="2">
        <f t="shared" si="2"/>
        <v>0.6</v>
      </c>
      <c r="N23" s="2">
        <f t="shared" si="2"/>
        <v>0.8</v>
      </c>
      <c r="O23" s="2">
        <f t="shared" si="2"/>
        <v>1</v>
      </c>
      <c r="P23" s="2">
        <f t="shared" si="3"/>
        <v>0</v>
      </c>
      <c r="Q23" s="2">
        <f t="shared" si="4"/>
        <v>6</v>
      </c>
      <c r="R23" s="2" t="str">
        <f>+VLOOKUP(Q23,'Análisis 2020'!$D$17:$E$27,2)</f>
        <v>Neutral</v>
      </c>
    </row>
    <row r="24" spans="1:18" x14ac:dyDescent="0.25">
      <c r="A24" s="1">
        <v>20</v>
      </c>
      <c r="B24" t="s">
        <v>41</v>
      </c>
      <c r="C24">
        <v>0</v>
      </c>
      <c r="E24" s="2">
        <f t="shared" si="2"/>
        <v>1</v>
      </c>
      <c r="F24" s="2">
        <f t="shared" si="2"/>
        <v>0.8</v>
      </c>
      <c r="G24" s="2">
        <f t="shared" si="2"/>
        <v>0.6</v>
      </c>
      <c r="H24" s="2">
        <f t="shared" si="2"/>
        <v>0.4</v>
      </c>
      <c r="I24" s="2">
        <f t="shared" si="2"/>
        <v>0.2</v>
      </c>
      <c r="J24" s="2">
        <f t="shared" si="2"/>
        <v>0</v>
      </c>
      <c r="K24" s="2">
        <f t="shared" si="2"/>
        <v>0.2</v>
      </c>
      <c r="L24" s="2">
        <f t="shared" si="2"/>
        <v>0.4</v>
      </c>
      <c r="M24" s="2">
        <f t="shared" si="2"/>
        <v>0.6</v>
      </c>
      <c r="N24" s="2">
        <f t="shared" si="2"/>
        <v>0.8</v>
      </c>
      <c r="O24" s="2">
        <f t="shared" si="2"/>
        <v>1</v>
      </c>
      <c r="P24" s="2">
        <f t="shared" si="3"/>
        <v>0</v>
      </c>
      <c r="Q24" s="2">
        <f t="shared" si="4"/>
        <v>6</v>
      </c>
      <c r="R24" s="2" t="str">
        <f>+VLOOKUP(Q24,'Análisis 2020'!$D$17:$E$27,2)</f>
        <v>Neutral</v>
      </c>
    </row>
    <row r="25" spans="1:18" x14ac:dyDescent="0.25">
      <c r="E25" s="2"/>
      <c r="F25" s="2"/>
      <c r="G25" s="2"/>
      <c r="H25" s="2"/>
      <c r="I25" s="2"/>
      <c r="J25" s="2"/>
      <c r="K25" s="2"/>
      <c r="L25" s="2"/>
      <c r="M25" s="2"/>
      <c r="N25" s="2"/>
      <c r="O25" s="2"/>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sqref="A1:XFD1"/>
    </sheetView>
  </sheetViews>
  <sheetFormatPr baseColWidth="10" defaultColWidth="9.140625" defaultRowHeight="15" x14ac:dyDescent="0.25"/>
  <cols>
    <col min="2" max="2" width="25.85546875" customWidth="1"/>
    <col min="4" max="4" width="9.42578125" bestFit="1" customWidth="1"/>
    <col min="5" max="5" width="13.42578125" bestFit="1" customWidth="1"/>
  </cols>
  <sheetData>
    <row r="1" spans="1:5" x14ac:dyDescent="0.25">
      <c r="B1" s="1" t="s">
        <v>79</v>
      </c>
      <c r="C1" s="6" t="s">
        <v>62</v>
      </c>
      <c r="D1" s="3" t="s">
        <v>75</v>
      </c>
      <c r="E1" s="3" t="s">
        <v>76</v>
      </c>
    </row>
    <row r="2" spans="1:5" x14ac:dyDescent="0.25">
      <c r="A2" s="1">
        <v>0</v>
      </c>
      <c r="B2" t="s">
        <v>0</v>
      </c>
      <c r="C2">
        <v>0.75790000000000002</v>
      </c>
      <c r="D2" s="2">
        <v>10</v>
      </c>
      <c r="E2" s="2" t="s">
        <v>72</v>
      </c>
    </row>
    <row r="3" spans="1:5" x14ac:dyDescent="0.25">
      <c r="A3" s="1">
        <v>1</v>
      </c>
      <c r="B3" t="s">
        <v>1</v>
      </c>
      <c r="C3">
        <v>0.84419999999999995</v>
      </c>
      <c r="D3" s="2">
        <v>10</v>
      </c>
      <c r="E3" s="2" t="s">
        <v>72</v>
      </c>
    </row>
    <row r="4" spans="1:5" x14ac:dyDescent="0.25">
      <c r="A4" s="1">
        <v>2</v>
      </c>
      <c r="B4" t="s">
        <v>2</v>
      </c>
      <c r="C4">
        <v>0</v>
      </c>
      <c r="D4" s="2">
        <v>6</v>
      </c>
      <c r="E4" s="2" t="s">
        <v>68</v>
      </c>
    </row>
    <row r="5" spans="1:5" x14ac:dyDescent="0.25">
      <c r="A5" s="1">
        <v>3</v>
      </c>
      <c r="B5" t="s">
        <v>3</v>
      </c>
      <c r="C5">
        <v>0.40189999999999998</v>
      </c>
      <c r="D5" s="2">
        <v>8</v>
      </c>
      <c r="E5" s="2" t="s">
        <v>70</v>
      </c>
    </row>
    <row r="6" spans="1:5" x14ac:dyDescent="0.25">
      <c r="A6" s="1">
        <v>4</v>
      </c>
      <c r="B6" t="s">
        <v>4</v>
      </c>
      <c r="C6">
        <v>-0.59940000000000004</v>
      </c>
      <c r="D6" s="2">
        <v>3</v>
      </c>
      <c r="E6" s="2" t="s">
        <v>65</v>
      </c>
    </row>
    <row r="7" spans="1:5" x14ac:dyDescent="0.25">
      <c r="A7" s="1">
        <v>5</v>
      </c>
      <c r="B7" t="s">
        <v>5</v>
      </c>
      <c r="C7">
        <v>0.20230000000000001</v>
      </c>
      <c r="D7" s="2">
        <v>7</v>
      </c>
      <c r="E7" s="2" t="s">
        <v>69</v>
      </c>
    </row>
    <row r="8" spans="1:5" x14ac:dyDescent="0.25">
      <c r="A8" s="1">
        <v>6</v>
      </c>
      <c r="B8" t="s">
        <v>6</v>
      </c>
      <c r="C8">
        <v>-0.62490000000000001</v>
      </c>
      <c r="D8" s="2">
        <v>3</v>
      </c>
      <c r="E8" s="2" t="s">
        <v>65</v>
      </c>
    </row>
    <row r="9" spans="1:5" x14ac:dyDescent="0.25">
      <c r="A9" s="1">
        <v>7</v>
      </c>
      <c r="B9" t="s">
        <v>7</v>
      </c>
      <c r="C9">
        <v>-0.31019999999999998</v>
      </c>
      <c r="D9" s="2">
        <v>4</v>
      </c>
      <c r="E9" s="2" t="s">
        <v>66</v>
      </c>
    </row>
    <row r="10" spans="1:5" x14ac:dyDescent="0.25">
      <c r="A10" s="1">
        <v>8</v>
      </c>
      <c r="B10" t="s">
        <v>8</v>
      </c>
      <c r="C10">
        <v>0.9022</v>
      </c>
      <c r="D10" s="2">
        <v>11</v>
      </c>
      <c r="E10" s="2" t="s">
        <v>73</v>
      </c>
    </row>
    <row r="11" spans="1:5" x14ac:dyDescent="0.25">
      <c r="A11" s="1">
        <v>9</v>
      </c>
      <c r="B11" t="s">
        <v>9</v>
      </c>
      <c r="C11">
        <v>0.87770000000000004</v>
      </c>
      <c r="D11" s="2">
        <v>10</v>
      </c>
      <c r="E11" s="2" t="s">
        <v>72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6"/>
  <sheetViews>
    <sheetView topLeftCell="A2" workbookViewId="0">
      <selection activeCell="B2" sqref="B2"/>
    </sheetView>
  </sheetViews>
  <sheetFormatPr baseColWidth="10" defaultColWidth="9.140625" defaultRowHeight="15" x14ac:dyDescent="0.25"/>
  <cols>
    <col min="2" max="2" width="30.140625" customWidth="1"/>
    <col min="3" max="4" width="9.42578125" bestFit="1" customWidth="1"/>
    <col min="5" max="5" width="12.42578125" bestFit="1" customWidth="1"/>
  </cols>
  <sheetData>
    <row r="2" spans="1:5" x14ac:dyDescent="0.25">
      <c r="B2" s="1" t="s">
        <v>79</v>
      </c>
      <c r="C2" s="6" t="s">
        <v>62</v>
      </c>
      <c r="D2" s="3" t="s">
        <v>75</v>
      </c>
      <c r="E2" s="3" t="s">
        <v>76</v>
      </c>
    </row>
    <row r="3" spans="1:5" x14ac:dyDescent="0.25">
      <c r="A3" s="1">
        <v>0</v>
      </c>
      <c r="B3" t="s">
        <v>23</v>
      </c>
      <c r="C3" s="7">
        <v>0</v>
      </c>
      <c r="D3" s="2">
        <v>6</v>
      </c>
      <c r="E3" s="2" t="s">
        <v>68</v>
      </c>
    </row>
    <row r="4" spans="1:5" x14ac:dyDescent="0.25">
      <c r="A4" s="1">
        <v>1</v>
      </c>
      <c r="B4" t="s">
        <v>22</v>
      </c>
      <c r="C4" s="7">
        <v>0.42149999999999999</v>
      </c>
      <c r="D4" s="2">
        <v>8</v>
      </c>
      <c r="E4" s="2" t="s">
        <v>70</v>
      </c>
    </row>
    <row r="5" spans="1:5" x14ac:dyDescent="0.25">
      <c r="A5" s="1">
        <v>2</v>
      </c>
      <c r="B5" t="s">
        <v>21</v>
      </c>
      <c r="C5" s="7">
        <v>0.44040000000000001</v>
      </c>
      <c r="D5" s="2">
        <v>8</v>
      </c>
      <c r="E5" s="2" t="s">
        <v>70</v>
      </c>
    </row>
    <row r="6" spans="1:5" x14ac:dyDescent="0.25">
      <c r="A6" s="1">
        <v>3</v>
      </c>
      <c r="B6" t="s">
        <v>20</v>
      </c>
      <c r="C6" s="7">
        <v>0.64780000000000004</v>
      </c>
      <c r="D6" s="2">
        <v>9</v>
      </c>
      <c r="E6" s="2" t="s">
        <v>71</v>
      </c>
    </row>
    <row r="7" spans="1:5" x14ac:dyDescent="0.25">
      <c r="A7" s="1">
        <v>4</v>
      </c>
      <c r="B7" t="s">
        <v>19</v>
      </c>
      <c r="C7" s="7">
        <v>0.29599999999999999</v>
      </c>
      <c r="D7" s="2">
        <v>7</v>
      </c>
      <c r="E7" s="2" t="s">
        <v>69</v>
      </c>
    </row>
    <row r="8" spans="1:5" x14ac:dyDescent="0.25">
      <c r="A8" s="1">
        <v>5</v>
      </c>
      <c r="B8" t="s">
        <v>18</v>
      </c>
      <c r="C8" s="7">
        <v>0</v>
      </c>
      <c r="D8" s="2">
        <v>6</v>
      </c>
      <c r="E8" s="2" t="s">
        <v>68</v>
      </c>
    </row>
    <row r="9" spans="1:5" x14ac:dyDescent="0.25">
      <c r="A9" s="1">
        <v>6</v>
      </c>
      <c r="B9" t="s">
        <v>17</v>
      </c>
      <c r="C9" s="7">
        <v>0.31819999999999998</v>
      </c>
      <c r="D9" s="2">
        <v>8</v>
      </c>
      <c r="E9" s="2" t="s">
        <v>70</v>
      </c>
    </row>
    <row r="10" spans="1:5" x14ac:dyDescent="0.25">
      <c r="A10" s="1">
        <v>7</v>
      </c>
      <c r="B10" t="s">
        <v>16</v>
      </c>
      <c r="C10" s="7">
        <v>0.49390000000000001</v>
      </c>
      <c r="D10" s="2">
        <v>8</v>
      </c>
      <c r="E10" s="2" t="s">
        <v>70</v>
      </c>
    </row>
    <row r="11" spans="1:5" x14ac:dyDescent="0.25">
      <c r="A11" s="1">
        <v>8</v>
      </c>
      <c r="B11" t="s">
        <v>15</v>
      </c>
      <c r="C11" s="7">
        <v>0</v>
      </c>
      <c r="D11" s="2">
        <v>6</v>
      </c>
      <c r="E11" s="2" t="s">
        <v>68</v>
      </c>
    </row>
    <row r="12" spans="1:5" x14ac:dyDescent="0.25">
      <c r="A12" s="1">
        <v>9</v>
      </c>
      <c r="B12" t="s">
        <v>14</v>
      </c>
      <c r="C12" s="7">
        <v>-0.36120000000000002</v>
      </c>
      <c r="D12" s="2">
        <v>4</v>
      </c>
      <c r="E12" s="2" t="s">
        <v>66</v>
      </c>
    </row>
    <row r="13" spans="1:5" x14ac:dyDescent="0.25">
      <c r="A13" s="1">
        <v>10</v>
      </c>
      <c r="B13" t="s">
        <v>13</v>
      </c>
      <c r="C13" s="7">
        <v>0</v>
      </c>
      <c r="D13" s="2">
        <v>6</v>
      </c>
      <c r="E13" s="2" t="s">
        <v>68</v>
      </c>
    </row>
    <row r="14" spans="1:5" x14ac:dyDescent="0.25">
      <c r="A14" s="1">
        <v>11</v>
      </c>
      <c r="B14" t="s">
        <v>12</v>
      </c>
      <c r="C14" s="7">
        <v>0.47670000000000001</v>
      </c>
      <c r="D14" s="2">
        <v>8</v>
      </c>
      <c r="E14" s="2" t="s">
        <v>70</v>
      </c>
    </row>
    <row r="15" spans="1:5" x14ac:dyDescent="0.25">
      <c r="A15" s="1">
        <v>12</v>
      </c>
      <c r="B15" t="s">
        <v>11</v>
      </c>
      <c r="C15" s="7">
        <v>0.55740000000000001</v>
      </c>
      <c r="D15" s="2">
        <v>9</v>
      </c>
      <c r="E15" s="2" t="s">
        <v>71</v>
      </c>
    </row>
    <row r="16" spans="1:5" x14ac:dyDescent="0.25">
      <c r="A16" s="1">
        <v>13</v>
      </c>
      <c r="B16" t="s">
        <v>10</v>
      </c>
      <c r="C16" s="7">
        <v>0.2263</v>
      </c>
      <c r="D16" s="2">
        <v>7</v>
      </c>
      <c r="E16" s="2" t="s">
        <v>69</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
  <sheetViews>
    <sheetView topLeftCell="A2" workbookViewId="0">
      <selection activeCell="B2" sqref="B2"/>
    </sheetView>
  </sheetViews>
  <sheetFormatPr baseColWidth="10" defaultColWidth="9.140625" defaultRowHeight="15" x14ac:dyDescent="0.25"/>
  <cols>
    <col min="2" max="2" width="26.28515625" customWidth="1"/>
    <col min="5" max="5" width="12.85546875" customWidth="1"/>
  </cols>
  <sheetData>
    <row r="2" spans="1:5" x14ac:dyDescent="0.25">
      <c r="B2" s="1" t="s">
        <v>79</v>
      </c>
      <c r="C2" s="6" t="s">
        <v>62</v>
      </c>
      <c r="D2" s="3" t="s">
        <v>75</v>
      </c>
      <c r="E2" s="3" t="s">
        <v>76</v>
      </c>
    </row>
    <row r="3" spans="1:5" x14ac:dyDescent="0.25">
      <c r="A3" s="1">
        <v>0</v>
      </c>
      <c r="B3" t="s">
        <v>40</v>
      </c>
      <c r="C3">
        <v>0.71840000000000004</v>
      </c>
      <c r="D3" s="2">
        <v>10</v>
      </c>
      <c r="E3" s="2" t="s">
        <v>72</v>
      </c>
    </row>
    <row r="4" spans="1:5" x14ac:dyDescent="0.25">
      <c r="A4" s="1">
        <v>1</v>
      </c>
      <c r="B4" t="s">
        <v>39</v>
      </c>
      <c r="C4">
        <v>0.36120000000000002</v>
      </c>
      <c r="D4" s="2">
        <v>8</v>
      </c>
      <c r="E4" s="2" t="s">
        <v>70</v>
      </c>
    </row>
    <row r="5" spans="1:5" x14ac:dyDescent="0.25">
      <c r="A5" s="1">
        <v>2</v>
      </c>
      <c r="B5" t="s">
        <v>38</v>
      </c>
      <c r="C5">
        <v>0.75790000000000002</v>
      </c>
      <c r="D5" s="2">
        <v>10</v>
      </c>
      <c r="E5" s="2" t="s">
        <v>72</v>
      </c>
    </row>
    <row r="6" spans="1:5" x14ac:dyDescent="0.25">
      <c r="A6" s="1">
        <v>3</v>
      </c>
      <c r="B6" t="s">
        <v>37</v>
      </c>
      <c r="C6">
        <v>0</v>
      </c>
      <c r="D6" s="2">
        <v>6</v>
      </c>
      <c r="E6" s="2" t="s">
        <v>68</v>
      </c>
    </row>
    <row r="7" spans="1:5" x14ac:dyDescent="0.25">
      <c r="A7" s="1">
        <v>4</v>
      </c>
      <c r="B7" t="s">
        <v>36</v>
      </c>
      <c r="C7">
        <v>0.61240000000000006</v>
      </c>
      <c r="D7" s="2">
        <v>9</v>
      </c>
      <c r="E7" s="2" t="s">
        <v>71</v>
      </c>
    </row>
    <row r="8" spans="1:5" x14ac:dyDescent="0.25">
      <c r="A8" s="1">
        <v>5</v>
      </c>
      <c r="B8" t="s">
        <v>35</v>
      </c>
      <c r="C8">
        <v>0.57189999999999996</v>
      </c>
      <c r="D8" s="2">
        <v>9</v>
      </c>
      <c r="E8" s="2" t="s">
        <v>71</v>
      </c>
    </row>
    <row r="9" spans="1:5" x14ac:dyDescent="0.25">
      <c r="A9" s="1">
        <v>6</v>
      </c>
      <c r="B9" t="s">
        <v>34</v>
      </c>
      <c r="C9">
        <v>0.70960000000000001</v>
      </c>
      <c r="D9" s="2">
        <v>10</v>
      </c>
      <c r="E9" s="2" t="s">
        <v>72</v>
      </c>
    </row>
    <row r="10" spans="1:5" x14ac:dyDescent="0.25">
      <c r="A10" s="1">
        <v>7</v>
      </c>
      <c r="B10" t="s">
        <v>33</v>
      </c>
      <c r="C10">
        <v>0.38179999999999997</v>
      </c>
      <c r="D10" s="2">
        <v>8</v>
      </c>
      <c r="E10" s="2" t="s">
        <v>70</v>
      </c>
    </row>
    <row r="11" spans="1:5" x14ac:dyDescent="0.25">
      <c r="A11" s="1">
        <v>8</v>
      </c>
      <c r="B11" t="s">
        <v>32</v>
      </c>
      <c r="C11">
        <v>0.71840000000000004</v>
      </c>
      <c r="D11" s="2">
        <v>10</v>
      </c>
      <c r="E11" s="2" t="s">
        <v>72</v>
      </c>
    </row>
    <row r="12" spans="1:5" x14ac:dyDescent="0.25">
      <c r="A12" s="1">
        <v>9</v>
      </c>
      <c r="B12" t="s">
        <v>31</v>
      </c>
      <c r="C12">
        <v>0.49390000000000001</v>
      </c>
      <c r="D12" s="2">
        <v>8</v>
      </c>
      <c r="E12" s="2" t="s">
        <v>70</v>
      </c>
    </row>
    <row r="13" spans="1:5" x14ac:dyDescent="0.25">
      <c r="A13" s="1">
        <v>10</v>
      </c>
      <c r="B13" t="s">
        <v>30</v>
      </c>
      <c r="C13">
        <v>0.77829999999999999</v>
      </c>
      <c r="D13" s="2">
        <v>10</v>
      </c>
      <c r="E13" s="2" t="s">
        <v>72</v>
      </c>
    </row>
    <row r="14" spans="1:5" x14ac:dyDescent="0.25">
      <c r="A14" s="1">
        <v>11</v>
      </c>
      <c r="B14" t="s">
        <v>29</v>
      </c>
      <c r="C14">
        <v>0.7964</v>
      </c>
      <c r="D14" s="2">
        <v>10</v>
      </c>
      <c r="E14" s="2" t="s">
        <v>72</v>
      </c>
    </row>
    <row r="15" spans="1:5" x14ac:dyDescent="0.25">
      <c r="A15" s="1">
        <v>12</v>
      </c>
      <c r="B15" t="s">
        <v>28</v>
      </c>
      <c r="C15">
        <v>0.2732</v>
      </c>
      <c r="D15" s="2">
        <v>7</v>
      </c>
      <c r="E15" s="2" t="s">
        <v>69</v>
      </c>
    </row>
    <row r="16" spans="1:5" x14ac:dyDescent="0.25">
      <c r="A16" s="1">
        <v>13</v>
      </c>
      <c r="B16" t="s">
        <v>27</v>
      </c>
      <c r="C16">
        <v>0.34</v>
      </c>
      <c r="D16" s="2">
        <v>8</v>
      </c>
      <c r="E16" s="2" t="s">
        <v>70</v>
      </c>
    </row>
    <row r="17" spans="1:5" x14ac:dyDescent="0.25">
      <c r="A17" s="1">
        <v>14</v>
      </c>
      <c r="B17" t="s">
        <v>26</v>
      </c>
      <c r="C17">
        <v>0.15310000000000001</v>
      </c>
      <c r="D17" s="2">
        <v>7</v>
      </c>
      <c r="E17" s="2" t="s">
        <v>69</v>
      </c>
    </row>
    <row r="18" spans="1:5" x14ac:dyDescent="0.25">
      <c r="A18" s="1">
        <v>15</v>
      </c>
      <c r="B18" t="s">
        <v>25</v>
      </c>
      <c r="C18">
        <v>0.75790000000000002</v>
      </c>
      <c r="D18" s="2">
        <v>10</v>
      </c>
      <c r="E18" s="2" t="s">
        <v>72</v>
      </c>
    </row>
    <row r="19" spans="1:5" x14ac:dyDescent="0.25">
      <c r="A19" s="1">
        <v>16</v>
      </c>
      <c r="B19" t="s">
        <v>24</v>
      </c>
      <c r="C19">
        <v>0</v>
      </c>
      <c r="D19" s="2">
        <v>6</v>
      </c>
      <c r="E19" s="2" t="s">
        <v>68</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3"/>
  <sheetViews>
    <sheetView tabSelected="1" topLeftCell="A2" workbookViewId="0">
      <selection activeCell="I9" sqref="I9"/>
    </sheetView>
  </sheetViews>
  <sheetFormatPr baseColWidth="10" defaultColWidth="9.140625" defaultRowHeight="15" x14ac:dyDescent="0.25"/>
  <cols>
    <col min="2" max="2" width="28.85546875" customWidth="1"/>
    <col min="5" max="5" width="13.42578125" bestFit="1" customWidth="1"/>
  </cols>
  <sheetData>
    <row r="2" spans="1:5" x14ac:dyDescent="0.25">
      <c r="B2" s="1" t="s">
        <v>79</v>
      </c>
      <c r="C2" s="6" t="s">
        <v>62</v>
      </c>
      <c r="D2" s="3" t="s">
        <v>75</v>
      </c>
      <c r="E2" s="3" t="s">
        <v>76</v>
      </c>
    </row>
    <row r="3" spans="1:5" x14ac:dyDescent="0.25">
      <c r="A3" s="1">
        <v>0</v>
      </c>
      <c r="B3" t="s">
        <v>61</v>
      </c>
      <c r="C3">
        <v>0</v>
      </c>
      <c r="D3" s="2">
        <v>6</v>
      </c>
      <c r="E3" s="2" t="s">
        <v>68</v>
      </c>
    </row>
    <row r="4" spans="1:5" x14ac:dyDescent="0.25">
      <c r="A4" s="1">
        <v>1</v>
      </c>
      <c r="B4" t="s">
        <v>60</v>
      </c>
      <c r="C4">
        <v>0.83599999999999997</v>
      </c>
      <c r="D4" s="2">
        <v>10</v>
      </c>
      <c r="E4" s="2" t="s">
        <v>72</v>
      </c>
    </row>
    <row r="5" spans="1:5" x14ac:dyDescent="0.25">
      <c r="A5" s="1">
        <v>2</v>
      </c>
      <c r="B5" t="s">
        <v>59</v>
      </c>
      <c r="C5">
        <v>0</v>
      </c>
      <c r="D5" s="2">
        <v>6</v>
      </c>
      <c r="E5" s="2" t="s">
        <v>68</v>
      </c>
    </row>
    <row r="6" spans="1:5" x14ac:dyDescent="0.25">
      <c r="A6" s="1">
        <v>3</v>
      </c>
      <c r="B6" t="s">
        <v>58</v>
      </c>
      <c r="C6">
        <v>0.31819999999999998</v>
      </c>
      <c r="D6" s="2">
        <v>8</v>
      </c>
      <c r="E6" s="2" t="s">
        <v>70</v>
      </c>
    </row>
    <row r="7" spans="1:5" x14ac:dyDescent="0.25">
      <c r="A7" s="1">
        <v>4</v>
      </c>
      <c r="B7" t="s">
        <v>57</v>
      </c>
      <c r="C7">
        <v>0</v>
      </c>
      <c r="D7" s="2">
        <v>6</v>
      </c>
      <c r="E7" s="2" t="s">
        <v>68</v>
      </c>
    </row>
    <row r="8" spans="1:5" x14ac:dyDescent="0.25">
      <c r="A8" s="1">
        <v>5</v>
      </c>
      <c r="B8" t="s">
        <v>56</v>
      </c>
      <c r="C8">
        <v>0.36120000000000002</v>
      </c>
      <c r="D8" s="2">
        <v>8</v>
      </c>
      <c r="E8" s="2" t="s">
        <v>70</v>
      </c>
    </row>
    <row r="9" spans="1:5" x14ac:dyDescent="0.25">
      <c r="A9" s="1">
        <v>6</v>
      </c>
      <c r="B9" t="s">
        <v>55</v>
      </c>
      <c r="C9">
        <v>0</v>
      </c>
      <c r="D9" s="2">
        <v>6</v>
      </c>
      <c r="E9" s="2" t="s">
        <v>68</v>
      </c>
    </row>
    <row r="10" spans="1:5" x14ac:dyDescent="0.25">
      <c r="A10" s="1">
        <v>7</v>
      </c>
      <c r="B10" t="s">
        <v>54</v>
      </c>
      <c r="C10">
        <v>0</v>
      </c>
      <c r="D10" s="2">
        <v>6</v>
      </c>
      <c r="E10" s="2" t="s">
        <v>68</v>
      </c>
    </row>
    <row r="11" spans="1:5" x14ac:dyDescent="0.25">
      <c r="A11" s="1">
        <v>8</v>
      </c>
      <c r="B11" t="s">
        <v>53</v>
      </c>
      <c r="C11">
        <v>0.70960000000000001</v>
      </c>
      <c r="D11" s="2">
        <v>10</v>
      </c>
      <c r="E11" s="2" t="s">
        <v>72</v>
      </c>
    </row>
    <row r="12" spans="1:5" x14ac:dyDescent="0.25">
      <c r="A12" s="1">
        <v>9</v>
      </c>
      <c r="B12" t="s">
        <v>52</v>
      </c>
      <c r="C12">
        <v>0.57189999999999996</v>
      </c>
      <c r="D12" s="2">
        <v>9</v>
      </c>
      <c r="E12" s="2" t="s">
        <v>71</v>
      </c>
    </row>
    <row r="13" spans="1:5" x14ac:dyDescent="0.25">
      <c r="A13" s="1">
        <v>10</v>
      </c>
      <c r="B13" t="s">
        <v>51</v>
      </c>
      <c r="C13">
        <v>0.1027</v>
      </c>
      <c r="D13" s="2">
        <v>7</v>
      </c>
      <c r="E13" s="2" t="s">
        <v>69</v>
      </c>
    </row>
    <row r="14" spans="1:5" x14ac:dyDescent="0.25">
      <c r="A14" s="1">
        <v>11</v>
      </c>
      <c r="B14" t="s">
        <v>50</v>
      </c>
      <c r="C14">
        <v>0.49390000000000001</v>
      </c>
      <c r="D14" s="2">
        <v>8</v>
      </c>
      <c r="E14" s="2" t="s">
        <v>70</v>
      </c>
    </row>
    <row r="15" spans="1:5" x14ac:dyDescent="0.25">
      <c r="A15" s="1">
        <v>12</v>
      </c>
      <c r="B15" t="s">
        <v>49</v>
      </c>
      <c r="C15">
        <v>0.44040000000000001</v>
      </c>
      <c r="D15" s="2">
        <v>8</v>
      </c>
      <c r="E15" s="2" t="s">
        <v>70</v>
      </c>
    </row>
    <row r="16" spans="1:5" x14ac:dyDescent="0.25">
      <c r="A16" s="1">
        <v>13</v>
      </c>
      <c r="B16" t="s">
        <v>48</v>
      </c>
      <c r="C16">
        <v>-0.2263</v>
      </c>
      <c r="D16" s="2">
        <v>5</v>
      </c>
      <c r="E16" s="2" t="s">
        <v>67</v>
      </c>
    </row>
    <row r="17" spans="1:5" x14ac:dyDescent="0.25">
      <c r="A17" s="1">
        <v>14</v>
      </c>
      <c r="B17" t="s">
        <v>47</v>
      </c>
      <c r="C17">
        <v>0.44040000000000001</v>
      </c>
      <c r="D17" s="2">
        <v>8</v>
      </c>
      <c r="E17" s="2" t="s">
        <v>70</v>
      </c>
    </row>
    <row r="18" spans="1:5" x14ac:dyDescent="0.25">
      <c r="A18" s="1">
        <v>15</v>
      </c>
      <c r="B18" t="s">
        <v>46</v>
      </c>
      <c r="C18">
        <v>0</v>
      </c>
      <c r="D18" s="2">
        <v>6</v>
      </c>
      <c r="E18" s="2" t="s">
        <v>68</v>
      </c>
    </row>
    <row r="19" spans="1:5" x14ac:dyDescent="0.25">
      <c r="A19" s="1">
        <v>16</v>
      </c>
      <c r="B19" t="s">
        <v>45</v>
      </c>
      <c r="C19">
        <v>0.75060000000000004</v>
      </c>
      <c r="D19" s="2">
        <v>10</v>
      </c>
      <c r="E19" s="2" t="s">
        <v>72</v>
      </c>
    </row>
    <row r="20" spans="1:5" x14ac:dyDescent="0.25">
      <c r="A20" s="1">
        <v>17</v>
      </c>
      <c r="B20" t="s">
        <v>44</v>
      </c>
      <c r="C20">
        <v>0.42149999999999999</v>
      </c>
      <c r="D20" s="2">
        <v>8</v>
      </c>
      <c r="E20" s="2" t="s">
        <v>70</v>
      </c>
    </row>
    <row r="21" spans="1:5" x14ac:dyDescent="0.25">
      <c r="A21" s="1">
        <v>18</v>
      </c>
      <c r="B21" t="s">
        <v>43</v>
      </c>
      <c r="C21">
        <v>0.52669999999999995</v>
      </c>
      <c r="D21" s="2">
        <v>9</v>
      </c>
      <c r="E21" s="2" t="s">
        <v>71</v>
      </c>
    </row>
    <row r="22" spans="1:5" x14ac:dyDescent="0.25">
      <c r="A22" s="1">
        <v>19</v>
      </c>
      <c r="B22" t="s">
        <v>42</v>
      </c>
      <c r="C22">
        <v>0</v>
      </c>
      <c r="D22" s="2">
        <v>6</v>
      </c>
      <c r="E22" s="2" t="s">
        <v>68</v>
      </c>
    </row>
    <row r="23" spans="1:5" x14ac:dyDescent="0.25">
      <c r="A23" s="1">
        <v>20</v>
      </c>
      <c r="B23" t="s">
        <v>41</v>
      </c>
      <c r="C23">
        <v>0</v>
      </c>
      <c r="D23" s="2">
        <v>6</v>
      </c>
      <c r="E23" s="2" t="s">
        <v>68</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5"/>
  <sheetViews>
    <sheetView workbookViewId="0">
      <selection activeCell="F11" sqref="F11"/>
    </sheetView>
  </sheetViews>
  <sheetFormatPr baseColWidth="10" defaultRowHeight="15" x14ac:dyDescent="0.25"/>
  <cols>
    <col min="5" max="5" width="12.5703125" bestFit="1" customWidth="1"/>
    <col min="6" max="6" width="12.42578125" bestFit="1" customWidth="1"/>
    <col min="12" max="12" width="13.42578125" bestFit="1" customWidth="1"/>
  </cols>
  <sheetData>
    <row r="1" spans="2:13" x14ac:dyDescent="0.25">
      <c r="C1" s="8" t="s">
        <v>63</v>
      </c>
      <c r="D1" s="8" t="s">
        <v>64</v>
      </c>
      <c r="E1" s="8" t="s">
        <v>65</v>
      </c>
      <c r="F1" s="8" t="s">
        <v>66</v>
      </c>
      <c r="G1" s="8" t="s">
        <v>67</v>
      </c>
      <c r="H1" s="8" t="s">
        <v>68</v>
      </c>
      <c r="I1" s="8" t="s">
        <v>69</v>
      </c>
      <c r="J1" s="8" t="s">
        <v>70</v>
      </c>
      <c r="K1" s="8" t="s">
        <v>71</v>
      </c>
      <c r="L1" s="8" t="s">
        <v>72</v>
      </c>
      <c r="M1" s="8" t="s">
        <v>73</v>
      </c>
    </row>
    <row r="2" spans="2:13" x14ac:dyDescent="0.25">
      <c r="B2" s="2">
        <v>2020</v>
      </c>
      <c r="C2" s="2">
        <v>0</v>
      </c>
      <c r="D2" s="2">
        <v>0</v>
      </c>
      <c r="E2" s="2">
        <v>2</v>
      </c>
      <c r="F2" s="2">
        <v>1</v>
      </c>
      <c r="G2" s="2">
        <v>0</v>
      </c>
      <c r="H2" s="2">
        <v>1</v>
      </c>
      <c r="I2" s="2">
        <v>1</v>
      </c>
      <c r="J2" s="2">
        <v>1</v>
      </c>
      <c r="K2" s="2">
        <v>0</v>
      </c>
      <c r="L2" s="2">
        <v>3</v>
      </c>
      <c r="M2" s="2">
        <v>1</v>
      </c>
    </row>
    <row r="3" spans="2:13" x14ac:dyDescent="0.25">
      <c r="B3" s="2">
        <v>2021</v>
      </c>
      <c r="C3" s="2">
        <v>0</v>
      </c>
      <c r="D3" s="2">
        <v>0</v>
      </c>
      <c r="E3" s="2">
        <v>0</v>
      </c>
      <c r="F3" s="2">
        <v>1</v>
      </c>
      <c r="G3" s="2">
        <v>0</v>
      </c>
      <c r="H3" s="2">
        <v>4</v>
      </c>
      <c r="I3" s="2">
        <v>2</v>
      </c>
      <c r="J3" s="2">
        <v>5</v>
      </c>
      <c r="K3" s="2">
        <v>2</v>
      </c>
      <c r="L3" s="2">
        <v>0</v>
      </c>
      <c r="M3" s="2">
        <v>0</v>
      </c>
    </row>
    <row r="4" spans="2:13" x14ac:dyDescent="0.25">
      <c r="B4" s="2">
        <v>2022</v>
      </c>
      <c r="C4" s="2">
        <v>0</v>
      </c>
      <c r="D4" s="2">
        <v>0</v>
      </c>
      <c r="E4" s="2">
        <v>0</v>
      </c>
      <c r="F4" s="2">
        <v>0</v>
      </c>
      <c r="G4" s="2">
        <v>0</v>
      </c>
      <c r="H4" s="2">
        <v>2</v>
      </c>
      <c r="I4" s="2">
        <v>2</v>
      </c>
      <c r="J4" s="2">
        <v>4</v>
      </c>
      <c r="K4" s="2">
        <v>2</v>
      </c>
      <c r="L4" s="2">
        <v>7</v>
      </c>
      <c r="M4" s="2">
        <v>0</v>
      </c>
    </row>
    <row r="5" spans="2:13" x14ac:dyDescent="0.25">
      <c r="B5" s="2">
        <v>2023</v>
      </c>
      <c r="C5" s="2">
        <v>0</v>
      </c>
      <c r="D5" s="2">
        <v>0</v>
      </c>
      <c r="E5" s="2">
        <v>0</v>
      </c>
      <c r="F5" s="2">
        <v>0</v>
      </c>
      <c r="G5" s="2">
        <v>1</v>
      </c>
      <c r="H5" s="2">
        <v>8</v>
      </c>
      <c r="I5" s="2">
        <v>1</v>
      </c>
      <c r="J5" s="2">
        <v>6</v>
      </c>
      <c r="K5" s="2">
        <v>2</v>
      </c>
      <c r="L5" s="2">
        <v>3</v>
      </c>
      <c r="M5"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Análisis 2020</vt:lpstr>
      <vt:lpstr>Análisis 2021</vt:lpstr>
      <vt:lpstr>Análisis 2022</vt:lpstr>
      <vt:lpstr>Análisis 2023</vt:lpstr>
      <vt:lpstr>Análisis 2020 PB</vt:lpstr>
      <vt:lpstr>Análisis 2021 PB</vt:lpstr>
      <vt:lpstr>Análisis 2022 PB</vt:lpstr>
      <vt:lpstr>Análisis 2023 PB</vt:lpstr>
      <vt:lpstr>Análisis Consolidado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DELL</cp:lastModifiedBy>
  <dcterms:created xsi:type="dcterms:W3CDTF">2024-11-15T02:09:21Z</dcterms:created>
  <dcterms:modified xsi:type="dcterms:W3CDTF">2024-11-15T05:09:08Z</dcterms:modified>
</cp:coreProperties>
</file>