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Flight Simulator\Read_Files\Excel Sheets\"/>
    </mc:Choice>
  </mc:AlternateContent>
  <xr:revisionPtr revIDLastSave="0" documentId="13_ncr:1_{B92D9C50-8329-404D-91DF-80CB792601FA}" xr6:coauthVersionLast="46" xr6:coauthVersionMax="46" xr10:uidLastSave="{00000000-0000-0000-0000-000000000000}"/>
  <bookViews>
    <workbookView xWindow="-120" yWindow="-120" windowWidth="29040" windowHeight="15840" xr2:uid="{CFB9CEFC-0744-455A-AE25-7FC4A5A80AB9}"/>
  </bookViews>
  <sheets>
    <sheet name="Mass Properties" sheetId="3" r:id="rId1"/>
    <sheet name="Aero Coeff" sheetId="1" r:id="rId2"/>
    <sheet name="Thrust Parameters" sheetId="2" r:id="rId3"/>
    <sheet name="Initial Conditions" sheetId="5" r:id="rId4"/>
    <sheet name="Slosh Parameters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7" i="3"/>
  <c r="N27" i="3"/>
  <c r="N28" i="3"/>
  <c r="N29" i="3"/>
  <c r="N30" i="3"/>
  <c r="N31" i="3"/>
  <c r="N32" i="3"/>
  <c r="N33" i="3"/>
  <c r="N34" i="3"/>
  <c r="N26" i="3"/>
  <c r="AD11" i="1"/>
  <c r="G11" i="1"/>
  <c r="B4" i="2"/>
  <c r="B5" i="2"/>
  <c r="B6" i="2" s="1"/>
  <c r="B7" i="2" s="1"/>
  <c r="B8" i="2" s="1"/>
  <c r="K25" i="3"/>
  <c r="B11" i="3" s="1"/>
  <c r="J25" i="3"/>
  <c r="A10" i="3" s="1"/>
  <c r="A15" i="3"/>
  <c r="A5" i="3"/>
  <c r="B25" i="3"/>
  <c r="B26" i="3"/>
  <c r="B27" i="3"/>
  <c r="B28" i="3"/>
  <c r="B29" i="3"/>
  <c r="B30" i="3"/>
  <c r="B31" i="3"/>
  <c r="B32" i="3"/>
  <c r="B24" i="3"/>
  <c r="B2" i="3"/>
  <c r="B1" i="3"/>
  <c r="AG11" i="1"/>
  <c r="D11" i="1"/>
  <c r="A4" i="2"/>
  <c r="AD3" i="4"/>
  <c r="L4" i="4"/>
  <c r="Y4" i="4"/>
  <c r="Z4" i="4" s="1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3" i="4"/>
  <c r="Z3" i="4" s="1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3" i="4"/>
  <c r="X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3" i="4"/>
  <c r="P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3" i="4"/>
  <c r="N3" i="4" s="1"/>
  <c r="L7" i="4"/>
  <c r="L8" i="4"/>
  <c r="AE8" i="4" s="1"/>
  <c r="AD8" i="4" s="1"/>
  <c r="L9" i="4"/>
  <c r="L5" i="4"/>
  <c r="AE5" i="4" s="1"/>
  <c r="AD5" i="4" s="1"/>
  <c r="L6" i="4"/>
  <c r="L10" i="4"/>
  <c r="AE10" i="4" s="1"/>
  <c r="AD10" i="4" s="1"/>
  <c r="I11" i="4"/>
  <c r="L11" i="4" s="1"/>
  <c r="C8" i="4"/>
  <c r="B6" i="3" l="1"/>
  <c r="C17" i="3"/>
  <c r="C12" i="3"/>
  <c r="AA3" i="4"/>
  <c r="AB3" i="4" s="1"/>
  <c r="AF3" i="4" s="1"/>
  <c r="Q3" i="4"/>
  <c r="R3" i="4" s="1"/>
  <c r="V3" i="4" s="1"/>
  <c r="Q7" i="4"/>
  <c r="R7" i="4" s="1"/>
  <c r="AA6" i="4"/>
  <c r="AB6" i="4" s="1"/>
  <c r="AF6" i="4" s="1"/>
  <c r="AA10" i="4"/>
  <c r="AB10" i="4" s="1"/>
  <c r="AF10" i="4" s="1"/>
  <c r="Q9" i="4"/>
  <c r="R9" i="4" s="1"/>
  <c r="AA7" i="4"/>
  <c r="AB7" i="4" s="1"/>
  <c r="AF7" i="4" s="1"/>
  <c r="Q8" i="4"/>
  <c r="R8" i="4" s="1"/>
  <c r="AA5" i="4"/>
  <c r="AB5" i="4" s="1"/>
  <c r="AF5" i="4" s="1"/>
  <c r="AE9" i="4"/>
  <c r="AD9" i="4" s="1"/>
  <c r="AE7" i="4"/>
  <c r="AD7" i="4" s="1"/>
  <c r="AE6" i="4"/>
  <c r="AD6" i="4" s="1"/>
  <c r="AA9" i="4"/>
  <c r="AB9" i="4" s="1"/>
  <c r="AF9" i="4" s="1"/>
  <c r="AA8" i="4"/>
  <c r="AB8" i="4" s="1"/>
  <c r="AF8" i="4" s="1"/>
  <c r="Q6" i="4"/>
  <c r="R6" i="4" s="1"/>
  <c r="U6" i="4"/>
  <c r="T6" i="4" s="1"/>
  <c r="Q5" i="4"/>
  <c r="R5" i="4" s="1"/>
  <c r="U5" i="4"/>
  <c r="T5" i="4" s="1"/>
  <c r="U10" i="4"/>
  <c r="T10" i="4" s="1"/>
  <c r="Q10" i="4"/>
  <c r="R10" i="4" s="1"/>
  <c r="V10" i="4" s="1"/>
  <c r="U9" i="4"/>
  <c r="T9" i="4" s="1"/>
  <c r="U8" i="4"/>
  <c r="T8" i="4" s="1"/>
  <c r="U7" i="4"/>
  <c r="T7" i="4" s="1"/>
  <c r="V9" i="4" l="1"/>
  <c r="V7" i="4"/>
  <c r="V6" i="4"/>
  <c r="V5" i="4"/>
  <c r="V8" i="4"/>
  <c r="B11" i="1" l="1"/>
  <c r="C11" i="1"/>
  <c r="E11" i="1"/>
  <c r="F11" i="1"/>
  <c r="W3" i="1"/>
  <c r="W4" i="1"/>
  <c r="W5" i="1"/>
  <c r="W6" i="1"/>
  <c r="W7" i="1"/>
  <c r="W8" i="1"/>
  <c r="W9" i="1"/>
  <c r="W10" i="1"/>
  <c r="W13" i="1"/>
  <c r="W14" i="1"/>
  <c r="W15" i="1"/>
  <c r="W2" i="1"/>
  <c r="J11" i="1"/>
  <c r="K11" i="1"/>
  <c r="L11" i="1"/>
  <c r="M11" i="1"/>
  <c r="O11" i="1"/>
  <c r="P11" i="1"/>
  <c r="Q11" i="1"/>
  <c r="R11" i="1"/>
  <c r="S11" i="1"/>
  <c r="T11" i="1"/>
  <c r="U11" i="1"/>
  <c r="V11" i="1"/>
  <c r="X11" i="1"/>
  <c r="Y11" i="1"/>
  <c r="Z11" i="1"/>
  <c r="AA11" i="1"/>
  <c r="AB11" i="1"/>
  <c r="AC11" i="1"/>
  <c r="AE11" i="1"/>
  <c r="AF11" i="1"/>
  <c r="I11" i="1"/>
  <c r="H11" i="1"/>
  <c r="J3" i="1"/>
  <c r="J4" i="1"/>
  <c r="J5" i="1"/>
  <c r="J6" i="1"/>
  <c r="J7" i="1"/>
  <c r="J8" i="1"/>
  <c r="J9" i="1"/>
  <c r="J10" i="1"/>
  <c r="J12" i="1"/>
  <c r="J13" i="1"/>
  <c r="J14" i="1"/>
  <c r="J15" i="1"/>
  <c r="J2" i="1"/>
  <c r="K3" i="1"/>
  <c r="K4" i="1"/>
  <c r="K5" i="1"/>
  <c r="K6" i="1"/>
  <c r="K7" i="1"/>
  <c r="K8" i="1"/>
  <c r="K9" i="1"/>
  <c r="K10" i="1"/>
  <c r="K12" i="1"/>
  <c r="K13" i="1"/>
  <c r="K14" i="1"/>
  <c r="K15" i="1"/>
  <c r="K2" i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N11" i="1"/>
  <c r="W11" i="1" s="1"/>
  <c r="W12" i="1"/>
  <c r="U4" i="4" l="1"/>
  <c r="AA4" i="4"/>
  <c r="AB4" i="4" s="1"/>
  <c r="AF4" i="4" s="1"/>
  <c r="AE4" i="4"/>
  <c r="AD4" i="4" s="1"/>
  <c r="Q4" i="4"/>
  <c r="R4" i="4" s="1"/>
  <c r="T4" i="4" l="1"/>
  <c r="V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tc={0C63B38B-E07A-4955-80C9-807970D243B2}</author>
  </authors>
  <commentList>
    <comment ref="A20" authorId="0" shapeId="0" xr:uid="{0C63B38B-E07A-4955-80C9-807970D243B2}">
      <text>
        <t>[Threaded comment]
Your version of Excel allows you to read this threaded comment; however, any edits to it will get removed if the file is opened in a newer version of Excel. Learn more: https://go.microsoft.com/fwlink/?linkid=870924
Comment:
    Moment reference center</t>
      </text>
    </comment>
  </commentList>
</comments>
</file>

<file path=xl/sharedStrings.xml><?xml version="1.0" encoding="utf-8"?>
<sst xmlns="http://schemas.openxmlformats.org/spreadsheetml/2006/main" count="196" uniqueCount="140">
  <si>
    <t>MACH</t>
  </si>
  <si>
    <t>CN</t>
  </si>
  <si>
    <t>CM</t>
  </si>
  <si>
    <t>CY</t>
  </si>
  <si>
    <t>CLN</t>
  </si>
  <si>
    <t>CLL</t>
  </si>
  <si>
    <t>CNa</t>
  </si>
  <si>
    <t>CMa</t>
  </si>
  <si>
    <t>CYb</t>
  </si>
  <si>
    <t>CLNb</t>
  </si>
  <si>
    <t>CLb</t>
  </si>
  <si>
    <t>CNq</t>
  </si>
  <si>
    <t>CAq</t>
  </si>
  <si>
    <t>CYq</t>
  </si>
  <si>
    <t>CLNq</t>
  </si>
  <si>
    <t>CLLq</t>
  </si>
  <si>
    <t>CNr</t>
  </si>
  <si>
    <t>CMr</t>
  </si>
  <si>
    <t>CAr</t>
  </si>
  <si>
    <t>CYr</t>
  </si>
  <si>
    <t>CLLr</t>
  </si>
  <si>
    <t>CNp</t>
  </si>
  <si>
    <t>CMp</t>
  </si>
  <si>
    <t>CAp</t>
  </si>
  <si>
    <t>CYp</t>
  </si>
  <si>
    <t>CLNp</t>
  </si>
  <si>
    <t>CLLp</t>
  </si>
  <si>
    <t>CNadot</t>
  </si>
  <si>
    <t>CMadot</t>
  </si>
  <si>
    <t>Aref</t>
  </si>
  <si>
    <t>Lref</t>
  </si>
  <si>
    <t>Initial_Mass</t>
  </si>
  <si>
    <t>Thrust</t>
  </si>
  <si>
    <t>Thrust Curve</t>
  </si>
  <si>
    <t>Mass_flow</t>
  </si>
  <si>
    <t>Ramup_time</t>
  </si>
  <si>
    <t>Fuel_mass</t>
  </si>
  <si>
    <t>s</t>
  </si>
  <si>
    <t>kg/s</t>
  </si>
  <si>
    <t>kg</t>
  </si>
  <si>
    <t>Initial Inertia Matrix</t>
  </si>
  <si>
    <t>Inertia Rate dI/dt</t>
  </si>
  <si>
    <t>Burnout Inertia</t>
  </si>
  <si>
    <t>Burntime</t>
  </si>
  <si>
    <t>m</t>
  </si>
  <si>
    <t>m^2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</si>
  <si>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</si>
  <si>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</si>
  <si>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</si>
  <si>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</si>
  <si>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</si>
  <si>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</si>
  <si>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</si>
  <si>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</si>
  <si>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</si>
  <si>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Inertia Matrix 3x3 Elements</t>
  </si>
  <si>
    <t>Thrust time</t>
  </si>
  <si>
    <t>I11</t>
  </si>
  <si>
    <t>I12</t>
  </si>
  <si>
    <t>I13</t>
  </si>
  <si>
    <t>I21</t>
  </si>
  <si>
    <t>I31</t>
  </si>
  <si>
    <t>I22</t>
  </si>
  <si>
    <t>I32</t>
  </si>
  <si>
    <t>I23</t>
  </si>
  <si>
    <t>I33</t>
  </si>
  <si>
    <t>Final_Mass</t>
  </si>
  <si>
    <t>Initial CG</t>
  </si>
  <si>
    <t>Final CG</t>
  </si>
  <si>
    <t>X_ref</t>
  </si>
  <si>
    <t>Burn Time</t>
  </si>
  <si>
    <t>MRC CG X</t>
  </si>
  <si>
    <t>[s]</t>
  </si>
  <si>
    <t>[m]</t>
  </si>
  <si>
    <t>CLNr+CLNbdot</t>
  </si>
  <si>
    <t>CMq+CMadot</t>
  </si>
  <si>
    <t>LOX</t>
  </si>
  <si>
    <t>Kinematic Viscosity [m^2/s]</t>
  </si>
  <si>
    <t>LOX Tank</t>
  </si>
  <si>
    <t>Density</t>
  </si>
  <si>
    <t>Diameter</t>
  </si>
  <si>
    <t>Jet-A</t>
  </si>
  <si>
    <t>Jet A Tank</t>
  </si>
  <si>
    <t>Time</t>
  </si>
  <si>
    <t>Fuel Tank Fluid Length</t>
  </si>
  <si>
    <t>LOX Tank Fluid L.</t>
  </si>
  <si>
    <t>ε1</t>
  </si>
  <si>
    <t>ε2</t>
  </si>
  <si>
    <t>ε3</t>
  </si>
  <si>
    <t>ε4</t>
  </si>
  <si>
    <t># of sloshing masses</t>
  </si>
  <si>
    <t>slosh mass</t>
  </si>
  <si>
    <t>g</t>
  </si>
  <si>
    <t>k</t>
  </si>
  <si>
    <t>c</t>
  </si>
  <si>
    <t>natural fr.</t>
  </si>
  <si>
    <t>Re</t>
  </si>
  <si>
    <t>Mass</t>
  </si>
  <si>
    <t>g_fluid</t>
  </si>
  <si>
    <t>Mliq</t>
  </si>
  <si>
    <t>Damping ratio</t>
  </si>
  <si>
    <t>hi</t>
  </si>
  <si>
    <t>h/R</t>
  </si>
  <si>
    <t>Y/sqrt(Re)</t>
  </si>
  <si>
    <t>Parameters</t>
  </si>
  <si>
    <t>εn</t>
  </si>
  <si>
    <t>Nozzle Exit Area</t>
  </si>
  <si>
    <t>Launch Site Altitude</t>
  </si>
  <si>
    <t>Longitude</t>
  </si>
  <si>
    <t>Latitude</t>
  </si>
  <si>
    <t>Azimuth</t>
  </si>
  <si>
    <t>deg</t>
  </si>
  <si>
    <t>Launch Angle</t>
  </si>
  <si>
    <t>Ballast</t>
  </si>
  <si>
    <t>CG with Ballast = 40 kg</t>
  </si>
  <si>
    <t>CG</t>
  </si>
  <si>
    <t>CG with Ballast = 0 kg</t>
  </si>
  <si>
    <t>CG with Ballast = 20 kg</t>
  </si>
  <si>
    <t>Izz-Iyy</t>
  </si>
  <si>
    <t>[kg*m^2]</t>
  </si>
  <si>
    <t>Used Mass Properties</t>
  </si>
  <si>
    <t>dIxx</t>
  </si>
  <si>
    <t>dIzz-dIyy</t>
  </si>
  <si>
    <t>Thrust Vacuum</t>
  </si>
  <si>
    <t>N</t>
  </si>
  <si>
    <t>Thrust at 90%</t>
  </si>
  <si>
    <t>Thrust at 85%</t>
  </si>
  <si>
    <t>CA (OFF)</t>
  </si>
  <si>
    <t>CD (ON)</t>
  </si>
  <si>
    <t>natural fr. rad/s</t>
  </si>
  <si>
    <t>control</t>
  </si>
  <si>
    <t>heading_deg</t>
  </si>
  <si>
    <t>pitch_deg</t>
  </si>
  <si>
    <t>bank_deg</t>
  </si>
  <si>
    <t>mach</t>
  </si>
  <si>
    <t>AOA</t>
  </si>
  <si>
    <t>Beta</t>
  </si>
  <si>
    <t>flight path angle</t>
  </si>
  <si>
    <t>Altitude</t>
  </si>
  <si>
    <t>nz_g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</si>
</sst>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Helvetica Neue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Helvetica Neue"/>
    </font>
    <font>
      <sz val="10"/>
      <color theme="1"/>
      <name val="Helvetica Ne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0" borderId="2" xfId="0" applyFill="1" applyBorder="1"/>
    <xf numFmtId="2" fontId="2" fillId="0" borderId="1" xfId="0" applyNumberFormat="1" applyFont="1" applyBorder="1" applyAlignment="1">
      <alignment horizontal="right"/>
    </xf>
    <xf numFmtId="2" fontId="0" fillId="0" borderId="1" xfId="0" applyNumberFormat="1" applyBorder="1" applyAlignment="1"/>
    <xf numFmtId="2" fontId="2" fillId="0" borderId="0" xfId="0" applyNumberFormat="1" applyFont="1" applyAlignment="1">
      <alignment horizontal="right" wrapText="1"/>
    </xf>
    <xf numFmtId="2" fontId="0" fillId="0" borderId="2" xfId="0" applyNumberFormat="1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0" xfId="0" applyFont="1"/>
    <xf numFmtId="0" fontId="1" fillId="0" borderId="2" xfId="0" applyFont="1" applyFill="1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1" fontId="0" fillId="0" borderId="0" xfId="0" applyNumberFormat="1"/>
    <xf numFmtId="0" fontId="8" fillId="0" borderId="0" xfId="0" applyFont="1"/>
    <xf numFmtId="0" fontId="6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NumberFormat="1"/>
    <xf numFmtId="0" fontId="0" fillId="0" borderId="1" xfId="0" applyFont="1" applyBorder="1"/>
    <xf numFmtId="0" fontId="6" fillId="0" borderId="1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center" wrapText="1"/>
    </xf>
    <xf numFmtId="11" fontId="0" fillId="0" borderId="1" xfId="0" applyNumberFormat="1" applyBorder="1"/>
    <xf numFmtId="11" fontId="0" fillId="0" borderId="1" xfId="0" applyNumberFormat="1" applyBorder="1" applyAlignment="1">
      <alignment horizontal="right" wrapText="1"/>
    </xf>
    <xf numFmtId="0" fontId="8" fillId="0" borderId="1" xfId="0" applyFont="1" applyBorder="1"/>
    <xf numFmtId="0" fontId="11" fillId="0" borderId="0" xfId="0" applyFont="1" applyAlignment="1">
      <alignment horizontal="right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0" fillId="0" borderId="1" xfId="0" applyFill="1" applyBorder="1"/>
    <xf numFmtId="10" fontId="5" fillId="0" borderId="0" xfId="0" applyNumberFormat="1" applyFont="1"/>
    <xf numFmtId="9" fontId="0" fillId="0" borderId="0" xfId="0" applyNumberFormat="1"/>
    <xf numFmtId="0" fontId="1" fillId="0" borderId="1" xfId="0" applyFont="1" applyFill="1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'Thrust Parameters'!$A$3:$A$400</c:f>
              <c:numCache>
                <c:formatCode>0.00</c:formatCode>
                <c:ptCount val="398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26.83</c:v>
                </c:pt>
                <c:pt idx="6">
                  <c:v>26.84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</c:numCache>
            </c:numRef>
          </c:xVal>
          <c:yVal>
            <c:numRef>
              <c:f>'Thrust Parameters'!$B$3:$B$400</c:f>
              <c:numCache>
                <c:formatCode>General</c:formatCode>
                <c:ptCount val="398"/>
                <c:pt idx="0" formatCode="0.00">
                  <c:v>0</c:v>
                </c:pt>
                <c:pt idx="1">
                  <c:v>38398</c:v>
                </c:pt>
                <c:pt idx="2">
                  <c:v>38398</c:v>
                </c:pt>
                <c:pt idx="3">
                  <c:v>38398</c:v>
                </c:pt>
                <c:pt idx="4">
                  <c:v>38398</c:v>
                </c:pt>
                <c:pt idx="5">
                  <c:v>38398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4-4EAC-8ED3-1BBCDE55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85759"/>
        <c:axId val="1904572447"/>
      </c:scatterChart>
      <c:valAx>
        <c:axId val="20185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Time</a:t>
                </a:r>
                <a:r>
                  <a:rPr lang="en-CA" sz="1200" baseline="0"/>
                  <a:t> [s]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72447"/>
        <c:crosses val="autoZero"/>
        <c:crossBetween val="midCat"/>
      </c:valAx>
      <c:valAx>
        <c:axId val="19045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Thrust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141816</xdr:rowOff>
    </xdr:from>
    <xdr:to>
      <xdr:col>22</xdr:col>
      <xdr:colOff>42333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2D7A-D7D4-428B-B23E-3E592A7BF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oraj.1495@gmail.com" id="{0AF710FD-DF1A-4F08-BD21-7F8C5CA83B79}" userId="aa72622c60fc12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1-01-06T17:29:19.35" personId="{0AF710FD-DF1A-4F08-BD21-7F8C5CA83B79}" id="{0C63B38B-E07A-4955-80C9-807970D243B2}">
    <text>Moment reference center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1767-C332-4D26-A0F5-3E96B6578327}">
  <dimension ref="A1:S34"/>
  <sheetViews>
    <sheetView tabSelected="1" workbookViewId="0">
      <selection activeCell="N26" sqref="N26"/>
    </sheetView>
  </sheetViews>
  <sheetFormatPr defaultRowHeight="15"/>
  <cols>
    <col min="1" max="3" width="11.28515625" bestFit="1" customWidth="1"/>
    <col min="8" max="8" width="10.28515625" customWidth="1"/>
  </cols>
  <sheetData>
    <row r="1" spans="1:19">
      <c r="A1" s="3" t="s">
        <v>31</v>
      </c>
      <c r="B1" s="1">
        <f>720.31+G7</f>
        <v>740.31</v>
      </c>
      <c r="C1" s="1" t="s">
        <v>39</v>
      </c>
      <c r="F1" s="36" t="s">
        <v>55</v>
      </c>
      <c r="G1" s="37"/>
      <c r="H1" s="38"/>
      <c r="J1" s="36" t="s">
        <v>55</v>
      </c>
      <c r="K1" s="37"/>
      <c r="L1" s="38"/>
    </row>
    <row r="2" spans="1:19">
      <c r="A2" s="3" t="s">
        <v>66</v>
      </c>
      <c r="B2" s="1">
        <f>319.88+G7</f>
        <v>339.88</v>
      </c>
      <c r="C2" s="1" t="s">
        <v>39</v>
      </c>
      <c r="F2" s="1" t="s">
        <v>46</v>
      </c>
      <c r="G2" s="1" t="s">
        <v>47</v>
      </c>
      <c r="H2" s="1" t="s">
        <v>48</v>
      </c>
      <c r="J2" s="1" t="s">
        <v>57</v>
      </c>
      <c r="K2" s="1" t="s">
        <v>58</v>
      </c>
      <c r="L2" s="1" t="s">
        <v>59</v>
      </c>
    </row>
    <row r="3" spans="1:19">
      <c r="F3" s="1" t="s">
        <v>49</v>
      </c>
      <c r="G3" s="1" t="s">
        <v>50</v>
      </c>
      <c r="H3" s="1" t="s">
        <v>51</v>
      </c>
      <c r="J3" s="1" t="s">
        <v>60</v>
      </c>
      <c r="K3" s="1" t="s">
        <v>62</v>
      </c>
      <c r="L3" s="1" t="s">
        <v>64</v>
      </c>
    </row>
    <row r="4" spans="1:19">
      <c r="A4" s="35" t="s">
        <v>40</v>
      </c>
      <c r="B4" s="35"/>
      <c r="C4" s="35"/>
      <c r="F4" s="1" t="s">
        <v>52</v>
      </c>
      <c r="G4" s="1" t="s">
        <v>53</v>
      </c>
      <c r="H4" s="1" t="s">
        <v>54</v>
      </c>
      <c r="J4" s="1" t="s">
        <v>61</v>
      </c>
      <c r="K4" s="1" t="s">
        <v>63</v>
      </c>
      <c r="L4" s="1" t="s">
        <v>65</v>
      </c>
    </row>
    <row r="5" spans="1:19">
      <c r="A5" s="10">
        <f>H26</f>
        <v>14.305426297765626</v>
      </c>
      <c r="B5" s="1">
        <v>0</v>
      </c>
      <c r="C5" s="1">
        <v>0</v>
      </c>
    </row>
    <row r="6" spans="1:19">
      <c r="A6" s="1">
        <v>0</v>
      </c>
      <c r="B6" s="10">
        <f>I26</f>
        <v>1064.2427823527858</v>
      </c>
      <c r="C6" s="1">
        <v>0</v>
      </c>
    </row>
    <row r="7" spans="1:19">
      <c r="A7" s="1">
        <v>0</v>
      </c>
      <c r="B7" s="1">
        <v>0</v>
      </c>
      <c r="C7" s="10">
        <f>I26</f>
        <v>1064.2427823527858</v>
      </c>
      <c r="F7" s="3" t="s">
        <v>113</v>
      </c>
      <c r="G7" s="1">
        <v>20</v>
      </c>
      <c r="H7" s="1" t="s">
        <v>39</v>
      </c>
    </row>
    <row r="9" spans="1:19">
      <c r="A9" s="35" t="s">
        <v>41</v>
      </c>
      <c r="B9" s="35"/>
      <c r="C9" s="35"/>
    </row>
    <row r="10" spans="1:19">
      <c r="A10" s="1">
        <f>J25</f>
        <v>-0.20442310355178361</v>
      </c>
      <c r="B10" s="1">
        <v>0</v>
      </c>
      <c r="C10" s="1">
        <v>0</v>
      </c>
      <c r="F10" s="34" t="s">
        <v>116</v>
      </c>
      <c r="G10" s="34"/>
      <c r="H10" s="34"/>
      <c r="I10" s="34"/>
      <c r="K10" s="39" t="s">
        <v>117</v>
      </c>
      <c r="L10" s="40"/>
      <c r="M10" s="40"/>
      <c r="N10" s="41"/>
      <c r="P10" s="34" t="s">
        <v>114</v>
      </c>
      <c r="Q10" s="34"/>
      <c r="R10" s="34"/>
      <c r="S10" s="34"/>
    </row>
    <row r="11" spans="1:19" ht="26.25">
      <c r="A11" s="1">
        <v>0</v>
      </c>
      <c r="B11" s="1">
        <f>K25</f>
        <v>-6.6381147292369436</v>
      </c>
      <c r="C11" s="1">
        <v>0</v>
      </c>
      <c r="F11" s="10" t="s">
        <v>70</v>
      </c>
      <c r="G11" s="10" t="s">
        <v>115</v>
      </c>
      <c r="H11" s="21" t="s">
        <v>46</v>
      </c>
      <c r="I11" s="21" t="s">
        <v>118</v>
      </c>
      <c r="K11" s="10" t="s">
        <v>70</v>
      </c>
      <c r="L11" s="10" t="s">
        <v>115</v>
      </c>
      <c r="M11" s="21" t="s">
        <v>46</v>
      </c>
      <c r="N11" s="21" t="s">
        <v>118</v>
      </c>
      <c r="P11" s="10" t="s">
        <v>70</v>
      </c>
      <c r="Q11" s="10" t="s">
        <v>115</v>
      </c>
      <c r="R11" s="21" t="s">
        <v>46</v>
      </c>
      <c r="S11" s="21" t="s">
        <v>118</v>
      </c>
    </row>
    <row r="12" spans="1:19">
      <c r="A12" s="1">
        <v>0</v>
      </c>
      <c r="B12" s="1">
        <v>0</v>
      </c>
      <c r="C12" s="1">
        <f>K25</f>
        <v>-6.6381147292369436</v>
      </c>
      <c r="F12" s="10" t="s">
        <v>72</v>
      </c>
      <c r="G12" s="10" t="s">
        <v>73</v>
      </c>
      <c r="H12" s="1" t="s">
        <v>119</v>
      </c>
      <c r="I12" s="1" t="s">
        <v>119</v>
      </c>
      <c r="K12" s="10" t="s">
        <v>72</v>
      </c>
      <c r="L12" s="10" t="s">
        <v>73</v>
      </c>
      <c r="M12" s="1" t="s">
        <v>119</v>
      </c>
      <c r="N12" s="1" t="s">
        <v>119</v>
      </c>
      <c r="P12" s="10" t="s">
        <v>72</v>
      </c>
      <c r="Q12" s="10" t="s">
        <v>73</v>
      </c>
      <c r="R12" s="1" t="s">
        <v>119</v>
      </c>
      <c r="S12" s="1" t="s">
        <v>119</v>
      </c>
    </row>
    <row r="13" spans="1:19">
      <c r="F13" s="10">
        <v>0</v>
      </c>
      <c r="G13" s="10">
        <v>6.97</v>
      </c>
      <c r="H13" s="1">
        <v>13.993797888765625</v>
      </c>
      <c r="I13" s="1">
        <v>4718.0746413840316</v>
      </c>
      <c r="K13" s="10">
        <v>0</v>
      </c>
      <c r="L13" s="1">
        <v>6.808915979360556</v>
      </c>
      <c r="M13" s="1">
        <v>14.305426297765626</v>
      </c>
      <c r="N13" s="1">
        <v>5321.213911763929</v>
      </c>
      <c r="P13" s="10">
        <v>0</v>
      </c>
      <c r="Q13" s="1">
        <v>6.6546746373285277</v>
      </c>
      <c r="R13" s="1">
        <v>14.617054706765625</v>
      </c>
      <c r="S13" s="1">
        <v>5824.1324477677117</v>
      </c>
    </row>
    <row r="14" spans="1:19">
      <c r="A14" s="35" t="s">
        <v>42</v>
      </c>
      <c r="B14" s="35"/>
      <c r="C14" s="35"/>
      <c r="F14" s="10">
        <v>0.5</v>
      </c>
      <c r="G14" s="10">
        <v>6.98</v>
      </c>
      <c r="H14" s="1">
        <v>13.891582188719283</v>
      </c>
      <c r="I14" s="1">
        <v>4696.0597223915156</v>
      </c>
      <c r="K14" s="10">
        <v>0.5</v>
      </c>
      <c r="L14" s="1">
        <v>6.8135182765896669</v>
      </c>
      <c r="M14" s="1">
        <v>14.203210597719284</v>
      </c>
      <c r="N14" s="1">
        <v>5300.4755921503129</v>
      </c>
      <c r="P14" s="10">
        <v>0.5</v>
      </c>
      <c r="Q14" s="1">
        <v>6.6577049808795907</v>
      </c>
      <c r="R14" s="1">
        <v>14.514839006719283</v>
      </c>
      <c r="S14" s="1">
        <v>5804.6244677599598</v>
      </c>
    </row>
    <row r="15" spans="1:19">
      <c r="A15" s="10">
        <f>H34</f>
        <v>8.8184265788601248</v>
      </c>
      <c r="B15" s="1">
        <v>0</v>
      </c>
      <c r="C15" s="1">
        <v>0</v>
      </c>
      <c r="F15" s="10">
        <v>5</v>
      </c>
      <c r="G15" s="10">
        <v>7.02</v>
      </c>
      <c r="H15" s="1">
        <v>12.971640888302199</v>
      </c>
      <c r="I15" s="1">
        <v>4511.4459257633216</v>
      </c>
      <c r="K15" s="10">
        <v>5</v>
      </c>
      <c r="L15" s="1">
        <v>6.842846935086019</v>
      </c>
      <c r="M15" s="1">
        <v>13.2832692973022</v>
      </c>
      <c r="N15" s="1">
        <v>5127.1189171931992</v>
      </c>
      <c r="P15" s="10">
        <v>5</v>
      </c>
      <c r="Q15" s="1">
        <v>6.6717841346375613</v>
      </c>
      <c r="R15" s="1">
        <v>13.594897706302199</v>
      </c>
      <c r="S15" s="1">
        <v>5641.8028944405005</v>
      </c>
    </row>
    <row r="16" spans="1:19">
      <c r="A16" s="1">
        <v>0</v>
      </c>
      <c r="B16" s="10">
        <f>I34</f>
        <v>881.12759631712106</v>
      </c>
      <c r="C16" s="1">
        <v>0</v>
      </c>
      <c r="F16" s="10">
        <v>10</v>
      </c>
      <c r="G16" s="10">
        <v>7.05</v>
      </c>
      <c r="H16" s="1">
        <v>11.949483887838772</v>
      </c>
      <c r="I16" s="1">
        <v>4334.1706429460201</v>
      </c>
      <c r="K16" s="10">
        <v>10</v>
      </c>
      <c r="L16" s="1">
        <v>6.8438694562340094</v>
      </c>
      <c r="M16" s="1">
        <v>12.261112296838773</v>
      </c>
      <c r="N16" s="1">
        <v>4960.7993166332226</v>
      </c>
      <c r="P16" s="10">
        <v>10</v>
      </c>
      <c r="Q16" s="1">
        <v>6.6531992512120883</v>
      </c>
      <c r="R16" s="1">
        <v>12.572740705838772</v>
      </c>
      <c r="S16" s="1">
        <v>5484.8079185038077</v>
      </c>
    </row>
    <row r="17" spans="1:19">
      <c r="A17" s="1">
        <v>0</v>
      </c>
      <c r="B17" s="1">
        <v>0</v>
      </c>
      <c r="C17" s="10">
        <f>I34</f>
        <v>881.12759631712106</v>
      </c>
      <c r="F17" s="10">
        <v>15</v>
      </c>
      <c r="G17" s="10">
        <v>7.04</v>
      </c>
      <c r="H17" s="1">
        <v>10.927326887375344</v>
      </c>
      <c r="I17" s="1">
        <v>4182.7556964512842</v>
      </c>
      <c r="K17" s="10">
        <v>15</v>
      </c>
      <c r="L17" s="1">
        <v>6.7987436308420097</v>
      </c>
      <c r="M17" s="1">
        <v>11.238955296375345</v>
      </c>
      <c r="N17" s="1">
        <v>4815.9074155491253</v>
      </c>
      <c r="P17" s="10">
        <v>15</v>
      </c>
      <c r="Q17" s="1">
        <v>6.5850833996493066</v>
      </c>
      <c r="R17" s="1">
        <v>11.550583705375344</v>
      </c>
      <c r="S17" s="1">
        <v>5343.6065505690894</v>
      </c>
    </row>
    <row r="18" spans="1:19">
      <c r="F18" s="10">
        <v>20</v>
      </c>
      <c r="G18" s="10">
        <v>6.97</v>
      </c>
      <c r="H18" s="1">
        <v>9.9051698869119171</v>
      </c>
      <c r="I18" s="1">
        <v>4046.5082217711806</v>
      </c>
      <c r="K18" s="10">
        <v>20</v>
      </c>
      <c r="L18" s="1">
        <v>6.6860271972759993</v>
      </c>
      <c r="M18" s="1">
        <v>10.216798295911918</v>
      </c>
      <c r="N18" s="1">
        <v>4675.9414587703468</v>
      </c>
      <c r="P18" s="10">
        <v>20</v>
      </c>
      <c r="Q18" s="1">
        <v>6.445387307311444</v>
      </c>
      <c r="R18" s="1">
        <v>10.528426704911917</v>
      </c>
      <c r="S18" s="1">
        <v>5195.5717380882397</v>
      </c>
    </row>
    <row r="19" spans="1:19">
      <c r="A19" s="3" t="s">
        <v>67</v>
      </c>
      <c r="B19" s="10">
        <v>6.97</v>
      </c>
      <c r="C19" s="1" t="s">
        <v>44</v>
      </c>
      <c r="F19" s="10">
        <v>25</v>
      </c>
      <c r="G19" s="10">
        <v>6.83</v>
      </c>
      <c r="H19" s="1">
        <v>8.8830128864484905</v>
      </c>
      <c r="I19" s="1">
        <v>3895.2238774251973</v>
      </c>
      <c r="K19" s="10">
        <v>25</v>
      </c>
      <c r="L19" s="1">
        <v>6.4685596146646427</v>
      </c>
      <c r="M19" s="1">
        <v>9.1946412954484913</v>
      </c>
      <c r="N19" s="1">
        <v>4498.4998161294225</v>
      </c>
      <c r="P19" s="10">
        <v>25</v>
      </c>
      <c r="Q19" s="1">
        <v>6.1966940242769954</v>
      </c>
      <c r="R19" s="1">
        <v>9.5062697044484903</v>
      </c>
      <c r="S19" s="1">
        <v>4986.2706508277461</v>
      </c>
    </row>
    <row r="20" spans="1:19">
      <c r="A20" s="3" t="s">
        <v>68</v>
      </c>
      <c r="B20" s="10">
        <v>6.46</v>
      </c>
      <c r="C20" s="1" t="s">
        <v>44</v>
      </c>
      <c r="F20" s="10">
        <v>26.833423075073256</v>
      </c>
      <c r="G20" s="10">
        <v>6.67</v>
      </c>
      <c r="H20" s="1">
        <v>8.5082036402490271</v>
      </c>
      <c r="I20" s="1">
        <v>3822.0448760400468</v>
      </c>
      <c r="K20" s="10">
        <v>26.833423075073256</v>
      </c>
      <c r="L20" s="1">
        <v>6.3503656008899299</v>
      </c>
      <c r="M20" s="1">
        <v>8.8198320492490279</v>
      </c>
      <c r="N20" s="1">
        <v>4405.5953617242985</v>
      </c>
      <c r="P20" s="10">
        <v>26.833423075073256</v>
      </c>
      <c r="Q20" s="1">
        <v>6.0661591164423818</v>
      </c>
      <c r="R20" s="1">
        <v>9.1314604582490269</v>
      </c>
      <c r="S20" s="1">
        <v>4871.5479264253481</v>
      </c>
    </row>
    <row r="21" spans="1:19">
      <c r="F21" s="10">
        <v>26.843423075073257</v>
      </c>
      <c r="G21" s="10">
        <v>6.46</v>
      </c>
      <c r="H21">
        <v>8.506798169860124</v>
      </c>
      <c r="I21">
        <v>3822.1175182438019</v>
      </c>
      <c r="K21" s="10">
        <v>26.843423075073257</v>
      </c>
      <c r="L21" s="1">
        <v>6.3501334999447758</v>
      </c>
      <c r="M21" s="1">
        <v>8.8184265788601248</v>
      </c>
      <c r="N21" s="1">
        <v>4405.6379815856053</v>
      </c>
      <c r="P21" s="10">
        <v>26.843423075073257</v>
      </c>
      <c r="Q21" s="1">
        <v>6.0658664651961667</v>
      </c>
      <c r="R21">
        <v>9.1300549878601238</v>
      </c>
      <c r="S21">
        <v>4871.5473796356082</v>
      </c>
    </row>
    <row r="22" spans="1:19">
      <c r="A22" s="10" t="s">
        <v>70</v>
      </c>
      <c r="B22" s="10" t="s">
        <v>71</v>
      </c>
    </row>
    <row r="23" spans="1:19">
      <c r="A23" s="10" t="s">
        <v>72</v>
      </c>
      <c r="B23" s="10" t="s">
        <v>73</v>
      </c>
      <c r="F23" s="34" t="s">
        <v>120</v>
      </c>
      <c r="G23" s="34"/>
      <c r="H23" s="34"/>
      <c r="I23" s="34"/>
    </row>
    <row r="24" spans="1:19" ht="26.25">
      <c r="A24" s="10">
        <v>0</v>
      </c>
      <c r="B24" s="1">
        <f>G26</f>
        <v>6.808915979360556</v>
      </c>
      <c r="F24" s="10" t="s">
        <v>70</v>
      </c>
      <c r="G24" s="10" t="s">
        <v>115</v>
      </c>
      <c r="H24" s="21" t="s">
        <v>46</v>
      </c>
      <c r="I24" s="21" t="s">
        <v>118</v>
      </c>
      <c r="J24" s="21" t="s">
        <v>121</v>
      </c>
      <c r="K24" s="21" t="s">
        <v>122</v>
      </c>
    </row>
    <row r="25" spans="1:19">
      <c r="A25" s="10">
        <v>0.5</v>
      </c>
      <c r="B25" s="1">
        <f t="shared" ref="B25:B32" si="0">G27</f>
        <v>6.8135182765896669</v>
      </c>
      <c r="F25" s="10" t="s">
        <v>72</v>
      </c>
      <c r="G25" s="10" t="s">
        <v>73</v>
      </c>
      <c r="H25" s="1" t="s">
        <v>119</v>
      </c>
      <c r="I25" s="1" t="s">
        <v>119</v>
      </c>
      <c r="J25" s="1">
        <f>SLOPE(H26:H34,F26:F34)</f>
        <v>-0.20442310355178361</v>
      </c>
      <c r="K25" s="1">
        <f>SLOPE(I26:I34,F26:F34)</f>
        <v>-6.6381147292369436</v>
      </c>
    </row>
    <row r="26" spans="1:19">
      <c r="A26" s="10">
        <v>5</v>
      </c>
      <c r="B26" s="1">
        <f t="shared" si="0"/>
        <v>6.842846935086019</v>
      </c>
      <c r="F26" s="10">
        <v>0</v>
      </c>
      <c r="G26" s="1">
        <v>6.808915979360556</v>
      </c>
      <c r="H26" s="1">
        <v>14.305426297765626</v>
      </c>
      <c r="I26">
        <v>1064.2427823527858</v>
      </c>
      <c r="M26" s="1">
        <v>5321.2139117639299</v>
      </c>
      <c r="N26">
        <f>M26/5</f>
        <v>1064.242782352786</v>
      </c>
    </row>
    <row r="27" spans="1:19">
      <c r="A27" s="10">
        <v>10</v>
      </c>
      <c r="B27" s="1">
        <f t="shared" si="0"/>
        <v>6.8438694562340094</v>
      </c>
      <c r="F27" s="10">
        <v>0.5</v>
      </c>
      <c r="G27" s="1">
        <v>6.8135182765896669</v>
      </c>
      <c r="H27" s="1">
        <v>14.203210597719284</v>
      </c>
      <c r="I27">
        <v>1060.0951184300625</v>
      </c>
      <c r="M27" s="1">
        <v>5300.4755921503129</v>
      </c>
      <c r="N27">
        <f t="shared" ref="N27:N34" si="1">M27/5</f>
        <v>1060.0951184300625</v>
      </c>
    </row>
    <row r="28" spans="1:19">
      <c r="A28" s="10">
        <v>15</v>
      </c>
      <c r="B28" s="1">
        <f t="shared" si="0"/>
        <v>6.7987436308420097</v>
      </c>
      <c r="F28" s="10">
        <v>5</v>
      </c>
      <c r="G28" s="1">
        <v>6.842846935086019</v>
      </c>
      <c r="H28" s="1">
        <v>13.2832692973022</v>
      </c>
      <c r="I28">
        <v>1025.4237834386399</v>
      </c>
      <c r="M28" s="1">
        <v>5127.1189171931992</v>
      </c>
      <c r="N28">
        <f t="shared" si="1"/>
        <v>1025.4237834386399</v>
      </c>
    </row>
    <row r="29" spans="1:19">
      <c r="A29" s="10">
        <v>20</v>
      </c>
      <c r="B29" s="1">
        <f t="shared" si="0"/>
        <v>6.6860271972759993</v>
      </c>
      <c r="F29" s="10">
        <v>10</v>
      </c>
      <c r="G29" s="1">
        <v>6.8438694562340094</v>
      </c>
      <c r="H29" s="1">
        <v>12.261112296838773</v>
      </c>
      <c r="I29">
        <v>992.15986332664454</v>
      </c>
      <c r="M29" s="1">
        <v>4960.7993166332226</v>
      </c>
      <c r="N29">
        <f t="shared" si="1"/>
        <v>992.15986332664454</v>
      </c>
    </row>
    <row r="30" spans="1:19">
      <c r="A30" s="10">
        <v>25</v>
      </c>
      <c r="B30" s="1">
        <f t="shared" si="0"/>
        <v>6.4685596146646427</v>
      </c>
      <c r="F30" s="10">
        <v>15</v>
      </c>
      <c r="G30" s="1">
        <v>6.7987436308420097</v>
      </c>
      <c r="H30" s="1">
        <v>11.238955296375345</v>
      </c>
      <c r="I30">
        <v>963.18148310982508</v>
      </c>
      <c r="M30" s="1">
        <v>4815.9074155491253</v>
      </c>
      <c r="N30">
        <f t="shared" si="1"/>
        <v>963.18148310982508</v>
      </c>
    </row>
    <row r="31" spans="1:19">
      <c r="A31" s="10">
        <v>26.833423075073256</v>
      </c>
      <c r="B31" s="1">
        <f t="shared" si="0"/>
        <v>6.3503656008899299</v>
      </c>
      <c r="F31" s="10">
        <v>20</v>
      </c>
      <c r="G31" s="1">
        <v>6.6860271972759993</v>
      </c>
      <c r="H31" s="1">
        <v>10.216798295911918</v>
      </c>
      <c r="I31">
        <v>935.18829175406938</v>
      </c>
      <c r="M31" s="1">
        <v>4675.9414587703468</v>
      </c>
      <c r="N31">
        <f t="shared" si="1"/>
        <v>935.18829175406938</v>
      </c>
    </row>
    <row r="32" spans="1:19">
      <c r="A32" s="10">
        <v>26.843423075073257</v>
      </c>
      <c r="B32" s="1">
        <f t="shared" si="0"/>
        <v>6.3501334999447758</v>
      </c>
      <c r="F32" s="10">
        <v>25</v>
      </c>
      <c r="G32" s="1">
        <v>6.4685596146646427</v>
      </c>
      <c r="H32" s="1">
        <v>9.1946412954484913</v>
      </c>
      <c r="I32">
        <v>899.69996322588452</v>
      </c>
      <c r="M32" s="1">
        <v>4498.4998161294225</v>
      </c>
      <c r="N32">
        <f t="shared" si="1"/>
        <v>899.69996322588452</v>
      </c>
    </row>
    <row r="33" spans="6:14">
      <c r="F33" s="10">
        <v>26.833423075073256</v>
      </c>
      <c r="G33" s="1">
        <v>6.3503656008899299</v>
      </c>
      <c r="H33" s="1">
        <v>8.8198320492490279</v>
      </c>
      <c r="I33">
        <v>881.11907234485966</v>
      </c>
      <c r="M33" s="1">
        <v>4405.5953617242985</v>
      </c>
      <c r="N33">
        <f t="shared" si="1"/>
        <v>881.11907234485966</v>
      </c>
    </row>
    <row r="34" spans="6:14">
      <c r="F34" s="10">
        <v>26.843423075073257</v>
      </c>
      <c r="G34" s="1">
        <v>6.3501334999447758</v>
      </c>
      <c r="H34" s="1">
        <v>8.8184265788601248</v>
      </c>
      <c r="I34">
        <v>881.12759631712106</v>
      </c>
      <c r="M34" s="1">
        <v>4405.6379815856053</v>
      </c>
      <c r="N34">
        <f t="shared" si="1"/>
        <v>881.12759631712106</v>
      </c>
    </row>
  </sheetData>
  <mergeCells count="9">
    <mergeCell ref="F1:H1"/>
    <mergeCell ref="J1:L1"/>
    <mergeCell ref="F10:I10"/>
    <mergeCell ref="K10:N10"/>
    <mergeCell ref="P10:S10"/>
    <mergeCell ref="F23:I23"/>
    <mergeCell ref="A4:C4"/>
    <mergeCell ref="A9:C9"/>
    <mergeCell ref="A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5AA-2149-4F79-8F38-7DFC05866C06}">
  <dimension ref="A1:AG33"/>
  <sheetViews>
    <sheetView topLeftCell="E1" workbookViewId="0">
      <selection activeCell="AH1" sqref="AH1:AI1"/>
    </sheetView>
  </sheetViews>
  <sheetFormatPr defaultRowHeight="15"/>
  <sheetData>
    <row r="1" spans="1:33">
      <c r="A1" s="3" t="s">
        <v>0</v>
      </c>
      <c r="B1" s="3" t="s">
        <v>1</v>
      </c>
      <c r="C1" s="3" t="s">
        <v>2</v>
      </c>
      <c r="D1" s="3" t="s">
        <v>127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75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74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12" t="s">
        <v>128</v>
      </c>
    </row>
    <row r="2" spans="1:33">
      <c r="A2" s="1">
        <v>0.3</v>
      </c>
      <c r="B2" s="1">
        <v>2.5000000000000001E-9</v>
      </c>
      <c r="C2" s="1">
        <v>-2.9000000000000002E-8</v>
      </c>
      <c r="D2" s="11">
        <v>0.34</v>
      </c>
      <c r="E2" s="1">
        <v>-1.5E-9</v>
      </c>
      <c r="F2" s="1">
        <v>1.7E-8</v>
      </c>
      <c r="G2" s="11">
        <v>0.23788946399999999</v>
      </c>
      <c r="H2" s="11">
        <v>0.30949842300000002</v>
      </c>
      <c r="I2" s="11">
        <v>-8.1983677470000007</v>
      </c>
      <c r="J2" s="1">
        <f>-H2</f>
        <v>-0.30949842300000002</v>
      </c>
      <c r="K2" s="1">
        <f>-I2</f>
        <v>8.1983677470000007</v>
      </c>
      <c r="L2" s="1">
        <v>-2E-3</v>
      </c>
      <c r="M2" s="1">
        <v>420</v>
      </c>
      <c r="N2" s="11">
        <v>-3865.921711</v>
      </c>
      <c r="O2" s="1">
        <v>6.1999999999999998E-3</v>
      </c>
      <c r="P2" s="1">
        <v>8.3999999999999992E-6</v>
      </c>
      <c r="Q2" s="1">
        <v>-9.6000000000000002E-5</v>
      </c>
      <c r="R2" s="1">
        <v>0.89</v>
      </c>
      <c r="S2" s="1">
        <v>1.9000000000000001E-5</v>
      </c>
      <c r="T2" s="1">
        <v>-2.2000000000000001E-4</v>
      </c>
      <c r="U2" s="1">
        <v>6.1999999999999998E-3</v>
      </c>
      <c r="V2" s="1">
        <v>420</v>
      </c>
      <c r="W2" s="1">
        <f>N2</f>
        <v>-3865.921711</v>
      </c>
      <c r="X2" s="1">
        <v>0.89</v>
      </c>
      <c r="Y2" s="1">
        <v>8.8999999999999995E-7</v>
      </c>
      <c r="Z2" s="1">
        <v>-1.0000000000000001E-5</v>
      </c>
      <c r="AA2" s="1">
        <v>0.18</v>
      </c>
      <c r="AB2" s="1">
        <v>-5.3000000000000001E-7</v>
      </c>
      <c r="AC2" s="1">
        <v>6.0000000000000002E-6</v>
      </c>
      <c r="AD2" s="11">
        <v>-0.56851249699999995</v>
      </c>
      <c r="AE2" s="1">
        <v>82</v>
      </c>
      <c r="AF2" s="1">
        <v>-120</v>
      </c>
      <c r="AG2" s="13">
        <v>0.33600000000000002</v>
      </c>
    </row>
    <row r="3" spans="1:33">
      <c r="A3" s="1">
        <v>0.5</v>
      </c>
      <c r="B3" s="1">
        <v>2.5000000000000001E-9</v>
      </c>
      <c r="C3" s="1">
        <v>-2.9000000000000002E-8</v>
      </c>
      <c r="D3" s="11">
        <v>0.33</v>
      </c>
      <c r="E3" s="1">
        <v>-1.5E-9</v>
      </c>
      <c r="F3" s="1">
        <v>1.7E-8</v>
      </c>
      <c r="G3" s="11">
        <v>0.23034822899999999</v>
      </c>
      <c r="H3" s="11">
        <v>0.29842540400000001</v>
      </c>
      <c r="I3" s="11">
        <v>-7.829498128</v>
      </c>
      <c r="J3" s="1">
        <f t="shared" ref="J3:J15" si="0">-H3</f>
        <v>-0.29842540400000001</v>
      </c>
      <c r="K3" s="1">
        <f t="shared" ref="K3:K15" si="1">-I3</f>
        <v>7.829498128</v>
      </c>
      <c r="L3" s="1">
        <v>-2E-3</v>
      </c>
      <c r="M3" s="1">
        <v>420</v>
      </c>
      <c r="N3" s="11">
        <v>-3722.1881790000002</v>
      </c>
      <c r="O3" s="1">
        <v>5.3E-3</v>
      </c>
      <c r="P3" s="1">
        <v>8.4999999999999999E-6</v>
      </c>
      <c r="Q3" s="1">
        <v>-9.7E-5</v>
      </c>
      <c r="R3" s="1">
        <v>0.39</v>
      </c>
      <c r="S3" s="1">
        <v>1.9000000000000001E-5</v>
      </c>
      <c r="T3" s="1">
        <v>-2.2000000000000001E-4</v>
      </c>
      <c r="U3" s="1">
        <v>5.3E-3</v>
      </c>
      <c r="V3" s="1">
        <v>420</v>
      </c>
      <c r="W3" s="1">
        <f t="shared" ref="W3:W15" si="2">N3</f>
        <v>-3722.1881790000002</v>
      </c>
      <c r="X3" s="1">
        <v>0.39</v>
      </c>
      <c r="Y3" s="1">
        <v>8.8999999999999995E-7</v>
      </c>
      <c r="Z3" s="1">
        <v>-1.0000000000000001E-5</v>
      </c>
      <c r="AA3" s="1">
        <v>0.18</v>
      </c>
      <c r="AB3" s="1">
        <v>-5.3000000000000001E-7</v>
      </c>
      <c r="AC3" s="1">
        <v>6.0000000000000002E-6</v>
      </c>
      <c r="AD3" s="11">
        <v>-0.55153517900000004</v>
      </c>
      <c r="AE3" s="1">
        <v>82</v>
      </c>
      <c r="AF3" s="1">
        <v>-120</v>
      </c>
      <c r="AG3" s="13">
        <v>0.32200000000000001</v>
      </c>
    </row>
    <row r="4" spans="1:33">
      <c r="A4" s="1">
        <v>0.7</v>
      </c>
      <c r="B4" s="1">
        <v>2.5000000000000001E-9</v>
      </c>
      <c r="C4" s="1">
        <v>-2.9000000000000002E-8</v>
      </c>
      <c r="D4" s="11">
        <v>0.32</v>
      </c>
      <c r="E4" s="1">
        <v>-1.5E-9</v>
      </c>
      <c r="F4" s="1">
        <v>1.7E-8</v>
      </c>
      <c r="G4" s="11">
        <v>0.22486926500000001</v>
      </c>
      <c r="H4" s="11">
        <v>0.30837025400000001</v>
      </c>
      <c r="I4" s="11">
        <v>-8.1353274019999997</v>
      </c>
      <c r="J4" s="1">
        <f t="shared" si="0"/>
        <v>-0.30837025400000001</v>
      </c>
      <c r="K4" s="1">
        <f t="shared" si="1"/>
        <v>8.1353274019999997</v>
      </c>
      <c r="L4" s="1">
        <v>-2E-3</v>
      </c>
      <c r="M4" s="1">
        <v>410</v>
      </c>
      <c r="N4" s="11">
        <v>-3840.3107879999998</v>
      </c>
      <c r="O4" s="1">
        <v>3.8E-3</v>
      </c>
      <c r="P4" s="1">
        <v>9.7000000000000003E-6</v>
      </c>
      <c r="Q4" s="1">
        <v>-1.1E-4</v>
      </c>
      <c r="R4" s="1">
        <v>-1.9E-2</v>
      </c>
      <c r="S4" s="1">
        <v>1.8E-5</v>
      </c>
      <c r="T4" s="1">
        <v>-2.1000000000000001E-4</v>
      </c>
      <c r="U4" s="1">
        <v>3.8E-3</v>
      </c>
      <c r="V4" s="1">
        <v>410</v>
      </c>
      <c r="W4" s="1">
        <f t="shared" si="2"/>
        <v>-3840.3107879999998</v>
      </c>
      <c r="X4" s="1">
        <v>-1.9E-2</v>
      </c>
      <c r="Y4" s="1">
        <v>8.8999999999999995E-7</v>
      </c>
      <c r="Z4" s="1">
        <v>-1.0000000000000001E-5</v>
      </c>
      <c r="AA4" s="1">
        <v>0.19</v>
      </c>
      <c r="AB4" s="1">
        <v>-5.3000000000000001E-7</v>
      </c>
      <c r="AC4" s="1">
        <v>6.1E-6</v>
      </c>
      <c r="AD4" s="11">
        <v>-0.53963929600000005</v>
      </c>
      <c r="AE4" s="1">
        <v>82</v>
      </c>
      <c r="AF4" s="1">
        <v>-100</v>
      </c>
      <c r="AG4" s="13">
        <v>0.318</v>
      </c>
    </row>
    <row r="5" spans="1:33">
      <c r="A5" s="1">
        <v>0.9</v>
      </c>
      <c r="B5" s="1">
        <v>2.5000000000000001E-9</v>
      </c>
      <c r="C5" s="1">
        <v>-2.9000000000000002E-8</v>
      </c>
      <c r="D5" s="11">
        <v>0.39</v>
      </c>
      <c r="E5" s="1">
        <v>-1.5E-9</v>
      </c>
      <c r="F5" s="1">
        <v>1.7E-8</v>
      </c>
      <c r="G5" s="11">
        <v>0.28534944800000001</v>
      </c>
      <c r="H5" s="11">
        <v>0.349669338</v>
      </c>
      <c r="I5" s="11">
        <v>-9.5777028709999996</v>
      </c>
      <c r="J5" s="1">
        <f t="shared" si="0"/>
        <v>-0.349669338</v>
      </c>
      <c r="K5" s="1">
        <f t="shared" si="1"/>
        <v>9.5777028709999996</v>
      </c>
      <c r="L5" s="1">
        <v>-1E-3</v>
      </c>
      <c r="M5" s="1">
        <v>390</v>
      </c>
      <c r="N5" s="11">
        <v>-4334.1154770000003</v>
      </c>
      <c r="O5" s="1">
        <v>3.3999999999999998E-3</v>
      </c>
      <c r="P5" s="1">
        <v>1.1E-5</v>
      </c>
      <c r="Q5" s="1">
        <v>-1.2E-4</v>
      </c>
      <c r="R5" s="1">
        <v>-0.32</v>
      </c>
      <c r="S5" s="1">
        <v>1.7E-5</v>
      </c>
      <c r="T5" s="1">
        <v>-2.0000000000000001E-4</v>
      </c>
      <c r="U5" s="1">
        <v>3.3999999999999998E-3</v>
      </c>
      <c r="V5" s="1">
        <v>390</v>
      </c>
      <c r="W5" s="1">
        <f t="shared" si="2"/>
        <v>-4334.1154770000003</v>
      </c>
      <c r="X5" s="1">
        <v>-0.32</v>
      </c>
      <c r="Y5" s="1">
        <v>8.8999999999999995E-7</v>
      </c>
      <c r="Z5" s="1">
        <v>-1.0000000000000001E-5</v>
      </c>
      <c r="AA5" s="1">
        <v>0.19</v>
      </c>
      <c r="AB5" s="1">
        <v>-9.9999999999999995E-7</v>
      </c>
      <c r="AC5" s="1">
        <v>1.2E-5</v>
      </c>
      <c r="AD5" s="11">
        <v>-0.68105173699999999</v>
      </c>
      <c r="AE5" s="1">
        <v>93</v>
      </c>
      <c r="AF5" s="1">
        <v>-72</v>
      </c>
      <c r="AG5" s="13">
        <v>0.34</v>
      </c>
    </row>
    <row r="6" spans="1:33">
      <c r="A6" s="1">
        <v>1.1000000000000001</v>
      </c>
      <c r="B6" s="1">
        <v>2.5000000000000001E-9</v>
      </c>
      <c r="C6" s="1">
        <v>-2.9000000000000002E-8</v>
      </c>
      <c r="D6" s="11">
        <v>0.64</v>
      </c>
      <c r="E6" s="1">
        <v>-2.7999999999999998E-9</v>
      </c>
      <c r="F6" s="1">
        <v>3.2999999999999998E-8</v>
      </c>
      <c r="G6" s="11">
        <v>0.30357483099999999</v>
      </c>
      <c r="H6" s="11">
        <v>0.39455663099999999</v>
      </c>
      <c r="I6" s="11">
        <v>-11.021262869999999</v>
      </c>
      <c r="J6" s="1">
        <f t="shared" si="0"/>
        <v>-0.39455663099999999</v>
      </c>
      <c r="K6" s="1">
        <f t="shared" si="1"/>
        <v>11.021262869999999</v>
      </c>
      <c r="L6" s="1">
        <v>-1E-3</v>
      </c>
      <c r="M6" s="1">
        <v>430</v>
      </c>
      <c r="N6" s="11">
        <v>-4829.5088429999996</v>
      </c>
      <c r="O6" s="1">
        <v>2.8999999999999998E-3</v>
      </c>
      <c r="P6" s="1">
        <v>1.2999999999999999E-5</v>
      </c>
      <c r="Q6" s="1">
        <v>-1.4999999999999999E-4</v>
      </c>
      <c r="R6" s="1">
        <v>-0.13</v>
      </c>
      <c r="S6" s="1">
        <v>1.7E-5</v>
      </c>
      <c r="T6" s="1">
        <v>-2.0000000000000001E-4</v>
      </c>
      <c r="U6" s="1">
        <v>2.8999999999999998E-3</v>
      </c>
      <c r="V6" s="1">
        <v>430</v>
      </c>
      <c r="W6" s="1">
        <f t="shared" si="2"/>
        <v>-4829.5088429999996</v>
      </c>
      <c r="X6" s="1">
        <v>-0.13</v>
      </c>
      <c r="Y6" s="1">
        <v>8.8999999999999995E-7</v>
      </c>
      <c r="Z6" s="1">
        <v>-1.0000000000000001E-5</v>
      </c>
      <c r="AA6" s="1">
        <v>0.22</v>
      </c>
      <c r="AB6" s="1">
        <v>-9.9000000000000005E-7</v>
      </c>
      <c r="AC6" s="1">
        <v>1.1E-5</v>
      </c>
      <c r="AD6" s="11">
        <v>-0.72554838399999999</v>
      </c>
      <c r="AE6" s="1">
        <v>73</v>
      </c>
      <c r="AF6" s="1">
        <v>-93</v>
      </c>
      <c r="AG6" s="13">
        <v>0.40699999999999997</v>
      </c>
    </row>
    <row r="7" spans="1:33">
      <c r="A7" s="1">
        <v>1.3</v>
      </c>
      <c r="B7" s="1">
        <v>5.1000000000000002E-9</v>
      </c>
      <c r="C7" s="1">
        <v>-5.8999999999999999E-8</v>
      </c>
      <c r="D7" s="11">
        <v>0.62</v>
      </c>
      <c r="E7" s="1">
        <v>-2.8999999999999999E-9</v>
      </c>
      <c r="F7" s="1">
        <v>3.2999999999999998E-8</v>
      </c>
      <c r="G7" s="11">
        <v>0.31151474000000001</v>
      </c>
      <c r="H7" s="11">
        <v>0.377757075</v>
      </c>
      <c r="I7" s="11">
        <v>-10.33159079</v>
      </c>
      <c r="J7" s="1">
        <f t="shared" si="0"/>
        <v>-0.377757075</v>
      </c>
      <c r="K7" s="1">
        <f t="shared" si="1"/>
        <v>10.33159079</v>
      </c>
      <c r="L7" s="1">
        <v>-1E-3</v>
      </c>
      <c r="M7" s="1">
        <v>400</v>
      </c>
      <c r="N7" s="11">
        <v>-4648.6284020000003</v>
      </c>
      <c r="O7" s="1">
        <v>2.3999999999999998E-3</v>
      </c>
      <c r="P7" s="1">
        <v>1.5E-5</v>
      </c>
      <c r="Q7" s="1">
        <v>-1.7000000000000001E-4</v>
      </c>
      <c r="R7" s="1">
        <v>3.9E-2</v>
      </c>
      <c r="S7" s="1">
        <v>1.5999999999999999E-5</v>
      </c>
      <c r="T7" s="1">
        <v>-1.8000000000000001E-4</v>
      </c>
      <c r="U7" s="1">
        <v>2.3999999999999998E-3</v>
      </c>
      <c r="V7" s="1">
        <v>400</v>
      </c>
      <c r="W7" s="1">
        <f t="shared" si="2"/>
        <v>-4648.6284020000003</v>
      </c>
      <c r="X7" s="1">
        <v>3.9E-2</v>
      </c>
      <c r="Y7" s="1">
        <v>1.7999999999999999E-6</v>
      </c>
      <c r="Z7" s="1">
        <v>-2.0999999999999999E-5</v>
      </c>
      <c r="AA7" s="1">
        <v>0.22</v>
      </c>
      <c r="AB7" s="1">
        <v>-9.9000000000000005E-7</v>
      </c>
      <c r="AC7" s="1">
        <v>1.1E-5</v>
      </c>
      <c r="AD7" s="11">
        <v>-0.74350803300000001</v>
      </c>
      <c r="AE7" s="1">
        <v>83</v>
      </c>
      <c r="AF7" s="1">
        <v>-12</v>
      </c>
      <c r="AG7" s="13">
        <v>0.42899999999999999</v>
      </c>
    </row>
    <row r="8" spans="1:33">
      <c r="A8" s="1">
        <v>1.5</v>
      </c>
      <c r="B8" s="1">
        <v>4.6999999999999999E-9</v>
      </c>
      <c r="C8" s="1">
        <v>-5.5000000000000003E-8</v>
      </c>
      <c r="D8" s="11">
        <v>0.56999999999999995</v>
      </c>
      <c r="E8" s="1">
        <v>-2.6000000000000001E-9</v>
      </c>
      <c r="F8" s="1">
        <v>3.1E-8</v>
      </c>
      <c r="G8" s="11">
        <v>0.27417240500000001</v>
      </c>
      <c r="H8" s="11">
        <v>0.34922612800000002</v>
      </c>
      <c r="I8" s="11">
        <v>-9.2913574210000007</v>
      </c>
      <c r="J8" s="1">
        <f t="shared" si="0"/>
        <v>-0.34922612800000002</v>
      </c>
      <c r="K8" s="1">
        <f t="shared" si="1"/>
        <v>9.2913574210000007</v>
      </c>
      <c r="L8" s="1">
        <v>-1E-3</v>
      </c>
      <c r="M8" s="1">
        <v>320</v>
      </c>
      <c r="N8" s="11">
        <v>-4335.4449400000003</v>
      </c>
      <c r="O8" s="1">
        <v>2.3E-3</v>
      </c>
      <c r="P8" s="1">
        <v>1.2999999999999999E-5</v>
      </c>
      <c r="Q8" s="1">
        <v>-1.4999999999999999E-4</v>
      </c>
      <c r="R8" s="1">
        <v>3.9E-2</v>
      </c>
      <c r="S8" s="1">
        <v>1.2E-5</v>
      </c>
      <c r="T8" s="1">
        <v>-1.3999999999999999E-4</v>
      </c>
      <c r="U8" s="1">
        <v>2.3E-3</v>
      </c>
      <c r="V8" s="1">
        <v>320</v>
      </c>
      <c r="W8" s="1">
        <f t="shared" si="2"/>
        <v>-4335.4449400000003</v>
      </c>
      <c r="X8" s="1">
        <v>3.9E-2</v>
      </c>
      <c r="Y8" s="1">
        <v>6.9999999999999997E-7</v>
      </c>
      <c r="Z8" s="1">
        <v>-8.3000000000000002E-6</v>
      </c>
      <c r="AA8" s="1">
        <v>0.2</v>
      </c>
      <c r="AB8" s="1">
        <v>-9.0999999999999997E-7</v>
      </c>
      <c r="AC8" s="1">
        <v>1.1E-5</v>
      </c>
      <c r="AD8" s="11">
        <v>-0.65572702100000002</v>
      </c>
      <c r="AE8" s="1">
        <v>84</v>
      </c>
      <c r="AF8" s="1">
        <v>-8.9</v>
      </c>
      <c r="AG8" s="13">
        <v>0.40799999999999997</v>
      </c>
    </row>
    <row r="9" spans="1:33">
      <c r="A9" s="1">
        <v>1.7</v>
      </c>
      <c r="B9" s="1">
        <v>4.5999999999999998E-9</v>
      </c>
      <c r="C9" s="1">
        <v>-5.4E-8</v>
      </c>
      <c r="D9" s="11">
        <v>0.53</v>
      </c>
      <c r="E9" s="1">
        <v>-2.6000000000000001E-9</v>
      </c>
      <c r="F9" s="1">
        <v>2.9999999999999997E-8</v>
      </c>
      <c r="G9" s="11">
        <v>0.25686056600000001</v>
      </c>
      <c r="H9" s="11">
        <v>0.31907955900000001</v>
      </c>
      <c r="I9" s="11">
        <v>-8.4001082799999995</v>
      </c>
      <c r="J9" s="1">
        <f t="shared" si="0"/>
        <v>-0.31907955900000001</v>
      </c>
      <c r="K9" s="1">
        <f t="shared" si="1"/>
        <v>8.4001082799999995</v>
      </c>
      <c r="L9" s="1">
        <v>-1E-3</v>
      </c>
      <c r="M9" s="1">
        <v>290</v>
      </c>
      <c r="N9" s="11">
        <v>-3969.2562200000002</v>
      </c>
      <c r="O9" s="1">
        <v>2.3E-3</v>
      </c>
      <c r="P9" s="1">
        <v>1.1E-5</v>
      </c>
      <c r="Q9" s="1">
        <v>-1.2999999999999999E-4</v>
      </c>
      <c r="R9" s="1">
        <v>-3.2000000000000002E-3</v>
      </c>
      <c r="S9" s="1">
        <v>1.1E-5</v>
      </c>
      <c r="T9" s="1">
        <v>-1.2999999999999999E-4</v>
      </c>
      <c r="U9" s="1">
        <v>2.3E-3</v>
      </c>
      <c r="V9" s="1">
        <v>290</v>
      </c>
      <c r="W9" s="1">
        <f t="shared" si="2"/>
        <v>-3969.2562200000002</v>
      </c>
      <c r="X9" s="1">
        <v>-3.2000000000000002E-3</v>
      </c>
      <c r="Y9" s="1">
        <v>6.8999999999999996E-7</v>
      </c>
      <c r="Z9" s="1">
        <v>-8.1000000000000004E-6</v>
      </c>
      <c r="AA9" s="1">
        <v>0.18</v>
      </c>
      <c r="AB9" s="1">
        <v>-4.2E-7</v>
      </c>
      <c r="AC9" s="1">
        <v>5.0000000000000004E-6</v>
      </c>
      <c r="AD9" s="11">
        <v>-0.61339471599999995</v>
      </c>
      <c r="AE9" s="1">
        <v>86</v>
      </c>
      <c r="AF9" s="1">
        <v>-5.5</v>
      </c>
      <c r="AG9" s="13">
        <v>0.39200000000000002</v>
      </c>
    </row>
    <row r="10" spans="1:33">
      <c r="A10" s="1">
        <v>2</v>
      </c>
      <c r="B10" s="1">
        <v>4.4999999999999998E-9</v>
      </c>
      <c r="C10" s="1">
        <v>-5.2999999999999998E-8</v>
      </c>
      <c r="D10" s="11">
        <v>0.46</v>
      </c>
      <c r="E10" s="1">
        <v>-2.5000000000000001E-9</v>
      </c>
      <c r="F10" s="1">
        <v>2.9999999999999997E-8</v>
      </c>
      <c r="G10" s="11">
        <v>0.231357957</v>
      </c>
      <c r="H10" s="11">
        <v>0.27460723100000001</v>
      </c>
      <c r="I10" s="11">
        <v>-7.2216814940000003</v>
      </c>
      <c r="J10" s="1">
        <f t="shared" si="0"/>
        <v>-0.27460723100000001</v>
      </c>
      <c r="K10" s="1">
        <f t="shared" si="1"/>
        <v>7.2216814940000003</v>
      </c>
      <c r="L10" s="1">
        <v>-1E-3</v>
      </c>
      <c r="M10" s="1">
        <v>220</v>
      </c>
      <c r="N10" s="11">
        <v>-3413.37057</v>
      </c>
      <c r="O10" s="1">
        <v>-5.4999999999999997E-3</v>
      </c>
      <c r="P10" s="1">
        <v>1.2E-5</v>
      </c>
      <c r="Q10" s="1">
        <v>-1.3999999999999999E-4</v>
      </c>
      <c r="R10" s="1">
        <v>0.66</v>
      </c>
      <c r="S10" s="1">
        <v>6.1999999999999999E-6</v>
      </c>
      <c r="T10" s="1">
        <v>-7.3999999999999996E-5</v>
      </c>
      <c r="U10" s="1">
        <v>-5.4999999999999997E-3</v>
      </c>
      <c r="V10" s="1">
        <v>220</v>
      </c>
      <c r="W10" s="1">
        <f t="shared" si="2"/>
        <v>-3413.37057</v>
      </c>
      <c r="X10" s="1">
        <v>0.66</v>
      </c>
      <c r="Y10" s="1">
        <v>6.7000000000000004E-7</v>
      </c>
      <c r="Z10" s="1">
        <v>-7.9000000000000006E-6</v>
      </c>
      <c r="AA10" s="1">
        <v>0.16</v>
      </c>
      <c r="AB10" s="1">
        <v>-3.9999999999999998E-7</v>
      </c>
      <c r="AC10" s="1">
        <v>4.6999999999999999E-6</v>
      </c>
      <c r="AD10" s="11">
        <v>-0.55117233399999999</v>
      </c>
      <c r="AE10" s="1">
        <v>88</v>
      </c>
      <c r="AF10" s="1">
        <v>-8.2000000000000007E-3</v>
      </c>
      <c r="AG10" s="13">
        <v>0.378</v>
      </c>
    </row>
    <row r="11" spans="1:33">
      <c r="A11" s="1">
        <v>2.5</v>
      </c>
      <c r="B11" s="1">
        <f t="shared" ref="B11:G11" si="3">(B12-B10)/(($A$12-$A$10)/($A$11-$A$10))+B10</f>
        <v>3.2999999999999998E-9</v>
      </c>
      <c r="C11" s="1">
        <f t="shared" si="3"/>
        <v>-3.8999999999999998E-8</v>
      </c>
      <c r="D11" s="1">
        <f>(D12-D10)/(($A$12-$A$10)/($A$11-$A$10))+D10</f>
        <v>0.375</v>
      </c>
      <c r="E11" s="1">
        <f t="shared" si="3"/>
        <v>-2.4E-9</v>
      </c>
      <c r="F11" s="1">
        <f t="shared" si="3"/>
        <v>2.8499999999999997E-8</v>
      </c>
      <c r="G11" s="1">
        <f t="shared" si="3"/>
        <v>0.1922357375</v>
      </c>
      <c r="H11" s="1">
        <f>(H12-H10)/(($A$12-$A$10)/($A$11-$A$10))+H10</f>
        <v>0.24318751799999999</v>
      </c>
      <c r="I11" s="1">
        <f>(I12-I10)/(($A$12-$A$10)/($A$11-$A$10))+I10</f>
        <v>-6.1239480945000002</v>
      </c>
      <c r="J11" s="1">
        <f t="shared" ref="J11:AG11" si="4">(J12-J10)/(($A$12-$A$10)/($A$11-$A$10))+J10</f>
        <v>-0.24318751799999999</v>
      </c>
      <c r="K11" s="1">
        <f t="shared" si="4"/>
        <v>6.1239480945000002</v>
      </c>
      <c r="L11" s="1">
        <f t="shared" si="4"/>
        <v>-5.0000000000000001E-4</v>
      </c>
      <c r="M11" s="1">
        <f t="shared" si="4"/>
        <v>215</v>
      </c>
      <c r="N11" s="1">
        <f t="shared" si="4"/>
        <v>-3030.0040524999999</v>
      </c>
      <c r="O11" s="1">
        <f t="shared" si="4"/>
        <v>-9.9999999999999395E-5</v>
      </c>
      <c r="P11" s="1">
        <f t="shared" si="4"/>
        <v>1.03E-5</v>
      </c>
      <c r="Q11" s="1">
        <f t="shared" si="4"/>
        <v>-1.1999999999999999E-4</v>
      </c>
      <c r="R11" s="1">
        <f t="shared" si="4"/>
        <v>8.9999999999999969E-2</v>
      </c>
      <c r="S11" s="1">
        <f t="shared" si="4"/>
        <v>6.1999999999999999E-6</v>
      </c>
      <c r="T11" s="1">
        <f t="shared" si="4"/>
        <v>-7.3999999999999996E-5</v>
      </c>
      <c r="U11" s="1">
        <f t="shared" si="4"/>
        <v>-9.9999999999999395E-5</v>
      </c>
      <c r="V11" s="1">
        <f t="shared" si="4"/>
        <v>215</v>
      </c>
      <c r="W11" s="1">
        <f t="shared" si="2"/>
        <v>-3030.0040524999999</v>
      </c>
      <c r="X11" s="1">
        <f t="shared" si="4"/>
        <v>8.9999999999999969E-2</v>
      </c>
      <c r="Y11" s="1">
        <f t="shared" si="4"/>
        <v>6.9500000000000002E-7</v>
      </c>
      <c r="Z11" s="1">
        <f t="shared" si="4"/>
        <v>-8.2500000000000006E-6</v>
      </c>
      <c r="AA11" s="1">
        <f t="shared" si="4"/>
        <v>0.14500000000000002</v>
      </c>
      <c r="AB11" s="1">
        <f t="shared" si="4"/>
        <v>-3.7999999999999996E-7</v>
      </c>
      <c r="AC11" s="1">
        <f t="shared" si="4"/>
        <v>4.5000000000000001E-6</v>
      </c>
      <c r="AD11" s="1">
        <f t="shared" si="4"/>
        <v>-0.45780487849999996</v>
      </c>
      <c r="AE11" s="1">
        <f t="shared" si="4"/>
        <v>99</v>
      </c>
      <c r="AF11" s="1">
        <f t="shared" si="4"/>
        <v>18.495900000000002</v>
      </c>
      <c r="AG11" s="14">
        <f t="shared" si="4"/>
        <v>0.38450000000000001</v>
      </c>
    </row>
    <row r="12" spans="1:33">
      <c r="A12" s="1">
        <v>3</v>
      </c>
      <c r="B12" s="1">
        <v>2.1000000000000002E-9</v>
      </c>
      <c r="C12" s="1">
        <v>-2.4999999999999999E-8</v>
      </c>
      <c r="D12" s="11">
        <v>0.28999999999999998</v>
      </c>
      <c r="E12" s="1">
        <v>-2.2999999999999999E-9</v>
      </c>
      <c r="F12" s="1">
        <v>2.7E-8</v>
      </c>
      <c r="G12" s="11">
        <v>0.153113518</v>
      </c>
      <c r="H12" s="11">
        <v>0.211767805</v>
      </c>
      <c r="I12" s="11">
        <v>-5.0262146950000002</v>
      </c>
      <c r="J12" s="1">
        <f t="shared" si="0"/>
        <v>-0.211767805</v>
      </c>
      <c r="K12" s="1">
        <f t="shared" si="1"/>
        <v>5.0262146950000002</v>
      </c>
      <c r="L12" s="1">
        <v>0</v>
      </c>
      <c r="M12" s="1">
        <v>210</v>
      </c>
      <c r="N12" s="11">
        <v>-2646.6375349999998</v>
      </c>
      <c r="O12" s="1">
        <v>5.3E-3</v>
      </c>
      <c r="P12" s="1">
        <v>8.6000000000000007E-6</v>
      </c>
      <c r="Q12" s="1">
        <v>-1E-4</v>
      </c>
      <c r="R12" s="1">
        <v>-0.48</v>
      </c>
      <c r="S12" s="1">
        <v>6.1999999999999999E-6</v>
      </c>
      <c r="T12" s="1">
        <v>-7.3999999999999996E-5</v>
      </c>
      <c r="U12" s="1">
        <v>5.3E-3</v>
      </c>
      <c r="V12" s="1">
        <v>210</v>
      </c>
      <c r="W12" s="1">
        <f t="shared" si="2"/>
        <v>-2646.6375349999998</v>
      </c>
      <c r="X12" s="1">
        <v>-0.48</v>
      </c>
      <c r="Y12" s="1">
        <v>7.1999999999999999E-7</v>
      </c>
      <c r="Z12" s="1">
        <v>-8.6000000000000007E-6</v>
      </c>
      <c r="AA12" s="1">
        <v>0.13</v>
      </c>
      <c r="AB12" s="1">
        <v>-3.5999999999999999E-7</v>
      </c>
      <c r="AC12" s="1">
        <v>4.3000000000000003E-6</v>
      </c>
      <c r="AD12" s="11">
        <v>-0.36443742299999998</v>
      </c>
      <c r="AE12" s="1">
        <v>110</v>
      </c>
      <c r="AF12" s="1">
        <v>37</v>
      </c>
      <c r="AG12" s="13">
        <v>0.39100000000000001</v>
      </c>
    </row>
    <row r="13" spans="1:33">
      <c r="A13" s="1">
        <v>4</v>
      </c>
      <c r="B13" s="1">
        <v>2.0000000000000001E-9</v>
      </c>
      <c r="C13" s="1">
        <v>-2.4E-8</v>
      </c>
      <c r="D13" s="11">
        <v>0.2</v>
      </c>
      <c r="E13" s="1">
        <v>-1.2E-9</v>
      </c>
      <c r="F13" s="1">
        <v>1.4E-8</v>
      </c>
      <c r="G13" s="11">
        <v>0.135068362</v>
      </c>
      <c r="H13" s="11">
        <v>0.17899358100000001</v>
      </c>
      <c r="I13" s="11">
        <v>-3.8613809450000001</v>
      </c>
      <c r="J13" s="1">
        <f t="shared" si="0"/>
        <v>-0.17899358100000001</v>
      </c>
      <c r="K13" s="1">
        <f t="shared" si="1"/>
        <v>3.8613809450000001</v>
      </c>
      <c r="L13" s="1">
        <v>0</v>
      </c>
      <c r="M13" s="1">
        <v>190</v>
      </c>
      <c r="N13" s="11">
        <v>-2236.531344</v>
      </c>
      <c r="O13" s="1">
        <v>1.0999999999999999E-2</v>
      </c>
      <c r="P13" s="1">
        <v>5.8000000000000004E-6</v>
      </c>
      <c r="Q13" s="1">
        <v>-6.8999999999999997E-5</v>
      </c>
      <c r="R13" s="1">
        <v>-0.96</v>
      </c>
      <c r="S13" s="1">
        <v>6.6000000000000003E-6</v>
      </c>
      <c r="T13" s="1">
        <v>-7.8999999999999996E-5</v>
      </c>
      <c r="U13" s="1">
        <v>1.0999999999999999E-2</v>
      </c>
      <c r="V13" s="1">
        <v>190</v>
      </c>
      <c r="W13" s="1">
        <f t="shared" si="2"/>
        <v>-2236.531344</v>
      </c>
      <c r="X13" s="1">
        <v>-0.96</v>
      </c>
      <c r="Y13" s="1">
        <v>6.9999999999999997E-7</v>
      </c>
      <c r="Z13" s="1">
        <v>-8.3999999999999992E-6</v>
      </c>
      <c r="AA13" s="1">
        <v>0.11</v>
      </c>
      <c r="AB13" s="1">
        <v>-3.9000000000000002E-7</v>
      </c>
      <c r="AC13" s="1">
        <v>4.6999999999999999E-6</v>
      </c>
      <c r="AD13" s="11">
        <v>-0.31997415800000001</v>
      </c>
      <c r="AE13" s="1">
        <v>110</v>
      </c>
      <c r="AF13" s="1">
        <v>40</v>
      </c>
      <c r="AG13" s="13">
        <v>0.26500000000000001</v>
      </c>
    </row>
    <row r="14" spans="1:33">
      <c r="A14" s="1">
        <v>5</v>
      </c>
      <c r="B14" s="1">
        <v>2.0000000000000001E-9</v>
      </c>
      <c r="C14" s="1">
        <v>-2.4E-8</v>
      </c>
      <c r="D14" s="11">
        <v>0.16</v>
      </c>
      <c r="E14" s="1">
        <v>-1.0999999999999999E-9</v>
      </c>
      <c r="F14" s="1">
        <v>1.3000000000000001E-8</v>
      </c>
      <c r="G14" s="11">
        <v>0.114441009</v>
      </c>
      <c r="H14" s="11">
        <v>0.16262890599999999</v>
      </c>
      <c r="I14" s="11">
        <v>-3.2190639079999999</v>
      </c>
      <c r="J14" s="1">
        <f t="shared" si="0"/>
        <v>-0.16262890599999999</v>
      </c>
      <c r="K14" s="1">
        <f t="shared" si="1"/>
        <v>3.2190639079999999</v>
      </c>
      <c r="L14" s="1">
        <v>0</v>
      </c>
      <c r="M14" s="1">
        <v>190</v>
      </c>
      <c r="N14" s="11">
        <v>-2031.152376</v>
      </c>
      <c r="O14" s="1">
        <v>1.6E-2</v>
      </c>
      <c r="P14" s="1">
        <v>3.8999999999999999E-6</v>
      </c>
      <c r="Q14" s="1">
        <v>-4.6E-5</v>
      </c>
      <c r="R14" s="1">
        <v>-1.4</v>
      </c>
      <c r="S14" s="1">
        <v>6.9999999999999999E-6</v>
      </c>
      <c r="T14" s="1">
        <v>-8.3999999999999995E-5</v>
      </c>
      <c r="U14" s="1">
        <v>1.6E-2</v>
      </c>
      <c r="V14" s="1">
        <v>190</v>
      </c>
      <c r="W14" s="1">
        <f t="shared" si="2"/>
        <v>-2031.152376</v>
      </c>
      <c r="X14" s="1">
        <v>-1.4</v>
      </c>
      <c r="Y14" s="1">
        <v>2.9999999999999999E-7</v>
      </c>
      <c r="Z14" s="1">
        <v>-3.4999999999999999E-6</v>
      </c>
      <c r="AA14" s="1">
        <v>8.7999999999999995E-2</v>
      </c>
      <c r="AB14" s="1">
        <v>-1.8E-7</v>
      </c>
      <c r="AC14" s="1">
        <v>2.2000000000000001E-6</v>
      </c>
      <c r="AD14" s="11">
        <v>-0.27075264700000001</v>
      </c>
      <c r="AE14" s="1">
        <v>110</v>
      </c>
      <c r="AF14" s="1">
        <v>38</v>
      </c>
      <c r="AG14" s="13">
        <v>0.19900000000000001</v>
      </c>
    </row>
    <row r="15" spans="1:33">
      <c r="A15" s="1">
        <v>6</v>
      </c>
      <c r="B15" s="1">
        <v>9.7999999999999992E-10</v>
      </c>
      <c r="C15" s="1">
        <v>-1.2E-8</v>
      </c>
      <c r="D15" s="11">
        <v>0.13</v>
      </c>
      <c r="E15" s="1">
        <v>-1.0999999999999999E-9</v>
      </c>
      <c r="F15" s="1">
        <v>1.3000000000000001E-8</v>
      </c>
      <c r="G15" s="11">
        <v>0.115210404</v>
      </c>
      <c r="H15" s="11">
        <v>0.157362526</v>
      </c>
      <c r="I15" s="11">
        <v>-2.8687873079999999</v>
      </c>
      <c r="J15" s="1">
        <f t="shared" si="0"/>
        <v>-0.157362526</v>
      </c>
      <c r="K15" s="1">
        <f t="shared" si="1"/>
        <v>2.8687873079999999</v>
      </c>
      <c r="L15" s="2">
        <v>0</v>
      </c>
      <c r="M15" s="1">
        <v>180</v>
      </c>
      <c r="N15" s="11">
        <v>-1966.780998</v>
      </c>
      <c r="O15" s="1">
        <v>1.9E-2</v>
      </c>
      <c r="P15" s="1">
        <v>2.5000000000000002E-6</v>
      </c>
      <c r="Q15" s="1">
        <v>-3.0000000000000001E-5</v>
      </c>
      <c r="R15" s="1">
        <v>-1.7</v>
      </c>
      <c r="S15" s="1">
        <v>7.5000000000000002E-6</v>
      </c>
      <c r="T15" s="1">
        <v>-9.0000000000000006E-5</v>
      </c>
      <c r="U15" s="1">
        <v>1.9E-2</v>
      </c>
      <c r="V15" s="1">
        <v>180</v>
      </c>
      <c r="W15" s="1">
        <f t="shared" si="2"/>
        <v>-1966.780998</v>
      </c>
      <c r="X15" s="1">
        <v>-1.7</v>
      </c>
      <c r="Y15" s="1">
        <v>3.3999999999999997E-7</v>
      </c>
      <c r="Z15" s="1">
        <v>-4.0999999999999997E-6</v>
      </c>
      <c r="AA15" s="1">
        <v>7.4999999999999997E-2</v>
      </c>
      <c r="AB15" s="1">
        <v>-1.6999999999999999E-7</v>
      </c>
      <c r="AC15" s="1">
        <v>2.0999999999999998E-6</v>
      </c>
      <c r="AD15" s="11">
        <v>-0.271682015</v>
      </c>
      <c r="AE15" s="1">
        <v>100</v>
      </c>
      <c r="AF15" s="1">
        <v>31</v>
      </c>
      <c r="AG15" s="13">
        <v>0.158</v>
      </c>
    </row>
    <row r="17" spans="1:28">
      <c r="J17" s="11"/>
    </row>
    <row r="18" spans="1:28">
      <c r="A18" s="3" t="s">
        <v>29</v>
      </c>
      <c r="B18" s="1">
        <v>9.9299999999999999E-2</v>
      </c>
      <c r="C18" s="1" t="s">
        <v>45</v>
      </c>
      <c r="G18" s="32"/>
      <c r="H18" s="31"/>
      <c r="J18" s="11"/>
    </row>
    <row r="19" spans="1:28">
      <c r="A19" s="3" t="s">
        <v>30</v>
      </c>
      <c r="B19" s="1">
        <v>0.35560000000000003</v>
      </c>
      <c r="C19" s="1" t="s">
        <v>44</v>
      </c>
      <c r="G19" s="11"/>
      <c r="J19" s="11"/>
    </row>
    <row r="20" spans="1:28">
      <c r="A20" s="3" t="s">
        <v>69</v>
      </c>
      <c r="B20" s="1">
        <v>0</v>
      </c>
      <c r="C20" s="1" t="s">
        <v>44</v>
      </c>
      <c r="G20" s="11"/>
      <c r="J20" s="11"/>
      <c r="AB20" s="11"/>
    </row>
    <row r="21" spans="1:28">
      <c r="G21" s="11"/>
      <c r="J21" s="11"/>
      <c r="AB21" s="11"/>
    </row>
    <row r="22" spans="1:28">
      <c r="G22" s="11"/>
      <c r="J22" s="11"/>
      <c r="AB22" s="11"/>
    </row>
    <row r="23" spans="1:28">
      <c r="G23" s="11"/>
      <c r="J23" s="11"/>
      <c r="AB23" s="11"/>
    </row>
    <row r="24" spans="1:28">
      <c r="G24" s="11"/>
      <c r="J24" s="11"/>
      <c r="AB24" s="11"/>
    </row>
    <row r="25" spans="1:28">
      <c r="G25" s="11"/>
      <c r="J25" s="11"/>
      <c r="AB25" s="11"/>
    </row>
    <row r="26" spans="1:28">
      <c r="G26" s="11"/>
      <c r="J26" s="1"/>
      <c r="AB26" s="11"/>
    </row>
    <row r="27" spans="1:28">
      <c r="G27" s="11"/>
      <c r="J27" s="11"/>
      <c r="AB27" s="11"/>
    </row>
    <row r="28" spans="1:28">
      <c r="G28" s="1"/>
      <c r="J28" s="11"/>
      <c r="AB28" s="11"/>
    </row>
    <row r="29" spans="1:28">
      <c r="G29" s="11"/>
      <c r="J29" s="11"/>
      <c r="AB29" s="1"/>
    </row>
    <row r="30" spans="1:28">
      <c r="G30" s="11"/>
      <c r="J30" s="11"/>
      <c r="AB30" s="11"/>
    </row>
    <row r="31" spans="1:28">
      <c r="G31" s="11"/>
      <c r="AB31" s="11"/>
    </row>
    <row r="32" spans="1:28">
      <c r="G32" s="11"/>
      <c r="AB32" s="11"/>
    </row>
    <row r="33" spans="28:28">
      <c r="AB33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2EB8-C575-4F1B-90CB-BEDEDAC51B40}">
  <dimension ref="A1:G233"/>
  <sheetViews>
    <sheetView workbookViewId="0">
      <selection activeCell="E15" sqref="E15"/>
    </sheetView>
  </sheetViews>
  <sheetFormatPr defaultRowHeight="15"/>
  <cols>
    <col min="1" max="1" width="9.7109375" bestFit="1" customWidth="1"/>
    <col min="5" max="5" width="15.42578125" customWidth="1"/>
  </cols>
  <sheetData>
    <row r="1" spans="1:7" ht="15.75">
      <c r="A1" s="42" t="s">
        <v>33</v>
      </c>
      <c r="B1" s="42"/>
    </row>
    <row r="2" spans="1:7">
      <c r="A2" s="3" t="s">
        <v>56</v>
      </c>
      <c r="B2" s="3" t="s">
        <v>32</v>
      </c>
      <c r="E2" s="3" t="s">
        <v>36</v>
      </c>
      <c r="F2" s="1">
        <v>400.12</v>
      </c>
      <c r="G2" s="1" t="s">
        <v>39</v>
      </c>
    </row>
    <row r="3" spans="1:7">
      <c r="A3" s="5">
        <v>0</v>
      </c>
      <c r="B3" s="5">
        <v>0</v>
      </c>
      <c r="E3" s="3" t="s">
        <v>34</v>
      </c>
      <c r="F3" s="1">
        <v>14.16</v>
      </c>
      <c r="G3" s="1" t="s">
        <v>38</v>
      </c>
    </row>
    <row r="4" spans="1:7">
      <c r="A4" s="5">
        <f>F4</f>
        <v>0.5</v>
      </c>
      <c r="B4" s="27">
        <f>F8</f>
        <v>38398</v>
      </c>
      <c r="E4" s="3" t="s">
        <v>35</v>
      </c>
      <c r="F4" s="1">
        <v>0.5</v>
      </c>
      <c r="G4" s="1" t="s">
        <v>37</v>
      </c>
    </row>
    <row r="5" spans="1:7">
      <c r="A5" s="5">
        <v>2</v>
      </c>
      <c r="B5" s="27">
        <f>B4</f>
        <v>38398</v>
      </c>
      <c r="E5" s="3" t="s">
        <v>43</v>
      </c>
      <c r="F5" s="1">
        <v>26.84</v>
      </c>
      <c r="G5" s="1" t="s">
        <v>37</v>
      </c>
    </row>
    <row r="6" spans="1:7" ht="26.25">
      <c r="A6" s="5">
        <v>3</v>
      </c>
      <c r="B6" s="27">
        <f t="shared" ref="B6:B8" si="0">B5</f>
        <v>38398</v>
      </c>
      <c r="E6" s="28" t="s">
        <v>106</v>
      </c>
      <c r="F6" s="29">
        <v>6.7000000000000004E-2</v>
      </c>
      <c r="G6" s="30" t="s">
        <v>45</v>
      </c>
    </row>
    <row r="7" spans="1:7">
      <c r="A7" s="5">
        <v>4</v>
      </c>
      <c r="B7" s="27">
        <f t="shared" si="0"/>
        <v>38398</v>
      </c>
      <c r="E7" s="33" t="s">
        <v>123</v>
      </c>
      <c r="F7" s="29">
        <v>40335</v>
      </c>
      <c r="G7" s="30" t="s">
        <v>124</v>
      </c>
    </row>
    <row r="8" spans="1:7">
      <c r="A8" s="5">
        <v>26.83</v>
      </c>
      <c r="B8" s="27">
        <f t="shared" si="0"/>
        <v>38398</v>
      </c>
      <c r="E8" s="33" t="s">
        <v>125</v>
      </c>
      <c r="F8" s="1">
        <v>38398</v>
      </c>
      <c r="G8" s="30" t="s">
        <v>124</v>
      </c>
    </row>
    <row r="9" spans="1:7">
      <c r="A9" s="6">
        <v>26.84</v>
      </c>
      <c r="B9" s="6">
        <v>0</v>
      </c>
      <c r="E9" s="33" t="s">
        <v>126</v>
      </c>
      <c r="F9" s="1">
        <v>35227</v>
      </c>
      <c r="G9" s="30" t="s">
        <v>124</v>
      </c>
    </row>
    <row r="10" spans="1:7">
      <c r="A10" s="6">
        <v>200</v>
      </c>
      <c r="B10" s="6">
        <v>0</v>
      </c>
    </row>
    <row r="11" spans="1:7">
      <c r="A11" s="7">
        <f>A10</f>
        <v>200</v>
      </c>
      <c r="B11" s="8">
        <v>0</v>
      </c>
    </row>
    <row r="12" spans="1:7">
      <c r="A12" s="7">
        <f t="shared" ref="A12:A75" si="1">A11</f>
        <v>200</v>
      </c>
      <c r="B12" s="8">
        <v>0</v>
      </c>
    </row>
    <row r="13" spans="1:7">
      <c r="A13" s="7">
        <f t="shared" si="1"/>
        <v>200</v>
      </c>
      <c r="B13" s="8">
        <v>0</v>
      </c>
    </row>
    <row r="14" spans="1:7">
      <c r="A14" s="7">
        <f t="shared" si="1"/>
        <v>200</v>
      </c>
      <c r="B14" s="8">
        <v>0</v>
      </c>
    </row>
    <row r="15" spans="1:7">
      <c r="A15" s="7">
        <f t="shared" si="1"/>
        <v>200</v>
      </c>
      <c r="B15" s="8">
        <v>0</v>
      </c>
    </row>
    <row r="16" spans="1:7">
      <c r="A16" s="7">
        <f t="shared" si="1"/>
        <v>200</v>
      </c>
      <c r="B16" s="8">
        <v>0</v>
      </c>
    </row>
    <row r="17" spans="1:2">
      <c r="A17" s="7">
        <f t="shared" si="1"/>
        <v>200</v>
      </c>
      <c r="B17" s="8">
        <v>0</v>
      </c>
    </row>
    <row r="18" spans="1:2">
      <c r="A18" s="7">
        <f t="shared" si="1"/>
        <v>200</v>
      </c>
      <c r="B18" s="8">
        <v>0</v>
      </c>
    </row>
    <row r="19" spans="1:2">
      <c r="A19" s="7">
        <f t="shared" si="1"/>
        <v>200</v>
      </c>
      <c r="B19" s="8">
        <v>0</v>
      </c>
    </row>
    <row r="20" spans="1:2">
      <c r="A20" s="7">
        <f t="shared" si="1"/>
        <v>200</v>
      </c>
      <c r="B20" s="8">
        <v>0</v>
      </c>
    </row>
    <row r="21" spans="1:2">
      <c r="A21" s="7">
        <f t="shared" si="1"/>
        <v>200</v>
      </c>
      <c r="B21" s="8">
        <v>0</v>
      </c>
    </row>
    <row r="22" spans="1:2">
      <c r="A22" s="7">
        <f t="shared" si="1"/>
        <v>200</v>
      </c>
      <c r="B22" s="8">
        <v>0</v>
      </c>
    </row>
    <row r="23" spans="1:2">
      <c r="A23" s="7">
        <f t="shared" si="1"/>
        <v>200</v>
      </c>
      <c r="B23" s="8">
        <v>0</v>
      </c>
    </row>
    <row r="24" spans="1:2">
      <c r="A24" s="7">
        <f t="shared" si="1"/>
        <v>200</v>
      </c>
      <c r="B24" s="4">
        <v>0</v>
      </c>
    </row>
    <row r="25" spans="1:2">
      <c r="A25" s="7">
        <f t="shared" si="1"/>
        <v>200</v>
      </c>
      <c r="B25" s="4">
        <v>0</v>
      </c>
    </row>
    <row r="26" spans="1:2">
      <c r="A26" s="7">
        <f t="shared" si="1"/>
        <v>200</v>
      </c>
      <c r="B26" s="4">
        <v>0</v>
      </c>
    </row>
    <row r="27" spans="1:2">
      <c r="A27" s="7">
        <f t="shared" si="1"/>
        <v>200</v>
      </c>
      <c r="B27" s="4">
        <v>0</v>
      </c>
    </row>
    <row r="28" spans="1:2">
      <c r="A28" s="7">
        <f t="shared" si="1"/>
        <v>200</v>
      </c>
      <c r="B28" s="4">
        <v>0</v>
      </c>
    </row>
    <row r="29" spans="1:2">
      <c r="A29" s="7">
        <f t="shared" si="1"/>
        <v>200</v>
      </c>
      <c r="B29" s="4">
        <v>0</v>
      </c>
    </row>
    <row r="30" spans="1:2">
      <c r="A30" s="7">
        <f t="shared" si="1"/>
        <v>200</v>
      </c>
      <c r="B30" s="4">
        <v>0</v>
      </c>
    </row>
    <row r="31" spans="1:2">
      <c r="A31" s="7">
        <f t="shared" si="1"/>
        <v>200</v>
      </c>
      <c r="B31" s="4">
        <v>0</v>
      </c>
    </row>
    <row r="32" spans="1:2">
      <c r="A32" s="7">
        <f t="shared" si="1"/>
        <v>200</v>
      </c>
      <c r="B32" s="4">
        <v>0</v>
      </c>
    </row>
    <row r="33" spans="1:2">
      <c r="A33" s="7">
        <f t="shared" si="1"/>
        <v>200</v>
      </c>
      <c r="B33" s="4">
        <v>0</v>
      </c>
    </row>
    <row r="34" spans="1:2">
      <c r="A34" s="7">
        <f t="shared" si="1"/>
        <v>200</v>
      </c>
      <c r="B34" s="4">
        <v>0</v>
      </c>
    </row>
    <row r="35" spans="1:2">
      <c r="A35" s="7">
        <f t="shared" si="1"/>
        <v>200</v>
      </c>
      <c r="B35" s="4">
        <v>0</v>
      </c>
    </row>
    <row r="36" spans="1:2">
      <c r="A36" s="7">
        <f t="shared" si="1"/>
        <v>200</v>
      </c>
      <c r="B36" s="4">
        <v>0</v>
      </c>
    </row>
    <row r="37" spans="1:2">
      <c r="A37" s="7">
        <f t="shared" si="1"/>
        <v>200</v>
      </c>
      <c r="B37" s="4">
        <v>0</v>
      </c>
    </row>
    <row r="38" spans="1:2">
      <c r="A38" s="7">
        <f t="shared" si="1"/>
        <v>200</v>
      </c>
      <c r="B38" s="4">
        <v>0</v>
      </c>
    </row>
    <row r="39" spans="1:2">
      <c r="A39" s="7">
        <f t="shared" si="1"/>
        <v>200</v>
      </c>
      <c r="B39" s="4">
        <v>0</v>
      </c>
    </row>
    <row r="40" spans="1:2">
      <c r="A40" s="7">
        <f t="shared" si="1"/>
        <v>200</v>
      </c>
      <c r="B40" s="4">
        <v>0</v>
      </c>
    </row>
    <row r="41" spans="1:2">
      <c r="A41" s="7">
        <f t="shared" si="1"/>
        <v>200</v>
      </c>
      <c r="B41" s="4">
        <v>0</v>
      </c>
    </row>
    <row r="42" spans="1:2">
      <c r="A42" s="7">
        <f t="shared" si="1"/>
        <v>200</v>
      </c>
      <c r="B42" s="4">
        <v>0</v>
      </c>
    </row>
    <row r="43" spans="1:2">
      <c r="A43" s="7">
        <f t="shared" si="1"/>
        <v>200</v>
      </c>
      <c r="B43" s="4">
        <v>0</v>
      </c>
    </row>
    <row r="44" spans="1:2">
      <c r="A44" s="7">
        <f t="shared" si="1"/>
        <v>200</v>
      </c>
      <c r="B44" s="4">
        <v>0</v>
      </c>
    </row>
    <row r="45" spans="1:2">
      <c r="A45" s="7">
        <f t="shared" si="1"/>
        <v>200</v>
      </c>
      <c r="B45" s="4">
        <v>0</v>
      </c>
    </row>
    <row r="46" spans="1:2">
      <c r="A46" s="7">
        <f t="shared" si="1"/>
        <v>200</v>
      </c>
      <c r="B46" s="4">
        <v>0</v>
      </c>
    </row>
    <row r="47" spans="1:2">
      <c r="A47" s="7">
        <f t="shared" si="1"/>
        <v>200</v>
      </c>
      <c r="B47" s="4">
        <v>0</v>
      </c>
    </row>
    <row r="48" spans="1:2">
      <c r="A48" s="7">
        <f t="shared" si="1"/>
        <v>200</v>
      </c>
      <c r="B48" s="4">
        <v>0</v>
      </c>
    </row>
    <row r="49" spans="1:2">
      <c r="A49" s="7">
        <f t="shared" si="1"/>
        <v>200</v>
      </c>
      <c r="B49" s="4">
        <v>0</v>
      </c>
    </row>
    <row r="50" spans="1:2">
      <c r="A50" s="7">
        <f t="shared" si="1"/>
        <v>200</v>
      </c>
      <c r="B50" s="4">
        <v>0</v>
      </c>
    </row>
    <row r="51" spans="1:2">
      <c r="A51" s="7">
        <f t="shared" si="1"/>
        <v>200</v>
      </c>
      <c r="B51" s="4">
        <v>0</v>
      </c>
    </row>
    <row r="52" spans="1:2">
      <c r="A52" s="7">
        <f t="shared" si="1"/>
        <v>200</v>
      </c>
      <c r="B52" s="4">
        <v>0</v>
      </c>
    </row>
    <row r="53" spans="1:2">
      <c r="A53" s="7">
        <f t="shared" si="1"/>
        <v>200</v>
      </c>
      <c r="B53" s="4">
        <v>0</v>
      </c>
    </row>
    <row r="54" spans="1:2">
      <c r="A54" s="7">
        <f t="shared" si="1"/>
        <v>200</v>
      </c>
      <c r="B54" s="4">
        <v>0</v>
      </c>
    </row>
    <row r="55" spans="1:2">
      <c r="A55" s="7">
        <f t="shared" si="1"/>
        <v>200</v>
      </c>
      <c r="B55" s="4">
        <v>0</v>
      </c>
    </row>
    <row r="56" spans="1:2">
      <c r="A56" s="7">
        <f t="shared" si="1"/>
        <v>200</v>
      </c>
      <c r="B56" s="4">
        <v>0</v>
      </c>
    </row>
    <row r="57" spans="1:2">
      <c r="A57" s="7">
        <f t="shared" si="1"/>
        <v>200</v>
      </c>
      <c r="B57" s="4">
        <v>0</v>
      </c>
    </row>
    <row r="58" spans="1:2">
      <c r="A58" s="7">
        <f t="shared" si="1"/>
        <v>200</v>
      </c>
      <c r="B58" s="4">
        <v>0</v>
      </c>
    </row>
    <row r="59" spans="1:2">
      <c r="A59" s="7">
        <f t="shared" si="1"/>
        <v>200</v>
      </c>
      <c r="B59" s="4">
        <v>0</v>
      </c>
    </row>
    <row r="60" spans="1:2">
      <c r="A60" s="7">
        <f t="shared" si="1"/>
        <v>200</v>
      </c>
      <c r="B60" s="4">
        <v>0</v>
      </c>
    </row>
    <row r="61" spans="1:2">
      <c r="A61" s="7">
        <f t="shared" si="1"/>
        <v>200</v>
      </c>
      <c r="B61" s="4">
        <v>0</v>
      </c>
    </row>
    <row r="62" spans="1:2">
      <c r="A62" s="7">
        <f t="shared" si="1"/>
        <v>200</v>
      </c>
      <c r="B62" s="4">
        <v>0</v>
      </c>
    </row>
    <row r="63" spans="1:2">
      <c r="A63" s="7">
        <f t="shared" si="1"/>
        <v>200</v>
      </c>
      <c r="B63" s="4">
        <v>0</v>
      </c>
    </row>
    <row r="64" spans="1:2">
      <c r="A64" s="7">
        <f t="shared" si="1"/>
        <v>200</v>
      </c>
      <c r="B64" s="4">
        <v>0</v>
      </c>
    </row>
    <row r="65" spans="1:2">
      <c r="A65" s="7">
        <f t="shared" si="1"/>
        <v>200</v>
      </c>
      <c r="B65" s="4">
        <v>0</v>
      </c>
    </row>
    <row r="66" spans="1:2">
      <c r="A66" s="7">
        <f t="shared" si="1"/>
        <v>200</v>
      </c>
      <c r="B66" s="4">
        <v>0</v>
      </c>
    </row>
    <row r="67" spans="1:2">
      <c r="A67" s="7">
        <f t="shared" si="1"/>
        <v>200</v>
      </c>
      <c r="B67" s="4">
        <v>0</v>
      </c>
    </row>
    <row r="68" spans="1:2">
      <c r="A68" s="7">
        <f t="shared" si="1"/>
        <v>200</v>
      </c>
      <c r="B68" s="4">
        <v>0</v>
      </c>
    </row>
    <row r="69" spans="1:2">
      <c r="A69" s="7">
        <f t="shared" si="1"/>
        <v>200</v>
      </c>
      <c r="B69" s="4">
        <v>0</v>
      </c>
    </row>
    <row r="70" spans="1:2">
      <c r="A70" s="7">
        <f t="shared" si="1"/>
        <v>200</v>
      </c>
      <c r="B70" s="4">
        <v>0</v>
      </c>
    </row>
    <row r="71" spans="1:2">
      <c r="A71" s="7">
        <f t="shared" si="1"/>
        <v>200</v>
      </c>
      <c r="B71" s="4">
        <v>0</v>
      </c>
    </row>
    <row r="72" spans="1:2">
      <c r="A72" s="7">
        <f t="shared" si="1"/>
        <v>200</v>
      </c>
      <c r="B72" s="4">
        <v>0</v>
      </c>
    </row>
    <row r="73" spans="1:2">
      <c r="A73" s="7">
        <f t="shared" si="1"/>
        <v>200</v>
      </c>
      <c r="B73" s="4">
        <v>0</v>
      </c>
    </row>
    <row r="74" spans="1:2">
      <c r="A74" s="7">
        <f t="shared" si="1"/>
        <v>200</v>
      </c>
      <c r="B74" s="4">
        <v>0</v>
      </c>
    </row>
    <row r="75" spans="1:2">
      <c r="A75" s="7">
        <f t="shared" si="1"/>
        <v>200</v>
      </c>
      <c r="B75" s="4">
        <v>0</v>
      </c>
    </row>
    <row r="76" spans="1:2">
      <c r="A76" s="7">
        <f t="shared" ref="A76:A139" si="2">A75</f>
        <v>200</v>
      </c>
      <c r="B76" s="4">
        <v>0</v>
      </c>
    </row>
    <row r="77" spans="1:2">
      <c r="A77" s="7">
        <f t="shared" si="2"/>
        <v>200</v>
      </c>
      <c r="B77" s="4">
        <v>0</v>
      </c>
    </row>
    <row r="78" spans="1:2">
      <c r="A78" s="7">
        <f t="shared" si="2"/>
        <v>200</v>
      </c>
      <c r="B78" s="4">
        <v>0</v>
      </c>
    </row>
    <row r="79" spans="1:2">
      <c r="A79" s="7">
        <f t="shared" si="2"/>
        <v>200</v>
      </c>
      <c r="B79" s="4">
        <v>0</v>
      </c>
    </row>
    <row r="80" spans="1:2">
      <c r="A80" s="7">
        <f t="shared" si="2"/>
        <v>200</v>
      </c>
      <c r="B80" s="4">
        <v>0</v>
      </c>
    </row>
    <row r="81" spans="1:2">
      <c r="A81" s="7">
        <f t="shared" si="2"/>
        <v>200</v>
      </c>
      <c r="B81" s="4">
        <v>0</v>
      </c>
    </row>
    <row r="82" spans="1:2">
      <c r="A82" s="7">
        <f t="shared" si="2"/>
        <v>200</v>
      </c>
      <c r="B82" s="4">
        <v>0</v>
      </c>
    </row>
    <row r="83" spans="1:2">
      <c r="A83" s="7">
        <f t="shared" si="2"/>
        <v>200</v>
      </c>
      <c r="B83" s="4">
        <v>0</v>
      </c>
    </row>
    <row r="84" spans="1:2">
      <c r="A84" s="7">
        <f t="shared" si="2"/>
        <v>200</v>
      </c>
      <c r="B84" s="4">
        <v>0</v>
      </c>
    </row>
    <row r="85" spans="1:2">
      <c r="A85" s="7">
        <f t="shared" si="2"/>
        <v>200</v>
      </c>
      <c r="B85" s="4">
        <v>0</v>
      </c>
    </row>
    <row r="86" spans="1:2">
      <c r="A86" s="7">
        <f t="shared" si="2"/>
        <v>200</v>
      </c>
      <c r="B86" s="4">
        <v>0</v>
      </c>
    </row>
    <row r="87" spans="1:2">
      <c r="A87" s="7">
        <f t="shared" si="2"/>
        <v>200</v>
      </c>
      <c r="B87" s="4">
        <v>0</v>
      </c>
    </row>
    <row r="88" spans="1:2">
      <c r="A88" s="7">
        <f t="shared" si="2"/>
        <v>200</v>
      </c>
      <c r="B88" s="4">
        <v>0</v>
      </c>
    </row>
    <row r="89" spans="1:2">
      <c r="A89" s="7">
        <f t="shared" si="2"/>
        <v>200</v>
      </c>
      <c r="B89" s="4">
        <v>0</v>
      </c>
    </row>
    <row r="90" spans="1:2">
      <c r="A90" s="7">
        <f t="shared" si="2"/>
        <v>200</v>
      </c>
      <c r="B90" s="4">
        <v>0</v>
      </c>
    </row>
    <row r="91" spans="1:2">
      <c r="A91" s="7">
        <f t="shared" si="2"/>
        <v>200</v>
      </c>
      <c r="B91" s="4">
        <v>0</v>
      </c>
    </row>
    <row r="92" spans="1:2">
      <c r="A92" s="7">
        <f t="shared" si="2"/>
        <v>200</v>
      </c>
      <c r="B92" s="4">
        <v>0</v>
      </c>
    </row>
    <row r="93" spans="1:2">
      <c r="A93" s="7">
        <f t="shared" si="2"/>
        <v>200</v>
      </c>
      <c r="B93" s="4">
        <v>0</v>
      </c>
    </row>
    <row r="94" spans="1:2">
      <c r="A94" s="7">
        <f t="shared" si="2"/>
        <v>200</v>
      </c>
      <c r="B94" s="4">
        <v>0</v>
      </c>
    </row>
    <row r="95" spans="1:2">
      <c r="A95" s="7">
        <f t="shared" si="2"/>
        <v>200</v>
      </c>
      <c r="B95" s="4">
        <v>0</v>
      </c>
    </row>
    <row r="96" spans="1:2">
      <c r="A96" s="7">
        <f t="shared" si="2"/>
        <v>200</v>
      </c>
      <c r="B96" s="4">
        <v>0</v>
      </c>
    </row>
    <row r="97" spans="1:2">
      <c r="A97" s="7">
        <f t="shared" si="2"/>
        <v>200</v>
      </c>
      <c r="B97" s="4">
        <v>0</v>
      </c>
    </row>
    <row r="98" spans="1:2">
      <c r="A98" s="7">
        <f t="shared" si="2"/>
        <v>200</v>
      </c>
      <c r="B98" s="4">
        <v>0</v>
      </c>
    </row>
    <row r="99" spans="1:2">
      <c r="A99" s="7">
        <f t="shared" si="2"/>
        <v>200</v>
      </c>
      <c r="B99" s="4">
        <v>0</v>
      </c>
    </row>
    <row r="100" spans="1:2">
      <c r="A100" s="7">
        <f t="shared" si="2"/>
        <v>200</v>
      </c>
      <c r="B100" s="4">
        <v>0</v>
      </c>
    </row>
    <row r="101" spans="1:2">
      <c r="A101" s="7">
        <f t="shared" si="2"/>
        <v>200</v>
      </c>
      <c r="B101" s="4">
        <v>0</v>
      </c>
    </row>
    <row r="102" spans="1:2">
      <c r="A102" s="7">
        <f t="shared" si="2"/>
        <v>200</v>
      </c>
      <c r="B102" s="4">
        <v>0</v>
      </c>
    </row>
    <row r="103" spans="1:2">
      <c r="A103" s="7">
        <f t="shared" si="2"/>
        <v>200</v>
      </c>
      <c r="B103" s="4">
        <v>0</v>
      </c>
    </row>
    <row r="104" spans="1:2">
      <c r="A104" s="7">
        <f t="shared" si="2"/>
        <v>200</v>
      </c>
      <c r="B104" s="4">
        <v>0</v>
      </c>
    </row>
    <row r="105" spans="1:2">
      <c r="A105" s="7">
        <f t="shared" si="2"/>
        <v>200</v>
      </c>
      <c r="B105" s="4">
        <v>0</v>
      </c>
    </row>
    <row r="106" spans="1:2">
      <c r="A106" s="7">
        <f t="shared" si="2"/>
        <v>200</v>
      </c>
      <c r="B106" s="4">
        <v>0</v>
      </c>
    </row>
    <row r="107" spans="1:2">
      <c r="A107" s="7">
        <f t="shared" si="2"/>
        <v>200</v>
      </c>
      <c r="B107" s="4">
        <v>0</v>
      </c>
    </row>
    <row r="108" spans="1:2">
      <c r="A108" s="7">
        <f t="shared" si="2"/>
        <v>200</v>
      </c>
      <c r="B108" s="4">
        <v>0</v>
      </c>
    </row>
    <row r="109" spans="1:2">
      <c r="A109" s="7">
        <f t="shared" si="2"/>
        <v>200</v>
      </c>
      <c r="B109" s="4">
        <v>0</v>
      </c>
    </row>
    <row r="110" spans="1:2">
      <c r="A110" s="7">
        <f t="shared" si="2"/>
        <v>200</v>
      </c>
      <c r="B110" s="4">
        <v>0</v>
      </c>
    </row>
    <row r="111" spans="1:2">
      <c r="A111" s="7">
        <f t="shared" si="2"/>
        <v>200</v>
      </c>
      <c r="B111" s="4">
        <v>0</v>
      </c>
    </row>
    <row r="112" spans="1:2">
      <c r="A112" s="7">
        <f t="shared" si="2"/>
        <v>200</v>
      </c>
      <c r="B112" s="4">
        <v>0</v>
      </c>
    </row>
    <row r="113" spans="1:2">
      <c r="A113" s="7">
        <f t="shared" si="2"/>
        <v>200</v>
      </c>
      <c r="B113" s="4">
        <v>0</v>
      </c>
    </row>
    <row r="114" spans="1:2">
      <c r="A114" s="7">
        <f t="shared" si="2"/>
        <v>200</v>
      </c>
      <c r="B114" s="4">
        <v>0</v>
      </c>
    </row>
    <row r="115" spans="1:2">
      <c r="A115" s="7">
        <f t="shared" si="2"/>
        <v>200</v>
      </c>
      <c r="B115" s="4">
        <v>0</v>
      </c>
    </row>
    <row r="116" spans="1:2">
      <c r="A116" s="7">
        <f t="shared" si="2"/>
        <v>200</v>
      </c>
      <c r="B116" s="4">
        <v>0</v>
      </c>
    </row>
    <row r="117" spans="1:2">
      <c r="A117" s="7">
        <f t="shared" si="2"/>
        <v>200</v>
      </c>
      <c r="B117" s="4">
        <v>0</v>
      </c>
    </row>
    <row r="118" spans="1:2">
      <c r="A118" s="7">
        <f t="shared" si="2"/>
        <v>200</v>
      </c>
      <c r="B118" s="4">
        <v>0</v>
      </c>
    </row>
    <row r="119" spans="1:2">
      <c r="A119" s="7">
        <f t="shared" si="2"/>
        <v>200</v>
      </c>
      <c r="B119" s="4">
        <v>0</v>
      </c>
    </row>
    <row r="120" spans="1:2">
      <c r="A120" s="7">
        <f t="shared" si="2"/>
        <v>200</v>
      </c>
      <c r="B120" s="4">
        <v>0</v>
      </c>
    </row>
    <row r="121" spans="1:2">
      <c r="A121" s="7">
        <f t="shared" si="2"/>
        <v>200</v>
      </c>
      <c r="B121" s="4">
        <v>0</v>
      </c>
    </row>
    <row r="122" spans="1:2">
      <c r="A122" s="7">
        <f t="shared" si="2"/>
        <v>200</v>
      </c>
      <c r="B122" s="4">
        <v>0</v>
      </c>
    </row>
    <row r="123" spans="1:2">
      <c r="A123" s="7">
        <f t="shared" si="2"/>
        <v>200</v>
      </c>
      <c r="B123" s="4">
        <v>0</v>
      </c>
    </row>
    <row r="124" spans="1:2">
      <c r="A124" s="7">
        <f t="shared" si="2"/>
        <v>200</v>
      </c>
      <c r="B124" s="4">
        <v>0</v>
      </c>
    </row>
    <row r="125" spans="1:2">
      <c r="A125" s="7">
        <f t="shared" si="2"/>
        <v>200</v>
      </c>
      <c r="B125" s="4">
        <v>0</v>
      </c>
    </row>
    <row r="126" spans="1:2">
      <c r="A126" s="7">
        <f t="shared" si="2"/>
        <v>200</v>
      </c>
      <c r="B126" s="4">
        <v>0</v>
      </c>
    </row>
    <row r="127" spans="1:2">
      <c r="A127" s="7">
        <f t="shared" si="2"/>
        <v>200</v>
      </c>
      <c r="B127" s="4">
        <v>0</v>
      </c>
    </row>
    <row r="128" spans="1:2">
      <c r="A128" s="7">
        <f t="shared" si="2"/>
        <v>200</v>
      </c>
      <c r="B128" s="4">
        <v>0</v>
      </c>
    </row>
    <row r="129" spans="1:2">
      <c r="A129" s="7">
        <f t="shared" si="2"/>
        <v>200</v>
      </c>
      <c r="B129" s="4">
        <v>0</v>
      </c>
    </row>
    <row r="130" spans="1:2">
      <c r="A130" s="7">
        <f t="shared" si="2"/>
        <v>200</v>
      </c>
      <c r="B130" s="4">
        <v>0</v>
      </c>
    </row>
    <row r="131" spans="1:2">
      <c r="A131" s="7">
        <f t="shared" si="2"/>
        <v>200</v>
      </c>
      <c r="B131" s="4">
        <v>0</v>
      </c>
    </row>
    <row r="132" spans="1:2">
      <c r="A132" s="7">
        <f t="shared" si="2"/>
        <v>200</v>
      </c>
      <c r="B132" s="4">
        <v>0</v>
      </c>
    </row>
    <row r="133" spans="1:2">
      <c r="A133" s="7">
        <f t="shared" si="2"/>
        <v>200</v>
      </c>
      <c r="B133" s="4">
        <v>0</v>
      </c>
    </row>
    <row r="134" spans="1:2">
      <c r="A134" s="7">
        <f t="shared" si="2"/>
        <v>200</v>
      </c>
      <c r="B134" s="4">
        <v>0</v>
      </c>
    </row>
    <row r="135" spans="1:2">
      <c r="A135" s="7">
        <f t="shared" si="2"/>
        <v>200</v>
      </c>
      <c r="B135" s="4">
        <v>0</v>
      </c>
    </row>
    <row r="136" spans="1:2">
      <c r="A136" s="7">
        <f t="shared" si="2"/>
        <v>200</v>
      </c>
      <c r="B136" s="4">
        <v>0</v>
      </c>
    </row>
    <row r="137" spans="1:2">
      <c r="A137" s="7">
        <f t="shared" si="2"/>
        <v>200</v>
      </c>
      <c r="B137" s="4">
        <v>0</v>
      </c>
    </row>
    <row r="138" spans="1:2">
      <c r="A138" s="7">
        <f t="shared" si="2"/>
        <v>200</v>
      </c>
      <c r="B138" s="4">
        <v>0</v>
      </c>
    </row>
    <row r="139" spans="1:2">
      <c r="A139" s="7">
        <f t="shared" si="2"/>
        <v>200</v>
      </c>
      <c r="B139" s="4">
        <v>0</v>
      </c>
    </row>
    <row r="140" spans="1:2">
      <c r="A140" s="7">
        <f t="shared" ref="A140:A203" si="3">A139</f>
        <v>200</v>
      </c>
      <c r="B140" s="4">
        <v>0</v>
      </c>
    </row>
    <row r="141" spans="1:2">
      <c r="A141" s="7">
        <f t="shared" si="3"/>
        <v>200</v>
      </c>
      <c r="B141" s="4">
        <v>0</v>
      </c>
    </row>
    <row r="142" spans="1:2">
      <c r="A142" s="7">
        <f t="shared" si="3"/>
        <v>200</v>
      </c>
      <c r="B142" s="4">
        <v>0</v>
      </c>
    </row>
    <row r="143" spans="1:2">
      <c r="A143" s="7">
        <f t="shared" si="3"/>
        <v>200</v>
      </c>
      <c r="B143" s="4">
        <v>0</v>
      </c>
    </row>
    <row r="144" spans="1:2">
      <c r="A144" s="7">
        <f t="shared" si="3"/>
        <v>200</v>
      </c>
      <c r="B144" s="4">
        <v>0</v>
      </c>
    </row>
    <row r="145" spans="1:2">
      <c r="A145" s="7">
        <f t="shared" si="3"/>
        <v>200</v>
      </c>
      <c r="B145" s="4">
        <v>0</v>
      </c>
    </row>
    <row r="146" spans="1:2">
      <c r="A146" s="7">
        <f t="shared" si="3"/>
        <v>200</v>
      </c>
      <c r="B146" s="4">
        <v>0</v>
      </c>
    </row>
    <row r="147" spans="1:2">
      <c r="A147" s="7">
        <f t="shared" si="3"/>
        <v>200</v>
      </c>
      <c r="B147" s="4">
        <v>0</v>
      </c>
    </row>
    <row r="148" spans="1:2">
      <c r="A148" s="7">
        <f t="shared" si="3"/>
        <v>200</v>
      </c>
      <c r="B148" s="4">
        <v>0</v>
      </c>
    </row>
    <row r="149" spans="1:2">
      <c r="A149" s="7">
        <f t="shared" si="3"/>
        <v>200</v>
      </c>
      <c r="B149" s="4">
        <v>0</v>
      </c>
    </row>
    <row r="150" spans="1:2">
      <c r="A150" s="7">
        <f t="shared" si="3"/>
        <v>200</v>
      </c>
      <c r="B150" s="4">
        <v>0</v>
      </c>
    </row>
    <row r="151" spans="1:2">
      <c r="A151" s="7">
        <f t="shared" si="3"/>
        <v>200</v>
      </c>
      <c r="B151" s="4">
        <v>0</v>
      </c>
    </row>
    <row r="152" spans="1:2">
      <c r="A152" s="7">
        <f t="shared" si="3"/>
        <v>200</v>
      </c>
      <c r="B152" s="4">
        <v>0</v>
      </c>
    </row>
    <row r="153" spans="1:2">
      <c r="A153" s="7">
        <f t="shared" si="3"/>
        <v>200</v>
      </c>
      <c r="B153" s="4">
        <v>0</v>
      </c>
    </row>
    <row r="154" spans="1:2">
      <c r="A154" s="7">
        <f t="shared" si="3"/>
        <v>200</v>
      </c>
      <c r="B154" s="4">
        <v>0</v>
      </c>
    </row>
    <row r="155" spans="1:2">
      <c r="A155" s="7">
        <f t="shared" si="3"/>
        <v>200</v>
      </c>
      <c r="B155" s="4">
        <v>0</v>
      </c>
    </row>
    <row r="156" spans="1:2">
      <c r="A156" s="7">
        <f t="shared" si="3"/>
        <v>200</v>
      </c>
      <c r="B156" s="4">
        <v>0</v>
      </c>
    </row>
    <row r="157" spans="1:2">
      <c r="A157" s="7">
        <f t="shared" si="3"/>
        <v>200</v>
      </c>
      <c r="B157" s="4">
        <v>0</v>
      </c>
    </row>
    <row r="158" spans="1:2">
      <c r="A158" s="7">
        <f t="shared" si="3"/>
        <v>200</v>
      </c>
      <c r="B158" s="4">
        <v>0</v>
      </c>
    </row>
    <row r="159" spans="1:2">
      <c r="A159" s="7">
        <f t="shared" si="3"/>
        <v>200</v>
      </c>
      <c r="B159" s="4">
        <v>0</v>
      </c>
    </row>
    <row r="160" spans="1:2">
      <c r="A160" s="7">
        <f t="shared" si="3"/>
        <v>200</v>
      </c>
      <c r="B160" s="4">
        <v>0</v>
      </c>
    </row>
    <row r="161" spans="1:2">
      <c r="A161" s="7">
        <f t="shared" si="3"/>
        <v>200</v>
      </c>
      <c r="B161" s="4">
        <v>0</v>
      </c>
    </row>
    <row r="162" spans="1:2">
      <c r="A162" s="7">
        <f t="shared" si="3"/>
        <v>200</v>
      </c>
      <c r="B162" s="4">
        <v>0</v>
      </c>
    </row>
    <row r="163" spans="1:2">
      <c r="A163" s="7">
        <f t="shared" si="3"/>
        <v>200</v>
      </c>
      <c r="B163" s="4">
        <v>0</v>
      </c>
    </row>
    <row r="164" spans="1:2">
      <c r="A164" s="7">
        <f t="shared" si="3"/>
        <v>200</v>
      </c>
      <c r="B164" s="4">
        <v>0</v>
      </c>
    </row>
    <row r="165" spans="1:2">
      <c r="A165" s="7">
        <f t="shared" si="3"/>
        <v>200</v>
      </c>
      <c r="B165" s="4">
        <v>0</v>
      </c>
    </row>
    <row r="166" spans="1:2">
      <c r="A166" s="7">
        <f t="shared" si="3"/>
        <v>200</v>
      </c>
      <c r="B166" s="4">
        <v>0</v>
      </c>
    </row>
    <row r="167" spans="1:2">
      <c r="A167" s="7">
        <f t="shared" si="3"/>
        <v>200</v>
      </c>
      <c r="B167" s="4">
        <v>0</v>
      </c>
    </row>
    <row r="168" spans="1:2">
      <c r="A168" s="7">
        <f t="shared" si="3"/>
        <v>200</v>
      </c>
      <c r="B168" s="4">
        <v>0</v>
      </c>
    </row>
    <row r="169" spans="1:2">
      <c r="A169" s="7">
        <f t="shared" si="3"/>
        <v>200</v>
      </c>
      <c r="B169" s="4">
        <v>0</v>
      </c>
    </row>
    <row r="170" spans="1:2">
      <c r="A170" s="7">
        <f t="shared" si="3"/>
        <v>200</v>
      </c>
      <c r="B170" s="4">
        <v>0</v>
      </c>
    </row>
    <row r="171" spans="1:2">
      <c r="A171" s="7">
        <f t="shared" si="3"/>
        <v>200</v>
      </c>
      <c r="B171" s="4">
        <v>0</v>
      </c>
    </row>
    <row r="172" spans="1:2">
      <c r="A172" s="7">
        <f t="shared" si="3"/>
        <v>200</v>
      </c>
      <c r="B172" s="4">
        <v>0</v>
      </c>
    </row>
    <row r="173" spans="1:2">
      <c r="A173" s="7">
        <f t="shared" si="3"/>
        <v>200</v>
      </c>
      <c r="B173" s="4">
        <v>0</v>
      </c>
    </row>
    <row r="174" spans="1:2">
      <c r="A174" s="7">
        <f t="shared" si="3"/>
        <v>200</v>
      </c>
      <c r="B174" s="4">
        <v>0</v>
      </c>
    </row>
    <row r="175" spans="1:2">
      <c r="A175" s="7">
        <f t="shared" si="3"/>
        <v>200</v>
      </c>
      <c r="B175" s="4">
        <v>0</v>
      </c>
    </row>
    <row r="176" spans="1:2">
      <c r="A176" s="7">
        <f t="shared" si="3"/>
        <v>200</v>
      </c>
      <c r="B176" s="4">
        <v>0</v>
      </c>
    </row>
    <row r="177" spans="1:2">
      <c r="A177" s="7">
        <f t="shared" si="3"/>
        <v>200</v>
      </c>
      <c r="B177" s="4">
        <v>0</v>
      </c>
    </row>
    <row r="178" spans="1:2">
      <c r="A178" s="7">
        <f t="shared" si="3"/>
        <v>200</v>
      </c>
      <c r="B178" s="4">
        <v>0</v>
      </c>
    </row>
    <row r="179" spans="1:2">
      <c r="A179" s="7">
        <f t="shared" si="3"/>
        <v>200</v>
      </c>
      <c r="B179" s="4">
        <v>0</v>
      </c>
    </row>
    <row r="180" spans="1:2">
      <c r="A180" s="7">
        <f t="shared" si="3"/>
        <v>200</v>
      </c>
      <c r="B180" s="4">
        <v>0</v>
      </c>
    </row>
    <row r="181" spans="1:2">
      <c r="A181" s="7">
        <f t="shared" si="3"/>
        <v>200</v>
      </c>
      <c r="B181" s="4">
        <v>0</v>
      </c>
    </row>
    <row r="182" spans="1:2">
      <c r="A182" s="7">
        <f t="shared" si="3"/>
        <v>200</v>
      </c>
      <c r="B182" s="4">
        <v>0</v>
      </c>
    </row>
    <row r="183" spans="1:2">
      <c r="A183" s="7">
        <f t="shared" si="3"/>
        <v>200</v>
      </c>
      <c r="B183" s="4">
        <v>0</v>
      </c>
    </row>
    <row r="184" spans="1:2">
      <c r="A184" s="7">
        <f t="shared" si="3"/>
        <v>200</v>
      </c>
      <c r="B184" s="4">
        <v>0</v>
      </c>
    </row>
    <row r="185" spans="1:2">
      <c r="A185" s="7">
        <f t="shared" si="3"/>
        <v>200</v>
      </c>
      <c r="B185" s="4">
        <v>0</v>
      </c>
    </row>
    <row r="186" spans="1:2">
      <c r="A186" s="7">
        <f t="shared" si="3"/>
        <v>200</v>
      </c>
      <c r="B186" s="4">
        <v>0</v>
      </c>
    </row>
    <row r="187" spans="1:2">
      <c r="A187" s="7">
        <f t="shared" si="3"/>
        <v>200</v>
      </c>
      <c r="B187" s="4">
        <v>0</v>
      </c>
    </row>
    <row r="188" spans="1:2">
      <c r="A188" s="7">
        <f t="shared" si="3"/>
        <v>200</v>
      </c>
      <c r="B188" s="4">
        <v>0</v>
      </c>
    </row>
    <row r="189" spans="1:2">
      <c r="A189" s="7">
        <f t="shared" si="3"/>
        <v>200</v>
      </c>
      <c r="B189" s="4">
        <v>0</v>
      </c>
    </row>
    <row r="190" spans="1:2">
      <c r="A190" s="7">
        <f t="shared" si="3"/>
        <v>200</v>
      </c>
      <c r="B190" s="4">
        <v>0</v>
      </c>
    </row>
    <row r="191" spans="1:2">
      <c r="A191" s="7">
        <f t="shared" si="3"/>
        <v>200</v>
      </c>
      <c r="B191" s="4">
        <v>0</v>
      </c>
    </row>
    <row r="192" spans="1:2">
      <c r="A192" s="7">
        <f t="shared" si="3"/>
        <v>200</v>
      </c>
      <c r="B192" s="4">
        <v>0</v>
      </c>
    </row>
    <row r="193" spans="1:2">
      <c r="A193" s="7">
        <f t="shared" si="3"/>
        <v>200</v>
      </c>
      <c r="B193" s="4">
        <v>0</v>
      </c>
    </row>
    <row r="194" spans="1:2">
      <c r="A194" s="7">
        <f t="shared" si="3"/>
        <v>200</v>
      </c>
      <c r="B194" s="4">
        <v>0</v>
      </c>
    </row>
    <row r="195" spans="1:2">
      <c r="A195" s="7">
        <f t="shared" si="3"/>
        <v>200</v>
      </c>
      <c r="B195" s="4">
        <v>0</v>
      </c>
    </row>
    <row r="196" spans="1:2">
      <c r="A196" s="7">
        <f t="shared" si="3"/>
        <v>200</v>
      </c>
      <c r="B196" s="4">
        <v>0</v>
      </c>
    </row>
    <row r="197" spans="1:2">
      <c r="A197" s="7">
        <f t="shared" si="3"/>
        <v>200</v>
      </c>
      <c r="B197" s="4">
        <v>0</v>
      </c>
    </row>
    <row r="198" spans="1:2">
      <c r="A198" s="7">
        <f t="shared" si="3"/>
        <v>200</v>
      </c>
      <c r="B198" s="4">
        <v>0</v>
      </c>
    </row>
    <row r="199" spans="1:2">
      <c r="A199" s="7">
        <f t="shared" si="3"/>
        <v>200</v>
      </c>
      <c r="B199" s="4">
        <v>0</v>
      </c>
    </row>
    <row r="200" spans="1:2">
      <c r="A200" s="7">
        <f t="shared" si="3"/>
        <v>200</v>
      </c>
      <c r="B200" s="4">
        <v>0</v>
      </c>
    </row>
    <row r="201" spans="1:2">
      <c r="A201" s="7">
        <f t="shared" si="3"/>
        <v>200</v>
      </c>
      <c r="B201" s="4">
        <v>0</v>
      </c>
    </row>
    <row r="202" spans="1:2">
      <c r="A202" s="7">
        <f t="shared" si="3"/>
        <v>200</v>
      </c>
      <c r="B202" s="4">
        <v>0</v>
      </c>
    </row>
    <row r="203" spans="1:2">
      <c r="A203" s="7">
        <f t="shared" si="3"/>
        <v>200</v>
      </c>
      <c r="B203" s="4">
        <v>0</v>
      </c>
    </row>
    <row r="204" spans="1:2">
      <c r="A204" s="7">
        <f t="shared" ref="A204:A233" si="4">A203</f>
        <v>200</v>
      </c>
      <c r="B204" s="4">
        <v>0</v>
      </c>
    </row>
    <row r="205" spans="1:2">
      <c r="A205" s="7">
        <f t="shared" si="4"/>
        <v>200</v>
      </c>
      <c r="B205" s="4">
        <v>0</v>
      </c>
    </row>
    <row r="206" spans="1:2">
      <c r="A206" s="7">
        <f t="shared" si="4"/>
        <v>200</v>
      </c>
      <c r="B206" s="4">
        <v>0</v>
      </c>
    </row>
    <row r="207" spans="1:2">
      <c r="A207" s="7">
        <f t="shared" si="4"/>
        <v>200</v>
      </c>
      <c r="B207" s="4">
        <v>0</v>
      </c>
    </row>
    <row r="208" spans="1:2">
      <c r="A208" s="7">
        <f t="shared" si="4"/>
        <v>200</v>
      </c>
      <c r="B208" s="4">
        <v>0</v>
      </c>
    </row>
    <row r="209" spans="1:2">
      <c r="A209" s="7">
        <f t="shared" si="4"/>
        <v>200</v>
      </c>
      <c r="B209" s="4">
        <v>0</v>
      </c>
    </row>
    <row r="210" spans="1:2">
      <c r="A210" s="7">
        <f t="shared" si="4"/>
        <v>200</v>
      </c>
      <c r="B210" s="4">
        <v>0</v>
      </c>
    </row>
    <row r="211" spans="1:2">
      <c r="A211" s="7">
        <f t="shared" si="4"/>
        <v>200</v>
      </c>
      <c r="B211" s="4">
        <v>0</v>
      </c>
    </row>
    <row r="212" spans="1:2">
      <c r="A212" s="7">
        <f t="shared" si="4"/>
        <v>200</v>
      </c>
      <c r="B212" s="4">
        <v>0</v>
      </c>
    </row>
    <row r="213" spans="1:2">
      <c r="A213" s="7">
        <f t="shared" si="4"/>
        <v>200</v>
      </c>
      <c r="B213" s="4">
        <v>0</v>
      </c>
    </row>
    <row r="214" spans="1:2">
      <c r="A214" s="7">
        <f t="shared" si="4"/>
        <v>200</v>
      </c>
      <c r="B214" s="4">
        <v>0</v>
      </c>
    </row>
    <row r="215" spans="1:2">
      <c r="A215" s="7">
        <f t="shared" si="4"/>
        <v>200</v>
      </c>
      <c r="B215" s="4">
        <v>0</v>
      </c>
    </row>
    <row r="216" spans="1:2">
      <c r="A216" s="7">
        <f t="shared" si="4"/>
        <v>200</v>
      </c>
      <c r="B216" s="4">
        <v>0</v>
      </c>
    </row>
    <row r="217" spans="1:2">
      <c r="A217" s="7">
        <f t="shared" si="4"/>
        <v>200</v>
      </c>
      <c r="B217" s="4">
        <v>0</v>
      </c>
    </row>
    <row r="218" spans="1:2">
      <c r="A218" s="7">
        <f t="shared" si="4"/>
        <v>200</v>
      </c>
      <c r="B218" s="4">
        <v>0</v>
      </c>
    </row>
    <row r="219" spans="1:2">
      <c r="A219" s="7">
        <f t="shared" si="4"/>
        <v>200</v>
      </c>
      <c r="B219" s="4">
        <v>0</v>
      </c>
    </row>
    <row r="220" spans="1:2">
      <c r="A220" s="7">
        <f t="shared" si="4"/>
        <v>200</v>
      </c>
      <c r="B220" s="4">
        <v>0</v>
      </c>
    </row>
    <row r="221" spans="1:2">
      <c r="A221" s="7">
        <f t="shared" si="4"/>
        <v>200</v>
      </c>
      <c r="B221" s="4">
        <v>0</v>
      </c>
    </row>
    <row r="222" spans="1:2">
      <c r="A222" s="7">
        <f t="shared" si="4"/>
        <v>200</v>
      </c>
      <c r="B222" s="4">
        <v>0</v>
      </c>
    </row>
    <row r="223" spans="1:2">
      <c r="A223" s="7">
        <f t="shared" si="4"/>
        <v>200</v>
      </c>
      <c r="B223" s="4">
        <v>0</v>
      </c>
    </row>
    <row r="224" spans="1:2">
      <c r="A224" s="7">
        <f t="shared" si="4"/>
        <v>200</v>
      </c>
      <c r="B224" s="4">
        <v>0</v>
      </c>
    </row>
    <row r="225" spans="1:2">
      <c r="A225" s="7">
        <f t="shared" si="4"/>
        <v>200</v>
      </c>
      <c r="B225" s="4">
        <v>0</v>
      </c>
    </row>
    <row r="226" spans="1:2">
      <c r="A226" s="7">
        <f t="shared" si="4"/>
        <v>200</v>
      </c>
      <c r="B226" s="4">
        <v>0</v>
      </c>
    </row>
    <row r="227" spans="1:2">
      <c r="A227" s="7">
        <f t="shared" si="4"/>
        <v>200</v>
      </c>
      <c r="B227" s="4">
        <v>0</v>
      </c>
    </row>
    <row r="228" spans="1:2">
      <c r="A228" s="7">
        <f t="shared" si="4"/>
        <v>200</v>
      </c>
      <c r="B228" s="4">
        <v>0</v>
      </c>
    </row>
    <row r="229" spans="1:2">
      <c r="A229" s="7">
        <f t="shared" si="4"/>
        <v>200</v>
      </c>
      <c r="B229" s="4">
        <v>0</v>
      </c>
    </row>
    <row r="230" spans="1:2">
      <c r="A230" s="7">
        <f t="shared" si="4"/>
        <v>200</v>
      </c>
      <c r="B230" s="4">
        <v>0</v>
      </c>
    </row>
    <row r="231" spans="1:2">
      <c r="A231" s="7">
        <f t="shared" si="4"/>
        <v>200</v>
      </c>
      <c r="B231" s="4">
        <v>0</v>
      </c>
    </row>
    <row r="232" spans="1:2">
      <c r="A232" s="7">
        <f t="shared" si="4"/>
        <v>200</v>
      </c>
      <c r="B232" s="4">
        <v>0</v>
      </c>
    </row>
    <row r="233" spans="1:2">
      <c r="A233" s="7">
        <f t="shared" si="4"/>
        <v>200</v>
      </c>
      <c r="B233" s="4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D708-B0C6-44F0-9023-0A61AFA7264E}">
  <dimension ref="A1:C5"/>
  <sheetViews>
    <sheetView workbookViewId="0">
      <selection activeCell="B6" sqref="B6"/>
    </sheetView>
  </sheetViews>
  <sheetFormatPr defaultRowHeight="15"/>
  <cols>
    <col min="1" max="1" width="16.42578125" bestFit="1" customWidth="1"/>
  </cols>
  <sheetData>
    <row r="1" spans="1:3">
      <c r="A1" s="3" t="s">
        <v>107</v>
      </c>
      <c r="B1" s="1">
        <v>1400</v>
      </c>
      <c r="C1" s="1" t="s">
        <v>44</v>
      </c>
    </row>
    <row r="2" spans="1:3">
      <c r="A2" s="3" t="s">
        <v>109</v>
      </c>
      <c r="B2" s="1">
        <v>32.943899299999998</v>
      </c>
      <c r="C2" s="1" t="s">
        <v>111</v>
      </c>
    </row>
    <row r="3" spans="1:3">
      <c r="A3" s="3" t="s">
        <v>108</v>
      </c>
      <c r="B3" s="1">
        <v>-106.9163243</v>
      </c>
      <c r="C3" s="1" t="s">
        <v>111</v>
      </c>
    </row>
    <row r="4" spans="1:3">
      <c r="A4" s="3" t="s">
        <v>110</v>
      </c>
      <c r="B4" s="1">
        <v>60</v>
      </c>
      <c r="C4" s="1" t="s">
        <v>111</v>
      </c>
    </row>
    <row r="5" spans="1:3">
      <c r="A5" s="3" t="s">
        <v>112</v>
      </c>
      <c r="B5" s="1">
        <v>86</v>
      </c>
      <c r="C5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A8B9-D454-4FEF-86AA-A5D5BE98CBCF}">
  <dimension ref="B1:AJ17"/>
  <sheetViews>
    <sheetView topLeftCell="F1" workbookViewId="0">
      <selection activeCell="X33" sqref="X33"/>
    </sheetView>
  </sheetViews>
  <sheetFormatPr defaultRowHeight="15"/>
  <cols>
    <col min="18" max="18" width="13.5703125" bestFit="1" customWidth="1"/>
    <col min="23" max="24" width="10.5703125" customWidth="1"/>
    <col min="25" max="26" width="10.140625" customWidth="1"/>
    <col min="28" max="28" width="11.7109375" bestFit="1" customWidth="1"/>
  </cols>
  <sheetData>
    <row r="1" spans="2:36">
      <c r="F1" s="35" t="s">
        <v>104</v>
      </c>
      <c r="G1" s="35"/>
      <c r="H1" s="35"/>
      <c r="I1" s="35"/>
      <c r="J1" s="35"/>
      <c r="K1" s="35"/>
      <c r="L1" s="35"/>
      <c r="M1" s="35" t="s">
        <v>82</v>
      </c>
      <c r="N1" s="35"/>
      <c r="O1" s="35"/>
      <c r="P1" s="35"/>
      <c r="Q1" s="35"/>
      <c r="R1" s="35"/>
      <c r="S1" s="35"/>
      <c r="T1" s="35"/>
      <c r="U1" s="35"/>
      <c r="V1" s="35"/>
      <c r="W1" s="35" t="s">
        <v>78</v>
      </c>
      <c r="X1" s="35"/>
      <c r="Y1" s="35"/>
      <c r="Z1" s="35"/>
      <c r="AA1" s="35"/>
      <c r="AB1" s="35"/>
      <c r="AC1" s="35"/>
      <c r="AD1" s="35"/>
      <c r="AE1" s="35"/>
      <c r="AF1" s="35"/>
    </row>
    <row r="2" spans="2:36" ht="39">
      <c r="F2" s="17" t="s">
        <v>83</v>
      </c>
      <c r="G2" s="17" t="s">
        <v>84</v>
      </c>
      <c r="H2" s="17" t="s">
        <v>85</v>
      </c>
      <c r="I2" s="22" t="s">
        <v>92</v>
      </c>
      <c r="J2" s="22" t="s">
        <v>97</v>
      </c>
      <c r="K2" s="22" t="s">
        <v>32</v>
      </c>
      <c r="L2" s="22" t="s">
        <v>98</v>
      </c>
      <c r="M2" s="9" t="s">
        <v>99</v>
      </c>
      <c r="N2" s="9" t="s">
        <v>91</v>
      </c>
      <c r="O2" s="22" t="s">
        <v>101</v>
      </c>
      <c r="P2" s="22" t="s">
        <v>102</v>
      </c>
      <c r="Q2" s="9" t="s">
        <v>93</v>
      </c>
      <c r="R2" s="9" t="s">
        <v>129</v>
      </c>
      <c r="S2" s="9" t="s">
        <v>103</v>
      </c>
      <c r="T2" s="9" t="s">
        <v>100</v>
      </c>
      <c r="U2" s="9" t="s">
        <v>96</v>
      </c>
      <c r="V2" s="9" t="s">
        <v>94</v>
      </c>
      <c r="W2" s="9" t="s">
        <v>99</v>
      </c>
      <c r="X2" s="9" t="s">
        <v>91</v>
      </c>
      <c r="Y2" s="22" t="s">
        <v>101</v>
      </c>
      <c r="Z2" s="22" t="s">
        <v>102</v>
      </c>
      <c r="AA2" s="9" t="s">
        <v>93</v>
      </c>
      <c r="AB2" s="9" t="s">
        <v>95</v>
      </c>
      <c r="AC2" s="9" t="s">
        <v>103</v>
      </c>
      <c r="AD2" s="9" t="s">
        <v>100</v>
      </c>
      <c r="AE2" s="9" t="s">
        <v>96</v>
      </c>
      <c r="AF2" s="9" t="s">
        <v>94</v>
      </c>
      <c r="AG2" s="19"/>
      <c r="AH2" s="19"/>
      <c r="AI2" s="19"/>
      <c r="AJ2" s="19"/>
    </row>
    <row r="3" spans="2:36">
      <c r="C3" s="16" t="s">
        <v>105</v>
      </c>
      <c r="D3" s="1">
        <v>1.841</v>
      </c>
      <c r="F3" s="18">
        <v>0</v>
      </c>
      <c r="G3" s="18">
        <v>1.7067000000000001</v>
      </c>
      <c r="H3" s="18">
        <v>2.5794000000000001</v>
      </c>
      <c r="I3" s="1">
        <v>9.7912948480586302</v>
      </c>
      <c r="J3" s="1">
        <v>720.31</v>
      </c>
      <c r="K3" s="1">
        <v>0</v>
      </c>
      <c r="L3" s="1">
        <v>0</v>
      </c>
      <c r="M3" s="1">
        <f t="shared" ref="M3:M10" si="0">$C$10^2*PI()*$D$14*G3/4</f>
        <v>122.37924569431638</v>
      </c>
      <c r="N3" s="1">
        <f t="shared" ref="N3:N10" si="1">M3*($C$10*TANH(2*$D$3*G3/$C$10)/($D$3*($D$3^2-1)*G3))</f>
        <v>5.5069980550021516</v>
      </c>
      <c r="O3" s="1">
        <f t="shared" ref="O3:O10" si="2">G3/2-$C$10/$D$3*TANH($D$3*G3/$C$10)</f>
        <v>0.66985190420258078</v>
      </c>
      <c r="P3" s="1">
        <f t="shared" ref="P3:P10" si="3">O3/($C$10/2)</f>
        <v>3.9657326635639145</v>
      </c>
      <c r="Q3" s="1">
        <f t="shared" ref="Q3:Q10" si="4">N3*L3*2*$D$3/$C$10*TANH((2*$D$3*G3/$C$10))</f>
        <v>0</v>
      </c>
      <c r="R3" s="1">
        <f>SQRT(Q3/M3)</f>
        <v>0</v>
      </c>
      <c r="S3" s="1">
        <v>1</v>
      </c>
      <c r="T3" s="1">
        <v>0</v>
      </c>
      <c r="U3" s="24">
        <v>0</v>
      </c>
      <c r="V3" s="1">
        <f>T3*2*N3*R3</f>
        <v>0</v>
      </c>
      <c r="W3" s="1">
        <f t="shared" ref="W3:W10" si="5">$C$10^2*PI()*$D$13*H3/4</f>
        <v>263.56281862078021</v>
      </c>
      <c r="X3" s="1">
        <f t="shared" ref="X3:X10" si="6">W3*($C$10*TANH(2*$D$3*H3/$C$10)/($D$3*($D$3^2-1)*H3))</f>
        <v>7.8474722283780682</v>
      </c>
      <c r="Y3" s="1">
        <f t="shared" ref="Y3:Y10" si="7">H3/2-$C$10/$D$3*TANH($D$3*H3/$C$10)</f>
        <v>1.106201901140911</v>
      </c>
      <c r="Z3" s="1">
        <f t="shared" ref="Z3:Z10" si="8">Y3/($C$10/2)</f>
        <v>6.5490610451773783</v>
      </c>
      <c r="AA3" s="1">
        <f t="shared" ref="AA3:AA10" si="9">X3*L3*2*$D$3/$C$10*TANH((2*$D$3*H3/$C$10))</f>
        <v>0</v>
      </c>
      <c r="AB3" s="1">
        <f>SQRT(AA3/W3)</f>
        <v>0</v>
      </c>
      <c r="AC3" s="1">
        <v>1</v>
      </c>
      <c r="AD3" s="24">
        <f>AC3*SQRT(AE3)</f>
        <v>0</v>
      </c>
      <c r="AE3" s="24">
        <v>0</v>
      </c>
      <c r="AF3" s="1">
        <f t="shared" ref="AF3:AF10" si="10">AD3*2*X3*AB3</f>
        <v>0</v>
      </c>
    </row>
    <row r="4" spans="2:36">
      <c r="F4" s="18">
        <v>0.5</v>
      </c>
      <c r="G4" s="18">
        <v>1.674910090135918</v>
      </c>
      <c r="H4" s="18">
        <v>2.5313547117223805</v>
      </c>
      <c r="I4" s="1">
        <v>9.7912947082692803</v>
      </c>
      <c r="J4" s="1">
        <v>713.22950000000003</v>
      </c>
      <c r="K4" s="1">
        <v>11053.780785000001</v>
      </c>
      <c r="L4" s="1">
        <f>(K4-I4*J4)/J4</f>
        <v>5.706915594305138</v>
      </c>
      <c r="M4" s="1">
        <f t="shared" si="0"/>
        <v>120.09974420614817</v>
      </c>
      <c r="N4" s="1">
        <f t="shared" si="1"/>
        <v>5.5069980550021507</v>
      </c>
      <c r="O4" s="1">
        <f t="shared" si="2"/>
        <v>0.65395695053844649</v>
      </c>
      <c r="P4" s="1">
        <f t="shared" si="3"/>
        <v>3.8716295692288583</v>
      </c>
      <c r="Q4" s="1">
        <f t="shared" si="4"/>
        <v>342.5427650015605</v>
      </c>
      <c r="R4" s="1">
        <f t="shared" ref="R4:R10" si="11">SQRT(Q4/M4)</f>
        <v>1.6888316457732298</v>
      </c>
      <c r="S4" s="1">
        <v>1</v>
      </c>
      <c r="T4" s="24">
        <f>S4*SQRT(U4)</f>
        <v>4.5610797274858259E-3</v>
      </c>
      <c r="U4" s="24">
        <f t="shared" ref="U4:U10" si="12">$C$14/SQRT(L4*($C$10/2)^3)</f>
        <v>2.0803448280482173E-5</v>
      </c>
      <c r="V4" s="1">
        <f t="shared" ref="V4:V10" si="13">T4*2*N4*R4</f>
        <v>8.4839664186126776E-2</v>
      </c>
      <c r="W4" s="1">
        <f t="shared" si="5"/>
        <v>258.65355615668102</v>
      </c>
      <c r="X4" s="1">
        <f t="shared" si="6"/>
        <v>7.8474722283780673</v>
      </c>
      <c r="Y4" s="1">
        <f t="shared" si="7"/>
        <v>1.082179257002257</v>
      </c>
      <c r="Z4" s="1">
        <f t="shared" si="8"/>
        <v>6.4068394825780413</v>
      </c>
      <c r="AA4" s="1">
        <f t="shared" si="9"/>
        <v>488.123440127224</v>
      </c>
      <c r="AB4" s="1">
        <f t="shared" ref="AB4:AB10" si="14">SQRT(AA4/W4)</f>
        <v>1.3737433553288898</v>
      </c>
      <c r="AC4" s="1">
        <v>1</v>
      </c>
      <c r="AD4" s="24">
        <f t="shared" ref="AD4:AD10" si="15">AC4*SQRT(AE4)</f>
        <v>1.0177338363406853E-3</v>
      </c>
      <c r="AE4" s="24">
        <f t="shared" ref="AE4:AE10" si="16">$C$13/SQRT(L4*($C$10/2)^3)</f>
        <v>1.0357821616327288E-6</v>
      </c>
      <c r="AF4" s="1">
        <f t="shared" si="10"/>
        <v>2.1943181813344339E-2</v>
      </c>
    </row>
    <row r="5" spans="2:36">
      <c r="B5" s="26" t="s">
        <v>86</v>
      </c>
      <c r="C5" s="1">
        <v>1.841</v>
      </c>
      <c r="F5" s="18">
        <v>5</v>
      </c>
      <c r="G5" s="18">
        <v>1.3888009013591791</v>
      </c>
      <c r="H5" s="18">
        <v>2.0989471172238043</v>
      </c>
      <c r="I5" s="1">
        <v>9.7905032257015421</v>
      </c>
      <c r="J5" s="1">
        <v>649.505</v>
      </c>
      <c r="K5" s="1">
        <v>33895.919739999998</v>
      </c>
      <c r="L5" s="1">
        <f t="shared" ref="L5:L11" si="17">(K5-I5*J5)/J5</f>
        <v>42.396808249960692</v>
      </c>
      <c r="M5" s="1">
        <f t="shared" si="0"/>
        <v>99.584230812634331</v>
      </c>
      <c r="N5" s="1">
        <f t="shared" si="1"/>
        <v>5.5069980550013691</v>
      </c>
      <c r="O5" s="1">
        <f t="shared" si="2"/>
        <v>0.51090244971673382</v>
      </c>
      <c r="P5" s="1">
        <f t="shared" si="3"/>
        <v>3.0247022065995726</v>
      </c>
      <c r="Q5" s="1">
        <f t="shared" si="4"/>
        <v>2544.7581421513278</v>
      </c>
      <c r="R5" s="1">
        <f t="shared" si="11"/>
        <v>5.0550792632461787</v>
      </c>
      <c r="S5" s="1">
        <v>1</v>
      </c>
      <c r="T5" s="24">
        <f t="shared" ref="T5:T10" si="18">S5*SQRT(U5)</f>
        <v>2.7627064101773983E-3</v>
      </c>
      <c r="U5" s="24">
        <f t="shared" si="12"/>
        <v>7.6325467088352861E-6</v>
      </c>
      <c r="V5" s="1">
        <f t="shared" si="13"/>
        <v>0.15381816420162467</v>
      </c>
      <c r="W5" s="1">
        <f t="shared" si="5"/>
        <v>214.47019397978869</v>
      </c>
      <c r="X5" s="1">
        <f t="shared" si="6"/>
        <v>7.8474722283780682</v>
      </c>
      <c r="Y5" s="1">
        <f t="shared" si="7"/>
        <v>0.86597545979517454</v>
      </c>
      <c r="Z5" s="1">
        <f t="shared" si="8"/>
        <v>5.126845419425579</v>
      </c>
      <c r="AA5" s="1">
        <f t="shared" si="9"/>
        <v>3626.2803525666741</v>
      </c>
      <c r="AB5" s="1">
        <f t="shared" si="14"/>
        <v>4.1119442343033574</v>
      </c>
      <c r="AC5" s="1">
        <v>1</v>
      </c>
      <c r="AD5" s="24">
        <f t="shared" si="15"/>
        <v>6.1645486628288376E-4</v>
      </c>
      <c r="AE5" s="24">
        <f t="shared" si="16"/>
        <v>3.8001660216384803E-7</v>
      </c>
      <c r="AF5" s="1">
        <f t="shared" si="10"/>
        <v>3.9783985187249175E-2</v>
      </c>
    </row>
    <row r="6" spans="2:36">
      <c r="B6" s="26" t="s">
        <v>87</v>
      </c>
      <c r="C6" s="1">
        <v>5.3289999999999997</v>
      </c>
      <c r="F6" s="18">
        <v>10</v>
      </c>
      <c r="G6" s="18">
        <v>1.0709018027183581</v>
      </c>
      <c r="H6" s="18">
        <v>1.6184942344476085</v>
      </c>
      <c r="I6" s="1">
        <v>9.7866620282145007</v>
      </c>
      <c r="J6" s="1">
        <v>578.70000000000005</v>
      </c>
      <c r="K6" s="1">
        <v>33895.919739999998</v>
      </c>
      <c r="L6" s="1">
        <f t="shared" si="17"/>
        <v>48.785862146660207</v>
      </c>
      <c r="M6" s="1">
        <f t="shared" si="0"/>
        <v>76.789215930952281</v>
      </c>
      <c r="N6" s="1">
        <f t="shared" si="1"/>
        <v>5.5069980542010102</v>
      </c>
      <c r="O6" s="1">
        <f t="shared" si="2"/>
        <v>0.35195593246872781</v>
      </c>
      <c r="P6" s="1">
        <f t="shared" si="3"/>
        <v>2.0836891390014078</v>
      </c>
      <c r="Q6" s="1">
        <f t="shared" si="4"/>
        <v>2928.2444836779614</v>
      </c>
      <c r="R6" s="1">
        <f t="shared" si="11"/>
        <v>6.1752358659246278</v>
      </c>
      <c r="S6" s="1">
        <v>1</v>
      </c>
      <c r="T6" s="24">
        <f t="shared" si="18"/>
        <v>2.6674392053038379E-3</v>
      </c>
      <c r="U6" s="24">
        <f t="shared" si="12"/>
        <v>7.1152319139919697E-6</v>
      </c>
      <c r="V6" s="1">
        <f t="shared" si="13"/>
        <v>0.18142327358327417</v>
      </c>
      <c r="W6" s="1">
        <f t="shared" si="5"/>
        <v>165.3775693387972</v>
      </c>
      <c r="X6" s="1">
        <f t="shared" si="6"/>
        <v>7.8474722283780611</v>
      </c>
      <c r="Y6" s="1">
        <f t="shared" si="7"/>
        <v>0.62574902637228114</v>
      </c>
      <c r="Z6" s="1">
        <f t="shared" si="8"/>
        <v>3.7046298405794866</v>
      </c>
      <c r="AA6" s="1">
        <f t="shared" si="9"/>
        <v>4172.7483904551664</v>
      </c>
      <c r="AB6" s="1">
        <f t="shared" si="14"/>
        <v>5.0231112502351758</v>
      </c>
      <c r="AC6" s="1">
        <v>1</v>
      </c>
      <c r="AD6" s="24">
        <f t="shared" si="15"/>
        <v>5.9519747468125361E-4</v>
      </c>
      <c r="AE6" s="24">
        <f t="shared" si="16"/>
        <v>3.5426003386694151E-7</v>
      </c>
      <c r="AF6" s="1">
        <f t="shared" si="10"/>
        <v>4.692385238388487E-2</v>
      </c>
    </row>
    <row r="7" spans="2:36">
      <c r="B7" s="26" t="s">
        <v>88</v>
      </c>
      <c r="C7" s="1">
        <v>8.5310000000000006</v>
      </c>
      <c r="F7" s="18">
        <v>15</v>
      </c>
      <c r="G7" s="18">
        <v>0.75300270407753722</v>
      </c>
      <c r="H7" s="18">
        <v>1.1380413516714127</v>
      </c>
      <c r="I7" s="1">
        <v>9.7793481802165019</v>
      </c>
      <c r="J7" s="1">
        <v>507.89499999999998</v>
      </c>
      <c r="K7" s="1">
        <v>33895.919739999998</v>
      </c>
      <c r="L7" s="1">
        <f t="shared" si="17"/>
        <v>56.958697557583633</v>
      </c>
      <c r="M7" s="1">
        <f t="shared" si="0"/>
        <v>53.994201049270245</v>
      </c>
      <c r="N7" s="1">
        <f t="shared" si="1"/>
        <v>5.5069972360426309</v>
      </c>
      <c r="O7" s="1">
        <f t="shared" si="2"/>
        <v>0.19310329968658324</v>
      </c>
      <c r="P7" s="1">
        <f t="shared" si="3"/>
        <v>1.1432318967887232</v>
      </c>
      <c r="Q7" s="1">
        <f t="shared" si="4"/>
        <v>3418.7966558915268</v>
      </c>
      <c r="R7" s="1">
        <f t="shared" si="11"/>
        <v>7.9572513318877585</v>
      </c>
      <c r="S7" s="1">
        <v>1</v>
      </c>
      <c r="T7" s="24">
        <f t="shared" si="18"/>
        <v>2.5661262164670758E-3</v>
      </c>
      <c r="U7" s="24">
        <f t="shared" si="12"/>
        <v>6.5850037588396298E-6</v>
      </c>
      <c r="V7" s="1">
        <f t="shared" si="13"/>
        <v>0.22489818127286329</v>
      </c>
      <c r="W7" s="1">
        <f t="shared" si="5"/>
        <v>116.28494469780571</v>
      </c>
      <c r="X7" s="1">
        <f t="shared" si="6"/>
        <v>7.8474722281138787</v>
      </c>
      <c r="Y7" s="1">
        <f t="shared" si="7"/>
        <v>0.38552408267005767</v>
      </c>
      <c r="Z7" s="1">
        <f t="shared" si="8"/>
        <v>2.2824230813454363</v>
      </c>
      <c r="AA7" s="1">
        <f t="shared" si="9"/>
        <v>4871.78668330858</v>
      </c>
      <c r="AB7" s="1">
        <f t="shared" si="14"/>
        <v>6.4726539181467775</v>
      </c>
      <c r="AC7" s="1">
        <v>1</v>
      </c>
      <c r="AD7" s="24">
        <f t="shared" si="15"/>
        <v>5.7259106063884541E-4</v>
      </c>
      <c r="AE7" s="24">
        <f t="shared" si="16"/>
        <v>3.2786052272351798E-7</v>
      </c>
      <c r="AF7" s="1">
        <f t="shared" si="10"/>
        <v>5.816834844830749E-2</v>
      </c>
    </row>
    <row r="8" spans="2:36">
      <c r="B8" s="26" t="s">
        <v>89</v>
      </c>
      <c r="C8" s="1">
        <f>C7+PI()</f>
        <v>11.672592653589794</v>
      </c>
      <c r="F8" s="18">
        <v>20</v>
      </c>
      <c r="G8" s="18">
        <v>0.43510360543671633</v>
      </c>
      <c r="H8" s="18">
        <v>0.65758846889521694</v>
      </c>
      <c r="I8" s="1">
        <v>9.7682317688040676</v>
      </c>
      <c r="J8" s="1">
        <v>437.09</v>
      </c>
      <c r="K8" s="1">
        <v>33895.919739999998</v>
      </c>
      <c r="L8" s="1">
        <f t="shared" si="17"/>
        <v>67.780830758364246</v>
      </c>
      <c r="M8" s="1">
        <f t="shared" si="0"/>
        <v>31.199186167588209</v>
      </c>
      <c r="N8" s="1">
        <f t="shared" si="1"/>
        <v>5.5061609446821054</v>
      </c>
      <c r="O8" s="1">
        <f t="shared" si="2"/>
        <v>3.7225658931452604E-2</v>
      </c>
      <c r="P8" s="1">
        <f t="shared" si="3"/>
        <v>0.22038753733617075</v>
      </c>
      <c r="Q8" s="1">
        <f t="shared" si="4"/>
        <v>4067.1313112397943</v>
      </c>
      <c r="R8" s="1">
        <f t="shared" si="11"/>
        <v>11.417537964001715</v>
      </c>
      <c r="S8" s="1">
        <v>9</v>
      </c>
      <c r="T8" s="24">
        <f t="shared" si="18"/>
        <v>2.2112294695041529E-2</v>
      </c>
      <c r="U8" s="24">
        <f t="shared" si="12"/>
        <v>6.0364639096340948E-6</v>
      </c>
      <c r="V8" s="1">
        <f t="shared" si="13"/>
        <v>2.7802584879924206</v>
      </c>
      <c r="W8" s="1">
        <f t="shared" si="5"/>
        <v>67.192320056814225</v>
      </c>
      <c r="X8" s="1">
        <f t="shared" si="6"/>
        <v>7.8474628880016146</v>
      </c>
      <c r="Y8" s="1">
        <f t="shared" si="7"/>
        <v>0.14557903307518572</v>
      </c>
      <c r="Z8" s="1">
        <f t="shared" si="8"/>
        <v>0.86187338271970704</v>
      </c>
      <c r="AA8" s="1">
        <f t="shared" si="9"/>
        <v>5797.4106991077033</v>
      </c>
      <c r="AB8" s="1">
        <f t="shared" si="14"/>
        <v>9.2887487393205976</v>
      </c>
      <c r="AC8" s="1">
        <v>1</v>
      </c>
      <c r="AD8" s="24">
        <f t="shared" si="15"/>
        <v>5.4822376023196031E-4</v>
      </c>
      <c r="AE8" s="24">
        <f t="shared" si="16"/>
        <v>3.0054929128286993E-7</v>
      </c>
      <c r="AF8" s="1">
        <f t="shared" si="10"/>
        <v>7.992347082339285E-2</v>
      </c>
    </row>
    <row r="9" spans="2:36">
      <c r="B9" s="1" t="s">
        <v>90</v>
      </c>
      <c r="C9" s="1">
        <v>1</v>
      </c>
      <c r="F9" s="18">
        <v>25</v>
      </c>
      <c r="G9" s="18">
        <v>0.11720450679589545</v>
      </c>
      <c r="H9" s="18">
        <v>0.17713558611902114</v>
      </c>
      <c r="I9" s="1">
        <v>9.7526707456439965</v>
      </c>
      <c r="J9" s="1">
        <v>366.28500000000003</v>
      </c>
      <c r="K9" s="1">
        <v>33895.919739999998</v>
      </c>
      <c r="L9" s="1">
        <f t="shared" si="17"/>
        <v>82.787072186772008</v>
      </c>
      <c r="M9" s="1">
        <f t="shared" si="0"/>
        <v>8.4041712859061715</v>
      </c>
      <c r="N9" s="1">
        <f t="shared" si="1"/>
        <v>4.7129060147637336</v>
      </c>
      <c r="O9" s="1">
        <f t="shared" si="2"/>
        <v>-4.4896109397293146E-2</v>
      </c>
      <c r="P9" s="1">
        <f t="shared" si="3"/>
        <v>-0.26579900181927146</v>
      </c>
      <c r="Q9" s="1">
        <f t="shared" si="4"/>
        <v>3639.3480000521481</v>
      </c>
      <c r="R9" s="1">
        <f t="shared" si="11"/>
        <v>20.809629363278251</v>
      </c>
      <c r="S9" s="1"/>
      <c r="T9" s="24">
        <f t="shared" si="18"/>
        <v>0</v>
      </c>
      <c r="U9" s="24">
        <f t="shared" si="12"/>
        <v>5.4620389186965045E-6</v>
      </c>
      <c r="V9" s="1">
        <f t="shared" si="13"/>
        <v>0</v>
      </c>
      <c r="W9" s="1">
        <f t="shared" si="5"/>
        <v>18.099695415822733</v>
      </c>
      <c r="X9" s="1">
        <f t="shared" si="6"/>
        <v>7.5240477810650948</v>
      </c>
      <c r="Y9" s="1">
        <f t="shared" si="7"/>
        <v>-4.8439847638478584E-2</v>
      </c>
      <c r="Z9" s="1">
        <f t="shared" si="8"/>
        <v>-0.28677903995310272</v>
      </c>
      <c r="AA9" s="1">
        <f t="shared" si="9"/>
        <v>6509.2994739808391</v>
      </c>
      <c r="AB9" s="1">
        <f t="shared" si="14"/>
        <v>18.964067524990586</v>
      </c>
      <c r="AC9" s="1">
        <v>0</v>
      </c>
      <c r="AD9" s="24">
        <f t="shared" si="15"/>
        <v>0</v>
      </c>
      <c r="AE9" s="24">
        <f t="shared" si="16"/>
        <v>2.7194926542237793E-7</v>
      </c>
      <c r="AF9" s="1">
        <f t="shared" si="10"/>
        <v>0</v>
      </c>
    </row>
    <row r="10" spans="2:36">
      <c r="B10" s="1" t="s">
        <v>80</v>
      </c>
      <c r="C10" s="1">
        <v>0.33782000000000001</v>
      </c>
      <c r="F10" s="18">
        <v>26.743423075073256</v>
      </c>
      <c r="G10" s="18">
        <v>6.3579819728161874E-3</v>
      </c>
      <c r="H10" s="18">
        <v>9.6090576555239726E-3</v>
      </c>
      <c r="I10" s="1">
        <v>9.746968151477418</v>
      </c>
      <c r="J10" s="1">
        <v>345.04349999999999</v>
      </c>
      <c r="K10" s="1">
        <v>33895.919739999998</v>
      </c>
      <c r="L10" s="1">
        <f t="shared" si="17"/>
        <v>88.489688212140493</v>
      </c>
      <c r="M10" s="1">
        <f t="shared" si="0"/>
        <v>0.45590029763362422</v>
      </c>
      <c r="N10" s="1">
        <f t="shared" si="1"/>
        <v>0.38101163485207645</v>
      </c>
      <c r="O10" s="1">
        <f t="shared" si="2"/>
        <v>-3.1764478773756832E-3</v>
      </c>
      <c r="P10" s="1">
        <f t="shared" si="3"/>
        <v>-1.8805564367862668E-2</v>
      </c>
      <c r="Q10" s="1">
        <f t="shared" si="4"/>
        <v>25.424513066492409</v>
      </c>
      <c r="R10" s="1">
        <f t="shared" si="11"/>
        <v>7.4677777464654174</v>
      </c>
      <c r="S10" s="1"/>
      <c r="T10" s="24">
        <f t="shared" si="18"/>
        <v>0</v>
      </c>
      <c r="U10" s="24">
        <f t="shared" si="12"/>
        <v>5.2831108087681984E-6</v>
      </c>
      <c r="V10" s="1">
        <f t="shared" si="13"/>
        <v>0</v>
      </c>
      <c r="W10" s="1">
        <f t="shared" si="5"/>
        <v>0.98185249281983566</v>
      </c>
      <c r="X10" s="1">
        <f t="shared" si="6"/>
        <v>0.81888925156944359</v>
      </c>
      <c r="Y10" s="1">
        <f t="shared" si="7"/>
        <v>-4.7957551454715953E-3</v>
      </c>
      <c r="Z10" s="1">
        <f t="shared" si="8"/>
        <v>-2.8392369578305578E-2</v>
      </c>
      <c r="AA10" s="1">
        <f t="shared" si="9"/>
        <v>82.416021450271032</v>
      </c>
      <c r="AB10" s="1">
        <f t="shared" si="14"/>
        <v>9.1618399185853789</v>
      </c>
      <c r="AC10" s="1">
        <v>0</v>
      </c>
      <c r="AD10" s="24">
        <f t="shared" si="15"/>
        <v>0</v>
      </c>
      <c r="AE10" s="24">
        <f t="shared" si="16"/>
        <v>2.6304061999111656E-7</v>
      </c>
      <c r="AF10" s="1">
        <f t="shared" si="10"/>
        <v>0</v>
      </c>
    </row>
    <row r="11" spans="2:36">
      <c r="F11" s="18">
        <v>26.843423075073257</v>
      </c>
      <c r="G11" s="18">
        <v>0</v>
      </c>
      <c r="H11" s="18">
        <v>0</v>
      </c>
      <c r="I11" s="1">
        <f>SQRT(AG60^2+AH60^2+AI60^2)</f>
        <v>0</v>
      </c>
      <c r="J11" s="1">
        <v>320.19</v>
      </c>
      <c r="K11" s="23">
        <v>0</v>
      </c>
      <c r="L11" s="1">
        <f t="shared" si="17"/>
        <v>0</v>
      </c>
      <c r="U11" s="15"/>
    </row>
    <row r="12" spans="2:36">
      <c r="C12" s="3" t="s">
        <v>77</v>
      </c>
      <c r="D12" s="3" t="s">
        <v>79</v>
      </c>
    </row>
    <row r="13" spans="2:36">
      <c r="B13" s="1" t="s">
        <v>76</v>
      </c>
      <c r="C13" s="25">
        <v>1.7177192980000001E-7</v>
      </c>
      <c r="D13" s="1">
        <v>1140</v>
      </c>
    </row>
    <row r="14" spans="2:36">
      <c r="B14" s="1" t="s">
        <v>81</v>
      </c>
      <c r="C14" s="25">
        <v>3.45E-6</v>
      </c>
      <c r="D14" s="1">
        <v>800</v>
      </c>
      <c r="K14" s="15"/>
    </row>
    <row r="17" spans="5:6">
      <c r="E17" s="20"/>
      <c r="F17" s="20"/>
    </row>
  </sheetData>
  <mergeCells count="3">
    <mergeCell ref="M1:V1"/>
    <mergeCell ref="W1:AF1"/>
    <mergeCell ref="F1:L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57B-D7C9-408D-8B0E-C72FF6F57399}">
  <dimension ref="A1:AE2"/>
  <sheetViews>
    <sheetView workbookViewId="0">
      <selection activeCell="S2" sqref="S2"/>
    </sheetView>
  </sheetViews>
  <sheetFormatPr defaultRowHeight="15"/>
  <sheetData>
    <row r="1" spans="1:3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1">
      <c r="B2" t="s">
        <v>135</v>
      </c>
      <c r="C2" t="s">
        <v>136</v>
      </c>
      <c r="D2" t="s">
        <v>130</v>
      </c>
      <c r="E2" t="s">
        <v>130</v>
      </c>
      <c r="F2" t="s">
        <v>130</v>
      </c>
      <c r="G2" t="s">
        <v>131</v>
      </c>
      <c r="H2" t="s">
        <v>132</v>
      </c>
      <c r="I2" t="s">
        <v>133</v>
      </c>
      <c r="L2" t="s">
        <v>138</v>
      </c>
      <c r="S2" t="s">
        <v>139</v>
      </c>
      <c r="U2" t="s">
        <v>134</v>
      </c>
      <c r="V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Mass Properties</vt:lpstr>
      <vt:lpstr>Aero Coeff</vt:lpstr>
      <vt:lpstr>Thrust Parameters</vt:lpstr>
      <vt:lpstr>Initial Conditions</vt:lpstr>
      <vt:lpstr>Slosh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2020-12-18T20:18:01Z</dcterms:created>
  <dcterms:modified xsi:type="dcterms:W3CDTF">2021-03-27T17:21:43Z</dcterms:modified>
</cp:coreProperties>
</file>