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" sheetId="1" r:id="rId3"/>
    <sheet state="visible" name="Calculated" sheetId="2" r:id="rId4"/>
    <sheet state="visible" name="Charts" sheetId="3" r:id="rId5"/>
  </sheets>
  <definedNames/>
  <calcPr/>
</workbook>
</file>

<file path=xl/sharedStrings.xml><?xml version="1.0" encoding="utf-8"?>
<sst xmlns="http://schemas.openxmlformats.org/spreadsheetml/2006/main" count="670" uniqueCount="93">
  <si>
    <t>Timestamp</t>
  </si>
  <si>
    <t>Situation</t>
  </si>
  <si>
    <t>Gender</t>
  </si>
  <si>
    <t>Age Range</t>
  </si>
  <si>
    <t>What IM App do you use on your smartphone?</t>
  </si>
  <si>
    <t>What do you use your IM for?</t>
  </si>
  <si>
    <t>Have you ever shared professional/personal confidential information through IM?</t>
  </si>
  <si>
    <t>Would you share confidential information over IM if you needed to?</t>
  </si>
  <si>
    <t xml:space="preserve">Do you believe that the IM applications that you use are secure? </t>
  </si>
  <si>
    <t>Do you see security as an important characteristic when choosing an IM App?</t>
  </si>
  <si>
    <t>If you know that a security problem may leak your conversations to malicious users. You will:</t>
  </si>
  <si>
    <t>Do you know about any security flaw that these applications have?</t>
  </si>
  <si>
    <t>If you want to participate in the draw for a Meal in McDonalds let us know your email address</t>
  </si>
  <si>
    <t>Student</t>
  </si>
  <si>
    <t>Male</t>
  </si>
  <si>
    <t>24 - 28</t>
  </si>
  <si>
    <t>WhatsApp, Facebook Messenger</t>
  </si>
  <si>
    <t>Personal</t>
  </si>
  <si>
    <t>Yes</t>
  </si>
  <si>
    <t>I will be more cautious about what I share</t>
  </si>
  <si>
    <t>18 - 23</t>
  </si>
  <si>
    <t>Working</t>
  </si>
  <si>
    <t>No</t>
  </si>
  <si>
    <t>Remove the App</t>
  </si>
  <si>
    <t>Female</t>
  </si>
  <si>
    <t>Facebook Messenger</t>
  </si>
  <si>
    <t>chelseainspringy@aol.com</t>
  </si>
  <si>
    <t>WhatsApp, Line, Facebook Messenger</t>
  </si>
  <si>
    <t>Stop Using it</t>
  </si>
  <si>
    <t>fcanogra@alumnos.unex.es</t>
  </si>
  <si>
    <t>WhatsApp, Facebook Messenger, Hangouts</t>
  </si>
  <si>
    <t>WhatsApp</t>
  </si>
  <si>
    <t>jgarciabt@gmail.com</t>
  </si>
  <si>
    <t>&gt; 28</t>
  </si>
  <si>
    <t>Professional, Personal</t>
  </si>
  <si>
    <t>WhatsApp, Sametime</t>
  </si>
  <si>
    <t>WhatsApp, Line</t>
  </si>
  <si>
    <t>Unemployed</t>
  </si>
  <si>
    <t>&lt; 18</t>
  </si>
  <si>
    <t>carloscanchado@gmail.com</t>
  </si>
  <si>
    <t>WhatsApp, Kik Messenger</t>
  </si>
  <si>
    <t>I don't mind</t>
  </si>
  <si>
    <t>danielgmoreno@gmail.com</t>
  </si>
  <si>
    <t>dani15_gm@hotmail.com</t>
  </si>
  <si>
    <t>melani_1407@hotmail.com</t>
  </si>
  <si>
    <t>WhatsApp, Viber</t>
  </si>
  <si>
    <t>danielsantanotovar@gmail.com</t>
  </si>
  <si>
    <t>WhatsApp, Facebook Messenger, Viber</t>
  </si>
  <si>
    <t>WhatsApp, Line, Facebook Messenger, Viber</t>
  </si>
  <si>
    <t>WhatsApp, Line, Facebook Messenger, Tango, Viber, G-Talk (Hangouts)</t>
  </si>
  <si>
    <t xml:space="preserve">I have read something about viber. I think they sell some information. </t>
  </si>
  <si>
    <t>Facebook Messenger, Viber</t>
  </si>
  <si>
    <t>yonoquieroagua@hotmail.com</t>
  </si>
  <si>
    <t>medoza667@hotmail.com</t>
  </si>
  <si>
    <t>lgomez@alumnos.unex.es</t>
  </si>
  <si>
    <t>WhatsApp, tuenti</t>
  </si>
  <si>
    <t>More cautious</t>
  </si>
  <si>
    <t>antonio86@hotmail.com</t>
  </si>
  <si>
    <t>Line, Facebook Messenger</t>
  </si>
  <si>
    <t>Total</t>
  </si>
  <si>
    <t>ajimenez@yahoo.com</t>
  </si>
  <si>
    <t>WhatsApp, Line, Facebook Messenger, tuenti</t>
  </si>
  <si>
    <t>rsanchez@gmail.com</t>
  </si>
  <si>
    <t>WhatsApp, Line, Facebook Messenger, twitter</t>
  </si>
  <si>
    <t>eduardo_cantos_78@hotmail.com</t>
  </si>
  <si>
    <t>G-Talk (Hangouts)</t>
  </si>
  <si>
    <t>not open source = malware (cannot audit security, cannot trust infrastructure)</t>
  </si>
  <si>
    <t>WhatsApp, G-Talk (Hangouts)</t>
  </si>
  <si>
    <t>parnedo@gmail.com</t>
  </si>
  <si>
    <t>Many apps are not secure enough when storing and sharing confidential infomation.
i.e. Whatsapp doesn't encrypt storaged data</t>
  </si>
  <si>
    <t>Don't mind</t>
  </si>
  <si>
    <t>I know Whatsapp doesn't encrypt messages</t>
  </si>
  <si>
    <t>WhatsApp, Facebook Messenger, G-Talk (Hangouts)</t>
  </si>
  <si>
    <t>ojimenez@gmail.com</t>
  </si>
  <si>
    <t>mcanofac@alumnos.unex.es</t>
  </si>
  <si>
    <t>None</t>
  </si>
  <si>
    <t>WhatsApp, Line, Facebook Messenger, Tango, Viber</t>
  </si>
  <si>
    <t>WhatsApp, Line, Facebook Messenger, G-Talk (Hangouts)</t>
  </si>
  <si>
    <t>Professional</t>
  </si>
  <si>
    <t xml:space="preserve">There is currently a vulnerability in the official Android Facebook app whereby it sends and receives images unencrypted over HTTP (rather than HTTPS). If a malicious user with access to the same network can find a way to intercept traffic (via ARP poisoning, etc) they could easily view the images sent. 
I had heard a small security flaw in with whatsapp, where it authenticated itself by using the users phone number as a username and IMEI number as a password. Sending these across an insecure medium (such as the internet) could give away some relatively sensitive user information.
There was also "news" of a vulnerability in whatsapp earlier in the year, again though I don't remember if it was a hoax.  </t>
  </si>
  <si>
    <t>mocan@live.co.uk</t>
  </si>
  <si>
    <t>hlima@gmail.com</t>
  </si>
  <si>
    <t>allegragf97@gmail.com</t>
  </si>
  <si>
    <t>IM App</t>
  </si>
  <si>
    <t>Line</t>
  </si>
  <si>
    <t>Facebook</t>
  </si>
  <si>
    <t>Kik</t>
  </si>
  <si>
    <t>Tango</t>
  </si>
  <si>
    <t>Viber</t>
  </si>
  <si>
    <t>Voypl</t>
  </si>
  <si>
    <t>Palringo</t>
  </si>
  <si>
    <t>Percentage</t>
  </si>
  <si>
    <t>Number of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</si>
</sst>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wrapText="1"/>
    </xf>
    <xf borderId="1" fillId="0" fontId="1" numFmtId="0" xfId="0" applyAlignment="1" applyBorder="1" applyFont="1">
      <alignment wrapText="1"/>
    </xf>
    <xf borderId="0" fillId="2" fontId="2" numFmtId="0" xfId="0" applyAlignment="1" applyFill="1" applyFont="1">
      <alignment horizontal="center" wrapText="1"/>
    </xf>
    <xf borderId="1" fillId="2" fontId="2" numFmtId="0" xfId="0" applyAlignment="1" applyBorder="1" applyFont="1">
      <alignment horizontal="center" wrapText="1"/>
    </xf>
    <xf borderId="0" fillId="3" fontId="1" numFmtId="164" xfId="0" applyAlignment="1" applyFill="1" applyFont="1" applyNumberFormat="1">
      <alignment wrapText="1"/>
    </xf>
    <xf borderId="2" fillId="0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0" fillId="3" fontId="1" numFmtId="0" xfId="0" applyAlignment="1" applyFont="1">
      <alignment wrapText="1"/>
    </xf>
    <xf borderId="2" fillId="0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5" fillId="0" fontId="1" numFmtId="0" xfId="0" applyAlignment="1" applyBorder="1" applyFont="1">
      <alignment wrapText="1"/>
    </xf>
    <xf borderId="6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right" wrapText="1"/>
    </xf>
    <xf borderId="2" fillId="0" fontId="1" numFmtId="9" xfId="0" applyAlignment="1" applyBorder="1" applyFont="1" applyNumberFormat="1">
      <alignment wrapText="1"/>
    </xf>
    <xf borderId="6" fillId="2" fontId="2" numFmtId="0" xfId="0" applyAlignment="1" applyBorder="1" applyFont="1">
      <alignment horizontal="center" wrapText="1"/>
    </xf>
    <xf borderId="6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2" fillId="2" fontId="2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Professional Situation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Calculated!$A$3:$A$5</c:f>
            </c:strRef>
          </c:cat>
          <c:val>
            <c:numRef>
              <c:f>Calculated!$B$3:$B$5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Age Range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Calculated!$D$3:$D$6</c:f>
            </c:strRef>
          </c:cat>
          <c:val>
            <c:numRef>
              <c:f>Calculated!$E$3:$E$6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Gender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Calculated!$J$3:$J$4</c:f>
            </c:strRef>
          </c:cat>
          <c:val>
            <c:numRef>
              <c:f>Calculated!$K$3:$K$4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Importance of Security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Calculated!$A$9</c:f>
            </c:strRef>
          </c:tx>
          <c:spPr>
            <a:solidFill>
              <a:srgbClr val="38761D"/>
            </a:solidFill>
          </c:spPr>
          <c:cat>
            <c:strRef>
              <c:f>Calculated!$B$8:$E$8</c:f>
            </c:strRef>
          </c:cat>
          <c:val>
            <c:numRef>
              <c:f>Calculated!$B$9:$E$9</c:f>
            </c:numRef>
          </c:val>
        </c:ser>
        <c:ser>
          <c:idx val="1"/>
          <c:order val="1"/>
          <c:tx>
            <c:strRef>
              <c:f>Calculated!$A$10</c:f>
            </c:strRef>
          </c:tx>
          <c:spPr>
            <a:solidFill>
              <a:srgbClr val="CC0000"/>
            </a:solidFill>
          </c:spPr>
          <c:cat>
            <c:strRef>
              <c:f>Calculated!$B$8:$E$8</c:f>
            </c:strRef>
          </c:cat>
          <c:val>
            <c:numRef>
              <c:f>Calculated!$B$10:$E$10</c:f>
            </c:numRef>
          </c:val>
        </c:ser>
        <c:overlap val="100"/>
        <c:axId val="1359737794"/>
        <c:axId val="330140385"/>
      </c:barChart>
      <c:catAx>
        <c:axId val="1359737794"/>
        <c:scaling>
          <c:orientation val="maxMin"/>
        </c:scaling>
        <c:delete val="0"/>
        <c:axPos val="l"/>
        <c:txPr>
          <a:bodyPr/>
          <a:lstStyle/>
          <a:p>
            <a:pPr>
              <a:defRPr sz="1000">
                <a:solidFill>
                  <a:srgbClr val="222222"/>
                </a:solidFill>
              </a:defRPr>
            </a:pPr>
          </a:p>
        </c:txPr>
        <c:crossAx val="330140385"/>
      </c:catAx>
      <c:valAx>
        <c:axId val="330140385"/>
        <c:scaling>
          <c:orientation val="minMax"/>
          <c:max val="1.0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59737794"/>
        <c:crosses val="max"/>
      </c:valAx>
    </c:plotArea>
    <c:legend>
      <c:legendPos val="r"/>
      <c:overlay val="0"/>
    </c:legend>
    <c:plotVisOnly val="0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Use of apps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4684EE"/>
            </a:solidFill>
          </c:spPr>
          <c:cat>
            <c:strRef>
              <c:f>Calculated!$B$15:$K$15</c:f>
            </c:strRef>
          </c:cat>
          <c:val>
            <c:numRef>
              <c:f>Calculated!$B$16:$K$16</c:f>
            </c:numRef>
          </c:val>
        </c:ser>
        <c:overlap val="100"/>
        <c:axId val="1305719980"/>
        <c:axId val="1835634460"/>
      </c:barChart>
      <c:catAx>
        <c:axId val="1305719980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835634460"/>
      </c:catAx>
      <c:valAx>
        <c:axId val="183563446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05719980"/>
        <c:crosses val="max"/>
      </c:valAx>
    </c:plotArea>
    <c:plotVisOnly val="0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684EE"/>
            </a:solidFill>
          </c:spPr>
          <c:cat>
            <c:strRef>
              <c:f>Calculated!$G$9:$G$10</c:f>
            </c:strRef>
          </c:cat>
          <c:val>
            <c:numRef>
              <c:f>Calculated!$H$9:$H$10</c:f>
            </c:numRef>
          </c:val>
        </c:ser>
        <c:axId val="859507639"/>
        <c:axId val="308710616"/>
      </c:barChart>
      <c:catAx>
        <c:axId val="859507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308710616"/>
      </c:catAx>
      <c:valAx>
        <c:axId val="308710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59507639"/>
      </c:valAx>
    </c:plotArea>
    <c:plotVisOnly val="0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Security importance for users who shared sensitive data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Calculated!$A$21</c:f>
            </c:strRef>
          </c:tx>
          <c:spPr>
            <a:solidFill>
              <a:srgbClr val="4684EE"/>
            </a:solidFill>
          </c:spPr>
          <c:cat>
            <c:strRef>
              <c:f>Calculated!$B$20:$D$20</c:f>
            </c:strRef>
          </c:cat>
          <c:val>
            <c:numRef>
              <c:f>Calculated!$B$21:$D$21</c:f>
            </c:numRef>
          </c:val>
        </c:ser>
        <c:ser>
          <c:idx val="1"/>
          <c:order val="1"/>
          <c:tx>
            <c:strRef>
              <c:f>Calculated!$A$22</c:f>
            </c:strRef>
          </c:tx>
          <c:spPr>
            <a:solidFill>
              <a:srgbClr val="DC3912"/>
            </a:solidFill>
          </c:spPr>
          <c:cat>
            <c:strRef>
              <c:f>Calculated!$B$20:$D$20</c:f>
            </c:strRef>
          </c:cat>
          <c:val>
            <c:numRef>
              <c:f>Calculated!$B$22:$D$22</c:f>
            </c:numRef>
          </c:val>
        </c:ser>
        <c:overlap val="100"/>
        <c:axId val="262105525"/>
        <c:axId val="707332455"/>
      </c:barChart>
      <c:catAx>
        <c:axId val="262105525"/>
        <c:scaling>
          <c:orientation val="maxMin"/>
        </c:scaling>
        <c:delete val="0"/>
        <c:axPos val="l"/>
        <c:txPr>
          <a:bodyPr/>
          <a:lstStyle/>
          <a:p>
            <a:pPr>
              <a:defRPr/>
            </a:pPr>
          </a:p>
        </c:txPr>
        <c:crossAx val="707332455"/>
      </c:catAx>
      <c:valAx>
        <c:axId val="7073324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62105525"/>
        <c:crosses val="max"/>
      </c:valAx>
    </c:plotArea>
    <c:legend>
      <c:legendPos val="r"/>
      <c:overlay val="0"/>
    </c:legend>
    <c:plotVisOnly val="0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Reaction to leaks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Calculated!$H$2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Calculated!$G$3:$G$6</c:f>
            </c:strRef>
          </c:cat>
          <c:val>
            <c:numRef>
              <c:f>Calculated!$H$3:$H$6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  <c:plotVisOnly val="0"/>
  </c:chart>
</c:chartSpace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238125</xdr:colOff>
      <xdr:row>0</xdr:row>
      <xdr:rowOff>371475</xdr:rowOff>
    </xdr:from>
    <xdr:to>
      <xdr:col>3</xdr:col>
      <xdr:colOff>1066800</xdr:colOff>
      <xdr:row>21</xdr:row>
      <xdr:rowOff>19050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104775</xdr:colOff>
      <xdr:row>0</xdr:row>
      <xdr:rowOff>361950</xdr:rowOff>
    </xdr:from>
    <xdr:to>
      <xdr:col>7</xdr:col>
      <xdr:colOff>933450</xdr:colOff>
      <xdr:row>21</xdr:row>
      <xdr:rowOff>9525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76200</xdr:colOff>
      <xdr:row>0</xdr:row>
      <xdr:rowOff>342900</xdr:rowOff>
    </xdr:from>
    <xdr:to>
      <xdr:col>11</xdr:col>
      <xdr:colOff>904875</xdr:colOff>
      <xdr:row>20</xdr:row>
      <xdr:rowOff>152400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</xdr:col>
      <xdr:colOff>285750</xdr:colOff>
      <xdr:row>22</xdr:row>
      <xdr:rowOff>371475</xdr:rowOff>
    </xdr:from>
    <xdr:to>
      <xdr:col>6</xdr:col>
      <xdr:colOff>47625</xdr:colOff>
      <xdr:row>43</xdr:row>
      <xdr:rowOff>19050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7</xdr:col>
      <xdr:colOff>161925</xdr:colOff>
      <xdr:row>22</xdr:row>
      <xdr:rowOff>476250</xdr:rowOff>
    </xdr:from>
    <xdr:to>
      <xdr:col>11</xdr:col>
      <xdr:colOff>1047750</xdr:colOff>
      <xdr:row>43</xdr:row>
      <xdr:rowOff>123825</xdr:rowOff>
    </xdr:to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</xdr:col>
      <xdr:colOff>152400</xdr:colOff>
      <xdr:row>47</xdr:row>
      <xdr:rowOff>152400</xdr:rowOff>
    </xdr:from>
    <xdr:to>
      <xdr:col>4</xdr:col>
      <xdr:colOff>981075</xdr:colOff>
      <xdr:row>66</xdr:row>
      <xdr:rowOff>123825</xdr:rowOff>
    </xdr:to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6</xdr:col>
      <xdr:colOff>161925</xdr:colOff>
      <xdr:row>47</xdr:row>
      <xdr:rowOff>476250</xdr:rowOff>
    </xdr:from>
    <xdr:to>
      <xdr:col>9</xdr:col>
      <xdr:colOff>990600</xdr:colOff>
      <xdr:row>68</xdr:row>
      <xdr:rowOff>123825</xdr:rowOff>
    </xdr:to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11</xdr:col>
      <xdr:colOff>161925</xdr:colOff>
      <xdr:row>50</xdr:row>
      <xdr:rowOff>342900</xdr:rowOff>
    </xdr:from>
    <xdr:to>
      <xdr:col>14</xdr:col>
      <xdr:colOff>990600</xdr:colOff>
      <xdr:row>70</xdr:row>
      <xdr:rowOff>152400</xdr:rowOff>
    </xdr:to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hidden="1" min="1" max="1" width="17.29"/>
    <col customWidth="1" min="2" max="21" width="17.29"/>
  </cols>
  <sheetData>
    <row r="1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>
        <v>41528.41695601852</v>
      </c>
      <c r="B2" s="6" t="s">
        <v>14</v>
      </c>
      <c r="C2" s="6" t="s">
        <v>15</v>
      </c>
      <c r="D2" s="6" t="s">
        <v>13</v>
      </c>
      <c r="E2" s="6" t="s">
        <v>16</v>
      </c>
      <c r="F2" s="6" t="s">
        <v>17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19</v>
      </c>
      <c r="L2" s="7"/>
      <c r="M2" s="7"/>
    </row>
    <row r="3">
      <c r="A3" s="4">
        <v>41533.64560185185</v>
      </c>
      <c r="B3" s="6" t="s">
        <v>14</v>
      </c>
      <c r="C3" s="6" t="s">
        <v>20</v>
      </c>
      <c r="D3" s="6" t="s">
        <v>21</v>
      </c>
      <c r="E3" s="6" t="s">
        <v>16</v>
      </c>
      <c r="F3" s="6" t="s">
        <v>17</v>
      </c>
      <c r="G3" s="6" t="s">
        <v>18</v>
      </c>
      <c r="H3" s="6" t="s">
        <v>18</v>
      </c>
      <c r="I3" s="6" t="s">
        <v>18</v>
      </c>
      <c r="J3" s="6" t="s">
        <v>22</v>
      </c>
      <c r="K3" s="6" t="s">
        <v>23</v>
      </c>
      <c r="L3" s="7"/>
      <c r="M3" s="7"/>
    </row>
    <row r="4">
      <c r="A4" s="4">
        <v>41534.15934027778</v>
      </c>
      <c r="B4" s="6" t="s">
        <v>24</v>
      </c>
      <c r="C4" s="6" t="s">
        <v>20</v>
      </c>
      <c r="D4" s="6" t="s">
        <v>13</v>
      </c>
      <c r="E4" s="6" t="s">
        <v>25</v>
      </c>
      <c r="F4" s="6" t="s">
        <v>17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19</v>
      </c>
      <c r="L4" s="7"/>
      <c r="M4" s="6" t="s">
        <v>26</v>
      </c>
    </row>
    <row r="5">
      <c r="A5" s="4">
        <v>41539.44184027778</v>
      </c>
      <c r="B5" s="6" t="s">
        <v>14</v>
      </c>
      <c r="C5" s="6" t="s">
        <v>15</v>
      </c>
      <c r="D5" s="6" t="s">
        <v>21</v>
      </c>
      <c r="E5" s="6" t="s">
        <v>27</v>
      </c>
      <c r="F5" s="6" t="s">
        <v>17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28</v>
      </c>
      <c r="L5" s="7"/>
      <c r="M5" s="6" t="s">
        <v>29</v>
      </c>
    </row>
    <row r="6">
      <c r="A6" s="4">
        <v>41539.44818287037</v>
      </c>
      <c r="B6" s="6" t="s">
        <v>14</v>
      </c>
      <c r="C6" s="6" t="s">
        <v>15</v>
      </c>
      <c r="D6" s="6" t="s">
        <v>21</v>
      </c>
      <c r="E6" s="6" t="s">
        <v>30</v>
      </c>
      <c r="F6" s="6" t="s">
        <v>17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19</v>
      </c>
      <c r="L6" s="7"/>
      <c r="M6" s="7"/>
    </row>
    <row r="7">
      <c r="A7" s="4">
        <v>41539.44975694444</v>
      </c>
      <c r="B7" s="6" t="s">
        <v>14</v>
      </c>
      <c r="C7" s="6" t="s">
        <v>20</v>
      </c>
      <c r="D7" s="6" t="s">
        <v>13</v>
      </c>
      <c r="E7" s="6" t="s">
        <v>31</v>
      </c>
      <c r="F7" s="6" t="s">
        <v>17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19</v>
      </c>
      <c r="L7" s="6" t="s">
        <v>22</v>
      </c>
      <c r="M7" s="6" t="s">
        <v>32</v>
      </c>
    </row>
    <row r="8">
      <c r="A8" s="4">
        <v>41539.51660879629</v>
      </c>
      <c r="B8" s="6" t="s">
        <v>14</v>
      </c>
      <c r="C8" s="6" t="s">
        <v>33</v>
      </c>
      <c r="D8" s="6" t="s">
        <v>21</v>
      </c>
      <c r="E8" s="7"/>
      <c r="F8" s="6" t="s">
        <v>34</v>
      </c>
      <c r="G8" s="6" t="s">
        <v>22</v>
      </c>
      <c r="H8" s="6" t="s">
        <v>22</v>
      </c>
      <c r="I8" s="6" t="s">
        <v>22</v>
      </c>
      <c r="J8" s="6" t="s">
        <v>18</v>
      </c>
      <c r="K8" s="6" t="s">
        <v>23</v>
      </c>
      <c r="L8" s="7"/>
      <c r="M8" s="7"/>
    </row>
    <row r="9">
      <c r="A9" s="4">
        <v>41539.52520833333</v>
      </c>
      <c r="B9" s="6" t="s">
        <v>14</v>
      </c>
      <c r="C9" s="6" t="s">
        <v>15</v>
      </c>
      <c r="D9" s="6" t="s">
        <v>21</v>
      </c>
      <c r="E9" s="6" t="s">
        <v>35</v>
      </c>
      <c r="F9" s="6" t="s">
        <v>34</v>
      </c>
      <c r="G9" s="6" t="s">
        <v>18</v>
      </c>
      <c r="H9" s="6" t="s">
        <v>18</v>
      </c>
      <c r="I9" s="6" t="s">
        <v>18</v>
      </c>
      <c r="J9" s="6" t="s">
        <v>18</v>
      </c>
      <c r="K9" s="6" t="s">
        <v>28</v>
      </c>
      <c r="L9" s="7"/>
      <c r="M9" s="7"/>
    </row>
    <row r="10">
      <c r="A10" s="4">
        <v>41539.525555555556</v>
      </c>
      <c r="B10" s="6" t="s">
        <v>14</v>
      </c>
      <c r="C10" s="6" t="s">
        <v>15</v>
      </c>
      <c r="D10" s="6" t="s">
        <v>21</v>
      </c>
      <c r="E10" s="6" t="s">
        <v>36</v>
      </c>
      <c r="F10" s="6" t="s">
        <v>17</v>
      </c>
      <c r="G10" s="6" t="s">
        <v>22</v>
      </c>
      <c r="H10" s="6" t="s">
        <v>18</v>
      </c>
      <c r="I10" s="6" t="s">
        <v>22</v>
      </c>
      <c r="J10" s="6" t="s">
        <v>22</v>
      </c>
      <c r="K10" s="6" t="s">
        <v>19</v>
      </c>
      <c r="L10" s="7"/>
      <c r="M10" s="7"/>
    </row>
    <row r="11">
      <c r="A11" s="4">
        <v>41539.52584490741</v>
      </c>
      <c r="B11" s="6" t="s">
        <v>24</v>
      </c>
      <c r="C11" s="6" t="s">
        <v>33</v>
      </c>
      <c r="D11" s="6" t="s">
        <v>37</v>
      </c>
      <c r="E11" s="6" t="s">
        <v>16</v>
      </c>
      <c r="F11" s="6" t="s">
        <v>17</v>
      </c>
      <c r="G11" s="6" t="s">
        <v>22</v>
      </c>
      <c r="H11" s="6" t="s">
        <v>22</v>
      </c>
      <c r="I11" s="6" t="s">
        <v>18</v>
      </c>
      <c r="J11" s="6" t="s">
        <v>18</v>
      </c>
      <c r="K11" s="6" t="s">
        <v>19</v>
      </c>
      <c r="L11" s="7"/>
      <c r="M11" s="7"/>
    </row>
    <row r="12">
      <c r="A12" s="4">
        <v>41539.63216435185</v>
      </c>
      <c r="B12" s="6" t="s">
        <v>14</v>
      </c>
      <c r="C12" s="6" t="s">
        <v>15</v>
      </c>
      <c r="D12" s="6" t="s">
        <v>13</v>
      </c>
      <c r="E12" s="6" t="s">
        <v>16</v>
      </c>
      <c r="F12" s="6" t="s">
        <v>17</v>
      </c>
      <c r="G12" s="6" t="s">
        <v>22</v>
      </c>
      <c r="H12" s="6" t="s">
        <v>18</v>
      </c>
      <c r="I12" s="6" t="s">
        <v>18</v>
      </c>
      <c r="J12" s="6" t="s">
        <v>18</v>
      </c>
      <c r="K12" s="6" t="s">
        <v>19</v>
      </c>
      <c r="L12" s="7"/>
      <c r="M12" s="7"/>
    </row>
    <row r="13">
      <c r="A13" s="4">
        <v>41539.650868055556</v>
      </c>
      <c r="B13" s="6" t="s">
        <v>14</v>
      </c>
      <c r="C13" s="6" t="s">
        <v>15</v>
      </c>
      <c r="D13" s="6" t="s">
        <v>21</v>
      </c>
      <c r="E13" s="6" t="s">
        <v>31</v>
      </c>
      <c r="F13" s="6" t="s">
        <v>17</v>
      </c>
      <c r="G13" s="6" t="s">
        <v>18</v>
      </c>
      <c r="H13" s="6" t="s">
        <v>18</v>
      </c>
      <c r="I13" s="6" t="s">
        <v>22</v>
      </c>
      <c r="J13" s="6" t="s">
        <v>18</v>
      </c>
      <c r="K13" s="6" t="s">
        <v>19</v>
      </c>
      <c r="L13" s="7"/>
      <c r="M13" s="6" t="s">
        <v>39</v>
      </c>
    </row>
    <row r="14">
      <c r="A14" s="4">
        <v>41539.69503472222</v>
      </c>
      <c r="B14" s="6" t="s">
        <v>14</v>
      </c>
      <c r="C14" s="6" t="s">
        <v>38</v>
      </c>
      <c r="D14" s="6" t="s">
        <v>13</v>
      </c>
      <c r="E14" s="6" t="s">
        <v>40</v>
      </c>
      <c r="F14" s="6" t="s">
        <v>17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41</v>
      </c>
      <c r="L14" s="7"/>
      <c r="M14" s="7"/>
    </row>
    <row r="15">
      <c r="A15" s="4">
        <v>41539.69520833333</v>
      </c>
      <c r="B15" s="6" t="s">
        <v>24</v>
      </c>
      <c r="C15" s="6" t="s">
        <v>38</v>
      </c>
      <c r="D15" s="6" t="s">
        <v>13</v>
      </c>
      <c r="E15" s="6" t="s">
        <v>40</v>
      </c>
      <c r="F15" s="6" t="s">
        <v>17</v>
      </c>
      <c r="G15" s="6" t="s">
        <v>22</v>
      </c>
      <c r="H15" s="6" t="s">
        <v>22</v>
      </c>
      <c r="I15" s="6" t="s">
        <v>18</v>
      </c>
      <c r="J15" s="6" t="s">
        <v>22</v>
      </c>
      <c r="K15" s="6" t="s">
        <v>19</v>
      </c>
      <c r="L15" s="7"/>
      <c r="M15" s="7"/>
    </row>
    <row r="16">
      <c r="A16" s="4">
        <v>41539.69550925926</v>
      </c>
      <c r="B16" s="6" t="s">
        <v>24</v>
      </c>
      <c r="C16" s="6" t="s">
        <v>15</v>
      </c>
      <c r="D16" s="6" t="s">
        <v>13</v>
      </c>
      <c r="E16" s="6" t="s">
        <v>40</v>
      </c>
      <c r="F16" s="6" t="s">
        <v>17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19</v>
      </c>
      <c r="L16" s="7"/>
      <c r="M16" s="7"/>
    </row>
    <row r="17">
      <c r="A17" s="4">
        <v>41539.85260416667</v>
      </c>
      <c r="B17" s="6" t="s">
        <v>14</v>
      </c>
      <c r="C17" s="6" t="s">
        <v>20</v>
      </c>
      <c r="D17" s="6" t="s">
        <v>13</v>
      </c>
      <c r="E17" s="6" t="s">
        <v>16</v>
      </c>
      <c r="F17" s="6" t="s">
        <v>17</v>
      </c>
      <c r="G17" s="6" t="s">
        <v>22</v>
      </c>
      <c r="H17" s="6" t="s">
        <v>18</v>
      </c>
      <c r="I17" s="6" t="s">
        <v>22</v>
      </c>
      <c r="J17" s="6" t="s">
        <v>18</v>
      </c>
      <c r="K17" s="6" t="s">
        <v>19</v>
      </c>
      <c r="L17" s="7"/>
      <c r="M17" s="6" t="s">
        <v>42</v>
      </c>
    </row>
    <row r="18">
      <c r="A18" s="4">
        <v>41539.85795138889</v>
      </c>
      <c r="B18" s="6" t="s">
        <v>14</v>
      </c>
      <c r="C18" s="6" t="s">
        <v>15</v>
      </c>
      <c r="D18" s="6" t="s">
        <v>21</v>
      </c>
      <c r="E18" s="6" t="s">
        <v>27</v>
      </c>
      <c r="F18" s="6" t="s">
        <v>34</v>
      </c>
      <c r="G18" s="6" t="s">
        <v>22</v>
      </c>
      <c r="H18" s="6" t="s">
        <v>22</v>
      </c>
      <c r="I18" s="6" t="s">
        <v>22</v>
      </c>
      <c r="J18" s="6" t="s">
        <v>18</v>
      </c>
      <c r="K18" s="6" t="s">
        <v>28</v>
      </c>
      <c r="L18" s="7"/>
      <c r="M18" s="6" t="s">
        <v>43</v>
      </c>
    </row>
    <row r="19">
      <c r="A19" s="4">
        <v>41539.86070601852</v>
      </c>
      <c r="B19" s="6" t="s">
        <v>24</v>
      </c>
      <c r="C19" s="6" t="s">
        <v>15</v>
      </c>
      <c r="D19" s="6" t="s">
        <v>37</v>
      </c>
      <c r="E19" s="6" t="s">
        <v>16</v>
      </c>
      <c r="F19" s="6" t="s">
        <v>17</v>
      </c>
      <c r="G19" s="6" t="s">
        <v>18</v>
      </c>
      <c r="H19" s="6" t="s">
        <v>22</v>
      </c>
      <c r="I19" s="6" t="s">
        <v>18</v>
      </c>
      <c r="J19" s="6" t="s">
        <v>22</v>
      </c>
      <c r="K19" s="6" t="s">
        <v>19</v>
      </c>
      <c r="L19" s="7"/>
      <c r="M19" s="6" t="s">
        <v>44</v>
      </c>
    </row>
    <row r="20">
      <c r="A20" s="4">
        <v>41539.86084490741</v>
      </c>
      <c r="B20" s="6" t="s">
        <v>14</v>
      </c>
      <c r="C20" s="6" t="s">
        <v>20</v>
      </c>
      <c r="D20" s="6" t="s">
        <v>13</v>
      </c>
      <c r="E20" s="6" t="s">
        <v>45</v>
      </c>
      <c r="F20" s="6" t="s">
        <v>17</v>
      </c>
      <c r="G20" s="6" t="s">
        <v>22</v>
      </c>
      <c r="H20" s="6" t="s">
        <v>22</v>
      </c>
      <c r="I20" s="6" t="s">
        <v>22</v>
      </c>
      <c r="J20" s="6" t="s">
        <v>18</v>
      </c>
      <c r="K20" s="6" t="s">
        <v>23</v>
      </c>
      <c r="L20" s="7"/>
      <c r="M20" s="6" t="s">
        <v>46</v>
      </c>
    </row>
    <row r="21">
      <c r="A21" s="4">
        <v>41539.861655092594</v>
      </c>
      <c r="B21" s="6" t="s">
        <v>24</v>
      </c>
      <c r="C21" s="6" t="s">
        <v>20</v>
      </c>
      <c r="D21" s="6" t="s">
        <v>13</v>
      </c>
      <c r="E21" s="6" t="s">
        <v>16</v>
      </c>
      <c r="F21" s="6" t="s">
        <v>17</v>
      </c>
      <c r="G21" s="6" t="s">
        <v>22</v>
      </c>
      <c r="H21" s="6" t="s">
        <v>22</v>
      </c>
      <c r="I21" s="6" t="s">
        <v>18</v>
      </c>
      <c r="J21" s="6" t="s">
        <v>18</v>
      </c>
      <c r="K21" s="6" t="s">
        <v>23</v>
      </c>
      <c r="L21" s="7"/>
      <c r="M21" s="7"/>
    </row>
    <row r="22">
      <c r="A22" s="4">
        <v>41539.86273148148</v>
      </c>
      <c r="B22" s="6" t="s">
        <v>24</v>
      </c>
      <c r="C22" s="6" t="s">
        <v>33</v>
      </c>
      <c r="D22" s="6" t="s">
        <v>21</v>
      </c>
      <c r="E22" s="6" t="s">
        <v>47</v>
      </c>
      <c r="F22" s="6" t="s">
        <v>34</v>
      </c>
      <c r="G22" s="6" t="s">
        <v>18</v>
      </c>
      <c r="H22" s="6" t="s">
        <v>22</v>
      </c>
      <c r="I22" s="6" t="s">
        <v>18</v>
      </c>
      <c r="J22" s="6" t="s">
        <v>18</v>
      </c>
      <c r="K22" s="6" t="s">
        <v>19</v>
      </c>
      <c r="L22" s="7"/>
      <c r="M22" s="7"/>
    </row>
    <row r="23">
      <c r="A23" s="4">
        <v>41539.863969907405</v>
      </c>
      <c r="B23" s="6" t="s">
        <v>24</v>
      </c>
      <c r="C23" s="6" t="s">
        <v>15</v>
      </c>
      <c r="D23" s="6" t="s">
        <v>21</v>
      </c>
      <c r="E23" s="6" t="s">
        <v>48</v>
      </c>
      <c r="F23" s="6" t="s">
        <v>17</v>
      </c>
      <c r="G23" s="6" t="s">
        <v>18</v>
      </c>
      <c r="H23" s="6" t="s">
        <v>22</v>
      </c>
      <c r="I23" s="6" t="s">
        <v>18</v>
      </c>
      <c r="J23" s="6" t="s">
        <v>22</v>
      </c>
      <c r="K23" s="6" t="s">
        <v>23</v>
      </c>
      <c r="L23" s="7"/>
      <c r="M23" s="7"/>
    </row>
    <row r="24">
      <c r="A24" s="4">
        <v>41539.86483796296</v>
      </c>
      <c r="B24" s="6" t="s">
        <v>24</v>
      </c>
      <c r="C24" s="6" t="s">
        <v>20</v>
      </c>
      <c r="D24" s="6" t="s">
        <v>13</v>
      </c>
      <c r="E24" s="6" t="s">
        <v>27</v>
      </c>
      <c r="F24" s="6" t="s">
        <v>17</v>
      </c>
      <c r="G24" s="6" t="s">
        <v>18</v>
      </c>
      <c r="H24" s="6" t="s">
        <v>22</v>
      </c>
      <c r="I24" s="6" t="s">
        <v>18</v>
      </c>
      <c r="J24" s="6" t="s">
        <v>22</v>
      </c>
      <c r="K24" s="6" t="s">
        <v>28</v>
      </c>
      <c r="L24" s="7"/>
      <c r="M24" s="7"/>
    </row>
    <row r="25">
      <c r="A25" s="4">
        <v>41539.86560185185</v>
      </c>
      <c r="B25" s="6" t="s">
        <v>24</v>
      </c>
      <c r="C25" s="6" t="s">
        <v>20</v>
      </c>
      <c r="D25" s="6" t="s">
        <v>21</v>
      </c>
      <c r="E25" s="6" t="s">
        <v>47</v>
      </c>
      <c r="F25" s="6" t="s">
        <v>34</v>
      </c>
      <c r="G25" s="6" t="s">
        <v>18</v>
      </c>
      <c r="H25" s="6" t="s">
        <v>22</v>
      </c>
      <c r="I25" s="6" t="s">
        <v>18</v>
      </c>
      <c r="J25" s="6" t="s">
        <v>18</v>
      </c>
      <c r="K25" s="6" t="s">
        <v>19</v>
      </c>
      <c r="L25" s="7"/>
      <c r="M25" s="7"/>
    </row>
    <row r="26">
      <c r="A26" s="4">
        <v>41539.87225694444</v>
      </c>
      <c r="B26" s="6" t="s">
        <v>24</v>
      </c>
      <c r="C26" s="6" t="s">
        <v>15</v>
      </c>
      <c r="D26" s="6" t="s">
        <v>21</v>
      </c>
      <c r="E26" s="6" t="s">
        <v>49</v>
      </c>
      <c r="F26" s="6" t="s">
        <v>17</v>
      </c>
      <c r="G26" s="6" t="s">
        <v>18</v>
      </c>
      <c r="H26" s="6" t="s">
        <v>18</v>
      </c>
      <c r="I26" s="6" t="s">
        <v>22</v>
      </c>
      <c r="J26" s="6" t="s">
        <v>22</v>
      </c>
      <c r="K26" s="6" t="s">
        <v>19</v>
      </c>
      <c r="L26" s="6" t="s">
        <v>50</v>
      </c>
      <c r="M26" s="7"/>
    </row>
    <row r="27">
      <c r="A27" s="4">
        <v>41539.8959837963</v>
      </c>
      <c r="B27" s="6" t="s">
        <v>24</v>
      </c>
      <c r="C27" s="6" t="s">
        <v>15</v>
      </c>
      <c r="D27" s="6" t="s">
        <v>37</v>
      </c>
      <c r="E27" s="6" t="s">
        <v>51</v>
      </c>
      <c r="F27" s="6" t="s">
        <v>17</v>
      </c>
      <c r="G27" s="6" t="s">
        <v>18</v>
      </c>
      <c r="H27" s="6" t="s">
        <v>18</v>
      </c>
      <c r="I27" s="6" t="s">
        <v>18</v>
      </c>
      <c r="J27" s="6" t="s">
        <v>18</v>
      </c>
      <c r="K27" s="6" t="s">
        <v>23</v>
      </c>
      <c r="L27" s="7"/>
      <c r="M27" s="6" t="s">
        <v>52</v>
      </c>
    </row>
    <row r="28">
      <c r="A28" s="4">
        <v>41539.93876157407</v>
      </c>
      <c r="B28" s="6" t="s">
        <v>14</v>
      </c>
      <c r="C28" s="6" t="s">
        <v>15</v>
      </c>
      <c r="D28" s="6" t="s">
        <v>21</v>
      </c>
      <c r="E28" s="6" t="s">
        <v>31</v>
      </c>
      <c r="F28" s="6" t="s">
        <v>17</v>
      </c>
      <c r="G28" s="6" t="s">
        <v>22</v>
      </c>
      <c r="H28" s="6" t="s">
        <v>22</v>
      </c>
      <c r="I28" s="6" t="s">
        <v>22</v>
      </c>
      <c r="J28" s="6" t="s">
        <v>18</v>
      </c>
      <c r="K28" s="6" t="s">
        <v>23</v>
      </c>
      <c r="L28" s="7"/>
      <c r="M28" s="7"/>
    </row>
    <row r="29">
      <c r="A29" s="4">
        <v>41539.96740740741</v>
      </c>
      <c r="B29" s="6" t="s">
        <v>14</v>
      </c>
      <c r="C29" s="6" t="s">
        <v>20</v>
      </c>
      <c r="D29" s="6" t="s">
        <v>21</v>
      </c>
      <c r="E29" s="6" t="s">
        <v>31</v>
      </c>
      <c r="F29" s="6" t="s">
        <v>17</v>
      </c>
      <c r="G29" s="6" t="s">
        <v>22</v>
      </c>
      <c r="H29" s="6" t="s">
        <v>22</v>
      </c>
      <c r="I29" s="6" t="s">
        <v>18</v>
      </c>
      <c r="J29" s="6" t="s">
        <v>18</v>
      </c>
      <c r="K29" s="6" t="s">
        <v>19</v>
      </c>
      <c r="L29" s="7"/>
      <c r="M29" s="7"/>
    </row>
    <row r="30">
      <c r="A30" s="4">
        <v>41539.96789351852</v>
      </c>
      <c r="B30" s="6" t="s">
        <v>14</v>
      </c>
      <c r="C30" s="6" t="s">
        <v>20</v>
      </c>
      <c r="D30" s="6" t="s">
        <v>21</v>
      </c>
      <c r="E30" s="6" t="s">
        <v>16</v>
      </c>
      <c r="F30" s="6" t="s">
        <v>17</v>
      </c>
      <c r="G30" s="6" t="s">
        <v>18</v>
      </c>
      <c r="H30" s="6" t="s">
        <v>18</v>
      </c>
      <c r="I30" s="6" t="s">
        <v>18</v>
      </c>
      <c r="J30" s="6" t="s">
        <v>22</v>
      </c>
      <c r="K30" s="6" t="s">
        <v>19</v>
      </c>
      <c r="L30" s="7"/>
      <c r="M30" s="6" t="s">
        <v>53</v>
      </c>
    </row>
    <row r="31">
      <c r="A31" s="4">
        <v>41539.96849537037</v>
      </c>
      <c r="B31" s="6" t="s">
        <v>24</v>
      </c>
      <c r="C31" s="6" t="s">
        <v>20</v>
      </c>
      <c r="D31" s="6" t="s">
        <v>13</v>
      </c>
      <c r="E31" s="6" t="s">
        <v>16</v>
      </c>
      <c r="F31" s="7"/>
      <c r="G31" s="6" t="s">
        <v>22</v>
      </c>
      <c r="H31" s="6" t="s">
        <v>18</v>
      </c>
      <c r="I31" s="6" t="s">
        <v>18</v>
      </c>
      <c r="J31" s="6" t="s">
        <v>22</v>
      </c>
      <c r="K31" s="6" t="s">
        <v>19</v>
      </c>
      <c r="L31" s="7"/>
      <c r="M31" s="6" t="s">
        <v>54</v>
      </c>
    </row>
    <row r="32">
      <c r="A32" s="4">
        <v>41540.02841435185</v>
      </c>
      <c r="B32" s="6" t="s">
        <v>14</v>
      </c>
      <c r="C32" s="6" t="s">
        <v>38</v>
      </c>
      <c r="D32" s="6" t="s">
        <v>13</v>
      </c>
      <c r="E32" s="6" t="s">
        <v>55</v>
      </c>
      <c r="F32" s="6" t="s">
        <v>17</v>
      </c>
      <c r="G32" s="6" t="s">
        <v>22</v>
      </c>
      <c r="H32" s="6" t="s">
        <v>18</v>
      </c>
      <c r="I32" s="6" t="s">
        <v>18</v>
      </c>
      <c r="J32" s="6" t="s">
        <v>22</v>
      </c>
      <c r="K32" s="6" t="s">
        <v>19</v>
      </c>
      <c r="L32" s="7"/>
      <c r="M32" s="6" t="s">
        <v>57</v>
      </c>
    </row>
    <row r="33">
      <c r="A33" s="4">
        <v>41540.0290625</v>
      </c>
      <c r="B33" s="6" t="s">
        <v>24</v>
      </c>
      <c r="C33" s="6" t="s">
        <v>33</v>
      </c>
      <c r="D33" s="6" t="s">
        <v>37</v>
      </c>
      <c r="E33" s="6" t="s">
        <v>58</v>
      </c>
      <c r="F33" s="6" t="s">
        <v>34</v>
      </c>
      <c r="G33" s="6" t="s">
        <v>22</v>
      </c>
      <c r="H33" s="6" t="s">
        <v>22</v>
      </c>
      <c r="I33" s="6" t="s">
        <v>22</v>
      </c>
      <c r="J33" s="6" t="s">
        <v>18</v>
      </c>
      <c r="K33" s="6" t="s">
        <v>19</v>
      </c>
      <c r="L33" s="7"/>
      <c r="M33" s="6" t="s">
        <v>60</v>
      </c>
    </row>
    <row r="34">
      <c r="A34" s="4">
        <v>41540.02974537037</v>
      </c>
      <c r="B34" s="6" t="s">
        <v>24</v>
      </c>
      <c r="C34" s="6" t="s">
        <v>20</v>
      </c>
      <c r="D34" s="6" t="s">
        <v>13</v>
      </c>
      <c r="E34" s="6" t="s">
        <v>61</v>
      </c>
      <c r="F34" s="6" t="s">
        <v>34</v>
      </c>
      <c r="G34" s="6" t="s">
        <v>22</v>
      </c>
      <c r="H34" s="6" t="s">
        <v>18</v>
      </c>
      <c r="I34" s="6" t="s">
        <v>18</v>
      </c>
      <c r="J34" s="6" t="s">
        <v>18</v>
      </c>
      <c r="K34" s="6" t="s">
        <v>19</v>
      </c>
      <c r="L34" s="7"/>
      <c r="M34" s="6" t="s">
        <v>62</v>
      </c>
    </row>
    <row r="35">
      <c r="A35" s="4">
        <v>41540.030590277776</v>
      </c>
      <c r="B35" s="6" t="s">
        <v>14</v>
      </c>
      <c r="C35" s="6" t="s">
        <v>20</v>
      </c>
      <c r="D35" s="6" t="s">
        <v>37</v>
      </c>
      <c r="E35" s="6" t="s">
        <v>63</v>
      </c>
      <c r="F35" s="6" t="s">
        <v>17</v>
      </c>
      <c r="G35" s="6" t="s">
        <v>22</v>
      </c>
      <c r="H35" s="6" t="s">
        <v>18</v>
      </c>
      <c r="I35" s="6" t="s">
        <v>18</v>
      </c>
      <c r="J35" s="6" t="s">
        <v>18</v>
      </c>
      <c r="K35" s="6" t="s">
        <v>28</v>
      </c>
      <c r="L35" s="7"/>
      <c r="M35" s="6" t="s">
        <v>64</v>
      </c>
    </row>
    <row r="36">
      <c r="A36" s="4">
        <v>41540.4077662037</v>
      </c>
      <c r="B36" s="6" t="s">
        <v>14</v>
      </c>
      <c r="C36" s="6" t="s">
        <v>15</v>
      </c>
      <c r="D36" s="6" t="s">
        <v>21</v>
      </c>
      <c r="E36" s="6" t="s">
        <v>65</v>
      </c>
      <c r="F36" s="7"/>
      <c r="G36" s="6" t="s">
        <v>22</v>
      </c>
      <c r="H36" s="6" t="s">
        <v>22</v>
      </c>
      <c r="I36" s="6" t="s">
        <v>22</v>
      </c>
      <c r="J36" s="6" t="s">
        <v>18</v>
      </c>
      <c r="K36" s="6" t="s">
        <v>23</v>
      </c>
      <c r="L36" s="6" t="s">
        <v>66</v>
      </c>
      <c r="M36" s="7"/>
    </row>
    <row r="37">
      <c r="A37" s="4">
        <v>41540.42109953704</v>
      </c>
      <c r="B37" s="6" t="s">
        <v>14</v>
      </c>
      <c r="C37" s="6" t="s">
        <v>33</v>
      </c>
      <c r="D37" s="6" t="s">
        <v>21</v>
      </c>
      <c r="E37" s="6" t="s">
        <v>67</v>
      </c>
      <c r="F37" s="6" t="s">
        <v>34</v>
      </c>
      <c r="G37" s="6" t="s">
        <v>18</v>
      </c>
      <c r="H37" s="6" t="s">
        <v>18</v>
      </c>
      <c r="I37" s="6" t="s">
        <v>22</v>
      </c>
      <c r="J37" s="6" t="s">
        <v>18</v>
      </c>
      <c r="K37" s="6" t="s">
        <v>28</v>
      </c>
      <c r="L37" s="7"/>
      <c r="M37" s="6" t="s">
        <v>68</v>
      </c>
    </row>
    <row r="38">
      <c r="A38" s="4">
        <v>41540.44393518518</v>
      </c>
      <c r="B38" s="6" t="s">
        <v>14</v>
      </c>
      <c r="C38" s="6" t="s">
        <v>15</v>
      </c>
      <c r="D38" s="6" t="s">
        <v>21</v>
      </c>
      <c r="E38" s="6" t="s">
        <v>27</v>
      </c>
      <c r="F38" s="6" t="s">
        <v>17</v>
      </c>
      <c r="G38" s="6" t="s">
        <v>18</v>
      </c>
      <c r="H38" s="6" t="s">
        <v>22</v>
      </c>
      <c r="I38" s="6" t="s">
        <v>22</v>
      </c>
      <c r="J38" s="6" t="s">
        <v>18</v>
      </c>
      <c r="K38" s="6" t="s">
        <v>19</v>
      </c>
      <c r="L38" s="6" t="s">
        <v>69</v>
      </c>
      <c r="M38" s="7"/>
    </row>
    <row r="39">
      <c r="A39" s="4">
        <v>41540.6853587963</v>
      </c>
      <c r="B39" s="6" t="s">
        <v>14</v>
      </c>
      <c r="C39" s="6" t="s">
        <v>20</v>
      </c>
      <c r="D39" s="6" t="s">
        <v>13</v>
      </c>
      <c r="E39" s="6" t="s">
        <v>31</v>
      </c>
      <c r="F39" s="6" t="s">
        <v>17</v>
      </c>
      <c r="G39" s="6" t="s">
        <v>18</v>
      </c>
      <c r="H39" s="6" t="s">
        <v>18</v>
      </c>
      <c r="I39" s="6" t="s">
        <v>22</v>
      </c>
      <c r="J39" s="6" t="s">
        <v>18</v>
      </c>
      <c r="K39" s="6" t="s">
        <v>19</v>
      </c>
      <c r="L39" s="6" t="s">
        <v>71</v>
      </c>
      <c r="M39" s="7"/>
    </row>
    <row r="40">
      <c r="A40" s="4">
        <v>41540.80537037037</v>
      </c>
      <c r="B40" s="6" t="s">
        <v>24</v>
      </c>
      <c r="C40" s="6" t="s">
        <v>15</v>
      </c>
      <c r="D40" s="6" t="s">
        <v>37</v>
      </c>
      <c r="E40" s="6" t="s">
        <v>72</v>
      </c>
      <c r="F40" s="7"/>
      <c r="G40" s="6" t="s">
        <v>22</v>
      </c>
      <c r="H40" s="6" t="s">
        <v>22</v>
      </c>
      <c r="I40" s="6" t="s">
        <v>18</v>
      </c>
      <c r="J40" s="6" t="s">
        <v>22</v>
      </c>
      <c r="K40" s="6" t="s">
        <v>19</v>
      </c>
      <c r="L40" s="7"/>
      <c r="M40" s="7"/>
    </row>
    <row r="41">
      <c r="A41" s="4">
        <v>41540.81392361111</v>
      </c>
      <c r="B41" s="6" t="s">
        <v>24</v>
      </c>
      <c r="C41" s="6" t="s">
        <v>20</v>
      </c>
      <c r="D41" s="6" t="s">
        <v>13</v>
      </c>
      <c r="E41" s="6" t="s">
        <v>31</v>
      </c>
      <c r="F41" s="6" t="s">
        <v>17</v>
      </c>
      <c r="G41" s="6" t="s">
        <v>18</v>
      </c>
      <c r="H41" s="6" t="s">
        <v>18</v>
      </c>
      <c r="I41" s="6" t="s">
        <v>18</v>
      </c>
      <c r="J41" s="6" t="s">
        <v>18</v>
      </c>
      <c r="K41" s="6" t="s">
        <v>23</v>
      </c>
      <c r="L41" s="7"/>
      <c r="M41" s="7"/>
    </row>
    <row r="42">
      <c r="A42" s="4">
        <v>41540.93682870371</v>
      </c>
      <c r="B42" s="6" t="s">
        <v>24</v>
      </c>
      <c r="C42" s="6" t="s">
        <v>33</v>
      </c>
      <c r="D42" s="6" t="s">
        <v>37</v>
      </c>
      <c r="E42" s="6" t="s">
        <v>16</v>
      </c>
      <c r="F42" s="6" t="s">
        <v>17</v>
      </c>
      <c r="G42" s="6" t="s">
        <v>18</v>
      </c>
      <c r="H42" s="6" t="s">
        <v>18</v>
      </c>
      <c r="I42" s="6" t="s">
        <v>18</v>
      </c>
      <c r="J42" s="6" t="s">
        <v>18</v>
      </c>
      <c r="K42" s="6" t="s">
        <v>28</v>
      </c>
      <c r="L42" s="7"/>
      <c r="M42" s="6" t="s">
        <v>73</v>
      </c>
    </row>
    <row r="43">
      <c r="A43" s="4">
        <v>41540.96251157407</v>
      </c>
      <c r="B43" s="6" t="s">
        <v>14</v>
      </c>
      <c r="C43" s="6" t="s">
        <v>33</v>
      </c>
      <c r="D43" s="6" t="s">
        <v>21</v>
      </c>
      <c r="E43" s="6" t="s">
        <v>31</v>
      </c>
      <c r="F43" s="6" t="s">
        <v>17</v>
      </c>
      <c r="G43" s="6" t="s">
        <v>18</v>
      </c>
      <c r="H43" s="6" t="s">
        <v>18</v>
      </c>
      <c r="I43" s="6" t="s">
        <v>22</v>
      </c>
      <c r="J43" s="6" t="s">
        <v>22</v>
      </c>
      <c r="K43" s="6" t="s">
        <v>19</v>
      </c>
      <c r="L43" s="7"/>
      <c r="M43" s="7"/>
    </row>
    <row r="44">
      <c r="A44" s="4">
        <v>41540.96326388889</v>
      </c>
      <c r="B44" s="6" t="s">
        <v>14</v>
      </c>
      <c r="C44" s="6" t="s">
        <v>20</v>
      </c>
      <c r="D44" s="6" t="s">
        <v>13</v>
      </c>
      <c r="E44" s="6" t="s">
        <v>48</v>
      </c>
      <c r="F44" s="6" t="s">
        <v>17</v>
      </c>
      <c r="G44" s="6" t="s">
        <v>18</v>
      </c>
      <c r="H44" s="6" t="s">
        <v>18</v>
      </c>
      <c r="I44" s="6" t="s">
        <v>22</v>
      </c>
      <c r="J44" s="6" t="s">
        <v>18</v>
      </c>
      <c r="K44" s="6" t="s">
        <v>28</v>
      </c>
      <c r="L44" s="7"/>
      <c r="M44" s="7"/>
    </row>
    <row r="45">
      <c r="A45" s="4">
        <v>41540.96488425926</v>
      </c>
      <c r="B45" s="6" t="s">
        <v>24</v>
      </c>
      <c r="C45" s="6" t="s">
        <v>38</v>
      </c>
      <c r="D45" s="6" t="s">
        <v>13</v>
      </c>
      <c r="E45" s="6" t="s">
        <v>27</v>
      </c>
      <c r="F45" s="6" t="s">
        <v>17</v>
      </c>
      <c r="G45" s="6" t="s">
        <v>18</v>
      </c>
      <c r="H45" s="6" t="s">
        <v>18</v>
      </c>
      <c r="I45" s="6" t="s">
        <v>18</v>
      </c>
      <c r="J45" s="6" t="s">
        <v>22</v>
      </c>
      <c r="K45" s="6" t="s">
        <v>41</v>
      </c>
      <c r="L45" s="7"/>
      <c r="M45" s="7"/>
    </row>
    <row r="46">
      <c r="A46" s="4">
        <v>41540.96537037037</v>
      </c>
      <c r="B46" s="6" t="s">
        <v>24</v>
      </c>
      <c r="C46" s="6" t="s">
        <v>20</v>
      </c>
      <c r="D46" s="6" t="s">
        <v>13</v>
      </c>
      <c r="E46" s="6" t="s">
        <v>16</v>
      </c>
      <c r="F46" s="6" t="s">
        <v>17</v>
      </c>
      <c r="G46" s="6" t="s">
        <v>18</v>
      </c>
      <c r="H46" s="6" t="s">
        <v>18</v>
      </c>
      <c r="I46" s="6" t="s">
        <v>18</v>
      </c>
      <c r="J46" s="6" t="s">
        <v>22</v>
      </c>
      <c r="K46" s="6" t="s">
        <v>19</v>
      </c>
      <c r="L46" s="7"/>
      <c r="M46" s="6" t="s">
        <v>74</v>
      </c>
    </row>
    <row r="47">
      <c r="A47" s="4">
        <v>41540.96582175926</v>
      </c>
      <c r="B47" s="6" t="s">
        <v>14</v>
      </c>
      <c r="C47" s="6" t="s">
        <v>33</v>
      </c>
      <c r="D47" s="6" t="s">
        <v>13</v>
      </c>
      <c r="E47" s="6" t="s">
        <v>75</v>
      </c>
      <c r="F47" s="7"/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28</v>
      </c>
      <c r="L47" s="7"/>
      <c r="M47" s="7"/>
    </row>
    <row r="48">
      <c r="A48" s="4">
        <v>41540.96916666667</v>
      </c>
      <c r="B48" s="6" t="s">
        <v>24</v>
      </c>
      <c r="C48" s="6" t="s">
        <v>15</v>
      </c>
      <c r="D48" s="6" t="s">
        <v>37</v>
      </c>
      <c r="E48" s="6" t="s">
        <v>76</v>
      </c>
      <c r="F48" s="6" t="s">
        <v>17</v>
      </c>
      <c r="G48" s="6" t="s">
        <v>22</v>
      </c>
      <c r="H48" s="6" t="s">
        <v>22</v>
      </c>
      <c r="I48" s="6" t="s">
        <v>22</v>
      </c>
      <c r="J48" s="6" t="s">
        <v>18</v>
      </c>
      <c r="K48" s="6" t="s">
        <v>23</v>
      </c>
      <c r="L48" s="7"/>
      <c r="M48" s="7"/>
    </row>
    <row r="49">
      <c r="A49" s="4">
        <v>41540.96974537037</v>
      </c>
      <c r="B49" s="6" t="s">
        <v>14</v>
      </c>
      <c r="C49" s="6" t="s">
        <v>38</v>
      </c>
      <c r="D49" s="6" t="s">
        <v>13</v>
      </c>
      <c r="E49" s="6" t="s">
        <v>16</v>
      </c>
      <c r="F49" s="6" t="s">
        <v>17</v>
      </c>
      <c r="G49" s="6" t="s">
        <v>22</v>
      </c>
      <c r="H49" s="6" t="s">
        <v>18</v>
      </c>
      <c r="I49" s="6" t="s">
        <v>18</v>
      </c>
      <c r="J49" s="6" t="s">
        <v>22</v>
      </c>
      <c r="K49" s="6" t="s">
        <v>19</v>
      </c>
      <c r="L49" s="7"/>
      <c r="M49" s="7"/>
    </row>
    <row r="50">
      <c r="A50" s="4">
        <v>41540.97998842593</v>
      </c>
      <c r="B50" s="6" t="s">
        <v>24</v>
      </c>
      <c r="C50" s="6" t="s">
        <v>33</v>
      </c>
      <c r="D50" s="6" t="s">
        <v>21</v>
      </c>
      <c r="E50" s="6" t="s">
        <v>31</v>
      </c>
      <c r="F50" s="6" t="s">
        <v>17</v>
      </c>
      <c r="G50" s="6" t="s">
        <v>22</v>
      </c>
      <c r="H50" s="6" t="s">
        <v>18</v>
      </c>
      <c r="I50" s="6" t="s">
        <v>18</v>
      </c>
      <c r="J50" s="6" t="s">
        <v>22</v>
      </c>
      <c r="K50" s="6" t="s">
        <v>19</v>
      </c>
      <c r="L50" s="7"/>
      <c r="M50" s="7"/>
    </row>
    <row r="51">
      <c r="A51" s="4">
        <v>41540.98042824074</v>
      </c>
      <c r="B51" s="6" t="s">
        <v>24</v>
      </c>
      <c r="C51" s="6" t="s">
        <v>38</v>
      </c>
      <c r="D51" s="6" t="s">
        <v>13</v>
      </c>
      <c r="E51" s="6" t="s">
        <v>31</v>
      </c>
      <c r="F51" s="6" t="s">
        <v>17</v>
      </c>
      <c r="G51" s="6" t="s">
        <v>22</v>
      </c>
      <c r="H51" s="6" t="s">
        <v>18</v>
      </c>
      <c r="I51" s="6" t="s">
        <v>18</v>
      </c>
      <c r="J51" s="6" t="s">
        <v>22</v>
      </c>
      <c r="K51" s="6" t="s">
        <v>41</v>
      </c>
      <c r="L51" s="7"/>
      <c r="M51" s="7"/>
    </row>
    <row r="52">
      <c r="A52" s="4">
        <v>41540.994259259256</v>
      </c>
      <c r="B52" s="6" t="s">
        <v>14</v>
      </c>
      <c r="C52" s="6" t="s">
        <v>15</v>
      </c>
      <c r="D52" s="6" t="s">
        <v>21</v>
      </c>
      <c r="E52" s="6" t="s">
        <v>77</v>
      </c>
      <c r="F52" s="6" t="s">
        <v>17</v>
      </c>
      <c r="G52" s="6" t="s">
        <v>18</v>
      </c>
      <c r="H52" s="6" t="s">
        <v>18</v>
      </c>
      <c r="I52" s="6" t="s">
        <v>18</v>
      </c>
      <c r="J52" s="6" t="s">
        <v>22</v>
      </c>
      <c r="K52" s="6" t="s">
        <v>19</v>
      </c>
      <c r="L52" s="7"/>
      <c r="M52" s="7"/>
    </row>
    <row r="53">
      <c r="A53" s="4">
        <v>41541.0694212963</v>
      </c>
      <c r="B53" s="6" t="s">
        <v>24</v>
      </c>
      <c r="C53" s="6" t="s">
        <v>33</v>
      </c>
      <c r="D53" s="6" t="s">
        <v>21</v>
      </c>
      <c r="E53" s="6" t="s">
        <v>67</v>
      </c>
      <c r="F53" s="6" t="s">
        <v>34</v>
      </c>
      <c r="G53" s="6" t="s">
        <v>22</v>
      </c>
      <c r="H53" s="6" t="s">
        <v>22</v>
      </c>
      <c r="I53" s="6" t="s">
        <v>22</v>
      </c>
      <c r="J53" s="6" t="s">
        <v>22</v>
      </c>
      <c r="K53" s="6" t="s">
        <v>19</v>
      </c>
      <c r="L53" s="7"/>
      <c r="M53" s="7"/>
    </row>
    <row r="54">
      <c r="A54" s="4">
        <v>41543.70909722222</v>
      </c>
      <c r="B54" s="6" t="s">
        <v>24</v>
      </c>
      <c r="C54" s="6" t="s">
        <v>33</v>
      </c>
      <c r="D54" s="6" t="s">
        <v>21</v>
      </c>
      <c r="E54" s="6" t="s">
        <v>67</v>
      </c>
      <c r="F54" s="6" t="s">
        <v>34</v>
      </c>
      <c r="G54" s="6" t="s">
        <v>22</v>
      </c>
      <c r="H54" s="6" t="s">
        <v>18</v>
      </c>
      <c r="I54" s="6" t="s">
        <v>22</v>
      </c>
      <c r="J54" s="6" t="s">
        <v>22</v>
      </c>
      <c r="K54" s="6" t="s">
        <v>19</v>
      </c>
      <c r="L54" s="7"/>
      <c r="M54" s="7"/>
    </row>
    <row r="55">
      <c r="A55" s="4">
        <v>41543.65482638889</v>
      </c>
      <c r="B55" s="6" t="s">
        <v>14</v>
      </c>
      <c r="C55" s="6" t="s">
        <v>15</v>
      </c>
      <c r="D55" s="6" t="s">
        <v>21</v>
      </c>
      <c r="E55" s="6" t="s">
        <v>25</v>
      </c>
      <c r="F55" s="6" t="s">
        <v>34</v>
      </c>
      <c r="G55" s="6" t="s">
        <v>22</v>
      </c>
      <c r="H55" s="6" t="s">
        <v>22</v>
      </c>
      <c r="I55" s="6" t="s">
        <v>22</v>
      </c>
      <c r="J55" s="6" t="s">
        <v>18</v>
      </c>
      <c r="K55" s="6" t="s">
        <v>23</v>
      </c>
      <c r="L55" s="6" t="s">
        <v>79</v>
      </c>
      <c r="M55" s="6" t="s">
        <v>80</v>
      </c>
    </row>
    <row r="56">
      <c r="A56" s="4">
        <v>41544.61420138889</v>
      </c>
      <c r="B56" s="6" t="s">
        <v>14</v>
      </c>
      <c r="C56" s="6" t="s">
        <v>20</v>
      </c>
      <c r="D56" s="6" t="s">
        <v>13</v>
      </c>
      <c r="E56" s="6" t="s">
        <v>16</v>
      </c>
      <c r="F56" s="6" t="s">
        <v>17</v>
      </c>
      <c r="G56" s="6" t="s">
        <v>18</v>
      </c>
      <c r="H56" s="6" t="s">
        <v>18</v>
      </c>
      <c r="I56" s="6" t="s">
        <v>18</v>
      </c>
      <c r="J56" s="6" t="s">
        <v>22</v>
      </c>
      <c r="K56" s="6" t="s">
        <v>41</v>
      </c>
      <c r="L56" s="7"/>
      <c r="M56" s="7"/>
    </row>
    <row r="57">
      <c r="A57" s="4">
        <v>41544.61479166667</v>
      </c>
      <c r="B57" s="6" t="s">
        <v>24</v>
      </c>
      <c r="C57" s="6" t="s">
        <v>15</v>
      </c>
      <c r="D57" s="6" t="s">
        <v>21</v>
      </c>
      <c r="E57" s="6" t="s">
        <v>36</v>
      </c>
      <c r="F57" s="6" t="s">
        <v>17</v>
      </c>
      <c r="G57" s="6" t="s">
        <v>18</v>
      </c>
      <c r="H57" s="6" t="s">
        <v>18</v>
      </c>
      <c r="I57" s="6" t="s">
        <v>22</v>
      </c>
      <c r="J57" s="6" t="s">
        <v>22</v>
      </c>
      <c r="K57" s="6" t="s">
        <v>19</v>
      </c>
      <c r="L57" s="7"/>
      <c r="M57" s="7"/>
    </row>
    <row r="58">
      <c r="A58" s="4">
        <v>41544.61534722222</v>
      </c>
      <c r="B58" s="6" t="s">
        <v>24</v>
      </c>
      <c r="C58" s="6" t="s">
        <v>20</v>
      </c>
      <c r="D58" s="6" t="s">
        <v>13</v>
      </c>
      <c r="E58" s="6" t="s">
        <v>45</v>
      </c>
      <c r="F58" s="6" t="s">
        <v>17</v>
      </c>
      <c r="G58" s="6" t="s">
        <v>18</v>
      </c>
      <c r="H58" s="6" t="s">
        <v>18</v>
      </c>
      <c r="I58" s="6" t="s">
        <v>18</v>
      </c>
      <c r="J58" s="6" t="s">
        <v>18</v>
      </c>
      <c r="K58" s="6" t="s">
        <v>28</v>
      </c>
      <c r="L58" s="7"/>
      <c r="M58" s="7"/>
    </row>
    <row r="59">
      <c r="A59" s="4">
        <v>41549.596655092595</v>
      </c>
      <c r="B59" s="6" t="s">
        <v>24</v>
      </c>
      <c r="C59" s="6" t="s">
        <v>38</v>
      </c>
      <c r="D59" s="6" t="s">
        <v>13</v>
      </c>
      <c r="E59" s="6" t="s">
        <v>31</v>
      </c>
      <c r="F59" s="6" t="s">
        <v>17</v>
      </c>
      <c r="G59" s="6" t="s">
        <v>22</v>
      </c>
      <c r="H59" s="6" t="s">
        <v>22</v>
      </c>
      <c r="I59" s="6" t="s">
        <v>18</v>
      </c>
      <c r="J59" s="6" t="s">
        <v>22</v>
      </c>
      <c r="K59" s="6" t="s">
        <v>41</v>
      </c>
      <c r="L59" s="7"/>
      <c r="M59" s="6" t="s">
        <v>81</v>
      </c>
    </row>
    <row r="60">
      <c r="A60" s="4">
        <v>41549.66328703704</v>
      </c>
      <c r="B60" s="6" t="s">
        <v>24</v>
      </c>
      <c r="C60" s="6" t="s">
        <v>38</v>
      </c>
      <c r="D60" s="6" t="s">
        <v>13</v>
      </c>
      <c r="E60" s="6" t="s">
        <v>31</v>
      </c>
      <c r="F60" s="6" t="s">
        <v>17</v>
      </c>
      <c r="G60" s="6" t="s">
        <v>22</v>
      </c>
      <c r="H60" s="6" t="s">
        <v>22</v>
      </c>
      <c r="I60" s="6" t="s">
        <v>22</v>
      </c>
      <c r="J60" s="6" t="s">
        <v>18</v>
      </c>
      <c r="K60" s="6" t="s">
        <v>19</v>
      </c>
      <c r="L60" s="7"/>
      <c r="M60" s="6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4" width="17.29"/>
  </cols>
  <sheetData>
    <row r="2">
      <c r="A2" s="1"/>
      <c r="B2" s="3" t="s">
        <v>1</v>
      </c>
      <c r="D2" s="1"/>
      <c r="E2" s="3" t="s">
        <v>3</v>
      </c>
      <c r="G2" s="1"/>
      <c r="H2" s="3" t="s">
        <v>10</v>
      </c>
      <c r="J2" s="1"/>
      <c r="K2" s="3" t="s">
        <v>2</v>
      </c>
    </row>
    <row r="3">
      <c r="A3" s="5" t="s">
        <v>13</v>
      </c>
      <c r="B3" s="8" t="str">
        <f>COUNTIF('Form Responses'!D2:D520,"*Student*")</f>
        <v>26</v>
      </c>
      <c r="C3" s="9"/>
      <c r="D3" s="5" t="s">
        <v>38</v>
      </c>
      <c r="E3" s="8" t="str">
        <f>COUNTIF('Form Responses'!C$2:C$520,"*&lt;*")</f>
        <v>8</v>
      </c>
      <c r="F3" s="9"/>
      <c r="G3" s="5" t="s">
        <v>23</v>
      </c>
      <c r="H3" s="8" t="str">
        <f>COUNTIF('Form Responses'!K$2:K$520,"*Remove*")</f>
        <v>11</v>
      </c>
      <c r="I3" s="9"/>
      <c r="J3" s="5" t="s">
        <v>14</v>
      </c>
      <c r="K3" s="8" t="str">
        <f>COUNTIF('Form Responses'!B1:B513,"Male")</f>
        <v>30</v>
      </c>
      <c r="L3" s="10"/>
    </row>
    <row r="4" ht="12.0" customHeight="1">
      <c r="A4" s="5" t="s">
        <v>21</v>
      </c>
      <c r="B4" s="8" t="str">
        <f>COUNTIF('Form Responses'!D2:D521,"*Working*")</f>
        <v>25</v>
      </c>
      <c r="C4" s="9"/>
      <c r="D4" s="5" t="s">
        <v>20</v>
      </c>
      <c r="E4" s="8" t="str">
        <f>COUNTIF('Form Responses'!C$2:C$520,"*23*")</f>
        <v>19</v>
      </c>
      <c r="F4" s="9"/>
      <c r="G4" s="5" t="s">
        <v>28</v>
      </c>
      <c r="H4" s="8" t="str">
        <f>COUNTIF('Form Responses'!K$2:K$520,"*Stop*")</f>
        <v>10</v>
      </c>
      <c r="I4" s="9"/>
      <c r="J4" s="5" t="s">
        <v>24</v>
      </c>
      <c r="K4" s="8" t="str">
        <f>COUNTIF('Form Responses'!B1:B514,"*Female*")</f>
        <v>29</v>
      </c>
      <c r="L4" s="10"/>
    </row>
    <row r="5" ht="12.0" customHeight="1">
      <c r="A5" s="5" t="s">
        <v>37</v>
      </c>
      <c r="B5" s="8" t="str">
        <f>COUNTIF('Form Responses'!D2:D522,"*Unemployed*")</f>
        <v>8</v>
      </c>
      <c r="C5" s="9"/>
      <c r="D5" s="5" t="s">
        <v>15</v>
      </c>
      <c r="E5" s="8" t="str">
        <f>COUNTIF('Form Responses'!C$2:C$520,"*24*")</f>
        <v>21</v>
      </c>
      <c r="F5" s="9"/>
      <c r="G5" s="5" t="s">
        <v>56</v>
      </c>
      <c r="H5" s="8" t="str">
        <f>COUNTIF('Form Responses'!K$2:K$520,"*cautious*")</f>
        <v>33</v>
      </c>
      <c r="I5" s="9"/>
      <c r="J5" s="5" t="s">
        <v>59</v>
      </c>
      <c r="K5" s="8" t="str">
        <f>SUM(K3:K4)</f>
        <v>59</v>
      </c>
      <c r="L5" s="10"/>
    </row>
    <row r="6" ht="14.25" customHeight="1">
      <c r="A6" s="11"/>
      <c r="B6" s="11"/>
      <c r="C6" s="12"/>
      <c r="D6" s="5" t="s">
        <v>33</v>
      </c>
      <c r="E6" s="8" t="str">
        <f>COUNTIF('Form Responses'!C$2:C$520,"*&gt;*")</f>
        <v>11</v>
      </c>
      <c r="F6" s="9"/>
      <c r="G6" s="5" t="s">
        <v>70</v>
      </c>
      <c r="H6" s="8" t="str">
        <f>COUNTIF('Form Responses'!K$2:K$520,"*mind*")</f>
        <v>5</v>
      </c>
      <c r="I6" s="10"/>
      <c r="J6" s="11"/>
      <c r="K6" s="11"/>
    </row>
    <row r="7" ht="14.25" customHeight="1">
      <c r="D7" s="11"/>
      <c r="E7" s="11"/>
      <c r="G7" s="11"/>
      <c r="H7" s="11"/>
    </row>
    <row r="8">
      <c r="A8" s="1"/>
      <c r="B8" s="3" t="s">
        <v>6</v>
      </c>
      <c r="C8" s="3" t="s">
        <v>7</v>
      </c>
      <c r="D8" s="3" t="s">
        <v>8</v>
      </c>
      <c r="E8" s="3" t="s">
        <v>9</v>
      </c>
      <c r="G8" s="1"/>
      <c r="H8" s="3" t="s">
        <v>5</v>
      </c>
      <c r="I8" s="13"/>
    </row>
    <row r="9">
      <c r="A9" s="5" t="s">
        <v>18</v>
      </c>
      <c r="B9" s="14" t="str">
        <f>COUNTIF('Form Responses'!G2:G519,"Yes")/K5</f>
        <v>46%</v>
      </c>
      <c r="C9" s="14" t="str">
        <f>COUNTIF('Form Responses'!H2:H519,"Yes")/K5</f>
        <v>54%</v>
      </c>
      <c r="D9" s="14" t="str">
        <f>COUNTIF('Form Responses'!I2:I519,"Yes")/K5</f>
        <v>56%</v>
      </c>
      <c r="E9" s="14" t="str">
        <f>COUNTIF('Form Responses'!J2:J519,"Yes")/K5</f>
        <v>53%</v>
      </c>
      <c r="F9" s="9"/>
      <c r="G9" s="5" t="s">
        <v>78</v>
      </c>
      <c r="H9" s="8" t="str">
        <f>I9/K5*100</f>
        <v>18.6440678</v>
      </c>
      <c r="I9" s="8" t="str">
        <f>COUNTIF('Form Responses'!F2:F519,"*Professional*")</f>
        <v>11</v>
      </c>
      <c r="J9" s="10"/>
    </row>
    <row r="10">
      <c r="A10" s="5" t="s">
        <v>22</v>
      </c>
      <c r="B10" s="14" t="str">
        <f>COUNTIF('Form Responses'!G2:G70,"No")/K5</f>
        <v>54%</v>
      </c>
      <c r="C10" s="14" t="str">
        <f>COUNTIF('Form Responses'!H2:H70,"No")/K5</f>
        <v>46%</v>
      </c>
      <c r="D10" s="14" t="str">
        <f>COUNTIF('Form Responses'!I2:I70,"No")/K5</f>
        <v>44%</v>
      </c>
      <c r="E10" s="14" t="str">
        <f>COUNTIF('Form Responses'!J2:J520,"No")/K5</f>
        <v>47%</v>
      </c>
      <c r="F10" s="9"/>
      <c r="G10" s="5" t="s">
        <v>17</v>
      </c>
      <c r="H10" s="8" t="str">
        <f>I10/K5*100</f>
        <v>93.22033898</v>
      </c>
      <c r="I10" s="8" t="str">
        <f>COUNTIF('Form Responses'!F2:F520,"*Personal*")</f>
        <v>55</v>
      </c>
      <c r="J10" s="10"/>
    </row>
    <row r="11">
      <c r="A11" s="11"/>
      <c r="B11" s="11"/>
      <c r="C11" s="11"/>
      <c r="D11" s="11"/>
      <c r="E11" s="11"/>
      <c r="G11" s="11"/>
      <c r="H11" s="11"/>
      <c r="I11" s="1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5" t="s">
        <v>83</v>
      </c>
      <c r="B15" s="5" t="s">
        <v>75</v>
      </c>
      <c r="C15" s="5" t="s">
        <v>31</v>
      </c>
      <c r="D15" s="5" t="s">
        <v>84</v>
      </c>
      <c r="E15" s="5" t="s">
        <v>85</v>
      </c>
      <c r="F15" s="5" t="s">
        <v>86</v>
      </c>
      <c r="G15" s="5" t="s">
        <v>65</v>
      </c>
      <c r="H15" s="5" t="s">
        <v>87</v>
      </c>
      <c r="I15" s="5" t="s">
        <v>88</v>
      </c>
      <c r="J15" s="5" t="s">
        <v>89</v>
      </c>
      <c r="K15" s="5" t="s">
        <v>90</v>
      </c>
      <c r="L15" s="10"/>
    </row>
    <row r="16">
      <c r="A16" s="16" t="s">
        <v>91</v>
      </c>
      <c r="B16" s="14" t="str">
        <f t="shared" ref="B16:K16" si="1">B17/$K$5</f>
        <v>2%</v>
      </c>
      <c r="C16" s="14" t="str">
        <f t="shared" si="1"/>
        <v>88%</v>
      </c>
      <c r="D16" s="14" t="str">
        <f t="shared" si="1"/>
        <v>25%</v>
      </c>
      <c r="E16" s="14" t="str">
        <f t="shared" si="1"/>
        <v>56%</v>
      </c>
      <c r="F16" s="14" t="str">
        <f t="shared" si="1"/>
        <v>5%</v>
      </c>
      <c r="G16" s="14" t="str">
        <f t="shared" si="1"/>
        <v>14%</v>
      </c>
      <c r="H16" s="14" t="str">
        <f t="shared" si="1"/>
        <v>3%</v>
      </c>
      <c r="I16" s="14" t="str">
        <f t="shared" si="1"/>
        <v>15%</v>
      </c>
      <c r="J16" s="14" t="str">
        <f t="shared" si="1"/>
        <v>0%</v>
      </c>
      <c r="K16" s="14" t="str">
        <f t="shared" si="1"/>
        <v>0%</v>
      </c>
      <c r="L16" s="10"/>
    </row>
    <row r="17">
      <c r="A17" s="16" t="s">
        <v>92</v>
      </c>
      <c r="B17" s="8" t="str">
        <f>COUNTIF('Form Responses'!$E$2:$E$520,"*None*")</f>
        <v>1</v>
      </c>
      <c r="C17" s="8" t="str">
        <f>COUNTIF('Form Responses'!$E$2:$E$520,"*WhatsApp*")</f>
        <v>52</v>
      </c>
      <c r="D17" s="8" t="str">
        <f>COUNTIF('Form Responses'!$E$2:$E$520,"*Line*")</f>
        <v>15</v>
      </c>
      <c r="E17" s="8" t="str">
        <f>COUNTIF('Form Responses'!$E$2:$E$520,"*Facebook*")</f>
        <v>33</v>
      </c>
      <c r="F17" s="8" t="str">
        <f>COUNTIF('Form Responses'!$E$2:$E$520,"*Kik*")</f>
        <v>3</v>
      </c>
      <c r="G17" s="8" t="str">
        <f>COUNTIF('Form Responses'!$E$2:$E$520,"*Hangouts*")</f>
        <v>8</v>
      </c>
      <c r="H17" s="8" t="str">
        <f>COUNTIF('Form Responses'!$E$2:$E$520,"*Tango*")</f>
        <v>2</v>
      </c>
      <c r="I17" s="8" t="str">
        <f>COUNTIF('Form Responses'!$E$2:$E$520,"*Viber*")</f>
        <v>9</v>
      </c>
      <c r="J17" s="8" t="str">
        <f>COUNTIF('Form Responses'!$E$2:$E$520,"*Voypl*")</f>
        <v>0</v>
      </c>
      <c r="K17" s="8" t="str">
        <f>COUNTIF('Form Responses'!$E$2:$E$520,"*Palringo*")</f>
        <v>0</v>
      </c>
      <c r="L17" s="10"/>
    </row>
    <row r="18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1"/>
      <c r="B19" s="1"/>
      <c r="C19" s="1"/>
      <c r="D19" s="1"/>
      <c r="G19" s="1"/>
    </row>
    <row r="20">
      <c r="A20" s="17"/>
      <c r="B20" s="18" t="s">
        <v>7</v>
      </c>
      <c r="C20" s="18" t="s">
        <v>8</v>
      </c>
      <c r="D20" s="18" t="s">
        <v>9</v>
      </c>
      <c r="E20" s="10"/>
      <c r="G20" s="11"/>
    </row>
    <row r="21">
      <c r="A21" s="5" t="s">
        <v>18</v>
      </c>
      <c r="B21" s="14" t="str">
        <f t="array" ref="B21">SUM(('Form Responses'!$G$2:$G$519="Yes") * ('Form Responses'!H2:H519="Yes"))/27</f>
        <v>78%</v>
      </c>
      <c r="C21" s="14" t="str">
        <f t="array" ref="C21">SUM(('Form Responses'!$G$2:$G$519="Yes") * ('Form Responses'!I2:I519="Yes"))/27</f>
        <v>70%</v>
      </c>
      <c r="D21" s="14" t="str">
        <f t="array" ref="D21">SUM(('Form Responses'!$G$2:$G$519="Yes") * ('Form Responses'!J2:J519="Yes"))/27</f>
        <v>56%</v>
      </c>
      <c r="E21" s="10"/>
    </row>
    <row r="22">
      <c r="A22" s="5" t="s">
        <v>22</v>
      </c>
      <c r="B22" s="14" t="str">
        <f t="array" ref="B22">SUM(('Form Responses'!$G$2:$G$519="Yes") * ('Form Responses'!H2:H519="No"))/27</f>
        <v>22%</v>
      </c>
      <c r="C22" s="14" t="str">
        <f t="array" ref="C22">SUM(('Form Responses'!$G$2:$G$519="Yes") * ('Form Responses'!I2:I519="No"))/27</f>
        <v>30%</v>
      </c>
      <c r="D22" s="14" t="str">
        <f t="array" ref="D22">SUM(('Form Responses'!$G$2:$G$519="Yes") * ('Form Responses'!J2:J519="No"))/27</f>
        <v>44%</v>
      </c>
      <c r="E22" s="10"/>
    </row>
    <row r="23">
      <c r="A23" s="11"/>
      <c r="B23" s="11"/>
      <c r="C23" s="11"/>
      <c r="D2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/>
  <drawing r:id="rId1"/>
</worksheet>
</file>