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mims3_cam_ac_uk/Documents/Python scripts/Shannon dataset/"/>
    </mc:Choice>
  </mc:AlternateContent>
  <xr:revisionPtr revIDLastSave="1661" documentId="11_C7CCDCA66D1268E4AA9ACAA9BE9EA5EFC80EEF6D" xr6:coauthVersionLast="47" xr6:coauthVersionMax="47" xr10:uidLastSave="{575E5856-A7C7-4329-AABC-45211C9F6F6A}"/>
  <bookViews>
    <workbookView xWindow="-98" yWindow="-98" windowWidth="20715" windowHeight="13155" firstSheet="2" activeTab="7" xr2:uid="{00000000-000D-0000-FFFF-FFFF00000000}"/>
  </bookViews>
  <sheets>
    <sheet name="Sheet1" sheetId="1" r:id="rId1"/>
    <sheet name="Plot (3)" sheetId="7" r:id="rId2"/>
    <sheet name="Plot (2)" sheetId="6" r:id="rId3"/>
    <sheet name="Set1" sheetId="2" r:id="rId4"/>
    <sheet name="Comp Stand Cond" sheetId="13" r:id="rId5"/>
    <sheet name="SI Tab 1 Concept" sheetId="14" r:id="rId6"/>
    <sheet name="SI Tab 2 Heur Opt" sheetId="10" r:id="rId7"/>
    <sheet name="SI Tab 3 SLA" sheetId="16" r:id="rId8"/>
    <sheet name="SI Tab 3 SLA - draft" sheetId="15" r:id="rId9"/>
    <sheet name="Giovanni - SLA Table" sheetId="17" r:id="rId10"/>
    <sheet name="SI Data Tab Raw" sheetId="11" r:id="rId11"/>
  </sheets>
  <definedNames>
    <definedName name="_xlnm._FilterDatabase" localSheetId="1" hidden="1">'Plot (3)'!$A$1:$M$87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3" i="17" l="1"/>
  <c r="AV113" i="17" s="1"/>
  <c r="AS113" i="17"/>
  <c r="AR113" i="17"/>
  <c r="AQ113" i="17"/>
  <c r="W113" i="17"/>
  <c r="X113" i="17" s="1"/>
  <c r="V113" i="17"/>
  <c r="AT113" i="17" s="1"/>
  <c r="AW113" i="17" s="1"/>
  <c r="U113" i="17"/>
  <c r="T113" i="17"/>
  <c r="S113" i="17"/>
  <c r="R113" i="17"/>
  <c r="AS112" i="17"/>
  <c r="AR112" i="17"/>
  <c r="AQ112" i="17"/>
  <c r="T112" i="17"/>
  <c r="W112" i="17" s="1"/>
  <c r="X112" i="17" s="1"/>
  <c r="AU112" i="17" s="1"/>
  <c r="S112" i="17"/>
  <c r="R112" i="17"/>
  <c r="AS111" i="17"/>
  <c r="AR111" i="17"/>
  <c r="AQ111" i="17"/>
  <c r="T111" i="17"/>
  <c r="S111" i="17"/>
  <c r="R111" i="17"/>
  <c r="AS110" i="17"/>
  <c r="AR110" i="17"/>
  <c r="AQ110" i="17"/>
  <c r="X110" i="17"/>
  <c r="AU110" i="17" s="1"/>
  <c r="W110" i="17"/>
  <c r="T110" i="17"/>
  <c r="U110" i="17" s="1"/>
  <c r="V110" i="17" s="1"/>
  <c r="AT110" i="17" s="1"/>
  <c r="AV110" i="17" s="1"/>
  <c r="S110" i="17"/>
  <c r="R110" i="17"/>
  <c r="AS109" i="17"/>
  <c r="AR109" i="17"/>
  <c r="AQ109" i="17"/>
  <c r="W109" i="17"/>
  <c r="X109" i="17" s="1"/>
  <c r="AU109" i="17" s="1"/>
  <c r="U109" i="17"/>
  <c r="V109" i="17" s="1"/>
  <c r="AT109" i="17" s="1"/>
  <c r="T109" i="17"/>
  <c r="S109" i="17"/>
  <c r="R109" i="17"/>
  <c r="AS108" i="17"/>
  <c r="AR108" i="17"/>
  <c r="AQ108" i="17"/>
  <c r="U108" i="17"/>
  <c r="V108" i="17" s="1"/>
  <c r="AT108" i="17" s="1"/>
  <c r="T108" i="17"/>
  <c r="S108" i="17"/>
  <c r="R108" i="17"/>
  <c r="AS107" i="17"/>
  <c r="AR107" i="17"/>
  <c r="AQ107" i="17"/>
  <c r="T107" i="17"/>
  <c r="S107" i="17"/>
  <c r="R107" i="17"/>
  <c r="AS106" i="17"/>
  <c r="AR106" i="17"/>
  <c r="AQ106" i="17"/>
  <c r="W106" i="17"/>
  <c r="X106" i="17" s="1"/>
  <c r="AU106" i="17" s="1"/>
  <c r="T106" i="17"/>
  <c r="U106" i="17" s="1"/>
  <c r="V106" i="17" s="1"/>
  <c r="AT106" i="17" s="1"/>
  <c r="AW106" i="17" s="1"/>
  <c r="S106" i="17"/>
  <c r="R106" i="17"/>
  <c r="AU105" i="17"/>
  <c r="AV105" i="17" s="1"/>
  <c r="AS105" i="17"/>
  <c r="AR105" i="17"/>
  <c r="AQ105" i="17"/>
  <c r="W105" i="17"/>
  <c r="X105" i="17" s="1"/>
  <c r="V105" i="17"/>
  <c r="AT105" i="17" s="1"/>
  <c r="AW105" i="17" s="1"/>
  <c r="U105" i="17"/>
  <c r="T105" i="17"/>
  <c r="S105" i="17"/>
  <c r="R105" i="17"/>
  <c r="AS104" i="17"/>
  <c r="AR104" i="17"/>
  <c r="AQ104" i="17"/>
  <c r="T104" i="17"/>
  <c r="W104" i="17" s="1"/>
  <c r="X104" i="17" s="1"/>
  <c r="AU104" i="17" s="1"/>
  <c r="S104" i="17"/>
  <c r="R104" i="17"/>
  <c r="AS103" i="17"/>
  <c r="AR103" i="17"/>
  <c r="AQ103" i="17"/>
  <c r="T103" i="17"/>
  <c r="S103" i="17"/>
  <c r="R103" i="17"/>
  <c r="AS102" i="17"/>
  <c r="AR102" i="17"/>
  <c r="AQ102" i="17"/>
  <c r="X102" i="17"/>
  <c r="AU102" i="17" s="1"/>
  <c r="W102" i="17"/>
  <c r="T102" i="17"/>
  <c r="U102" i="17" s="1"/>
  <c r="V102" i="17" s="1"/>
  <c r="AT102" i="17" s="1"/>
  <c r="AV102" i="17" s="1"/>
  <c r="S102" i="17"/>
  <c r="R102" i="17"/>
  <c r="AS101" i="17"/>
  <c r="AR101" i="17"/>
  <c r="AQ101" i="17"/>
  <c r="W101" i="17"/>
  <c r="X101" i="17" s="1"/>
  <c r="AU101" i="17" s="1"/>
  <c r="U101" i="17"/>
  <c r="V101" i="17" s="1"/>
  <c r="AT101" i="17" s="1"/>
  <c r="T101" i="17"/>
  <c r="S101" i="17"/>
  <c r="R101" i="17"/>
  <c r="AS100" i="17"/>
  <c r="AR100" i="17"/>
  <c r="AQ100" i="17"/>
  <c r="U100" i="17"/>
  <c r="V100" i="17" s="1"/>
  <c r="AT100" i="17" s="1"/>
  <c r="T100" i="17"/>
  <c r="S100" i="17"/>
  <c r="R100" i="17"/>
  <c r="AS99" i="17"/>
  <c r="AR99" i="17"/>
  <c r="AQ99" i="17"/>
  <c r="T99" i="17"/>
  <c r="S99" i="17"/>
  <c r="R99" i="17"/>
  <c r="AS98" i="17"/>
  <c r="AR98" i="17"/>
  <c r="AQ98" i="17"/>
  <c r="W98" i="17"/>
  <c r="X98" i="17" s="1"/>
  <c r="AU98" i="17" s="1"/>
  <c r="T98" i="17"/>
  <c r="U98" i="17" s="1"/>
  <c r="V98" i="17" s="1"/>
  <c r="AT98" i="17" s="1"/>
  <c r="AW98" i="17" s="1"/>
  <c r="S98" i="17"/>
  <c r="R98" i="17"/>
  <c r="AU97" i="17"/>
  <c r="AV97" i="17" s="1"/>
  <c r="AS97" i="17"/>
  <c r="AR97" i="17"/>
  <c r="AQ97" i="17"/>
  <c r="W97" i="17"/>
  <c r="X97" i="17" s="1"/>
  <c r="V97" i="17"/>
  <c r="AT97" i="17" s="1"/>
  <c r="AW97" i="17" s="1"/>
  <c r="U97" i="17"/>
  <c r="T97" i="17"/>
  <c r="S97" i="17"/>
  <c r="R97" i="17"/>
  <c r="AS96" i="17"/>
  <c r="AR96" i="17"/>
  <c r="AQ96" i="17"/>
  <c r="T96" i="17"/>
  <c r="W96" i="17" s="1"/>
  <c r="X96" i="17" s="1"/>
  <c r="AU96" i="17" s="1"/>
  <c r="S96" i="17"/>
  <c r="R96" i="17"/>
  <c r="AS95" i="17"/>
  <c r="AR95" i="17"/>
  <c r="AQ95" i="17"/>
  <c r="T95" i="17"/>
  <c r="S95" i="17"/>
  <c r="R95" i="17"/>
  <c r="AS94" i="17"/>
  <c r="AR94" i="17"/>
  <c r="AQ94" i="17"/>
  <c r="X94" i="17"/>
  <c r="AU94" i="17" s="1"/>
  <c r="W94" i="17"/>
  <c r="T94" i="17"/>
  <c r="U94" i="17" s="1"/>
  <c r="V94" i="17" s="1"/>
  <c r="AT94" i="17" s="1"/>
  <c r="AV94" i="17" s="1"/>
  <c r="S94" i="17"/>
  <c r="R94" i="17"/>
  <c r="AS93" i="17"/>
  <c r="AR93" i="17"/>
  <c r="AQ93" i="17"/>
  <c r="W93" i="17"/>
  <c r="X93" i="17" s="1"/>
  <c r="AU93" i="17" s="1"/>
  <c r="U93" i="17"/>
  <c r="V93" i="17" s="1"/>
  <c r="AT93" i="17" s="1"/>
  <c r="T93" i="17"/>
  <c r="S93" i="17"/>
  <c r="R93" i="17"/>
  <c r="AS92" i="17"/>
  <c r="AR92" i="17"/>
  <c r="AQ92" i="17"/>
  <c r="U92" i="17"/>
  <c r="V92" i="17" s="1"/>
  <c r="AT92" i="17" s="1"/>
  <c r="T92" i="17"/>
  <c r="S92" i="17"/>
  <c r="R92" i="17"/>
  <c r="AS91" i="17"/>
  <c r="AR91" i="17"/>
  <c r="AQ91" i="17"/>
  <c r="T91" i="17"/>
  <c r="S91" i="17"/>
  <c r="R91" i="17"/>
  <c r="AS90" i="17"/>
  <c r="AR90" i="17"/>
  <c r="AQ90" i="17"/>
  <c r="W90" i="17"/>
  <c r="X90" i="17" s="1"/>
  <c r="AU90" i="17" s="1"/>
  <c r="T90" i="17"/>
  <c r="U90" i="17" s="1"/>
  <c r="V90" i="17" s="1"/>
  <c r="AT90" i="17" s="1"/>
  <c r="AW90" i="17" s="1"/>
  <c r="S90" i="17"/>
  <c r="R90" i="17"/>
  <c r="AU89" i="17"/>
  <c r="AV89" i="17" s="1"/>
  <c r="AS89" i="17"/>
  <c r="AR89" i="17"/>
  <c r="AQ89" i="17"/>
  <c r="W89" i="17"/>
  <c r="X89" i="17" s="1"/>
  <c r="V89" i="17"/>
  <c r="AT89" i="17" s="1"/>
  <c r="AW89" i="17" s="1"/>
  <c r="U89" i="17"/>
  <c r="T89" i="17"/>
  <c r="S89" i="17"/>
  <c r="R89" i="17"/>
  <c r="AS88" i="17"/>
  <c r="AR88" i="17"/>
  <c r="AQ88" i="17"/>
  <c r="T88" i="17"/>
  <c r="W88" i="17" s="1"/>
  <c r="X88" i="17" s="1"/>
  <c r="AU88" i="17" s="1"/>
  <c r="S88" i="17"/>
  <c r="R88" i="17"/>
  <c r="AS87" i="17"/>
  <c r="AR87" i="17"/>
  <c r="AQ87" i="17"/>
  <c r="T87" i="17"/>
  <c r="S87" i="17"/>
  <c r="R87" i="17"/>
  <c r="AS86" i="17"/>
  <c r="AR86" i="17"/>
  <c r="AQ86" i="17"/>
  <c r="X86" i="17"/>
  <c r="AU86" i="17" s="1"/>
  <c r="W86" i="17"/>
  <c r="T86" i="17"/>
  <c r="U86" i="17" s="1"/>
  <c r="V86" i="17" s="1"/>
  <c r="AT86" i="17" s="1"/>
  <c r="AV86" i="17" s="1"/>
  <c r="S86" i="17"/>
  <c r="R86" i="17"/>
  <c r="AS85" i="17"/>
  <c r="AR85" i="17"/>
  <c r="AQ85" i="17"/>
  <c r="W85" i="17"/>
  <c r="X85" i="17" s="1"/>
  <c r="AU85" i="17" s="1"/>
  <c r="U85" i="17"/>
  <c r="V85" i="17" s="1"/>
  <c r="AT85" i="17" s="1"/>
  <c r="T85" i="17"/>
  <c r="S85" i="17"/>
  <c r="R85" i="17"/>
  <c r="AS84" i="17"/>
  <c r="AR84" i="17"/>
  <c r="AQ84" i="17"/>
  <c r="U84" i="17"/>
  <c r="V84" i="17" s="1"/>
  <c r="AT84" i="17" s="1"/>
  <c r="T84" i="17"/>
  <c r="S84" i="17"/>
  <c r="R84" i="17"/>
  <c r="AS83" i="17"/>
  <c r="AR83" i="17"/>
  <c r="AQ83" i="17"/>
  <c r="T83" i="17"/>
  <c r="S83" i="17"/>
  <c r="R83" i="17"/>
  <c r="AS82" i="17"/>
  <c r="AR82" i="17"/>
  <c r="AQ82" i="17"/>
  <c r="W82" i="17"/>
  <c r="X82" i="17" s="1"/>
  <c r="AU82" i="17" s="1"/>
  <c r="T82" i="17"/>
  <c r="U82" i="17" s="1"/>
  <c r="V82" i="17" s="1"/>
  <c r="AT82" i="17" s="1"/>
  <c r="AW82" i="17" s="1"/>
  <c r="S82" i="17"/>
  <c r="R82" i="17"/>
  <c r="AU81" i="17"/>
  <c r="AV81" i="17" s="1"/>
  <c r="AS81" i="17"/>
  <c r="AR81" i="17"/>
  <c r="AQ81" i="17"/>
  <c r="W81" i="17"/>
  <c r="X81" i="17" s="1"/>
  <c r="V81" i="17"/>
  <c r="AT81" i="17" s="1"/>
  <c r="AW81" i="17" s="1"/>
  <c r="U81" i="17"/>
  <c r="T81" i="17"/>
  <c r="S81" i="17"/>
  <c r="R81" i="17"/>
  <c r="AS80" i="17"/>
  <c r="AR80" i="17"/>
  <c r="AQ80" i="17"/>
  <c r="T80" i="17"/>
  <c r="W80" i="17" s="1"/>
  <c r="X80" i="17" s="1"/>
  <c r="AU80" i="17" s="1"/>
  <c r="S80" i="17"/>
  <c r="R80" i="17"/>
  <c r="AS79" i="17"/>
  <c r="AR79" i="17"/>
  <c r="AQ79" i="17"/>
  <c r="T79" i="17"/>
  <c r="S79" i="17"/>
  <c r="R79" i="17"/>
  <c r="AS78" i="17"/>
  <c r="AR78" i="17"/>
  <c r="AQ78" i="17"/>
  <c r="X78" i="17"/>
  <c r="AU78" i="17" s="1"/>
  <c r="W78" i="17"/>
  <c r="T78" i="17"/>
  <c r="U78" i="17" s="1"/>
  <c r="V78" i="17" s="1"/>
  <c r="AT78" i="17" s="1"/>
  <c r="AV78" i="17" s="1"/>
  <c r="S78" i="17"/>
  <c r="R78" i="17"/>
  <c r="AS77" i="17"/>
  <c r="AR77" i="17"/>
  <c r="AQ77" i="17"/>
  <c r="W77" i="17"/>
  <c r="X77" i="17" s="1"/>
  <c r="AU77" i="17" s="1"/>
  <c r="U77" i="17"/>
  <c r="V77" i="17" s="1"/>
  <c r="AT77" i="17" s="1"/>
  <c r="T77" i="17"/>
  <c r="S77" i="17"/>
  <c r="R77" i="17"/>
  <c r="AS76" i="17"/>
  <c r="AR76" i="17"/>
  <c r="AQ76" i="17"/>
  <c r="U76" i="17"/>
  <c r="V76" i="17" s="1"/>
  <c r="AT76" i="17" s="1"/>
  <c r="T76" i="17"/>
  <c r="S76" i="17"/>
  <c r="R76" i="17"/>
  <c r="AS75" i="17"/>
  <c r="AR75" i="17"/>
  <c r="AQ75" i="17"/>
  <c r="T75" i="17"/>
  <c r="S75" i="17"/>
  <c r="R75" i="17"/>
  <c r="AS74" i="17"/>
  <c r="AR74" i="17"/>
  <c r="AQ74" i="17"/>
  <c r="W74" i="17"/>
  <c r="X74" i="17" s="1"/>
  <c r="AU74" i="17" s="1"/>
  <c r="T74" i="17"/>
  <c r="U74" i="17" s="1"/>
  <c r="V74" i="17" s="1"/>
  <c r="AT74" i="17" s="1"/>
  <c r="AW74" i="17" s="1"/>
  <c r="S74" i="17"/>
  <c r="R74" i="17"/>
  <c r="AU73" i="17"/>
  <c r="AV73" i="17" s="1"/>
  <c r="AS73" i="17"/>
  <c r="AR73" i="17"/>
  <c r="AQ73" i="17"/>
  <c r="W73" i="17"/>
  <c r="X73" i="17" s="1"/>
  <c r="V73" i="17"/>
  <c r="AT73" i="17" s="1"/>
  <c r="AW73" i="17" s="1"/>
  <c r="U73" i="17"/>
  <c r="T73" i="17"/>
  <c r="S73" i="17"/>
  <c r="R73" i="17"/>
  <c r="AS72" i="17"/>
  <c r="AR72" i="17"/>
  <c r="AQ72" i="17"/>
  <c r="T72" i="17"/>
  <c r="W72" i="17" s="1"/>
  <c r="X72" i="17" s="1"/>
  <c r="AU72" i="17" s="1"/>
  <c r="S72" i="17"/>
  <c r="R72" i="17"/>
  <c r="AS71" i="17"/>
  <c r="AR71" i="17"/>
  <c r="AQ71" i="17"/>
  <c r="T71" i="17"/>
  <c r="S71" i="17"/>
  <c r="R71" i="17"/>
  <c r="AS70" i="17"/>
  <c r="AR70" i="17"/>
  <c r="AQ70" i="17"/>
  <c r="X70" i="17"/>
  <c r="AU70" i="17" s="1"/>
  <c r="W70" i="17"/>
  <c r="T70" i="17"/>
  <c r="U70" i="17" s="1"/>
  <c r="V70" i="17" s="1"/>
  <c r="AT70" i="17" s="1"/>
  <c r="AV70" i="17" s="1"/>
  <c r="S70" i="17"/>
  <c r="R70" i="17"/>
  <c r="AS69" i="17"/>
  <c r="AR69" i="17"/>
  <c r="AQ69" i="17"/>
  <c r="W69" i="17"/>
  <c r="X69" i="17" s="1"/>
  <c r="AU69" i="17" s="1"/>
  <c r="U69" i="17"/>
  <c r="V69" i="17" s="1"/>
  <c r="AT69" i="17" s="1"/>
  <c r="T69" i="17"/>
  <c r="S69" i="17"/>
  <c r="R69" i="17"/>
  <c r="AS68" i="17"/>
  <c r="AR68" i="17"/>
  <c r="AQ68" i="17"/>
  <c r="U68" i="17"/>
  <c r="V68" i="17" s="1"/>
  <c r="AT68" i="17" s="1"/>
  <c r="T68" i="17"/>
  <c r="S68" i="17"/>
  <c r="R68" i="17"/>
  <c r="AS67" i="17"/>
  <c r="AR67" i="17"/>
  <c r="AQ67" i="17"/>
  <c r="T67" i="17"/>
  <c r="S67" i="17"/>
  <c r="R67" i="17"/>
  <c r="AS66" i="17"/>
  <c r="AR66" i="17"/>
  <c r="AQ66" i="17"/>
  <c r="W66" i="17"/>
  <c r="X66" i="17" s="1"/>
  <c r="AU66" i="17" s="1"/>
  <c r="T66" i="17"/>
  <c r="U66" i="17" s="1"/>
  <c r="V66" i="17" s="1"/>
  <c r="AT66" i="17" s="1"/>
  <c r="AW66" i="17" s="1"/>
  <c r="S66" i="17"/>
  <c r="R66" i="17"/>
  <c r="AU65" i="17"/>
  <c r="AV65" i="17" s="1"/>
  <c r="AS65" i="17"/>
  <c r="AR65" i="17"/>
  <c r="AQ65" i="17"/>
  <c r="W65" i="17"/>
  <c r="X65" i="17" s="1"/>
  <c r="V65" i="17"/>
  <c r="AT65" i="17" s="1"/>
  <c r="AW65" i="17" s="1"/>
  <c r="U65" i="17"/>
  <c r="T65" i="17"/>
  <c r="S65" i="17"/>
  <c r="R65" i="17"/>
  <c r="AS64" i="17"/>
  <c r="AR64" i="17"/>
  <c r="AQ64" i="17"/>
  <c r="T64" i="17"/>
  <c r="W64" i="17" s="1"/>
  <c r="X64" i="17" s="1"/>
  <c r="AU64" i="17" s="1"/>
  <c r="S64" i="17"/>
  <c r="R64" i="17"/>
  <c r="AS63" i="17"/>
  <c r="AR63" i="17"/>
  <c r="AQ63" i="17"/>
  <c r="T63" i="17"/>
  <c r="S63" i="17"/>
  <c r="R63" i="17"/>
  <c r="AS62" i="17"/>
  <c r="AR62" i="17"/>
  <c r="AQ62" i="17"/>
  <c r="X62" i="17"/>
  <c r="AU62" i="17" s="1"/>
  <c r="W62" i="17"/>
  <c r="T62" i="17"/>
  <c r="U62" i="17" s="1"/>
  <c r="V62" i="17" s="1"/>
  <c r="AT62" i="17" s="1"/>
  <c r="AV62" i="17" s="1"/>
  <c r="S62" i="17"/>
  <c r="R62" i="17"/>
  <c r="AS61" i="17"/>
  <c r="AR61" i="17"/>
  <c r="AQ61" i="17"/>
  <c r="W61" i="17"/>
  <c r="X61" i="17" s="1"/>
  <c r="AU61" i="17" s="1"/>
  <c r="U61" i="17"/>
  <c r="V61" i="17" s="1"/>
  <c r="AT61" i="17" s="1"/>
  <c r="T61" i="17"/>
  <c r="S61" i="17"/>
  <c r="R61" i="17"/>
  <c r="AS60" i="17"/>
  <c r="AR60" i="17"/>
  <c r="AQ60" i="17"/>
  <c r="U60" i="17"/>
  <c r="V60" i="17" s="1"/>
  <c r="AT60" i="17" s="1"/>
  <c r="T60" i="17"/>
  <c r="S60" i="17"/>
  <c r="R60" i="17"/>
  <c r="AS59" i="17"/>
  <c r="AR59" i="17"/>
  <c r="AQ59" i="17"/>
  <c r="T59" i="17"/>
  <c r="S59" i="17"/>
  <c r="R59" i="17"/>
  <c r="AS58" i="17"/>
  <c r="AR58" i="17"/>
  <c r="AQ58" i="17"/>
  <c r="W58" i="17"/>
  <c r="X58" i="17" s="1"/>
  <c r="AU58" i="17" s="1"/>
  <c r="T58" i="17"/>
  <c r="U58" i="17" s="1"/>
  <c r="V58" i="17" s="1"/>
  <c r="AT58" i="17" s="1"/>
  <c r="AW58" i="17" s="1"/>
  <c r="S58" i="17"/>
  <c r="R58" i="17"/>
  <c r="AU57" i="17"/>
  <c r="AV57" i="17" s="1"/>
  <c r="AS57" i="17"/>
  <c r="AR57" i="17"/>
  <c r="AQ57" i="17"/>
  <c r="W57" i="17"/>
  <c r="X57" i="17" s="1"/>
  <c r="V57" i="17"/>
  <c r="AT57" i="17" s="1"/>
  <c r="AW57" i="17" s="1"/>
  <c r="U57" i="17"/>
  <c r="T57" i="17"/>
  <c r="S57" i="17"/>
  <c r="R57" i="17"/>
  <c r="AS56" i="17"/>
  <c r="AR56" i="17"/>
  <c r="AQ56" i="17"/>
  <c r="T56" i="17"/>
  <c r="W56" i="17" s="1"/>
  <c r="X56" i="17" s="1"/>
  <c r="AU56" i="17" s="1"/>
  <c r="S56" i="17"/>
  <c r="R56" i="17"/>
  <c r="AS55" i="17"/>
  <c r="AR55" i="17"/>
  <c r="AQ55" i="17"/>
  <c r="T55" i="17"/>
  <c r="S55" i="17"/>
  <c r="R55" i="17"/>
  <c r="AS54" i="17"/>
  <c r="AR54" i="17"/>
  <c r="AQ54" i="17"/>
  <c r="X54" i="17"/>
  <c r="AU54" i="17" s="1"/>
  <c r="W54" i="17"/>
  <c r="T54" i="17"/>
  <c r="U54" i="17" s="1"/>
  <c r="V54" i="17" s="1"/>
  <c r="AT54" i="17" s="1"/>
  <c r="AV54" i="17" s="1"/>
  <c r="S54" i="17"/>
  <c r="R54" i="17"/>
  <c r="AS53" i="17"/>
  <c r="AR53" i="17"/>
  <c r="AQ53" i="17"/>
  <c r="W53" i="17"/>
  <c r="X53" i="17" s="1"/>
  <c r="AU53" i="17" s="1"/>
  <c r="U53" i="17"/>
  <c r="V53" i="17" s="1"/>
  <c r="AT53" i="17" s="1"/>
  <c r="T53" i="17"/>
  <c r="S53" i="17"/>
  <c r="R53" i="17"/>
  <c r="AS52" i="17"/>
  <c r="AR52" i="17"/>
  <c r="AQ52" i="17"/>
  <c r="U52" i="17"/>
  <c r="V52" i="17" s="1"/>
  <c r="AT52" i="17" s="1"/>
  <c r="T52" i="17"/>
  <c r="S52" i="17"/>
  <c r="R52" i="17"/>
  <c r="AS51" i="17"/>
  <c r="AR51" i="17"/>
  <c r="AQ51" i="17"/>
  <c r="T51" i="17"/>
  <c r="S51" i="17"/>
  <c r="R51" i="17"/>
  <c r="AS50" i="17"/>
  <c r="AR50" i="17"/>
  <c r="AQ50" i="17"/>
  <c r="W50" i="17"/>
  <c r="X50" i="17" s="1"/>
  <c r="AU50" i="17" s="1"/>
  <c r="T50" i="17"/>
  <c r="U50" i="17" s="1"/>
  <c r="V50" i="17" s="1"/>
  <c r="AT50" i="17" s="1"/>
  <c r="AW50" i="17" s="1"/>
  <c r="S50" i="17"/>
  <c r="R50" i="17"/>
  <c r="AU49" i="17"/>
  <c r="AV49" i="17" s="1"/>
  <c r="AS49" i="17"/>
  <c r="AR49" i="17"/>
  <c r="AQ49" i="17"/>
  <c r="W49" i="17"/>
  <c r="X49" i="17" s="1"/>
  <c r="V49" i="17"/>
  <c r="AT49" i="17" s="1"/>
  <c r="AW49" i="17" s="1"/>
  <c r="U49" i="17"/>
  <c r="T49" i="17"/>
  <c r="S49" i="17"/>
  <c r="R49" i="17"/>
  <c r="AS48" i="17"/>
  <c r="AR48" i="17"/>
  <c r="AQ48" i="17"/>
  <c r="T48" i="17"/>
  <c r="W48" i="17" s="1"/>
  <c r="X48" i="17" s="1"/>
  <c r="AU48" i="17" s="1"/>
  <c r="S48" i="17"/>
  <c r="R48" i="17"/>
  <c r="AS47" i="17"/>
  <c r="AR47" i="17"/>
  <c r="AQ47" i="17"/>
  <c r="T47" i="17"/>
  <c r="S47" i="17"/>
  <c r="R47" i="17"/>
  <c r="AS46" i="17"/>
  <c r="AR46" i="17"/>
  <c r="AQ46" i="17"/>
  <c r="X46" i="17"/>
  <c r="AU46" i="17" s="1"/>
  <c r="W46" i="17"/>
  <c r="T46" i="17"/>
  <c r="U46" i="17" s="1"/>
  <c r="V46" i="17" s="1"/>
  <c r="AT46" i="17" s="1"/>
  <c r="AV46" i="17" s="1"/>
  <c r="S46" i="17"/>
  <c r="R46" i="17"/>
  <c r="AS45" i="17"/>
  <c r="AR45" i="17"/>
  <c r="AQ45" i="17"/>
  <c r="W45" i="17"/>
  <c r="X45" i="17" s="1"/>
  <c r="AU45" i="17" s="1"/>
  <c r="U45" i="17"/>
  <c r="V45" i="17" s="1"/>
  <c r="AT45" i="17" s="1"/>
  <c r="T45" i="17"/>
  <c r="S45" i="17"/>
  <c r="R45" i="17"/>
  <c r="AS44" i="17"/>
  <c r="AR44" i="17"/>
  <c r="AQ44" i="17"/>
  <c r="U44" i="17"/>
  <c r="V44" i="17" s="1"/>
  <c r="AT44" i="17" s="1"/>
  <c r="T44" i="17"/>
  <c r="S44" i="17"/>
  <c r="R44" i="17"/>
  <c r="AS43" i="17"/>
  <c r="AR43" i="17"/>
  <c r="AQ43" i="17"/>
  <c r="T43" i="17"/>
  <c r="S43" i="17"/>
  <c r="R43" i="17"/>
  <c r="AS42" i="17"/>
  <c r="AR42" i="17"/>
  <c r="AQ42" i="17"/>
  <c r="W42" i="17"/>
  <c r="X42" i="17" s="1"/>
  <c r="AU42" i="17" s="1"/>
  <c r="T42" i="17"/>
  <c r="U42" i="17" s="1"/>
  <c r="V42" i="17" s="1"/>
  <c r="AT42" i="17" s="1"/>
  <c r="AW42" i="17" s="1"/>
  <c r="S42" i="17"/>
  <c r="R42" i="17"/>
  <c r="AU41" i="17"/>
  <c r="AV41" i="17" s="1"/>
  <c r="AS41" i="17"/>
  <c r="AR41" i="17"/>
  <c r="AQ41" i="17"/>
  <c r="W41" i="17"/>
  <c r="X41" i="17" s="1"/>
  <c r="V41" i="17"/>
  <c r="AT41" i="17" s="1"/>
  <c r="AW41" i="17" s="1"/>
  <c r="U41" i="17"/>
  <c r="T41" i="17"/>
  <c r="S41" i="17"/>
  <c r="R41" i="17"/>
  <c r="AS40" i="17"/>
  <c r="AR40" i="17"/>
  <c r="AQ40" i="17"/>
  <c r="T40" i="17"/>
  <c r="W40" i="17" s="1"/>
  <c r="X40" i="17" s="1"/>
  <c r="AU40" i="17" s="1"/>
  <c r="S40" i="17"/>
  <c r="R40" i="17"/>
  <c r="AS39" i="17"/>
  <c r="AR39" i="17"/>
  <c r="AQ39" i="17"/>
  <c r="AL39" i="17"/>
  <c r="AA39" i="17"/>
  <c r="U39" i="17"/>
  <c r="V39" i="17" s="1"/>
  <c r="AT39" i="17" s="1"/>
  <c r="T39" i="17"/>
  <c r="S39" i="17"/>
  <c r="R39" i="17"/>
  <c r="AS38" i="17"/>
  <c r="AR38" i="17"/>
  <c r="AQ38" i="17"/>
  <c r="AL38" i="17"/>
  <c r="AA38" i="17"/>
  <c r="T38" i="17"/>
  <c r="S38" i="17"/>
  <c r="R38" i="17"/>
  <c r="AS37" i="17"/>
  <c r="AR37" i="17"/>
  <c r="AQ37" i="17"/>
  <c r="AL37" i="17"/>
  <c r="AA37" i="17"/>
  <c r="T37" i="17"/>
  <c r="W37" i="17" s="1"/>
  <c r="X37" i="17" s="1"/>
  <c r="AU37" i="17" s="1"/>
  <c r="S37" i="17"/>
  <c r="R37" i="17"/>
  <c r="AS36" i="17"/>
  <c r="AR36" i="17"/>
  <c r="AQ36" i="17"/>
  <c r="AL36" i="17"/>
  <c r="AA36" i="17"/>
  <c r="U36" i="17"/>
  <c r="V36" i="17" s="1"/>
  <c r="AT36" i="17" s="1"/>
  <c r="T36" i="17"/>
  <c r="S36" i="17"/>
  <c r="R36" i="17"/>
  <c r="AS35" i="17"/>
  <c r="AR35" i="17"/>
  <c r="AQ35" i="17"/>
  <c r="AL35" i="17"/>
  <c r="AA35" i="17"/>
  <c r="T35" i="17"/>
  <c r="W35" i="17" s="1"/>
  <c r="X35" i="17" s="1"/>
  <c r="AU35" i="17" s="1"/>
  <c r="S35" i="17"/>
  <c r="R35" i="17"/>
  <c r="AS34" i="17"/>
  <c r="AR34" i="17"/>
  <c r="AQ34" i="17"/>
  <c r="AL34" i="17"/>
  <c r="AA34" i="17"/>
  <c r="W34" i="17"/>
  <c r="X34" i="17" s="1"/>
  <c r="AU34" i="17" s="1"/>
  <c r="U34" i="17"/>
  <c r="V34" i="17" s="1"/>
  <c r="AT34" i="17" s="1"/>
  <c r="T34" i="17"/>
  <c r="S34" i="17"/>
  <c r="R34" i="17"/>
  <c r="AS33" i="17"/>
  <c r="AR33" i="17"/>
  <c r="AQ33" i="17"/>
  <c r="AL33" i="17"/>
  <c r="AA33" i="17"/>
  <c r="T33" i="17"/>
  <c r="W33" i="17" s="1"/>
  <c r="X33" i="17" s="1"/>
  <c r="AU33" i="17" s="1"/>
  <c r="S33" i="17"/>
  <c r="R33" i="17"/>
  <c r="AS32" i="17"/>
  <c r="AR32" i="17"/>
  <c r="AQ32" i="17"/>
  <c r="AL32" i="17"/>
  <c r="AA32" i="17"/>
  <c r="T32" i="17"/>
  <c r="U32" i="17" s="1"/>
  <c r="V32" i="17" s="1"/>
  <c r="AT32" i="17" s="1"/>
  <c r="S32" i="17"/>
  <c r="R32" i="17"/>
  <c r="AS31" i="17"/>
  <c r="AR31" i="17"/>
  <c r="AQ31" i="17"/>
  <c r="AL31" i="17"/>
  <c r="AA31" i="17"/>
  <c r="T31" i="17"/>
  <c r="U31" i="17" s="1"/>
  <c r="V31" i="17" s="1"/>
  <c r="AT31" i="17" s="1"/>
  <c r="S31" i="17"/>
  <c r="R31" i="17"/>
  <c r="AS30" i="17"/>
  <c r="AR30" i="17"/>
  <c r="AQ30" i="17"/>
  <c r="AL30" i="17"/>
  <c r="AA30" i="17"/>
  <c r="T30" i="17"/>
  <c r="U30" i="17" s="1"/>
  <c r="V30" i="17" s="1"/>
  <c r="AT30" i="17" s="1"/>
  <c r="S30" i="17"/>
  <c r="R30" i="17"/>
  <c r="AS29" i="17"/>
  <c r="AR29" i="17"/>
  <c r="AQ29" i="17"/>
  <c r="AL29" i="17"/>
  <c r="AA29" i="17"/>
  <c r="T29" i="17"/>
  <c r="U29" i="17" s="1"/>
  <c r="V29" i="17" s="1"/>
  <c r="AT29" i="17" s="1"/>
  <c r="S29" i="17"/>
  <c r="R29" i="17"/>
  <c r="AS28" i="17"/>
  <c r="AR28" i="17"/>
  <c r="AQ28" i="17"/>
  <c r="AL28" i="17"/>
  <c r="AA28" i="17"/>
  <c r="T28" i="17"/>
  <c r="U28" i="17" s="1"/>
  <c r="V28" i="17" s="1"/>
  <c r="AT28" i="17" s="1"/>
  <c r="S28" i="17"/>
  <c r="R28" i="17"/>
  <c r="AS27" i="17"/>
  <c r="AR27" i="17"/>
  <c r="AQ27" i="17"/>
  <c r="AL27" i="17"/>
  <c r="AA27" i="17"/>
  <c r="T27" i="17"/>
  <c r="U27" i="17" s="1"/>
  <c r="V27" i="17" s="1"/>
  <c r="AT27" i="17" s="1"/>
  <c r="S27" i="17"/>
  <c r="R27" i="17"/>
  <c r="AS26" i="17"/>
  <c r="AR26" i="17"/>
  <c r="AQ26" i="17"/>
  <c r="AL26" i="17"/>
  <c r="AA26" i="17"/>
  <c r="T26" i="17"/>
  <c r="U26" i="17" s="1"/>
  <c r="V26" i="17" s="1"/>
  <c r="AT26" i="17" s="1"/>
  <c r="S26" i="17"/>
  <c r="R26" i="17"/>
  <c r="AS25" i="17"/>
  <c r="AR25" i="17"/>
  <c r="AQ25" i="17"/>
  <c r="AL25" i="17"/>
  <c r="AA25" i="17"/>
  <c r="T25" i="17"/>
  <c r="U25" i="17" s="1"/>
  <c r="V25" i="17" s="1"/>
  <c r="AT25" i="17" s="1"/>
  <c r="S25" i="17"/>
  <c r="R25" i="17"/>
  <c r="AS24" i="17"/>
  <c r="AR24" i="17"/>
  <c r="AQ24" i="17"/>
  <c r="AL24" i="17"/>
  <c r="AA24" i="17"/>
  <c r="T24" i="17"/>
  <c r="U24" i="17" s="1"/>
  <c r="V24" i="17" s="1"/>
  <c r="AT24" i="17" s="1"/>
  <c r="S24" i="17"/>
  <c r="R24" i="17"/>
  <c r="AS23" i="17"/>
  <c r="AR23" i="17"/>
  <c r="AQ23" i="17"/>
  <c r="AL23" i="17"/>
  <c r="AA23" i="17"/>
  <c r="T23" i="17"/>
  <c r="U23" i="17" s="1"/>
  <c r="V23" i="17" s="1"/>
  <c r="AT23" i="17" s="1"/>
  <c r="S23" i="17"/>
  <c r="R23" i="17"/>
  <c r="AS22" i="17"/>
  <c r="AR22" i="17"/>
  <c r="AQ22" i="17"/>
  <c r="AL22" i="17"/>
  <c r="AA22" i="17"/>
  <c r="T22" i="17"/>
  <c r="U22" i="17" s="1"/>
  <c r="V22" i="17" s="1"/>
  <c r="AT22" i="17" s="1"/>
  <c r="S22" i="17"/>
  <c r="R22" i="17"/>
  <c r="AS21" i="17"/>
  <c r="AR21" i="17"/>
  <c r="AQ21" i="17"/>
  <c r="AL21" i="17"/>
  <c r="AA21" i="17"/>
  <c r="T21" i="17"/>
  <c r="U21" i="17" s="1"/>
  <c r="V21" i="17" s="1"/>
  <c r="AT21" i="17" s="1"/>
  <c r="S21" i="17"/>
  <c r="R21" i="17"/>
  <c r="AS20" i="17"/>
  <c r="X20" i="17"/>
  <c r="AU20" i="17" s="1"/>
  <c r="W20" i="17"/>
  <c r="U20" i="17"/>
  <c r="V20" i="17" s="1"/>
  <c r="AT20" i="17" s="1"/>
  <c r="T20" i="17"/>
  <c r="S20" i="17"/>
  <c r="R20" i="17"/>
  <c r="AS19" i="17"/>
  <c r="AW19" i="17" s="1"/>
  <c r="AR19" i="17"/>
  <c r="AQ19" i="17"/>
  <c r="AL19" i="17"/>
  <c r="AA19" i="17"/>
  <c r="X19" i="17"/>
  <c r="AU19" i="17" s="1"/>
  <c r="W19" i="17"/>
  <c r="U19" i="17"/>
  <c r="V19" i="17" s="1"/>
  <c r="AT19" i="17" s="1"/>
  <c r="T19" i="17"/>
  <c r="S19" i="17"/>
  <c r="R19" i="17"/>
  <c r="AS18" i="17"/>
  <c r="AR18" i="17"/>
  <c r="AQ18" i="17"/>
  <c r="AL18" i="17"/>
  <c r="AA18" i="17"/>
  <c r="X18" i="17"/>
  <c r="AU18" i="17" s="1"/>
  <c r="W18" i="17"/>
  <c r="U18" i="17"/>
  <c r="V18" i="17" s="1"/>
  <c r="AT18" i="17" s="1"/>
  <c r="T18" i="17"/>
  <c r="S18" i="17"/>
  <c r="R18" i="17"/>
  <c r="AS17" i="17"/>
  <c r="AW17" i="17" s="1"/>
  <c r="AR17" i="17"/>
  <c r="AQ17" i="17"/>
  <c r="AL17" i="17"/>
  <c r="AA17" i="17"/>
  <c r="X17" i="17"/>
  <c r="AU17" i="17" s="1"/>
  <c r="W17" i="17"/>
  <c r="U17" i="17"/>
  <c r="V17" i="17" s="1"/>
  <c r="AT17" i="17" s="1"/>
  <c r="T17" i="17"/>
  <c r="S17" i="17"/>
  <c r="R17" i="17"/>
  <c r="AS16" i="17"/>
  <c r="AR16" i="17"/>
  <c r="AQ16" i="17"/>
  <c r="AL16" i="17"/>
  <c r="AA16" i="17"/>
  <c r="X16" i="17"/>
  <c r="AU16" i="17" s="1"/>
  <c r="W16" i="17"/>
  <c r="U16" i="17"/>
  <c r="V16" i="17" s="1"/>
  <c r="AT16" i="17" s="1"/>
  <c r="T16" i="17"/>
  <c r="S16" i="17"/>
  <c r="R16" i="17"/>
  <c r="AS15" i="17"/>
  <c r="AR15" i="17"/>
  <c r="AQ15" i="17"/>
  <c r="AL15" i="17"/>
  <c r="AA15" i="17"/>
  <c r="X15" i="17"/>
  <c r="AU15" i="17" s="1"/>
  <c r="W15" i="17"/>
  <c r="U15" i="17"/>
  <c r="V15" i="17" s="1"/>
  <c r="AT15" i="17" s="1"/>
  <c r="T15" i="17"/>
  <c r="S15" i="17"/>
  <c r="R15" i="17"/>
  <c r="AS14" i="17"/>
  <c r="AR14" i="17"/>
  <c r="AQ14" i="17"/>
  <c r="AL14" i="17"/>
  <c r="AA14" i="17"/>
  <c r="X14" i="17"/>
  <c r="AU14" i="17" s="1"/>
  <c r="W14" i="17"/>
  <c r="U14" i="17"/>
  <c r="V14" i="17" s="1"/>
  <c r="AT14" i="17" s="1"/>
  <c r="T14" i="17"/>
  <c r="S14" i="17"/>
  <c r="R14" i="17"/>
  <c r="AS13" i="17"/>
  <c r="AW13" i="17" s="1"/>
  <c r="AR13" i="17"/>
  <c r="AQ13" i="17"/>
  <c r="AL13" i="17"/>
  <c r="AA13" i="17"/>
  <c r="X13" i="17"/>
  <c r="AU13" i="17" s="1"/>
  <c r="W13" i="17"/>
  <c r="U13" i="17"/>
  <c r="V13" i="17" s="1"/>
  <c r="AT13" i="17" s="1"/>
  <c r="T13" i="17"/>
  <c r="S13" i="17"/>
  <c r="R13" i="17"/>
  <c r="AS12" i="17"/>
  <c r="AR12" i="17"/>
  <c r="AQ12" i="17"/>
  <c r="AL12" i="17"/>
  <c r="AA12" i="17"/>
  <c r="X12" i="17"/>
  <c r="AU12" i="17" s="1"/>
  <c r="W12" i="17"/>
  <c r="U12" i="17"/>
  <c r="V12" i="17" s="1"/>
  <c r="AT12" i="17" s="1"/>
  <c r="T12" i="17"/>
  <c r="S12" i="17"/>
  <c r="R12" i="17"/>
  <c r="AS11" i="17"/>
  <c r="AW11" i="17" s="1"/>
  <c r="AR11" i="17"/>
  <c r="AQ11" i="17"/>
  <c r="AL11" i="17"/>
  <c r="AA11" i="17"/>
  <c r="X11" i="17"/>
  <c r="AU11" i="17" s="1"/>
  <c r="W11" i="17"/>
  <c r="U11" i="17"/>
  <c r="V11" i="17" s="1"/>
  <c r="AT11" i="17" s="1"/>
  <c r="T11" i="17"/>
  <c r="S11" i="17"/>
  <c r="R11" i="17"/>
  <c r="AS10" i="17"/>
  <c r="AR10" i="17"/>
  <c r="AQ10" i="17"/>
  <c r="AL10" i="17"/>
  <c r="AA10" i="17"/>
  <c r="X10" i="17"/>
  <c r="AU10" i="17" s="1"/>
  <c r="W10" i="17"/>
  <c r="U10" i="17"/>
  <c r="V10" i="17" s="1"/>
  <c r="AT10" i="17" s="1"/>
  <c r="T10" i="17"/>
  <c r="S10" i="17"/>
  <c r="R10" i="17"/>
  <c r="AS9" i="17"/>
  <c r="AW9" i="17" s="1"/>
  <c r="AR9" i="17"/>
  <c r="AQ9" i="17"/>
  <c r="AL9" i="17"/>
  <c r="AA9" i="17"/>
  <c r="X9" i="17"/>
  <c r="AU9" i="17" s="1"/>
  <c r="W9" i="17"/>
  <c r="U9" i="17"/>
  <c r="V9" i="17" s="1"/>
  <c r="AT9" i="17" s="1"/>
  <c r="T9" i="17"/>
  <c r="S9" i="17"/>
  <c r="R9" i="17"/>
  <c r="AS8" i="17"/>
  <c r="AR8" i="17"/>
  <c r="AQ8" i="17"/>
  <c r="AL8" i="17"/>
  <c r="AA8" i="17"/>
  <c r="X8" i="17"/>
  <c r="AU8" i="17" s="1"/>
  <c r="W8" i="17"/>
  <c r="U8" i="17"/>
  <c r="V8" i="17" s="1"/>
  <c r="AT8" i="17" s="1"/>
  <c r="T8" i="17"/>
  <c r="S8" i="17"/>
  <c r="R8" i="17"/>
  <c r="AS7" i="17"/>
  <c r="AR7" i="17"/>
  <c r="AQ7" i="17"/>
  <c r="AL7" i="17"/>
  <c r="AA7" i="17"/>
  <c r="X7" i="17"/>
  <c r="AU7" i="17" s="1"/>
  <c r="W7" i="17"/>
  <c r="U7" i="17"/>
  <c r="V7" i="17" s="1"/>
  <c r="AT7" i="17" s="1"/>
  <c r="T7" i="17"/>
  <c r="S7" i="17"/>
  <c r="R7" i="17"/>
  <c r="AS6" i="17"/>
  <c r="AR6" i="17"/>
  <c r="AQ6" i="17"/>
  <c r="AL6" i="17"/>
  <c r="AA6" i="17"/>
  <c r="X6" i="17"/>
  <c r="AU6" i="17" s="1"/>
  <c r="W6" i="17"/>
  <c r="U6" i="17"/>
  <c r="V6" i="17" s="1"/>
  <c r="AT6" i="17" s="1"/>
  <c r="T6" i="17"/>
  <c r="S6" i="17"/>
  <c r="R6" i="17"/>
  <c r="AS5" i="17"/>
  <c r="AW5" i="17" s="1"/>
  <c r="AR5" i="17"/>
  <c r="AQ5" i="17"/>
  <c r="AL5" i="17"/>
  <c r="AA5" i="17"/>
  <c r="X5" i="17"/>
  <c r="AU5" i="17" s="1"/>
  <c r="W5" i="17"/>
  <c r="U5" i="17"/>
  <c r="V5" i="17" s="1"/>
  <c r="AT5" i="17" s="1"/>
  <c r="T5" i="17"/>
  <c r="S5" i="17"/>
  <c r="R5" i="17"/>
  <c r="AS4" i="17"/>
  <c r="AR4" i="17"/>
  <c r="AQ4" i="17"/>
  <c r="AL4" i="17"/>
  <c r="AA4" i="17"/>
  <c r="X4" i="17"/>
  <c r="AU4" i="17" s="1"/>
  <c r="W4" i="17"/>
  <c r="U4" i="17"/>
  <c r="V4" i="17" s="1"/>
  <c r="AT4" i="17" s="1"/>
  <c r="T4" i="17"/>
  <c r="S4" i="17"/>
  <c r="R4" i="17"/>
  <c r="AW8" i="17" l="1"/>
  <c r="AW16" i="17"/>
  <c r="AW26" i="17"/>
  <c r="AV33" i="17"/>
  <c r="AW61" i="17"/>
  <c r="AV61" i="17"/>
  <c r="AW93" i="17"/>
  <c r="AV93" i="17"/>
  <c r="AW6" i="17"/>
  <c r="AW14" i="17"/>
  <c r="AW69" i="17"/>
  <c r="AV69" i="17"/>
  <c r="AW101" i="17"/>
  <c r="AV101" i="17"/>
  <c r="AV31" i="17"/>
  <c r="AW4" i="17"/>
  <c r="AW12" i="17"/>
  <c r="AW45" i="17"/>
  <c r="AV45" i="17"/>
  <c r="AW77" i="17"/>
  <c r="AV77" i="17"/>
  <c r="AW109" i="17"/>
  <c r="AV109" i="17"/>
  <c r="AW7" i="17"/>
  <c r="AW15" i="17"/>
  <c r="AW10" i="17"/>
  <c r="AW18" i="17"/>
  <c r="AW53" i="17"/>
  <c r="AV53" i="17"/>
  <c r="AW85" i="17"/>
  <c r="AV85" i="17"/>
  <c r="AW92" i="17"/>
  <c r="AV92" i="17"/>
  <c r="U33" i="17"/>
  <c r="V33" i="17" s="1"/>
  <c r="AT33" i="17" s="1"/>
  <c r="U64" i="17"/>
  <c r="V64" i="17" s="1"/>
  <c r="AT64" i="17" s="1"/>
  <c r="AV4" i="17"/>
  <c r="AV5" i="17"/>
  <c r="AV6" i="17"/>
  <c r="AV7" i="17"/>
  <c r="AV9" i="17"/>
  <c r="AV10" i="17"/>
  <c r="AV11" i="17"/>
  <c r="AV12" i="17"/>
  <c r="AV13" i="17"/>
  <c r="AV14" i="17"/>
  <c r="AV15" i="17"/>
  <c r="AV16" i="17"/>
  <c r="AV17" i="17"/>
  <c r="AV18" i="17"/>
  <c r="AV19" i="17"/>
  <c r="AV8" i="17"/>
  <c r="W21" i="17"/>
  <c r="X21" i="17" s="1"/>
  <c r="AU21" i="17" s="1"/>
  <c r="AV21" i="17" s="1"/>
  <c r="W22" i="17"/>
  <c r="X22" i="17" s="1"/>
  <c r="AU22" i="17" s="1"/>
  <c r="AV22" i="17" s="1"/>
  <c r="W23" i="17"/>
  <c r="X23" i="17" s="1"/>
  <c r="AU23" i="17" s="1"/>
  <c r="AV23" i="17" s="1"/>
  <c r="W24" i="17"/>
  <c r="X24" i="17" s="1"/>
  <c r="AU24" i="17" s="1"/>
  <c r="AW24" i="17" s="1"/>
  <c r="W25" i="17"/>
  <c r="X25" i="17" s="1"/>
  <c r="AU25" i="17" s="1"/>
  <c r="AV25" i="17" s="1"/>
  <c r="W26" i="17"/>
  <c r="X26" i="17" s="1"/>
  <c r="AU26" i="17" s="1"/>
  <c r="AV26" i="17" s="1"/>
  <c r="W27" i="17"/>
  <c r="X27" i="17" s="1"/>
  <c r="AU27" i="17" s="1"/>
  <c r="AW27" i="17" s="1"/>
  <c r="W28" i="17"/>
  <c r="X28" i="17" s="1"/>
  <c r="AU28" i="17" s="1"/>
  <c r="AW28" i="17" s="1"/>
  <c r="W29" i="17"/>
  <c r="X29" i="17" s="1"/>
  <c r="AU29" i="17" s="1"/>
  <c r="AW29" i="17" s="1"/>
  <c r="W30" i="17"/>
  <c r="X30" i="17" s="1"/>
  <c r="AU30" i="17" s="1"/>
  <c r="AW30" i="17" s="1"/>
  <c r="W31" i="17"/>
  <c r="X31" i="17" s="1"/>
  <c r="AU31" i="17" s="1"/>
  <c r="AW31" i="17" s="1"/>
  <c r="W32" i="17"/>
  <c r="X32" i="17" s="1"/>
  <c r="AU32" i="17" s="1"/>
  <c r="AV32" i="17" s="1"/>
  <c r="U35" i="17"/>
  <c r="V35" i="17" s="1"/>
  <c r="AT35" i="17" s="1"/>
  <c r="W36" i="17"/>
  <c r="X36" i="17" s="1"/>
  <c r="AU36" i="17" s="1"/>
  <c r="W44" i="17"/>
  <c r="X44" i="17" s="1"/>
  <c r="AU44" i="17" s="1"/>
  <c r="AW48" i="17"/>
  <c r="W52" i="17"/>
  <c r="X52" i="17" s="1"/>
  <c r="AU52" i="17" s="1"/>
  <c r="AW52" i="17" s="1"/>
  <c r="W60" i="17"/>
  <c r="X60" i="17" s="1"/>
  <c r="AU60" i="17" s="1"/>
  <c r="AW64" i="17"/>
  <c r="AV64" i="17"/>
  <c r="W68" i="17"/>
  <c r="X68" i="17" s="1"/>
  <c r="AU68" i="17" s="1"/>
  <c r="AW68" i="17" s="1"/>
  <c r="W76" i="17"/>
  <c r="X76" i="17" s="1"/>
  <c r="AU76" i="17" s="1"/>
  <c r="W84" i="17"/>
  <c r="X84" i="17" s="1"/>
  <c r="AU84" i="17" s="1"/>
  <c r="AV84" i="17" s="1"/>
  <c r="AV88" i="17"/>
  <c r="W92" i="17"/>
  <c r="X92" i="17" s="1"/>
  <c r="AU92" i="17" s="1"/>
  <c r="W100" i="17"/>
  <c r="X100" i="17" s="1"/>
  <c r="AU100" i="17" s="1"/>
  <c r="W108" i="17"/>
  <c r="X108" i="17" s="1"/>
  <c r="AU108" i="17" s="1"/>
  <c r="AW108" i="17" s="1"/>
  <c r="AW112" i="17"/>
  <c r="AV42" i="17"/>
  <c r="AV58" i="17"/>
  <c r="AV66" i="17"/>
  <c r="AV74" i="17"/>
  <c r="AV82" i="17"/>
  <c r="AV90" i="17"/>
  <c r="AV98" i="17"/>
  <c r="AV103" i="17"/>
  <c r="U37" i="17"/>
  <c r="V37" i="17" s="1"/>
  <c r="AT37" i="17" s="1"/>
  <c r="AW37" i="17" s="1"/>
  <c r="W38" i="17"/>
  <c r="X38" i="17" s="1"/>
  <c r="AU38" i="17" s="1"/>
  <c r="W43" i="17"/>
  <c r="X43" i="17" s="1"/>
  <c r="AU43" i="17" s="1"/>
  <c r="W51" i="17"/>
  <c r="X51" i="17" s="1"/>
  <c r="AU51" i="17" s="1"/>
  <c r="W59" i="17"/>
  <c r="X59" i="17" s="1"/>
  <c r="AU59" i="17" s="1"/>
  <c r="W67" i="17"/>
  <c r="X67" i="17" s="1"/>
  <c r="AU67" i="17" s="1"/>
  <c r="W75" i="17"/>
  <c r="X75" i="17" s="1"/>
  <c r="AU75" i="17" s="1"/>
  <c r="W83" i="17"/>
  <c r="X83" i="17" s="1"/>
  <c r="AU83" i="17" s="1"/>
  <c r="W91" i="17"/>
  <c r="X91" i="17" s="1"/>
  <c r="AU91" i="17" s="1"/>
  <c r="W99" i="17"/>
  <c r="X99" i="17" s="1"/>
  <c r="AU99" i="17" s="1"/>
  <c r="W107" i="17"/>
  <c r="X107" i="17" s="1"/>
  <c r="AU107" i="17" s="1"/>
  <c r="AV50" i="17"/>
  <c r="AV106" i="17"/>
  <c r="AW34" i="17"/>
  <c r="AV34" i="17"/>
  <c r="U38" i="17"/>
  <c r="V38" i="17" s="1"/>
  <c r="AT38" i="17" s="1"/>
  <c r="AW38" i="17" s="1"/>
  <c r="W39" i="17"/>
  <c r="X39" i="17" s="1"/>
  <c r="AU39" i="17" s="1"/>
  <c r="AW39" i="17" s="1"/>
  <c r="AW46" i="17"/>
  <c r="AW54" i="17"/>
  <c r="AW62" i="17"/>
  <c r="AW70" i="17"/>
  <c r="AW78" i="17"/>
  <c r="AW86" i="17"/>
  <c r="AW94" i="17"/>
  <c r="AW102" i="17"/>
  <c r="AW110" i="17"/>
  <c r="AW76" i="17"/>
  <c r="AV76" i="17"/>
  <c r="AW33" i="17"/>
  <c r="U48" i="17"/>
  <c r="V48" i="17" s="1"/>
  <c r="AT48" i="17" s="1"/>
  <c r="AV48" i="17" s="1"/>
  <c r="AW51" i="17"/>
  <c r="AV51" i="17"/>
  <c r="U56" i="17"/>
  <c r="V56" i="17" s="1"/>
  <c r="AT56" i="17" s="1"/>
  <c r="AW56" i="17" s="1"/>
  <c r="AW59" i="17"/>
  <c r="U72" i="17"/>
  <c r="V72" i="17" s="1"/>
  <c r="AT72" i="17" s="1"/>
  <c r="AW72" i="17" s="1"/>
  <c r="U80" i="17"/>
  <c r="V80" i="17" s="1"/>
  <c r="AT80" i="17" s="1"/>
  <c r="AW80" i="17" s="1"/>
  <c r="AW83" i="17"/>
  <c r="U88" i="17"/>
  <c r="V88" i="17" s="1"/>
  <c r="AT88" i="17" s="1"/>
  <c r="AW88" i="17" s="1"/>
  <c r="U96" i="17"/>
  <c r="V96" i="17" s="1"/>
  <c r="AT96" i="17" s="1"/>
  <c r="AW96" i="17" s="1"/>
  <c r="U104" i="17"/>
  <c r="V104" i="17" s="1"/>
  <c r="AT104" i="17" s="1"/>
  <c r="AW104" i="17" s="1"/>
  <c r="AV107" i="17"/>
  <c r="U112" i="17"/>
  <c r="V112" i="17" s="1"/>
  <c r="AT112" i="17" s="1"/>
  <c r="AV112" i="17" s="1"/>
  <c r="AW44" i="17"/>
  <c r="AV44" i="17"/>
  <c r="AW60" i="17"/>
  <c r="AV60" i="17"/>
  <c r="AW84" i="17"/>
  <c r="AW100" i="17"/>
  <c r="AV100" i="17"/>
  <c r="AW35" i="17"/>
  <c r="AV35" i="17"/>
  <c r="U40" i="17"/>
  <c r="V40" i="17" s="1"/>
  <c r="AT40" i="17" s="1"/>
  <c r="AW40" i="17" s="1"/>
  <c r="AV43" i="17"/>
  <c r="AW36" i="17"/>
  <c r="AV36" i="17"/>
  <c r="W47" i="17"/>
  <c r="X47" i="17" s="1"/>
  <c r="AU47" i="17" s="1"/>
  <c r="W55" i="17"/>
  <c r="X55" i="17" s="1"/>
  <c r="AU55" i="17" s="1"/>
  <c r="W63" i="17"/>
  <c r="X63" i="17" s="1"/>
  <c r="AU63" i="17" s="1"/>
  <c r="AW63" i="17" s="1"/>
  <c r="W71" i="17"/>
  <c r="X71" i="17" s="1"/>
  <c r="AU71" i="17" s="1"/>
  <c r="W79" i="17"/>
  <c r="X79" i="17" s="1"/>
  <c r="AU79" i="17" s="1"/>
  <c r="W87" i="17"/>
  <c r="X87" i="17" s="1"/>
  <c r="AU87" i="17" s="1"/>
  <c r="W95" i="17"/>
  <c r="X95" i="17" s="1"/>
  <c r="AU95" i="17" s="1"/>
  <c r="W103" i="17"/>
  <c r="X103" i="17" s="1"/>
  <c r="AU103" i="17" s="1"/>
  <c r="W111" i="17"/>
  <c r="X111" i="17" s="1"/>
  <c r="AU111" i="17" s="1"/>
  <c r="U43" i="17"/>
  <c r="V43" i="17" s="1"/>
  <c r="AT43" i="17" s="1"/>
  <c r="AW43" i="17" s="1"/>
  <c r="U47" i="17"/>
  <c r="V47" i="17" s="1"/>
  <c r="AT47" i="17" s="1"/>
  <c r="AW47" i="17" s="1"/>
  <c r="U51" i="17"/>
  <c r="V51" i="17" s="1"/>
  <c r="AT51" i="17" s="1"/>
  <c r="U55" i="17"/>
  <c r="V55" i="17" s="1"/>
  <c r="AT55" i="17" s="1"/>
  <c r="AW55" i="17" s="1"/>
  <c r="U59" i="17"/>
  <c r="V59" i="17" s="1"/>
  <c r="AT59" i="17" s="1"/>
  <c r="AV59" i="17" s="1"/>
  <c r="U63" i="17"/>
  <c r="V63" i="17" s="1"/>
  <c r="AT63" i="17" s="1"/>
  <c r="AV63" i="17" s="1"/>
  <c r="U67" i="17"/>
  <c r="V67" i="17" s="1"/>
  <c r="AT67" i="17" s="1"/>
  <c r="AW67" i="17" s="1"/>
  <c r="U71" i="17"/>
  <c r="V71" i="17" s="1"/>
  <c r="AT71" i="17" s="1"/>
  <c r="AW71" i="17" s="1"/>
  <c r="U75" i="17"/>
  <c r="V75" i="17" s="1"/>
  <c r="AT75" i="17" s="1"/>
  <c r="AW75" i="17" s="1"/>
  <c r="U79" i="17"/>
  <c r="V79" i="17" s="1"/>
  <c r="AT79" i="17" s="1"/>
  <c r="AW79" i="17" s="1"/>
  <c r="U83" i="17"/>
  <c r="V83" i="17" s="1"/>
  <c r="AT83" i="17" s="1"/>
  <c r="AV83" i="17" s="1"/>
  <c r="U87" i="17"/>
  <c r="V87" i="17" s="1"/>
  <c r="AT87" i="17" s="1"/>
  <c r="AW87" i="17" s="1"/>
  <c r="U91" i="17"/>
  <c r="V91" i="17" s="1"/>
  <c r="AT91" i="17" s="1"/>
  <c r="AW91" i="17" s="1"/>
  <c r="U95" i="17"/>
  <c r="V95" i="17" s="1"/>
  <c r="AT95" i="17" s="1"/>
  <c r="AW95" i="17" s="1"/>
  <c r="U99" i="17"/>
  <c r="V99" i="17" s="1"/>
  <c r="AT99" i="17" s="1"/>
  <c r="AW99" i="17" s="1"/>
  <c r="U103" i="17"/>
  <c r="V103" i="17" s="1"/>
  <c r="AT103" i="17" s="1"/>
  <c r="AW103" i="17" s="1"/>
  <c r="U107" i="17"/>
  <c r="V107" i="17" s="1"/>
  <c r="AT107" i="17" s="1"/>
  <c r="AW107" i="17" s="1"/>
  <c r="U111" i="17"/>
  <c r="V111" i="17" s="1"/>
  <c r="AT111" i="17" s="1"/>
  <c r="AW111" i="17" s="1"/>
  <c r="AV68" i="17" l="1"/>
  <c r="AV39" i="17"/>
  <c r="AV79" i="17"/>
  <c r="AV30" i="17"/>
  <c r="AW25" i="17"/>
  <c r="AV75" i="17"/>
  <c r="AV104" i="17"/>
  <c r="AV40" i="17"/>
  <c r="AV52" i="17"/>
  <c r="AV24" i="17"/>
  <c r="AV29" i="17"/>
  <c r="AV99" i="17"/>
  <c r="AV95" i="17"/>
  <c r="AV108" i="17"/>
  <c r="AV80" i="17"/>
  <c r="AV28" i="17"/>
  <c r="AW23" i="17"/>
  <c r="AV71" i="17"/>
  <c r="AV56" i="17"/>
  <c r="AV38" i="17"/>
  <c r="AV27" i="17"/>
  <c r="AW22" i="17"/>
  <c r="AW32" i="17"/>
  <c r="AV67" i="17"/>
  <c r="AV47" i="17"/>
  <c r="AV96" i="17"/>
  <c r="AV37" i="17"/>
  <c r="AW21" i="17"/>
  <c r="AV91" i="17"/>
  <c r="AV55" i="17"/>
  <c r="AV111" i="17"/>
  <c r="AV87" i="17"/>
  <c r="AV72" i="17"/>
  <c r="V11" i="14"/>
  <c r="V12" i="14"/>
  <c r="V13" i="14"/>
  <c r="V14" i="14"/>
  <c r="V15" i="14"/>
  <c r="V16" i="14"/>
  <c r="V17" i="14"/>
  <c r="V18" i="14"/>
  <c r="V19" i="14"/>
  <c r="B12" i="13"/>
  <c r="C12" i="13"/>
  <c r="O13" i="13"/>
  <c r="O12" i="13"/>
  <c r="N13" i="13"/>
  <c r="N12" i="13"/>
  <c r="M12" i="13"/>
  <c r="L12" i="13"/>
  <c r="K12" i="13"/>
  <c r="J12" i="13"/>
  <c r="I12" i="13"/>
  <c r="H12" i="13"/>
  <c r="G12" i="13"/>
  <c r="F12" i="13"/>
  <c r="E12" i="13"/>
  <c r="P5" i="13"/>
  <c r="P6" i="13"/>
  <c r="P7" i="13"/>
  <c r="P8" i="13"/>
  <c r="P9" i="13"/>
  <c r="P10" i="13"/>
  <c r="P11" i="13"/>
  <c r="P4" i="13"/>
  <c r="Q4" i="13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4" i="15"/>
  <c r="V5" i="15"/>
  <c r="V6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3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6" i="15"/>
  <c r="K5" i="15"/>
  <c r="K4" i="15"/>
  <c r="K3" i="15"/>
  <c r="Q9" i="13"/>
  <c r="K4" i="14"/>
  <c r="V20" i="14"/>
  <c r="V21" i="14"/>
  <c r="V22" i="14"/>
  <c r="V23" i="14"/>
  <c r="V24" i="14"/>
  <c r="V25" i="14"/>
  <c r="V26" i="14"/>
  <c r="K10" i="14"/>
  <c r="K6" i="14"/>
  <c r="K5" i="14"/>
  <c r="V5" i="14"/>
  <c r="V6" i="14"/>
  <c r="V8" i="14"/>
  <c r="V9" i="14"/>
  <c r="V10" i="14"/>
  <c r="V26" i="10"/>
  <c r="V27" i="10"/>
  <c r="V28" i="10"/>
  <c r="V4" i="10"/>
  <c r="V5" i="10"/>
  <c r="V6" i="10"/>
  <c r="V7" i="10"/>
  <c r="V8" i="10"/>
  <c r="V9" i="10"/>
  <c r="V10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Q5" i="13"/>
  <c r="Q6" i="13"/>
  <c r="Q7" i="13"/>
  <c r="Q8" i="13"/>
  <c r="Q10" i="13"/>
  <c r="Q11" i="13"/>
  <c r="D5" i="13"/>
  <c r="D6" i="13"/>
  <c r="D7" i="13"/>
  <c r="D8" i="13"/>
  <c r="AA5" i="11"/>
  <c r="Z5" i="11"/>
  <c r="P12" i="13" l="1"/>
  <c r="D12" i="13"/>
  <c r="Q12" i="13"/>
  <c r="Z6" i="11"/>
  <c r="AA6" i="11"/>
  <c r="Z7" i="11"/>
  <c r="AA7" i="11"/>
  <c r="Z8" i="11"/>
  <c r="AA8" i="11"/>
  <c r="Z9" i="11"/>
  <c r="AA9" i="11"/>
  <c r="Z10" i="11"/>
  <c r="AA10" i="11"/>
  <c r="Z11" i="11"/>
  <c r="AA11" i="11"/>
  <c r="Z12" i="11"/>
  <c r="AA12" i="11"/>
  <c r="Z13" i="11"/>
  <c r="AA13" i="11"/>
  <c r="J14" i="11"/>
  <c r="U14" i="11"/>
  <c r="Z14" i="11"/>
  <c r="AA14" i="11"/>
  <c r="J15" i="11"/>
  <c r="U15" i="11"/>
  <c r="Z15" i="11"/>
  <c r="AA15" i="11"/>
  <c r="J16" i="11"/>
  <c r="U16" i="11"/>
  <c r="Z16" i="11"/>
  <c r="AA16" i="11"/>
  <c r="J17" i="11"/>
  <c r="U17" i="11"/>
  <c r="Z17" i="11"/>
  <c r="AA17" i="11"/>
  <c r="J18" i="11"/>
  <c r="U18" i="11"/>
  <c r="Z18" i="11"/>
  <c r="AA18" i="11"/>
  <c r="J19" i="11"/>
  <c r="U19" i="11"/>
  <c r="Z19" i="11"/>
  <c r="AA19" i="11"/>
  <c r="J20" i="11"/>
  <c r="U20" i="11"/>
  <c r="Z20" i="11"/>
  <c r="AA20" i="11"/>
  <c r="J21" i="11"/>
  <c r="U21" i="11"/>
  <c r="Z21" i="11"/>
  <c r="AA21" i="11"/>
  <c r="J22" i="11"/>
  <c r="U22" i="11"/>
  <c r="Z22" i="11"/>
  <c r="AA22" i="11"/>
  <c r="J23" i="11"/>
  <c r="U23" i="11"/>
  <c r="Z23" i="11"/>
  <c r="AA23" i="11"/>
  <c r="J24" i="11"/>
  <c r="U24" i="11"/>
  <c r="Z24" i="11"/>
  <c r="AA24" i="11"/>
  <c r="J25" i="11"/>
  <c r="U25" i="11"/>
  <c r="Z25" i="11"/>
  <c r="AA25" i="11"/>
  <c r="J26" i="11"/>
  <c r="U26" i="11"/>
  <c r="Z26" i="11"/>
  <c r="AA26" i="11"/>
  <c r="J27" i="11"/>
  <c r="U27" i="11"/>
  <c r="Z27" i="11"/>
  <c r="AA27" i="11"/>
  <c r="J28" i="11"/>
  <c r="U28" i="11"/>
  <c r="Z28" i="11"/>
  <c r="AA28" i="11"/>
  <c r="J29" i="11"/>
  <c r="U29" i="11"/>
  <c r="Z29" i="11"/>
  <c r="AA29" i="11"/>
  <c r="J30" i="11"/>
  <c r="U30" i="11"/>
  <c r="Z30" i="11"/>
  <c r="AA30" i="11"/>
  <c r="J31" i="11"/>
  <c r="U31" i="11"/>
  <c r="Z31" i="11"/>
  <c r="AA31" i="11"/>
  <c r="J32" i="11"/>
  <c r="U32" i="11"/>
  <c r="Z32" i="11"/>
  <c r="AA32" i="11"/>
  <c r="J33" i="11"/>
  <c r="U33" i="11"/>
  <c r="Z33" i="11"/>
  <c r="AA33" i="11"/>
  <c r="C34" i="11"/>
  <c r="J37" i="11"/>
  <c r="U37" i="11"/>
  <c r="Z37" i="11"/>
  <c r="AA37" i="11"/>
  <c r="J38" i="11"/>
  <c r="U38" i="11"/>
  <c r="Z38" i="11"/>
  <c r="AA38" i="11"/>
  <c r="J39" i="11"/>
  <c r="U39" i="11"/>
  <c r="Z39" i="11"/>
  <c r="AA39" i="11"/>
  <c r="J40" i="11"/>
  <c r="U40" i="11"/>
  <c r="Z40" i="11"/>
  <c r="AA40" i="11"/>
  <c r="Z42" i="11"/>
  <c r="Z43" i="11"/>
  <c r="J44" i="11"/>
  <c r="U44" i="11"/>
  <c r="Z44" i="11"/>
  <c r="AA44" i="11"/>
  <c r="J57" i="11"/>
  <c r="U57" i="11"/>
  <c r="Z57" i="11"/>
  <c r="AA57" i="11"/>
  <c r="J58" i="11"/>
  <c r="U58" i="11"/>
  <c r="Z58" i="11"/>
  <c r="AA58" i="11"/>
  <c r="J59" i="11"/>
  <c r="U59" i="11"/>
  <c r="Z59" i="11"/>
  <c r="AA59" i="11"/>
  <c r="J60" i="11"/>
  <c r="U60" i="11"/>
  <c r="Z60" i="11"/>
  <c r="AA60" i="11"/>
  <c r="J62" i="11"/>
  <c r="U62" i="11"/>
  <c r="Z62" i="11"/>
  <c r="AA62" i="11"/>
  <c r="J63" i="11"/>
  <c r="U63" i="11"/>
  <c r="Z63" i="11"/>
  <c r="AA63" i="11"/>
  <c r="J64" i="11"/>
  <c r="U64" i="11"/>
  <c r="Z64" i="11"/>
  <c r="AA64" i="11"/>
  <c r="J65" i="11"/>
  <c r="U65" i="11"/>
  <c r="Z65" i="11"/>
  <c r="AA65" i="11"/>
  <c r="J66" i="11"/>
  <c r="U66" i="11"/>
  <c r="Z66" i="11"/>
  <c r="AA66" i="11"/>
  <c r="J67" i="11"/>
  <c r="U67" i="11"/>
  <c r="Z67" i="11"/>
  <c r="AA67" i="11"/>
  <c r="J68" i="11"/>
  <c r="U68" i="11"/>
  <c r="Z68" i="11"/>
  <c r="AA68" i="11"/>
  <c r="J69" i="11"/>
  <c r="U69" i="11"/>
  <c r="Z69" i="11"/>
  <c r="AA69" i="11"/>
  <c r="J70" i="11"/>
  <c r="U70" i="11"/>
  <c r="Z70" i="11"/>
  <c r="AA70" i="11"/>
  <c r="J71" i="11"/>
  <c r="U71" i="11"/>
  <c r="Z71" i="11"/>
  <c r="AA71" i="11"/>
  <c r="J72" i="11"/>
  <c r="U72" i="11"/>
  <c r="Z72" i="11"/>
  <c r="AA72" i="11"/>
  <c r="J73" i="11"/>
  <c r="U73" i="11"/>
  <c r="Z73" i="11"/>
  <c r="AA73" i="11"/>
  <c r="Z74" i="11"/>
  <c r="AA74" i="11"/>
  <c r="Z75" i="11"/>
  <c r="AA75" i="11"/>
  <c r="Z76" i="11"/>
  <c r="AA76" i="11"/>
  <c r="Z77" i="11"/>
  <c r="AA77" i="11"/>
  <c r="Z78" i="11"/>
  <c r="AA78" i="11"/>
  <c r="Z79" i="11"/>
  <c r="AA79" i="11"/>
  <c r="Z80" i="11"/>
  <c r="AA80" i="11"/>
  <c r="Z81" i="11"/>
  <c r="AA81" i="11"/>
  <c r="Z82" i="11"/>
  <c r="AA82" i="11"/>
  <c r="Z83" i="11"/>
  <c r="AA83" i="11"/>
  <c r="Z84" i="11"/>
  <c r="AA84" i="11"/>
  <c r="Z85" i="11"/>
  <c r="AA85" i="11"/>
  <c r="Z86" i="11"/>
  <c r="AA86" i="11"/>
  <c r="Z87" i="11"/>
  <c r="AA87" i="11"/>
  <c r="Z88" i="11"/>
  <c r="AA88" i="11"/>
  <c r="Z89" i="11"/>
  <c r="AA89" i="11"/>
  <c r="Z90" i="11"/>
  <c r="AA90" i="11"/>
  <c r="Z91" i="11"/>
  <c r="AA91" i="11"/>
  <c r="Z92" i="11"/>
  <c r="AA92" i="11"/>
  <c r="Z93" i="11"/>
  <c r="AA93" i="11"/>
  <c r="Z94" i="11"/>
  <c r="AA94" i="11"/>
  <c r="Z95" i="11"/>
  <c r="AA95" i="11"/>
  <c r="Z96" i="11"/>
  <c r="AA96" i="11"/>
  <c r="Z97" i="11"/>
  <c r="AA97" i="11"/>
  <c r="Z98" i="11"/>
  <c r="AA98" i="11"/>
  <c r="Z99" i="11"/>
  <c r="AA99" i="11"/>
  <c r="Z100" i="11"/>
  <c r="AA100" i="11"/>
  <c r="Z101" i="11"/>
  <c r="AA101" i="11"/>
  <c r="Z102" i="11"/>
  <c r="AA102" i="11"/>
  <c r="Z103" i="11"/>
  <c r="AA103" i="11"/>
  <c r="Z104" i="11"/>
  <c r="AA104" i="11"/>
  <c r="Z105" i="11"/>
  <c r="AA105" i="11"/>
  <c r="Z106" i="11"/>
  <c r="AA106" i="11"/>
  <c r="Z107" i="11"/>
  <c r="AA107" i="11"/>
  <c r="Z108" i="11"/>
  <c r="AA108" i="11"/>
  <c r="Z109" i="11"/>
  <c r="AA109" i="11"/>
  <c r="Z110" i="11"/>
  <c r="AA110" i="11"/>
  <c r="Z111" i="11"/>
  <c r="AA111" i="11"/>
  <c r="Z112" i="11"/>
  <c r="AA112" i="11"/>
  <c r="Z113" i="11"/>
  <c r="AA113" i="11"/>
  <c r="Z114" i="11"/>
  <c r="AA114" i="11"/>
  <c r="Z115" i="11"/>
  <c r="AA115" i="11"/>
  <c r="Z116" i="11"/>
  <c r="AA116" i="11"/>
  <c r="Z117" i="11"/>
  <c r="AA117" i="11"/>
  <c r="Z118" i="11"/>
  <c r="AA118" i="11"/>
  <c r="Z119" i="11"/>
  <c r="AA119" i="11"/>
  <c r="Z120" i="11"/>
  <c r="AA120" i="11"/>
  <c r="Z121" i="11"/>
  <c r="AA121" i="11"/>
  <c r="Z122" i="11"/>
  <c r="AA122" i="11"/>
  <c r="Z123" i="11"/>
  <c r="AA123" i="11"/>
  <c r="Z124" i="11"/>
  <c r="AA124" i="11"/>
  <c r="Z125" i="11"/>
  <c r="AA125" i="11"/>
  <c r="Z126" i="11"/>
  <c r="AA126" i="11"/>
  <c r="Z127" i="11"/>
  <c r="AA127" i="11"/>
  <c r="Z128" i="11"/>
  <c r="AA128" i="11"/>
  <c r="Z129" i="11"/>
  <c r="AA129" i="11"/>
  <c r="Z130" i="11"/>
  <c r="AA130" i="11"/>
  <c r="Z131" i="11"/>
  <c r="AA131" i="11"/>
  <c r="Z132" i="11"/>
  <c r="AA132" i="11"/>
  <c r="Z133" i="11"/>
  <c r="AA133" i="11"/>
  <c r="Z134" i="11"/>
  <c r="AA134" i="11"/>
  <c r="Z135" i="11"/>
  <c r="AA135" i="11"/>
  <c r="Z136" i="11"/>
  <c r="AA136" i="11"/>
  <c r="Z137" i="11"/>
  <c r="AA137" i="11"/>
  <c r="Z138" i="11"/>
  <c r="AA138" i="11"/>
  <c r="Z139" i="11"/>
  <c r="AA139" i="11"/>
  <c r="Z140" i="11"/>
  <c r="AA140" i="11"/>
  <c r="C141" i="11"/>
  <c r="V11" i="10" l="1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AN166" i="1"/>
  <c r="AQ166" i="1" s="1"/>
  <c r="AM166" i="1"/>
  <c r="AR166" i="1" s="1"/>
  <c r="R162" i="1" l="1"/>
  <c r="S162" i="1"/>
  <c r="T162" i="1"/>
  <c r="U162" i="1" l="1"/>
  <c r="V162" i="1" s="1"/>
  <c r="W162" i="1"/>
  <c r="X162" i="1" s="1"/>
  <c r="AQ163" i="1"/>
  <c r="AR163" i="1"/>
  <c r="AQ164" i="1"/>
  <c r="AR164" i="1"/>
  <c r="AQ162" i="1"/>
  <c r="AR162" i="1"/>
  <c r="AQ165" i="1"/>
  <c r="AR165" i="1"/>
  <c r="AS162" i="1"/>
  <c r="P165" i="1"/>
  <c r="AS161" i="1"/>
  <c r="AS160" i="1"/>
  <c r="AS159" i="1"/>
  <c r="AS158" i="1"/>
  <c r="AS157" i="1"/>
  <c r="AS156" i="1"/>
  <c r="AS155" i="1"/>
  <c r="AS154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AR161" i="1"/>
  <c r="AR160" i="1"/>
  <c r="AR159" i="1"/>
  <c r="AR158" i="1"/>
  <c r="AR157" i="1"/>
  <c r="AR156" i="1"/>
  <c r="AR155" i="1"/>
  <c r="AR154" i="1"/>
  <c r="AQ161" i="1"/>
  <c r="AQ160" i="1"/>
  <c r="AQ159" i="1"/>
  <c r="AQ158" i="1"/>
  <c r="AQ157" i="1"/>
  <c r="AQ156" i="1"/>
  <c r="AQ155" i="1"/>
  <c r="AQ154" i="1"/>
  <c r="U156" i="1" l="1"/>
  <c r="V156" i="1" s="1"/>
  <c r="AT156" i="1" s="1"/>
  <c r="W160" i="1"/>
  <c r="X160" i="1" s="1"/>
  <c r="AU160" i="1" s="1"/>
  <c r="U161" i="1"/>
  <c r="V161" i="1" s="1"/>
  <c r="AT161" i="1" s="1"/>
  <c r="W161" i="1"/>
  <c r="X161" i="1" s="1"/>
  <c r="AU161" i="1" s="1"/>
  <c r="W159" i="1"/>
  <c r="X159" i="1" s="1"/>
  <c r="AU159" i="1" s="1"/>
  <c r="U158" i="1"/>
  <c r="V158" i="1" s="1"/>
  <c r="AT158" i="1" s="1"/>
  <c r="W156" i="1"/>
  <c r="X156" i="1" s="1"/>
  <c r="AU156" i="1" s="1"/>
  <c r="W154" i="1"/>
  <c r="X154" i="1" s="1"/>
  <c r="AU154" i="1" s="1"/>
  <c r="U159" i="1"/>
  <c r="V159" i="1" s="1"/>
  <c r="AT159" i="1" s="1"/>
  <c r="U160" i="1"/>
  <c r="V160" i="1" s="1"/>
  <c r="AT160" i="1" s="1"/>
  <c r="W157" i="1"/>
  <c r="X157" i="1" s="1"/>
  <c r="AU157" i="1" s="1"/>
  <c r="W155" i="1"/>
  <c r="X155" i="1" s="1"/>
  <c r="AU155" i="1" s="1"/>
  <c r="U157" i="1"/>
  <c r="V157" i="1" s="1"/>
  <c r="AT157" i="1" s="1"/>
  <c r="U155" i="1"/>
  <c r="V155" i="1" s="1"/>
  <c r="AT155" i="1" s="1"/>
  <c r="W158" i="1"/>
  <c r="X158" i="1" s="1"/>
  <c r="AU158" i="1" s="1"/>
  <c r="U154" i="1"/>
  <c r="V154" i="1" s="1"/>
  <c r="AT154" i="1" s="1"/>
  <c r="AV154" i="1" s="1"/>
  <c r="P162" i="1"/>
  <c r="P164" i="1"/>
  <c r="AV158" i="1" l="1"/>
  <c r="AW156" i="1"/>
  <c r="AW161" i="1"/>
  <c r="AW157" i="1"/>
  <c r="AV161" i="1"/>
  <c r="AV159" i="1"/>
  <c r="AV160" i="1"/>
  <c r="AW158" i="1"/>
  <c r="AW154" i="1"/>
  <c r="AV156" i="1"/>
  <c r="AW159" i="1"/>
  <c r="AT162" i="1"/>
  <c r="AU162" i="1"/>
  <c r="AW160" i="1"/>
  <c r="AV157" i="1"/>
  <c r="AW155" i="1"/>
  <c r="AV155" i="1"/>
  <c r="J9" i="7"/>
  <c r="J21" i="7"/>
  <c r="J11" i="7"/>
  <c r="J10" i="7"/>
  <c r="J94" i="7"/>
  <c r="J12" i="7"/>
  <c r="J38" i="7"/>
  <c r="J25" i="7"/>
  <c r="J105" i="7"/>
  <c r="J113" i="7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S153" i="1"/>
  <c r="AS149" i="1"/>
  <c r="AW162" i="1" l="1"/>
  <c r="AV162" i="1"/>
  <c r="T153" i="1"/>
  <c r="S153" i="1"/>
  <c r="R153" i="1"/>
  <c r="AS152" i="1"/>
  <c r="T152" i="1"/>
  <c r="S152" i="1"/>
  <c r="R152" i="1"/>
  <c r="AS151" i="1"/>
  <c r="T151" i="1"/>
  <c r="S151" i="1"/>
  <c r="R151" i="1"/>
  <c r="AS150" i="1"/>
  <c r="T150" i="1"/>
  <c r="S150" i="1"/>
  <c r="R150" i="1"/>
  <c r="T149" i="1"/>
  <c r="S149" i="1"/>
  <c r="R149" i="1"/>
  <c r="AS148" i="1"/>
  <c r="T148" i="1"/>
  <c r="S148" i="1"/>
  <c r="R148" i="1"/>
  <c r="AS147" i="1"/>
  <c r="T147" i="1"/>
  <c r="S147" i="1"/>
  <c r="R147" i="1"/>
  <c r="AS146" i="1"/>
  <c r="T146" i="1"/>
  <c r="S146" i="1"/>
  <c r="R146" i="1"/>
  <c r="AS145" i="1"/>
  <c r="T145" i="1"/>
  <c r="S145" i="1"/>
  <c r="R145" i="1"/>
  <c r="AS144" i="1"/>
  <c r="T144" i="1"/>
  <c r="S144" i="1"/>
  <c r="R144" i="1"/>
  <c r="J57" i="7"/>
  <c r="J50" i="7"/>
  <c r="J24" i="7"/>
  <c r="J66" i="7"/>
  <c r="J110" i="7"/>
  <c r="J69" i="7"/>
  <c r="J14" i="7"/>
  <c r="J37" i="7"/>
  <c r="J27" i="7"/>
  <c r="AR142" i="1"/>
  <c r="AR141" i="1"/>
  <c r="AR140" i="1"/>
  <c r="AR138" i="1"/>
  <c r="AR137" i="1"/>
  <c r="AR136" i="1"/>
  <c r="AR135" i="1"/>
  <c r="AR134" i="1"/>
  <c r="AQ142" i="1"/>
  <c r="AQ141" i="1"/>
  <c r="AQ140" i="1"/>
  <c r="AQ138" i="1"/>
  <c r="AQ137" i="1"/>
  <c r="AQ136" i="1"/>
  <c r="AQ135" i="1"/>
  <c r="AQ134" i="1"/>
  <c r="AS142" i="1"/>
  <c r="T143" i="1"/>
  <c r="S143" i="1"/>
  <c r="R143" i="1"/>
  <c r="T142" i="1"/>
  <c r="S142" i="1"/>
  <c r="R142" i="1"/>
  <c r="AS141" i="1"/>
  <c r="T141" i="1"/>
  <c r="S141" i="1"/>
  <c r="R141" i="1"/>
  <c r="AS140" i="1"/>
  <c r="T140" i="1"/>
  <c r="S140" i="1"/>
  <c r="R140" i="1"/>
  <c r="T139" i="1"/>
  <c r="S139" i="1"/>
  <c r="R139" i="1"/>
  <c r="AS138" i="1"/>
  <c r="T138" i="1"/>
  <c r="S138" i="1"/>
  <c r="R138" i="1"/>
  <c r="AS137" i="1"/>
  <c r="T137" i="1"/>
  <c r="S137" i="1"/>
  <c r="R137" i="1"/>
  <c r="AS136" i="1"/>
  <c r="T136" i="1"/>
  <c r="S136" i="1"/>
  <c r="R136" i="1"/>
  <c r="AS135" i="1"/>
  <c r="T135" i="1"/>
  <c r="S135" i="1"/>
  <c r="R135" i="1"/>
  <c r="AS134" i="1"/>
  <c r="T134" i="1"/>
  <c r="S134" i="1"/>
  <c r="R134" i="1"/>
  <c r="U150" i="1" l="1"/>
  <c r="V150" i="1" s="1"/>
  <c r="AT150" i="1" s="1"/>
  <c r="W139" i="1"/>
  <c r="X139" i="1" s="1"/>
  <c r="U140" i="1"/>
  <c r="V140" i="1" s="1"/>
  <c r="AT140" i="1" s="1"/>
  <c r="U148" i="1"/>
  <c r="V148" i="1" s="1"/>
  <c r="AT148" i="1" s="1"/>
  <c r="U142" i="1"/>
  <c r="V142" i="1" s="1"/>
  <c r="AT142" i="1" s="1"/>
  <c r="U138" i="1"/>
  <c r="V138" i="1" s="1"/>
  <c r="AT138" i="1" s="1"/>
  <c r="W140" i="1"/>
  <c r="X140" i="1" s="1"/>
  <c r="AU140" i="1" s="1"/>
  <c r="W146" i="1"/>
  <c r="X146" i="1" s="1"/>
  <c r="AU146" i="1" s="1"/>
  <c r="W143" i="1"/>
  <c r="X143" i="1" s="1"/>
  <c r="W150" i="1"/>
  <c r="X150" i="1" s="1"/>
  <c r="AU150" i="1" s="1"/>
  <c r="W136" i="1"/>
  <c r="X136" i="1" s="1"/>
  <c r="AU136" i="1" s="1"/>
  <c r="W138" i="1"/>
  <c r="X138" i="1" s="1"/>
  <c r="AU138" i="1" s="1"/>
  <c r="U147" i="1"/>
  <c r="V147" i="1" s="1"/>
  <c r="AT147" i="1" s="1"/>
  <c r="U149" i="1"/>
  <c r="V149" i="1" s="1"/>
  <c r="AT149" i="1" s="1"/>
  <c r="W141" i="1"/>
  <c r="X141" i="1" s="1"/>
  <c r="AU141" i="1" s="1"/>
  <c r="W149" i="1"/>
  <c r="X149" i="1" s="1"/>
  <c r="AU149" i="1" s="1"/>
  <c r="U152" i="1"/>
  <c r="V152" i="1" s="1"/>
  <c r="AT152" i="1" s="1"/>
  <c r="W151" i="1"/>
  <c r="X151" i="1" s="1"/>
  <c r="AU151" i="1" s="1"/>
  <c r="W148" i="1"/>
  <c r="X148" i="1" s="1"/>
  <c r="AU148" i="1" s="1"/>
  <c r="W147" i="1"/>
  <c r="X147" i="1" s="1"/>
  <c r="AU147" i="1" s="1"/>
  <c r="W145" i="1"/>
  <c r="X145" i="1" s="1"/>
  <c r="AU145" i="1" s="1"/>
  <c r="U146" i="1"/>
  <c r="V146" i="1" s="1"/>
  <c r="AT146" i="1" s="1"/>
  <c r="W144" i="1"/>
  <c r="X144" i="1" s="1"/>
  <c r="AU144" i="1" s="1"/>
  <c r="W153" i="1"/>
  <c r="X153" i="1" s="1"/>
  <c r="AU153" i="1" s="1"/>
  <c r="U151" i="1"/>
  <c r="V151" i="1" s="1"/>
  <c r="AT151" i="1" s="1"/>
  <c r="W152" i="1"/>
  <c r="X152" i="1" s="1"/>
  <c r="AU152" i="1" s="1"/>
  <c r="U153" i="1"/>
  <c r="V153" i="1" s="1"/>
  <c r="AT153" i="1" s="1"/>
  <c r="U145" i="1"/>
  <c r="V145" i="1" s="1"/>
  <c r="AT145" i="1" s="1"/>
  <c r="U144" i="1"/>
  <c r="V144" i="1" s="1"/>
  <c r="AT144" i="1" s="1"/>
  <c r="W142" i="1"/>
  <c r="X142" i="1" s="1"/>
  <c r="AU142" i="1" s="1"/>
  <c r="AW142" i="1" s="1"/>
  <c r="U143" i="1"/>
  <c r="V143" i="1" s="1"/>
  <c r="U141" i="1"/>
  <c r="V141" i="1" s="1"/>
  <c r="AT141" i="1" s="1"/>
  <c r="U139" i="1"/>
  <c r="V139" i="1" s="1"/>
  <c r="U136" i="1"/>
  <c r="V136" i="1" s="1"/>
  <c r="AT136" i="1" s="1"/>
  <c r="W134" i="1"/>
  <c r="X134" i="1" s="1"/>
  <c r="AU134" i="1" s="1"/>
  <c r="U137" i="1"/>
  <c r="V137" i="1" s="1"/>
  <c r="AT137" i="1" s="1"/>
  <c r="W135" i="1"/>
  <c r="X135" i="1" s="1"/>
  <c r="AU135" i="1" s="1"/>
  <c r="W137" i="1"/>
  <c r="X137" i="1" s="1"/>
  <c r="AU137" i="1" s="1"/>
  <c r="U135" i="1"/>
  <c r="V135" i="1" s="1"/>
  <c r="AT135" i="1" s="1"/>
  <c r="U134" i="1"/>
  <c r="V134" i="1" s="1"/>
  <c r="AT134" i="1" s="1"/>
  <c r="AV140" i="1" l="1"/>
  <c r="AV150" i="1"/>
  <c r="AW136" i="1"/>
  <c r="AW140" i="1"/>
  <c r="AV151" i="1"/>
  <c r="AW150" i="1"/>
  <c r="AW147" i="1"/>
  <c r="AW148" i="1"/>
  <c r="AW146" i="1"/>
  <c r="AW138" i="1"/>
  <c r="AV141" i="1"/>
  <c r="AW149" i="1"/>
  <c r="AV149" i="1"/>
  <c r="AV138" i="1"/>
  <c r="AW151" i="1"/>
  <c r="AW153" i="1"/>
  <c r="AV153" i="1"/>
  <c r="AV147" i="1"/>
  <c r="AW152" i="1"/>
  <c r="AV148" i="1"/>
  <c r="AV142" i="1"/>
  <c r="AW144" i="1"/>
  <c r="AV146" i="1"/>
  <c r="AV152" i="1"/>
  <c r="AV144" i="1"/>
  <c r="AW145" i="1"/>
  <c r="AV145" i="1"/>
  <c r="AW141" i="1"/>
  <c r="AV136" i="1"/>
  <c r="AV137" i="1"/>
  <c r="AW135" i="1"/>
  <c r="AV135" i="1"/>
  <c r="AW134" i="1"/>
  <c r="AV134" i="1"/>
  <c r="AW137" i="1"/>
  <c r="J67" i="7" l="1"/>
  <c r="J71" i="7"/>
  <c r="J16" i="7"/>
  <c r="J35" i="7"/>
  <c r="J20" i="7"/>
  <c r="J75" i="7"/>
  <c r="J26" i="7"/>
  <c r="AR133" i="1"/>
  <c r="AQ133" i="1"/>
  <c r="AR131" i="1"/>
  <c r="AQ131" i="1"/>
  <c r="AR130" i="1"/>
  <c r="AQ130" i="1"/>
  <c r="AR128" i="1"/>
  <c r="AQ128" i="1"/>
  <c r="AR127" i="1"/>
  <c r="AQ127" i="1"/>
  <c r="AR126" i="1"/>
  <c r="AQ126" i="1"/>
  <c r="AR125" i="1"/>
  <c r="AQ125" i="1"/>
  <c r="AR124" i="1"/>
  <c r="AQ124" i="1"/>
  <c r="J32" i="7" l="1"/>
  <c r="J42" i="7"/>
  <c r="J31" i="7"/>
  <c r="J64" i="7"/>
  <c r="J47" i="7"/>
  <c r="J30" i="7"/>
  <c r="J72" i="7"/>
  <c r="J76" i="7"/>
  <c r="J74" i="7"/>
  <c r="J40" i="7"/>
  <c r="J82" i="7"/>
  <c r="J39" i="7"/>
  <c r="J55" i="7"/>
  <c r="J8" i="7"/>
  <c r="J5" i="7"/>
  <c r="J17" i="7"/>
  <c r="J61" i="7"/>
  <c r="J48" i="7"/>
  <c r="J29" i="7"/>
  <c r="J18" i="7"/>
  <c r="J43" i="7"/>
  <c r="J54" i="7"/>
  <c r="J15" i="7"/>
  <c r="J52" i="7"/>
  <c r="J34" i="7"/>
  <c r="J13" i="7"/>
  <c r="J81" i="7"/>
  <c r="J46" i="7"/>
  <c r="J108" i="7"/>
  <c r="J45" i="7"/>
  <c r="J56" i="7"/>
  <c r="J22" i="7"/>
  <c r="J33" i="7"/>
  <c r="J63" i="7"/>
  <c r="J51" i="7"/>
  <c r="J77" i="7"/>
  <c r="J28" i="7"/>
  <c r="J83" i="7"/>
  <c r="J78" i="7"/>
  <c r="J112" i="7"/>
  <c r="J107" i="7"/>
  <c r="J100" i="7"/>
  <c r="J96" i="7"/>
  <c r="J102" i="7"/>
  <c r="J87" i="7"/>
  <c r="J97" i="7"/>
  <c r="J91" i="7"/>
  <c r="J90" i="7"/>
  <c r="J111" i="7"/>
  <c r="J103" i="7"/>
  <c r="J101" i="7"/>
  <c r="J109" i="7"/>
  <c r="J79" i="7"/>
  <c r="J98" i="7"/>
  <c r="J106" i="7"/>
  <c r="J92" i="7"/>
  <c r="J89" i="7"/>
  <c r="J53" i="7"/>
  <c r="J23" i="7"/>
  <c r="J104" i="7"/>
  <c r="J88" i="7"/>
  <c r="J85" i="7"/>
  <c r="J84" i="7"/>
  <c r="J86" i="7"/>
  <c r="J2" i="7"/>
  <c r="J73" i="7"/>
  <c r="J3" i="7"/>
  <c r="J93" i="7"/>
  <c r="J7" i="7"/>
  <c r="J44" i="7"/>
  <c r="J80" i="7"/>
  <c r="J58" i="7"/>
  <c r="J49" i="7"/>
  <c r="J68" i="7"/>
  <c r="J19" i="7"/>
  <c r="J41" i="7"/>
  <c r="J59" i="7"/>
  <c r="J60" i="7"/>
  <c r="J62" i="7"/>
  <c r="J4" i="7"/>
  <c r="J6" i="7"/>
  <c r="J36" i="7"/>
  <c r="J70" i="7"/>
  <c r="J95" i="7"/>
  <c r="J99" i="7"/>
  <c r="J65" i="7"/>
  <c r="L97" i="6"/>
  <c r="AS130" i="1"/>
  <c r="AS133" i="1"/>
  <c r="T133" i="1" l="1"/>
  <c r="S133" i="1"/>
  <c r="R133" i="1"/>
  <c r="T132" i="1"/>
  <c r="S132" i="1"/>
  <c r="R132" i="1"/>
  <c r="AS131" i="1"/>
  <c r="T131" i="1"/>
  <c r="S131" i="1"/>
  <c r="R131" i="1"/>
  <c r="T130" i="1"/>
  <c r="S130" i="1"/>
  <c r="R130" i="1"/>
  <c r="T129" i="1"/>
  <c r="S129" i="1"/>
  <c r="R129" i="1"/>
  <c r="AS128" i="1"/>
  <c r="T128" i="1"/>
  <c r="S128" i="1"/>
  <c r="R128" i="1"/>
  <c r="AS127" i="1"/>
  <c r="T127" i="1"/>
  <c r="S127" i="1"/>
  <c r="R127" i="1"/>
  <c r="AS126" i="1"/>
  <c r="T126" i="1"/>
  <c r="S126" i="1"/>
  <c r="R126" i="1"/>
  <c r="AS125" i="1"/>
  <c r="T125" i="1"/>
  <c r="S125" i="1"/>
  <c r="R125" i="1"/>
  <c r="AS124" i="1"/>
  <c r="T124" i="1"/>
  <c r="S124" i="1"/>
  <c r="R124" i="1"/>
  <c r="J83" i="6"/>
  <c r="J84" i="6"/>
  <c r="J85" i="6"/>
  <c r="J86" i="6"/>
  <c r="J87" i="6"/>
  <c r="J88" i="6"/>
  <c r="J89" i="6"/>
  <c r="AS121" i="1"/>
  <c r="AS119" i="1"/>
  <c r="AS118" i="1"/>
  <c r="AS117" i="1"/>
  <c r="AS116" i="1"/>
  <c r="AS115" i="1"/>
  <c r="AS114" i="1"/>
  <c r="AR121" i="1"/>
  <c r="AQ121" i="1"/>
  <c r="AQ115" i="1"/>
  <c r="AR115" i="1"/>
  <c r="AQ116" i="1"/>
  <c r="AR116" i="1"/>
  <c r="AQ117" i="1"/>
  <c r="AR117" i="1"/>
  <c r="AQ118" i="1"/>
  <c r="AR118" i="1"/>
  <c r="AQ119" i="1"/>
  <c r="AR119" i="1"/>
  <c r="AR114" i="1"/>
  <c r="AQ11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AS109" i="1"/>
  <c r="AR112" i="1"/>
  <c r="AQ112" i="1"/>
  <c r="AR111" i="1"/>
  <c r="AQ111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T113" i="1"/>
  <c r="S113" i="1"/>
  <c r="R113" i="1"/>
  <c r="AS112" i="1"/>
  <c r="T112" i="1"/>
  <c r="S112" i="1"/>
  <c r="R112" i="1"/>
  <c r="AS111" i="1"/>
  <c r="T111" i="1"/>
  <c r="S111" i="1"/>
  <c r="R111" i="1"/>
  <c r="T110" i="1"/>
  <c r="S110" i="1"/>
  <c r="R110" i="1"/>
  <c r="T109" i="1"/>
  <c r="S109" i="1"/>
  <c r="R109" i="1"/>
  <c r="AS108" i="1"/>
  <c r="T108" i="1"/>
  <c r="S108" i="1"/>
  <c r="R108" i="1"/>
  <c r="AS107" i="1"/>
  <c r="T107" i="1"/>
  <c r="S107" i="1"/>
  <c r="R107" i="1"/>
  <c r="AS106" i="1"/>
  <c r="T106" i="1"/>
  <c r="S106" i="1"/>
  <c r="R106" i="1"/>
  <c r="AS105" i="1"/>
  <c r="T105" i="1"/>
  <c r="S105" i="1"/>
  <c r="R105" i="1"/>
  <c r="AS104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AS103" i="1"/>
  <c r="AS102" i="1"/>
  <c r="AS101" i="1"/>
  <c r="AS100" i="1"/>
  <c r="AS98" i="1"/>
  <c r="AS97" i="1"/>
  <c r="AS96" i="1"/>
  <c r="AS95" i="1"/>
  <c r="AS94" i="1"/>
  <c r="AR103" i="1"/>
  <c r="AQ103" i="1"/>
  <c r="AR102" i="1"/>
  <c r="AQ102" i="1"/>
  <c r="AR101" i="1"/>
  <c r="AQ101" i="1"/>
  <c r="AR100" i="1"/>
  <c r="AQ100" i="1"/>
  <c r="AR98" i="1"/>
  <c r="AQ98" i="1"/>
  <c r="AR97" i="1"/>
  <c r="AQ97" i="1"/>
  <c r="AR96" i="1"/>
  <c r="AQ96" i="1"/>
  <c r="AR95" i="1"/>
  <c r="AQ95" i="1"/>
  <c r="AR94" i="1"/>
  <c r="AQ94" i="1"/>
  <c r="T99" i="1"/>
  <c r="S99" i="1"/>
  <c r="R99" i="1"/>
  <c r="AS93" i="1"/>
  <c r="AS92" i="1"/>
  <c r="AS91" i="1"/>
  <c r="AS90" i="1"/>
  <c r="AS88" i="1"/>
  <c r="AS87" i="1"/>
  <c r="AS86" i="1"/>
  <c r="AS85" i="1"/>
  <c r="AS84" i="1"/>
  <c r="AS80" i="1"/>
  <c r="AR93" i="1"/>
  <c r="AQ93" i="1"/>
  <c r="AR91" i="1"/>
  <c r="AR92" i="1"/>
  <c r="AR90" i="1"/>
  <c r="AR85" i="1"/>
  <c r="AR86" i="1"/>
  <c r="AR87" i="1"/>
  <c r="AR88" i="1"/>
  <c r="AR84" i="1"/>
  <c r="AQ91" i="1"/>
  <c r="AQ92" i="1"/>
  <c r="AQ90" i="1"/>
  <c r="AQ85" i="1"/>
  <c r="AQ86" i="1"/>
  <c r="AQ87" i="1"/>
  <c r="AQ88" i="1"/>
  <c r="AQ8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AR83" i="1"/>
  <c r="AR82" i="1"/>
  <c r="AR81" i="1"/>
  <c r="AR80" i="1"/>
  <c r="AR79" i="1"/>
  <c r="AR78" i="1"/>
  <c r="AQ83" i="1"/>
  <c r="AQ82" i="1"/>
  <c r="AQ81" i="1"/>
  <c r="AQ80" i="1"/>
  <c r="AQ79" i="1"/>
  <c r="AQ78" i="1"/>
  <c r="AS82" i="1"/>
  <c r="T82" i="1"/>
  <c r="S82" i="1"/>
  <c r="R82" i="1"/>
  <c r="AR77" i="1"/>
  <c r="AR76" i="1"/>
  <c r="AR75" i="1"/>
  <c r="AR72" i="1"/>
  <c r="AR71" i="1"/>
  <c r="AR70" i="1"/>
  <c r="AR69" i="1"/>
  <c r="AR68" i="1"/>
  <c r="AQ77" i="1"/>
  <c r="AQ76" i="1"/>
  <c r="AQ72" i="1"/>
  <c r="AQ71" i="1"/>
  <c r="AQ70" i="1"/>
  <c r="AQ75" i="1"/>
  <c r="AQ69" i="1"/>
  <c r="AQ68" i="1"/>
  <c r="AS83" i="1"/>
  <c r="AS81" i="1"/>
  <c r="AS79" i="1"/>
  <c r="AS78" i="1"/>
  <c r="T83" i="1"/>
  <c r="S83" i="1"/>
  <c r="R83" i="1"/>
  <c r="T81" i="1"/>
  <c r="S81" i="1"/>
  <c r="R81" i="1"/>
  <c r="T80" i="1"/>
  <c r="S80" i="1"/>
  <c r="R80" i="1"/>
  <c r="T79" i="1"/>
  <c r="S79" i="1"/>
  <c r="R79" i="1"/>
  <c r="T78" i="1"/>
  <c r="S78" i="1"/>
  <c r="R78" i="1"/>
  <c r="W121" i="1" l="1"/>
  <c r="X121" i="1" s="1"/>
  <c r="AU121" i="1" s="1"/>
  <c r="W122" i="1"/>
  <c r="X122" i="1" s="1"/>
  <c r="W88" i="1"/>
  <c r="X88" i="1" s="1"/>
  <c r="AU88" i="1" s="1"/>
  <c r="W111" i="1"/>
  <c r="X111" i="1" s="1"/>
  <c r="AU111" i="1" s="1"/>
  <c r="W132" i="1"/>
  <c r="X132" i="1" s="1"/>
  <c r="U96" i="1"/>
  <c r="V96" i="1" s="1"/>
  <c r="AT96" i="1" s="1"/>
  <c r="W96" i="1"/>
  <c r="X96" i="1" s="1"/>
  <c r="AU96" i="1" s="1"/>
  <c r="W127" i="1"/>
  <c r="X127" i="1" s="1"/>
  <c r="AU127" i="1" s="1"/>
  <c r="W129" i="1"/>
  <c r="X129" i="1" s="1"/>
  <c r="W101" i="1"/>
  <c r="X101" i="1" s="1"/>
  <c r="AU101" i="1" s="1"/>
  <c r="U132" i="1"/>
  <c r="V132" i="1" s="1"/>
  <c r="U87" i="1"/>
  <c r="V87" i="1" s="1"/>
  <c r="AT87" i="1" s="1"/>
  <c r="W91" i="1"/>
  <c r="X91" i="1" s="1"/>
  <c r="AU91" i="1" s="1"/>
  <c r="U117" i="1"/>
  <c r="V117" i="1" s="1"/>
  <c r="AT117" i="1" s="1"/>
  <c r="U82" i="1"/>
  <c r="V82" i="1" s="1"/>
  <c r="AT82" i="1" s="1"/>
  <c r="U84" i="1"/>
  <c r="V84" i="1" s="1"/>
  <c r="AT84" i="1" s="1"/>
  <c r="U92" i="1"/>
  <c r="V92" i="1" s="1"/>
  <c r="AT92" i="1" s="1"/>
  <c r="U94" i="1"/>
  <c r="V94" i="1" s="1"/>
  <c r="AT94" i="1" s="1"/>
  <c r="W112" i="1"/>
  <c r="X112" i="1" s="1"/>
  <c r="AU112" i="1" s="1"/>
  <c r="W117" i="1"/>
  <c r="X117" i="1" s="1"/>
  <c r="AU117" i="1" s="1"/>
  <c r="U80" i="1"/>
  <c r="V80" i="1" s="1"/>
  <c r="AT80" i="1" s="1"/>
  <c r="U85" i="1"/>
  <c r="V85" i="1" s="1"/>
  <c r="AT85" i="1" s="1"/>
  <c r="U111" i="1"/>
  <c r="V111" i="1" s="1"/>
  <c r="AT111" i="1" s="1"/>
  <c r="AV111" i="1" s="1"/>
  <c r="U113" i="1"/>
  <c r="V113" i="1" s="1"/>
  <c r="U121" i="1"/>
  <c r="V121" i="1" s="1"/>
  <c r="AT121" i="1" s="1"/>
  <c r="AW121" i="1" s="1"/>
  <c r="W94" i="1"/>
  <c r="X94" i="1" s="1"/>
  <c r="AU94" i="1" s="1"/>
  <c r="W100" i="1"/>
  <c r="X100" i="1" s="1"/>
  <c r="AU100" i="1" s="1"/>
  <c r="W105" i="1"/>
  <c r="X105" i="1" s="1"/>
  <c r="AU105" i="1" s="1"/>
  <c r="W107" i="1"/>
  <c r="X107" i="1" s="1"/>
  <c r="AU107" i="1" s="1"/>
  <c r="W109" i="1"/>
  <c r="X109" i="1" s="1"/>
  <c r="AU109" i="1" s="1"/>
  <c r="U91" i="1"/>
  <c r="V91" i="1" s="1"/>
  <c r="AT91" i="1" s="1"/>
  <c r="W103" i="1"/>
  <c r="X103" i="1" s="1"/>
  <c r="AU103" i="1" s="1"/>
  <c r="W93" i="1"/>
  <c r="X93" i="1" s="1"/>
  <c r="AU93" i="1" s="1"/>
  <c r="W84" i="1"/>
  <c r="X84" i="1" s="1"/>
  <c r="AU84" i="1" s="1"/>
  <c r="W89" i="1"/>
  <c r="X89" i="1" s="1"/>
  <c r="U95" i="1"/>
  <c r="V95" i="1" s="1"/>
  <c r="AT95" i="1" s="1"/>
  <c r="W97" i="1"/>
  <c r="X97" i="1" s="1"/>
  <c r="AU97" i="1" s="1"/>
  <c r="U106" i="1"/>
  <c r="V106" i="1" s="1"/>
  <c r="AT106" i="1" s="1"/>
  <c r="U108" i="1"/>
  <c r="V108" i="1" s="1"/>
  <c r="AT108" i="1" s="1"/>
  <c r="U115" i="1"/>
  <c r="V115" i="1" s="1"/>
  <c r="AT115" i="1" s="1"/>
  <c r="U123" i="1"/>
  <c r="V123" i="1" s="1"/>
  <c r="U130" i="1"/>
  <c r="V130" i="1" s="1"/>
  <c r="AT130" i="1" s="1"/>
  <c r="W86" i="1"/>
  <c r="X86" i="1" s="1"/>
  <c r="AU86" i="1" s="1"/>
  <c r="W95" i="1"/>
  <c r="X95" i="1" s="1"/>
  <c r="AU95" i="1" s="1"/>
  <c r="U101" i="1"/>
  <c r="V101" i="1" s="1"/>
  <c r="AT101" i="1" s="1"/>
  <c r="W106" i="1"/>
  <c r="X106" i="1" s="1"/>
  <c r="AU106" i="1" s="1"/>
  <c r="W108" i="1"/>
  <c r="X108" i="1" s="1"/>
  <c r="AU108" i="1" s="1"/>
  <c r="U126" i="1"/>
  <c r="V126" i="1" s="1"/>
  <c r="AT126" i="1" s="1"/>
  <c r="W90" i="1"/>
  <c r="X90" i="1" s="1"/>
  <c r="AU90" i="1" s="1"/>
  <c r="W98" i="1"/>
  <c r="X98" i="1" s="1"/>
  <c r="AU98" i="1" s="1"/>
  <c r="U131" i="1"/>
  <c r="V131" i="1" s="1"/>
  <c r="AT131" i="1" s="1"/>
  <c r="W85" i="1"/>
  <c r="X85" i="1" s="1"/>
  <c r="AU85" i="1" s="1"/>
  <c r="W92" i="1"/>
  <c r="X92" i="1" s="1"/>
  <c r="AU92" i="1" s="1"/>
  <c r="W99" i="1"/>
  <c r="X99" i="1" s="1"/>
  <c r="U105" i="1"/>
  <c r="V105" i="1" s="1"/>
  <c r="AT105" i="1" s="1"/>
  <c r="U107" i="1"/>
  <c r="V107" i="1" s="1"/>
  <c r="AT107" i="1" s="1"/>
  <c r="U109" i="1"/>
  <c r="V109" i="1" s="1"/>
  <c r="AT109" i="1" s="1"/>
  <c r="U119" i="1"/>
  <c r="V119" i="1" s="1"/>
  <c r="AT119" i="1" s="1"/>
  <c r="U129" i="1"/>
  <c r="V129" i="1" s="1"/>
  <c r="W128" i="1"/>
  <c r="X128" i="1" s="1"/>
  <c r="AU128" i="1" s="1"/>
  <c r="W124" i="1"/>
  <c r="X124" i="1" s="1"/>
  <c r="AU124" i="1" s="1"/>
  <c r="W126" i="1"/>
  <c r="X126" i="1" s="1"/>
  <c r="AU126" i="1" s="1"/>
  <c r="W125" i="1"/>
  <c r="X125" i="1" s="1"/>
  <c r="AU125" i="1" s="1"/>
  <c r="W130" i="1"/>
  <c r="X130" i="1" s="1"/>
  <c r="AU130" i="1" s="1"/>
  <c r="W131" i="1"/>
  <c r="X131" i="1" s="1"/>
  <c r="AU131" i="1" s="1"/>
  <c r="U127" i="1"/>
  <c r="V127" i="1" s="1"/>
  <c r="AT127" i="1" s="1"/>
  <c r="W133" i="1"/>
  <c r="X133" i="1" s="1"/>
  <c r="AU133" i="1" s="1"/>
  <c r="U125" i="1"/>
  <c r="V125" i="1" s="1"/>
  <c r="AT125" i="1" s="1"/>
  <c r="U133" i="1"/>
  <c r="V133" i="1" s="1"/>
  <c r="AT133" i="1" s="1"/>
  <c r="U124" i="1"/>
  <c r="V124" i="1" s="1"/>
  <c r="AT124" i="1" s="1"/>
  <c r="U128" i="1"/>
  <c r="V128" i="1" s="1"/>
  <c r="AT128" i="1" s="1"/>
  <c r="W123" i="1"/>
  <c r="X123" i="1" s="1"/>
  <c r="U122" i="1"/>
  <c r="V122" i="1" s="1"/>
  <c r="W118" i="1"/>
  <c r="X118" i="1" s="1"/>
  <c r="AU118" i="1" s="1"/>
  <c r="W114" i="1"/>
  <c r="X114" i="1" s="1"/>
  <c r="AU114" i="1" s="1"/>
  <c r="W119" i="1"/>
  <c r="X119" i="1" s="1"/>
  <c r="AU119" i="1" s="1"/>
  <c r="W120" i="1"/>
  <c r="X120" i="1" s="1"/>
  <c r="W115" i="1"/>
  <c r="X115" i="1" s="1"/>
  <c r="AU115" i="1" s="1"/>
  <c r="W116" i="1"/>
  <c r="X116" i="1" s="1"/>
  <c r="AU116" i="1" s="1"/>
  <c r="U116" i="1"/>
  <c r="V116" i="1" s="1"/>
  <c r="AT116" i="1" s="1"/>
  <c r="U120" i="1"/>
  <c r="V120" i="1" s="1"/>
  <c r="U114" i="1"/>
  <c r="V114" i="1" s="1"/>
  <c r="AT114" i="1" s="1"/>
  <c r="U118" i="1"/>
  <c r="V118" i="1" s="1"/>
  <c r="AT118" i="1" s="1"/>
  <c r="U112" i="1"/>
  <c r="V112" i="1" s="1"/>
  <c r="AT112" i="1" s="1"/>
  <c r="U100" i="1"/>
  <c r="V100" i="1" s="1"/>
  <c r="AT100" i="1" s="1"/>
  <c r="W102" i="1"/>
  <c r="X102" i="1" s="1"/>
  <c r="AU102" i="1" s="1"/>
  <c r="U99" i="1"/>
  <c r="V99" i="1" s="1"/>
  <c r="W110" i="1"/>
  <c r="X110" i="1" s="1"/>
  <c r="W113" i="1"/>
  <c r="X113" i="1" s="1"/>
  <c r="U104" i="1"/>
  <c r="V104" i="1" s="1"/>
  <c r="AT104" i="1" s="1"/>
  <c r="W104" i="1"/>
  <c r="X104" i="1" s="1"/>
  <c r="AU104" i="1" s="1"/>
  <c r="U110" i="1"/>
  <c r="V110" i="1" s="1"/>
  <c r="U103" i="1"/>
  <c r="V103" i="1" s="1"/>
  <c r="AT103" i="1" s="1"/>
  <c r="U102" i="1"/>
  <c r="V102" i="1" s="1"/>
  <c r="AT102" i="1" s="1"/>
  <c r="U98" i="1"/>
  <c r="V98" i="1" s="1"/>
  <c r="AT98" i="1" s="1"/>
  <c r="U97" i="1"/>
  <c r="V97" i="1" s="1"/>
  <c r="AT97" i="1" s="1"/>
  <c r="U89" i="1"/>
  <c r="V89" i="1" s="1"/>
  <c r="U88" i="1"/>
  <c r="V88" i="1" s="1"/>
  <c r="AT88" i="1" s="1"/>
  <c r="W87" i="1"/>
  <c r="X87" i="1" s="1"/>
  <c r="AU87" i="1" s="1"/>
  <c r="U93" i="1"/>
  <c r="V93" i="1" s="1"/>
  <c r="AT93" i="1" s="1"/>
  <c r="U90" i="1"/>
  <c r="V90" i="1" s="1"/>
  <c r="AT90" i="1" s="1"/>
  <c r="U86" i="1"/>
  <c r="V86" i="1" s="1"/>
  <c r="AT86" i="1" s="1"/>
  <c r="W79" i="1"/>
  <c r="X79" i="1" s="1"/>
  <c r="AU79" i="1" s="1"/>
  <c r="W80" i="1"/>
  <c r="X80" i="1" s="1"/>
  <c r="AU80" i="1" s="1"/>
  <c r="W78" i="1"/>
  <c r="X78" i="1" s="1"/>
  <c r="AU78" i="1" s="1"/>
  <c r="W81" i="1"/>
  <c r="X81" i="1" s="1"/>
  <c r="AU81" i="1" s="1"/>
  <c r="W82" i="1"/>
  <c r="X82" i="1" s="1"/>
  <c r="AU82" i="1" s="1"/>
  <c r="U83" i="1"/>
  <c r="V83" i="1" s="1"/>
  <c r="AT83" i="1" s="1"/>
  <c r="U79" i="1"/>
  <c r="V79" i="1" s="1"/>
  <c r="AT79" i="1" s="1"/>
  <c r="U81" i="1"/>
  <c r="V81" i="1" s="1"/>
  <c r="AT81" i="1" s="1"/>
  <c r="W83" i="1"/>
  <c r="X83" i="1" s="1"/>
  <c r="AU83" i="1" s="1"/>
  <c r="U78" i="1"/>
  <c r="V78" i="1" s="1"/>
  <c r="AT78" i="1" s="1"/>
  <c r="AV88" i="1" l="1"/>
  <c r="AV96" i="1"/>
  <c r="AW81" i="1"/>
  <c r="AV109" i="1"/>
  <c r="AW96" i="1"/>
  <c r="AW127" i="1"/>
  <c r="AW111" i="1"/>
  <c r="AW90" i="1"/>
  <c r="AV82" i="1"/>
  <c r="AV84" i="1"/>
  <c r="AW98" i="1"/>
  <c r="AV107" i="1"/>
  <c r="AW85" i="1"/>
  <c r="AW95" i="1"/>
  <c r="AV117" i="1"/>
  <c r="AV95" i="1"/>
  <c r="AW87" i="1"/>
  <c r="AV100" i="1"/>
  <c r="AV101" i="1"/>
  <c r="AW97" i="1"/>
  <c r="AV91" i="1"/>
  <c r="AW112" i="1"/>
  <c r="AW101" i="1"/>
  <c r="AW107" i="1"/>
  <c r="AW88" i="1"/>
  <c r="AV92" i="1"/>
  <c r="AV97" i="1"/>
  <c r="AV105" i="1"/>
  <c r="AW80" i="1"/>
  <c r="AW108" i="1"/>
  <c r="AW91" i="1"/>
  <c r="AW82" i="1"/>
  <c r="AV87" i="1"/>
  <c r="AV106" i="1"/>
  <c r="AW103" i="1"/>
  <c r="AW106" i="1"/>
  <c r="AV80" i="1"/>
  <c r="AV94" i="1"/>
  <c r="AW102" i="1"/>
  <c r="AV131" i="1"/>
  <c r="AV115" i="1"/>
  <c r="AW94" i="1"/>
  <c r="AW118" i="1"/>
  <c r="AW84" i="1"/>
  <c r="AV98" i="1"/>
  <c r="AV108" i="1"/>
  <c r="AW116" i="1"/>
  <c r="AW105" i="1"/>
  <c r="AW114" i="1"/>
  <c r="AV86" i="1"/>
  <c r="AW86" i="1"/>
  <c r="AW117" i="1"/>
  <c r="AV79" i="1"/>
  <c r="AW92" i="1"/>
  <c r="AW93" i="1"/>
  <c r="AV121" i="1"/>
  <c r="AV112" i="1"/>
  <c r="AV90" i="1"/>
  <c r="AW104" i="1"/>
  <c r="AW109" i="1"/>
  <c r="AW115" i="1"/>
  <c r="AV114" i="1"/>
  <c r="AV118" i="1"/>
  <c r="AV85" i="1"/>
  <c r="AW100" i="1"/>
  <c r="AV116" i="1"/>
  <c r="AV130" i="1"/>
  <c r="AV119" i="1"/>
  <c r="AV126" i="1"/>
  <c r="AV93" i="1"/>
  <c r="AW133" i="1"/>
  <c r="AV133" i="1"/>
  <c r="AW130" i="1"/>
  <c r="AW119" i="1"/>
  <c r="AV125" i="1"/>
  <c r="AW126" i="1"/>
  <c r="AW131" i="1"/>
  <c r="AV127" i="1"/>
  <c r="AW125" i="1"/>
  <c r="AW124" i="1"/>
  <c r="AV124" i="1"/>
  <c r="AW128" i="1"/>
  <c r="AV128" i="1"/>
  <c r="AV104" i="1"/>
  <c r="AV102" i="1"/>
  <c r="AV103" i="1"/>
  <c r="AW78" i="1"/>
  <c r="AW83" i="1"/>
  <c r="AV81" i="1"/>
  <c r="AW79" i="1"/>
  <c r="AV83" i="1"/>
  <c r="AV78" i="1"/>
  <c r="AS64" i="1"/>
  <c r="AS65" i="1"/>
  <c r="AS67" i="1"/>
  <c r="AS68" i="1"/>
  <c r="AS69" i="1"/>
  <c r="AS70" i="1"/>
  <c r="AS71" i="1"/>
  <c r="AS72" i="1"/>
  <c r="AS73" i="1"/>
  <c r="AS74" i="1"/>
  <c r="AS75" i="1"/>
  <c r="AS76" i="1"/>
  <c r="AS7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AE40" i="2"/>
  <c r="AF40" i="2" s="1"/>
  <c r="U40" i="2"/>
  <c r="AE39" i="2"/>
  <c r="AF39" i="2" s="1"/>
  <c r="U39" i="2"/>
  <c r="AE38" i="2"/>
  <c r="AF38" i="2" s="1"/>
  <c r="U38" i="2"/>
  <c r="AE37" i="2"/>
  <c r="AF37" i="2" s="1"/>
  <c r="U37" i="2"/>
  <c r="AE36" i="2"/>
  <c r="AF36" i="2" s="1"/>
  <c r="U36" i="2"/>
  <c r="AE35" i="2"/>
  <c r="AF35" i="2" s="1"/>
  <c r="U35" i="2"/>
  <c r="AE34" i="2"/>
  <c r="AF34" i="2" s="1"/>
  <c r="U34" i="2"/>
  <c r="AE33" i="2"/>
  <c r="AF33" i="2" s="1"/>
  <c r="U33" i="2"/>
  <c r="AE32" i="2"/>
  <c r="AF32" i="2" s="1"/>
  <c r="AE31" i="2"/>
  <c r="AF31" i="2" s="1"/>
  <c r="AE30" i="2"/>
  <c r="AF30" i="2" s="1"/>
  <c r="U30" i="2"/>
  <c r="AE29" i="2"/>
  <c r="AF29" i="2" s="1"/>
  <c r="AE28" i="2"/>
  <c r="AF28" i="2" s="1"/>
  <c r="U28" i="2"/>
  <c r="AE27" i="2"/>
  <c r="AF27" i="2" s="1"/>
  <c r="U27" i="2"/>
  <c r="AE26" i="2"/>
  <c r="AF26" i="2" s="1"/>
  <c r="AE25" i="2"/>
  <c r="AF25" i="2" s="1"/>
  <c r="U25" i="2"/>
  <c r="AE24" i="2"/>
  <c r="AF24" i="2" s="1"/>
  <c r="AE23" i="2"/>
  <c r="AF23" i="2" s="1"/>
  <c r="AE22" i="2"/>
  <c r="AF22" i="2" s="1"/>
  <c r="U22" i="2"/>
  <c r="AE21" i="2"/>
  <c r="AF21" i="2" s="1"/>
  <c r="U21" i="2"/>
  <c r="AE20" i="2"/>
  <c r="AF20" i="2" s="1"/>
  <c r="U20" i="2"/>
  <c r="AE19" i="2"/>
  <c r="AF19" i="2" s="1"/>
  <c r="AE18" i="2"/>
  <c r="AF18" i="2" s="1"/>
  <c r="U18" i="2"/>
  <c r="AE17" i="2"/>
  <c r="AF17" i="2" s="1"/>
  <c r="U17" i="2"/>
  <c r="AE16" i="2"/>
  <c r="AF16" i="2" s="1"/>
  <c r="U16" i="2"/>
  <c r="AE15" i="2"/>
  <c r="AF15" i="2" s="1"/>
  <c r="U15" i="2"/>
  <c r="AE14" i="2"/>
  <c r="AF14" i="2" s="1"/>
  <c r="U14" i="2"/>
  <c r="U11" i="2"/>
  <c r="U4" i="2"/>
  <c r="T67" i="1"/>
  <c r="S67" i="1"/>
  <c r="R67" i="1"/>
  <c r="T66" i="1"/>
  <c r="S66" i="1"/>
  <c r="R66" i="1"/>
  <c r="AR65" i="1"/>
  <c r="AQ65" i="1"/>
  <c r="T65" i="1"/>
  <c r="S65" i="1"/>
  <c r="R65" i="1"/>
  <c r="AR64" i="1"/>
  <c r="AQ64" i="1"/>
  <c r="T64" i="1"/>
  <c r="S64" i="1"/>
  <c r="R64" i="1"/>
  <c r="AS63" i="1"/>
  <c r="AR63" i="1"/>
  <c r="AQ63" i="1"/>
  <c r="T63" i="1"/>
  <c r="S63" i="1"/>
  <c r="R63" i="1"/>
  <c r="AS62" i="1"/>
  <c r="AR62" i="1"/>
  <c r="AQ62" i="1"/>
  <c r="AL62" i="1"/>
  <c r="AA62" i="1"/>
  <c r="T62" i="1"/>
  <c r="S62" i="1"/>
  <c r="R62" i="1"/>
  <c r="AS61" i="1"/>
  <c r="AR61" i="1"/>
  <c r="AQ61" i="1"/>
  <c r="AL61" i="1"/>
  <c r="AA61" i="1"/>
  <c r="T61" i="1"/>
  <c r="S61" i="1"/>
  <c r="R61" i="1"/>
  <c r="AS60" i="1"/>
  <c r="AR60" i="1"/>
  <c r="AQ60" i="1"/>
  <c r="AL60" i="1"/>
  <c r="AA60" i="1"/>
  <c r="T60" i="1"/>
  <c r="S60" i="1"/>
  <c r="R60" i="1"/>
  <c r="AP59" i="1"/>
  <c r="AO59" i="1"/>
  <c r="AN59" i="1"/>
  <c r="AM59" i="1"/>
  <c r="AK59" i="1"/>
  <c r="AJ59" i="1"/>
  <c r="AI59" i="1"/>
  <c r="AH59" i="1"/>
  <c r="AG59" i="1"/>
  <c r="AF59" i="1"/>
  <c r="AS59" i="1" s="1"/>
  <c r="AE59" i="1"/>
  <c r="AD59" i="1"/>
  <c r="AC59" i="1"/>
  <c r="AB59" i="1"/>
  <c r="Z59" i="1"/>
  <c r="Y59" i="1"/>
  <c r="T59" i="1"/>
  <c r="S59" i="1"/>
  <c r="R59" i="1"/>
  <c r="AS58" i="1"/>
  <c r="AR58" i="1"/>
  <c r="AQ58" i="1"/>
  <c r="AL58" i="1"/>
  <c r="AA58" i="1"/>
  <c r="T58" i="1"/>
  <c r="S58" i="1"/>
  <c r="R58" i="1"/>
  <c r="AS57" i="1"/>
  <c r="AR57" i="1"/>
  <c r="AQ57" i="1"/>
  <c r="AL57" i="1"/>
  <c r="AA57" i="1"/>
  <c r="T57" i="1"/>
  <c r="S57" i="1"/>
  <c r="R57" i="1"/>
  <c r="AS56" i="1"/>
  <c r="AR56" i="1"/>
  <c r="AQ56" i="1"/>
  <c r="AL56" i="1"/>
  <c r="AA56" i="1"/>
  <c r="T56" i="1"/>
  <c r="S56" i="1"/>
  <c r="R56" i="1"/>
  <c r="AS55" i="1"/>
  <c r="AR55" i="1"/>
  <c r="AR59" i="1" s="1"/>
  <c r="AQ55" i="1"/>
  <c r="AQ59" i="1" s="1"/>
  <c r="AL55" i="1"/>
  <c r="AL59" i="1" s="1"/>
  <c r="AA55" i="1"/>
  <c r="AA59" i="1" s="1"/>
  <c r="T55" i="1"/>
  <c r="S55" i="1"/>
  <c r="R55" i="1"/>
  <c r="AS54" i="1"/>
  <c r="AR54" i="1"/>
  <c r="AQ54" i="1"/>
  <c r="AL54" i="1"/>
  <c r="AA54" i="1"/>
  <c r="T54" i="1"/>
  <c r="S54" i="1"/>
  <c r="R54" i="1"/>
  <c r="AS53" i="1"/>
  <c r="AR53" i="1"/>
  <c r="AQ53" i="1"/>
  <c r="AL53" i="1"/>
  <c r="AA53" i="1"/>
  <c r="T53" i="1"/>
  <c r="S53" i="1"/>
  <c r="R53" i="1"/>
  <c r="AS52" i="1"/>
  <c r="AR52" i="1"/>
  <c r="AQ52" i="1"/>
  <c r="AL52" i="1"/>
  <c r="AA52" i="1"/>
  <c r="T52" i="1"/>
  <c r="S52" i="1"/>
  <c r="R52" i="1"/>
  <c r="AS51" i="1"/>
  <c r="AR51" i="1"/>
  <c r="AQ51" i="1"/>
  <c r="AL51" i="1"/>
  <c r="AA51" i="1"/>
  <c r="T51" i="1"/>
  <c r="S51" i="1"/>
  <c r="R51" i="1"/>
  <c r="AS50" i="1"/>
  <c r="AR50" i="1"/>
  <c r="AQ50" i="1"/>
  <c r="AL50" i="1"/>
  <c r="AA50" i="1"/>
  <c r="T50" i="1"/>
  <c r="S50" i="1"/>
  <c r="R50" i="1"/>
  <c r="AS49" i="1"/>
  <c r="AR49" i="1"/>
  <c r="AQ49" i="1"/>
  <c r="AL49" i="1"/>
  <c r="AA49" i="1"/>
  <c r="T49" i="1"/>
  <c r="S49" i="1"/>
  <c r="R49" i="1"/>
  <c r="AS48" i="1"/>
  <c r="AR48" i="1"/>
  <c r="AQ48" i="1"/>
  <c r="AL48" i="1"/>
  <c r="AA48" i="1"/>
  <c r="T48" i="1"/>
  <c r="S48" i="1"/>
  <c r="R48" i="1"/>
  <c r="AS47" i="1"/>
  <c r="AR47" i="1"/>
  <c r="AQ47" i="1"/>
  <c r="AL47" i="1"/>
  <c r="AA47" i="1"/>
  <c r="T47" i="1"/>
  <c r="S47" i="1"/>
  <c r="R47" i="1"/>
  <c r="AS46" i="1"/>
  <c r="AR46" i="1"/>
  <c r="AQ46" i="1"/>
  <c r="AL46" i="1"/>
  <c r="AA46" i="1"/>
  <c r="T46" i="1"/>
  <c r="S46" i="1"/>
  <c r="R46" i="1"/>
  <c r="AS45" i="1"/>
  <c r="AR45" i="1"/>
  <c r="AQ45" i="1"/>
  <c r="AL45" i="1"/>
  <c r="AA45" i="1"/>
  <c r="T45" i="1"/>
  <c r="S45" i="1"/>
  <c r="R45" i="1"/>
  <c r="AS44" i="1"/>
  <c r="AR44" i="1"/>
  <c r="AQ44" i="1"/>
  <c r="AL44" i="1"/>
  <c r="AA44" i="1"/>
  <c r="T44" i="1"/>
  <c r="S44" i="1"/>
  <c r="R44" i="1"/>
  <c r="AS43" i="1"/>
  <c r="AR43" i="1"/>
  <c r="AQ43" i="1"/>
  <c r="AL43" i="1"/>
  <c r="AA43" i="1"/>
  <c r="T43" i="1"/>
  <c r="S43" i="1"/>
  <c r="R43" i="1"/>
  <c r="AS42" i="1"/>
  <c r="AR42" i="1"/>
  <c r="AQ42" i="1"/>
  <c r="AL42" i="1"/>
  <c r="AA42" i="1"/>
  <c r="T42" i="1"/>
  <c r="S42" i="1"/>
  <c r="R42" i="1"/>
  <c r="AS41" i="1"/>
  <c r="AR41" i="1"/>
  <c r="AQ41" i="1"/>
  <c r="AL41" i="1"/>
  <c r="AA41" i="1"/>
  <c r="T41" i="1"/>
  <c r="S41" i="1"/>
  <c r="R41" i="1"/>
  <c r="AR40" i="1"/>
  <c r="AQ40" i="1"/>
  <c r="AL40" i="1"/>
  <c r="AA40" i="1"/>
  <c r="T40" i="1"/>
  <c r="S40" i="1"/>
  <c r="R40" i="1"/>
  <c r="AR39" i="1"/>
  <c r="AQ39" i="1"/>
  <c r="AL39" i="1"/>
  <c r="AA39" i="1"/>
  <c r="T39" i="1"/>
  <c r="S39" i="1"/>
  <c r="R39" i="1"/>
  <c r="AR38" i="1"/>
  <c r="AQ38" i="1"/>
  <c r="AL38" i="1"/>
  <c r="AA38" i="1"/>
  <c r="T38" i="1"/>
  <c r="S38" i="1"/>
  <c r="R38" i="1"/>
  <c r="AS37" i="1"/>
  <c r="T37" i="1"/>
  <c r="S37" i="1"/>
  <c r="R37" i="1"/>
  <c r="AS36" i="1"/>
  <c r="AR36" i="1"/>
  <c r="AQ36" i="1"/>
  <c r="AL36" i="1"/>
  <c r="AA36" i="1"/>
  <c r="T36" i="1"/>
  <c r="S36" i="1"/>
  <c r="R36" i="1"/>
  <c r="AS35" i="1"/>
  <c r="AR35" i="1"/>
  <c r="AQ35" i="1"/>
  <c r="AL35" i="1"/>
  <c r="AA35" i="1"/>
  <c r="T35" i="1"/>
  <c r="S35" i="1"/>
  <c r="R35" i="1"/>
  <c r="AS34" i="1"/>
  <c r="AR34" i="1"/>
  <c r="AQ34" i="1"/>
  <c r="AL34" i="1"/>
  <c r="AA34" i="1"/>
  <c r="T34" i="1"/>
  <c r="S34" i="1"/>
  <c r="R34" i="1"/>
  <c r="AS33" i="1"/>
  <c r="AR33" i="1"/>
  <c r="AQ33" i="1"/>
  <c r="AL33" i="1"/>
  <c r="AA33" i="1"/>
  <c r="T33" i="1"/>
  <c r="S33" i="1"/>
  <c r="R33" i="1"/>
  <c r="AS32" i="1"/>
  <c r="AR32" i="1"/>
  <c r="AQ32" i="1"/>
  <c r="AL32" i="1"/>
  <c r="AA32" i="1"/>
  <c r="T32" i="1"/>
  <c r="S32" i="1"/>
  <c r="R32" i="1"/>
  <c r="AS31" i="1"/>
  <c r="AR31" i="1"/>
  <c r="AQ31" i="1"/>
  <c r="AL31" i="1"/>
  <c r="T31" i="1"/>
  <c r="S31" i="1"/>
  <c r="R31" i="1"/>
  <c r="AS30" i="1"/>
  <c r="AR30" i="1"/>
  <c r="AQ30" i="1"/>
  <c r="AL30" i="1"/>
  <c r="AA30" i="1"/>
  <c r="T30" i="1"/>
  <c r="S30" i="1"/>
  <c r="R30" i="1"/>
  <c r="AS29" i="1"/>
  <c r="AR29" i="1"/>
  <c r="AQ29" i="1"/>
  <c r="AL29" i="1"/>
  <c r="T29" i="1"/>
  <c r="S29" i="1"/>
  <c r="R29" i="1"/>
  <c r="AS28" i="1"/>
  <c r="AR28" i="1"/>
  <c r="AQ28" i="1"/>
  <c r="AL28" i="1"/>
  <c r="T28" i="1"/>
  <c r="S28" i="1"/>
  <c r="R28" i="1"/>
  <c r="AS27" i="1"/>
  <c r="AR27" i="1"/>
  <c r="AQ27" i="1"/>
  <c r="AL27" i="1"/>
  <c r="T27" i="1"/>
  <c r="S27" i="1"/>
  <c r="R27" i="1"/>
  <c r="AS26" i="1"/>
  <c r="AR26" i="1"/>
  <c r="AQ26" i="1"/>
  <c r="AL26" i="1"/>
  <c r="AA26" i="1"/>
  <c r="T26" i="1"/>
  <c r="S26" i="1"/>
  <c r="R26" i="1"/>
  <c r="AS25" i="1"/>
  <c r="AR25" i="1"/>
  <c r="AQ25" i="1"/>
  <c r="AL25" i="1"/>
  <c r="T25" i="1"/>
  <c r="S25" i="1"/>
  <c r="R25" i="1"/>
  <c r="AS24" i="1"/>
  <c r="AR24" i="1"/>
  <c r="AQ24" i="1"/>
  <c r="AL24" i="1"/>
  <c r="AA24" i="1"/>
  <c r="T24" i="1"/>
  <c r="S24" i="1"/>
  <c r="R24" i="1"/>
  <c r="AS23" i="1"/>
  <c r="AR23" i="1"/>
  <c r="AQ23" i="1"/>
  <c r="AL23" i="1"/>
  <c r="T23" i="1"/>
  <c r="S23" i="1"/>
  <c r="R23" i="1"/>
  <c r="AS22" i="1"/>
  <c r="AR22" i="1"/>
  <c r="AQ22" i="1"/>
  <c r="AL22" i="1"/>
  <c r="AA22" i="1"/>
  <c r="T22" i="1"/>
  <c r="S22" i="1"/>
  <c r="R22" i="1"/>
  <c r="AS21" i="1"/>
  <c r="AR21" i="1"/>
  <c r="AQ21" i="1"/>
  <c r="AL21" i="1"/>
  <c r="AA21" i="1"/>
  <c r="T21" i="1"/>
  <c r="S21" i="1"/>
  <c r="R21" i="1"/>
  <c r="AS20" i="1"/>
  <c r="AR20" i="1"/>
  <c r="AQ20" i="1"/>
  <c r="AL20" i="1"/>
  <c r="AA20" i="1"/>
  <c r="T20" i="1"/>
  <c r="S20" i="1"/>
  <c r="R20" i="1"/>
  <c r="AS19" i="1"/>
  <c r="AR19" i="1"/>
  <c r="AQ19" i="1"/>
  <c r="AL19" i="1"/>
  <c r="AA19" i="1"/>
  <c r="T19" i="1"/>
  <c r="S19" i="1"/>
  <c r="R19" i="1"/>
  <c r="AS18" i="1"/>
  <c r="AR18" i="1"/>
  <c r="AQ18" i="1"/>
  <c r="AL18" i="1"/>
  <c r="AA18" i="1"/>
  <c r="T18" i="1"/>
  <c r="S18" i="1"/>
  <c r="R18" i="1"/>
  <c r="AS17" i="1"/>
  <c r="AR17" i="1"/>
  <c r="AQ17" i="1"/>
  <c r="AL17" i="1"/>
  <c r="AA17" i="1"/>
  <c r="T17" i="1"/>
  <c r="S17" i="1"/>
  <c r="R17" i="1"/>
  <c r="AS16" i="1"/>
  <c r="AR16" i="1"/>
  <c r="AQ16" i="1"/>
  <c r="AL16" i="1"/>
  <c r="AA16" i="1"/>
  <c r="T16" i="1"/>
  <c r="S16" i="1"/>
  <c r="R16" i="1"/>
  <c r="AS15" i="1"/>
  <c r="AR15" i="1"/>
  <c r="AQ15" i="1"/>
  <c r="AL15" i="1"/>
  <c r="AA15" i="1"/>
  <c r="T15" i="1"/>
  <c r="S15" i="1"/>
  <c r="R15" i="1"/>
  <c r="AS14" i="1"/>
  <c r="AR14" i="1"/>
  <c r="AQ14" i="1"/>
  <c r="AL14" i="1"/>
  <c r="AA14" i="1"/>
  <c r="T14" i="1"/>
  <c r="S14" i="1"/>
  <c r="R14" i="1"/>
  <c r="AS13" i="1"/>
  <c r="AR13" i="1"/>
  <c r="AQ13" i="1"/>
  <c r="AL13" i="1"/>
  <c r="AA13" i="1"/>
  <c r="T13" i="1"/>
  <c r="S13" i="1"/>
  <c r="R13" i="1"/>
  <c r="AS12" i="1"/>
  <c r="AR12" i="1"/>
  <c r="AQ12" i="1"/>
  <c r="AL12" i="1"/>
  <c r="AA12" i="1"/>
  <c r="T12" i="1"/>
  <c r="S12" i="1"/>
  <c r="R12" i="1"/>
  <c r="AS11" i="1"/>
  <c r="AR11" i="1"/>
  <c r="AQ11" i="1"/>
  <c r="AL11" i="1"/>
  <c r="AA11" i="1"/>
  <c r="T11" i="1"/>
  <c r="S11" i="1"/>
  <c r="R11" i="1"/>
  <c r="AS10" i="1"/>
  <c r="AR10" i="1"/>
  <c r="AQ10" i="1"/>
  <c r="AL10" i="1"/>
  <c r="AA10" i="1"/>
  <c r="T10" i="1"/>
  <c r="S10" i="1"/>
  <c r="R10" i="1"/>
  <c r="AS9" i="1"/>
  <c r="AR9" i="1"/>
  <c r="AQ9" i="1"/>
  <c r="AL9" i="1"/>
  <c r="AA9" i="1"/>
  <c r="T9" i="1"/>
  <c r="S9" i="1"/>
  <c r="R9" i="1"/>
  <c r="AS8" i="1"/>
  <c r="AR8" i="1"/>
  <c r="AL8" i="1"/>
  <c r="AA8" i="1"/>
  <c r="T8" i="1"/>
  <c r="S8" i="1"/>
  <c r="R8" i="1"/>
  <c r="AS7" i="1"/>
  <c r="AR7" i="1"/>
  <c r="AQ7" i="1"/>
  <c r="AL7" i="1"/>
  <c r="AA7" i="1"/>
  <c r="T7" i="1"/>
  <c r="S7" i="1"/>
  <c r="R7" i="1"/>
  <c r="AS6" i="1"/>
  <c r="AR6" i="1"/>
  <c r="AQ6" i="1"/>
  <c r="AL6" i="1"/>
  <c r="AA6" i="1"/>
  <c r="T6" i="1"/>
  <c r="S6" i="1"/>
  <c r="R6" i="1"/>
  <c r="AS5" i="1"/>
  <c r="AR5" i="1"/>
  <c r="AQ5" i="1"/>
  <c r="AL5" i="1"/>
  <c r="AA5" i="1"/>
  <c r="T5" i="1"/>
  <c r="S5" i="1"/>
  <c r="R5" i="1"/>
  <c r="AS4" i="1"/>
  <c r="AR4" i="1"/>
  <c r="AQ4" i="1"/>
  <c r="AL4" i="1"/>
  <c r="AA4" i="1"/>
  <c r="T4" i="1"/>
  <c r="S4" i="1"/>
  <c r="R4" i="1"/>
  <c r="W68" i="1" l="1"/>
  <c r="X68" i="1" s="1"/>
  <c r="AU68" i="1" s="1"/>
  <c r="W69" i="1"/>
  <c r="X69" i="1" s="1"/>
  <c r="AU69" i="1" s="1"/>
  <c r="W76" i="1"/>
  <c r="X76" i="1" s="1"/>
  <c r="AU76" i="1" s="1"/>
  <c r="U71" i="1"/>
  <c r="V71" i="1" s="1"/>
  <c r="AT71" i="1" s="1"/>
  <c r="U74" i="1"/>
  <c r="V74" i="1" s="1"/>
  <c r="W74" i="1"/>
  <c r="X74" i="1" s="1"/>
  <c r="U72" i="1"/>
  <c r="V72" i="1" s="1"/>
  <c r="AT72" i="1" s="1"/>
  <c r="W70" i="1"/>
  <c r="X70" i="1" s="1"/>
  <c r="AU70" i="1" s="1"/>
  <c r="W77" i="1"/>
  <c r="X77" i="1" s="1"/>
  <c r="AU77" i="1" s="1"/>
  <c r="W71" i="1"/>
  <c r="X71" i="1" s="1"/>
  <c r="AU71" i="1" s="1"/>
  <c r="U69" i="1"/>
  <c r="V69" i="1" s="1"/>
  <c r="AT69" i="1" s="1"/>
  <c r="U68" i="1"/>
  <c r="V68" i="1" s="1"/>
  <c r="AT68" i="1" s="1"/>
  <c r="W72" i="1"/>
  <c r="X72" i="1" s="1"/>
  <c r="AU72" i="1" s="1"/>
  <c r="U70" i="1"/>
  <c r="V70" i="1" s="1"/>
  <c r="AT70" i="1" s="1"/>
  <c r="U76" i="1"/>
  <c r="V76" i="1" s="1"/>
  <c r="AT76" i="1" s="1"/>
  <c r="U75" i="1"/>
  <c r="V75" i="1" s="1"/>
  <c r="AT75" i="1" s="1"/>
  <c r="W73" i="1"/>
  <c r="X73" i="1" s="1"/>
  <c r="U77" i="1"/>
  <c r="V77" i="1" s="1"/>
  <c r="AT77" i="1" s="1"/>
  <c r="W75" i="1"/>
  <c r="X75" i="1" s="1"/>
  <c r="AU75" i="1" s="1"/>
  <c r="U73" i="1"/>
  <c r="V73" i="1" s="1"/>
  <c r="W4" i="1"/>
  <c r="X4" i="1" s="1"/>
  <c r="AU4" i="1" s="1"/>
  <c r="U4" i="1"/>
  <c r="V4" i="1" s="1"/>
  <c r="AT4" i="1" s="1"/>
  <c r="W5" i="1"/>
  <c r="X5" i="1" s="1"/>
  <c r="AU5" i="1" s="1"/>
  <c r="U5" i="1"/>
  <c r="V5" i="1" s="1"/>
  <c r="AT5" i="1" s="1"/>
  <c r="W6" i="1"/>
  <c r="X6" i="1" s="1"/>
  <c r="AU6" i="1" s="1"/>
  <c r="U6" i="1"/>
  <c r="V6" i="1" s="1"/>
  <c r="AT6" i="1" s="1"/>
  <c r="W7" i="1"/>
  <c r="X7" i="1" s="1"/>
  <c r="AU7" i="1" s="1"/>
  <c r="AW7" i="1" s="1"/>
  <c r="U7" i="1"/>
  <c r="V7" i="1" s="1"/>
  <c r="W8" i="1"/>
  <c r="X8" i="1" s="1"/>
  <c r="AU8" i="1" s="1"/>
  <c r="U8" i="1"/>
  <c r="V8" i="1" s="1"/>
  <c r="AT8" i="1" s="1"/>
  <c r="W9" i="1"/>
  <c r="X9" i="1" s="1"/>
  <c r="AU9" i="1" s="1"/>
  <c r="U9" i="1"/>
  <c r="V9" i="1" s="1"/>
  <c r="AT9" i="1" s="1"/>
  <c r="W10" i="1"/>
  <c r="X10" i="1" s="1"/>
  <c r="AU10" i="1" s="1"/>
  <c r="U10" i="1"/>
  <c r="V10" i="1" s="1"/>
  <c r="AT10" i="1" s="1"/>
  <c r="W11" i="1"/>
  <c r="X11" i="1" s="1"/>
  <c r="AU11" i="1" s="1"/>
  <c r="U11" i="1"/>
  <c r="V11" i="1" s="1"/>
  <c r="AT11" i="1" s="1"/>
  <c r="W12" i="1"/>
  <c r="X12" i="1" s="1"/>
  <c r="AU12" i="1" s="1"/>
  <c r="U12" i="1"/>
  <c r="V12" i="1" s="1"/>
  <c r="AT12" i="1" s="1"/>
  <c r="W13" i="1"/>
  <c r="X13" i="1" s="1"/>
  <c r="AU13" i="1" s="1"/>
  <c r="U13" i="1"/>
  <c r="V13" i="1" s="1"/>
  <c r="AT13" i="1" s="1"/>
  <c r="W14" i="1"/>
  <c r="X14" i="1" s="1"/>
  <c r="AU14" i="1" s="1"/>
  <c r="U14" i="1"/>
  <c r="V14" i="1" s="1"/>
  <c r="AT14" i="1" s="1"/>
  <c r="W15" i="1"/>
  <c r="X15" i="1" s="1"/>
  <c r="AU15" i="1" s="1"/>
  <c r="U15" i="1"/>
  <c r="V15" i="1" s="1"/>
  <c r="AT15" i="1" s="1"/>
  <c r="W16" i="1"/>
  <c r="X16" i="1" s="1"/>
  <c r="AU16" i="1" s="1"/>
  <c r="U16" i="1"/>
  <c r="V16" i="1" s="1"/>
  <c r="AT16" i="1" s="1"/>
  <c r="W17" i="1"/>
  <c r="X17" i="1" s="1"/>
  <c r="AU17" i="1" s="1"/>
  <c r="U17" i="1"/>
  <c r="V17" i="1" s="1"/>
  <c r="AT17" i="1" s="1"/>
  <c r="W18" i="1"/>
  <c r="X18" i="1" s="1"/>
  <c r="AU18" i="1" s="1"/>
  <c r="U18" i="1"/>
  <c r="V18" i="1" s="1"/>
  <c r="AT18" i="1" s="1"/>
  <c r="W19" i="1"/>
  <c r="X19" i="1" s="1"/>
  <c r="AU19" i="1" s="1"/>
  <c r="U19" i="1"/>
  <c r="V19" i="1" s="1"/>
  <c r="AT19" i="1" s="1"/>
  <c r="W20" i="1"/>
  <c r="X20" i="1" s="1"/>
  <c r="AU20" i="1" s="1"/>
  <c r="U20" i="1"/>
  <c r="V20" i="1" s="1"/>
  <c r="AT20" i="1" s="1"/>
  <c r="W21" i="1"/>
  <c r="X21" i="1" s="1"/>
  <c r="AU21" i="1" s="1"/>
  <c r="U21" i="1"/>
  <c r="V21" i="1" s="1"/>
  <c r="AT21" i="1" s="1"/>
  <c r="W22" i="1"/>
  <c r="X22" i="1" s="1"/>
  <c r="AU22" i="1" s="1"/>
  <c r="U22" i="1"/>
  <c r="V22" i="1" s="1"/>
  <c r="AT22" i="1" s="1"/>
  <c r="W23" i="1"/>
  <c r="X23" i="1" s="1"/>
  <c r="AU23" i="1" s="1"/>
  <c r="U23" i="1"/>
  <c r="V23" i="1" s="1"/>
  <c r="AT23" i="1" s="1"/>
  <c r="W24" i="1"/>
  <c r="X24" i="1" s="1"/>
  <c r="AU24" i="1" s="1"/>
  <c r="U24" i="1"/>
  <c r="V24" i="1" s="1"/>
  <c r="AT24" i="1" s="1"/>
  <c r="W25" i="1"/>
  <c r="X25" i="1" s="1"/>
  <c r="AU25" i="1" s="1"/>
  <c r="U25" i="1"/>
  <c r="V25" i="1" s="1"/>
  <c r="AT25" i="1" s="1"/>
  <c r="W26" i="1"/>
  <c r="X26" i="1" s="1"/>
  <c r="AU26" i="1" s="1"/>
  <c r="U26" i="1"/>
  <c r="V26" i="1" s="1"/>
  <c r="AT26" i="1" s="1"/>
  <c r="W27" i="1"/>
  <c r="X27" i="1" s="1"/>
  <c r="AU27" i="1" s="1"/>
  <c r="U27" i="1"/>
  <c r="V27" i="1" s="1"/>
  <c r="AT27" i="1" s="1"/>
  <c r="W28" i="1"/>
  <c r="X28" i="1" s="1"/>
  <c r="AU28" i="1" s="1"/>
  <c r="U28" i="1"/>
  <c r="V28" i="1" s="1"/>
  <c r="AT28" i="1" s="1"/>
  <c r="W29" i="1"/>
  <c r="X29" i="1" s="1"/>
  <c r="AU29" i="1" s="1"/>
  <c r="U29" i="1"/>
  <c r="V29" i="1" s="1"/>
  <c r="AT29" i="1" s="1"/>
  <c r="W30" i="1"/>
  <c r="X30" i="1" s="1"/>
  <c r="AU30" i="1" s="1"/>
  <c r="U30" i="1"/>
  <c r="V30" i="1" s="1"/>
  <c r="AT30" i="1" s="1"/>
  <c r="W31" i="1"/>
  <c r="X31" i="1" s="1"/>
  <c r="AU31" i="1" s="1"/>
  <c r="U31" i="1"/>
  <c r="V31" i="1" s="1"/>
  <c r="AT31" i="1" s="1"/>
  <c r="W32" i="1"/>
  <c r="X32" i="1" s="1"/>
  <c r="AU32" i="1" s="1"/>
  <c r="U32" i="1"/>
  <c r="V32" i="1" s="1"/>
  <c r="AT32" i="1" s="1"/>
  <c r="W33" i="1"/>
  <c r="X33" i="1" s="1"/>
  <c r="AU33" i="1" s="1"/>
  <c r="U33" i="1"/>
  <c r="V33" i="1" s="1"/>
  <c r="AT33" i="1" s="1"/>
  <c r="W34" i="1"/>
  <c r="X34" i="1" s="1"/>
  <c r="AU34" i="1" s="1"/>
  <c r="U34" i="1"/>
  <c r="V34" i="1" s="1"/>
  <c r="AT34" i="1" s="1"/>
  <c r="W35" i="1"/>
  <c r="X35" i="1" s="1"/>
  <c r="AU35" i="1" s="1"/>
  <c r="U35" i="1"/>
  <c r="V35" i="1" s="1"/>
  <c r="AT35" i="1" s="1"/>
  <c r="W36" i="1"/>
  <c r="X36" i="1" s="1"/>
  <c r="AU36" i="1" s="1"/>
  <c r="U36" i="1"/>
  <c r="V36" i="1" s="1"/>
  <c r="AT36" i="1" s="1"/>
  <c r="W37" i="1"/>
  <c r="X37" i="1" s="1"/>
  <c r="AU37" i="1" s="1"/>
  <c r="U37" i="1"/>
  <c r="V37" i="1" s="1"/>
  <c r="AT37" i="1" s="1"/>
  <c r="W38" i="1"/>
  <c r="X38" i="1" s="1"/>
  <c r="U38" i="1"/>
  <c r="V38" i="1" s="1"/>
  <c r="W39" i="1"/>
  <c r="X39" i="1" s="1"/>
  <c r="U39" i="1"/>
  <c r="V39" i="1" s="1"/>
  <c r="W40" i="1"/>
  <c r="X40" i="1" s="1"/>
  <c r="U40" i="1"/>
  <c r="V40" i="1" s="1"/>
  <c r="W41" i="1"/>
  <c r="X41" i="1" s="1"/>
  <c r="AU41" i="1" s="1"/>
  <c r="U41" i="1"/>
  <c r="V41" i="1" s="1"/>
  <c r="AT41" i="1" s="1"/>
  <c r="W42" i="1"/>
  <c r="X42" i="1" s="1"/>
  <c r="AU42" i="1" s="1"/>
  <c r="U42" i="1"/>
  <c r="V42" i="1" s="1"/>
  <c r="AT42" i="1" s="1"/>
  <c r="W43" i="1"/>
  <c r="X43" i="1" s="1"/>
  <c r="AU43" i="1" s="1"/>
  <c r="U43" i="1"/>
  <c r="V43" i="1" s="1"/>
  <c r="AT43" i="1" s="1"/>
  <c r="W44" i="1"/>
  <c r="X44" i="1" s="1"/>
  <c r="AU44" i="1" s="1"/>
  <c r="U44" i="1"/>
  <c r="V44" i="1" s="1"/>
  <c r="AT44" i="1" s="1"/>
  <c r="W45" i="1"/>
  <c r="X45" i="1" s="1"/>
  <c r="AU45" i="1" s="1"/>
  <c r="U45" i="1"/>
  <c r="V45" i="1" s="1"/>
  <c r="AT45" i="1" s="1"/>
  <c r="W46" i="1"/>
  <c r="X46" i="1" s="1"/>
  <c r="AU46" i="1" s="1"/>
  <c r="U46" i="1"/>
  <c r="V46" i="1" s="1"/>
  <c r="AT46" i="1" s="1"/>
  <c r="W47" i="1"/>
  <c r="X47" i="1" s="1"/>
  <c r="AU47" i="1" s="1"/>
  <c r="U47" i="1"/>
  <c r="V47" i="1" s="1"/>
  <c r="AT47" i="1" s="1"/>
  <c r="W48" i="1"/>
  <c r="X48" i="1" s="1"/>
  <c r="AU48" i="1" s="1"/>
  <c r="U48" i="1"/>
  <c r="V48" i="1" s="1"/>
  <c r="AT48" i="1" s="1"/>
  <c r="W49" i="1"/>
  <c r="X49" i="1" s="1"/>
  <c r="AU49" i="1" s="1"/>
  <c r="U49" i="1"/>
  <c r="V49" i="1" s="1"/>
  <c r="AT49" i="1" s="1"/>
  <c r="W50" i="1"/>
  <c r="X50" i="1" s="1"/>
  <c r="AU50" i="1" s="1"/>
  <c r="U50" i="1"/>
  <c r="V50" i="1" s="1"/>
  <c r="AT50" i="1" s="1"/>
  <c r="W51" i="1"/>
  <c r="X51" i="1" s="1"/>
  <c r="AU51" i="1" s="1"/>
  <c r="U51" i="1"/>
  <c r="V51" i="1" s="1"/>
  <c r="AT51" i="1" s="1"/>
  <c r="W52" i="1"/>
  <c r="X52" i="1" s="1"/>
  <c r="AU52" i="1" s="1"/>
  <c r="U52" i="1"/>
  <c r="V52" i="1" s="1"/>
  <c r="AT52" i="1" s="1"/>
  <c r="W53" i="1"/>
  <c r="X53" i="1" s="1"/>
  <c r="AU53" i="1" s="1"/>
  <c r="U53" i="1"/>
  <c r="V53" i="1" s="1"/>
  <c r="AT53" i="1" s="1"/>
  <c r="W54" i="1"/>
  <c r="X54" i="1" s="1"/>
  <c r="AU54" i="1" s="1"/>
  <c r="U54" i="1"/>
  <c r="V54" i="1" s="1"/>
  <c r="AT54" i="1" s="1"/>
  <c r="W55" i="1"/>
  <c r="X55" i="1" s="1"/>
  <c r="AU55" i="1" s="1"/>
  <c r="U55" i="1"/>
  <c r="V55" i="1" s="1"/>
  <c r="AT55" i="1" s="1"/>
  <c r="W56" i="1"/>
  <c r="X56" i="1" s="1"/>
  <c r="AU56" i="1" s="1"/>
  <c r="U56" i="1"/>
  <c r="V56" i="1" s="1"/>
  <c r="AT56" i="1" s="1"/>
  <c r="W57" i="1"/>
  <c r="X57" i="1" s="1"/>
  <c r="AU57" i="1" s="1"/>
  <c r="U57" i="1"/>
  <c r="V57" i="1" s="1"/>
  <c r="AT57" i="1" s="1"/>
  <c r="W58" i="1"/>
  <c r="X58" i="1" s="1"/>
  <c r="AU58" i="1" s="1"/>
  <c r="U58" i="1"/>
  <c r="V58" i="1" s="1"/>
  <c r="AT58" i="1" s="1"/>
  <c r="W59" i="1"/>
  <c r="X59" i="1" s="1"/>
  <c r="AU59" i="1" s="1"/>
  <c r="U59" i="1"/>
  <c r="V59" i="1" s="1"/>
  <c r="AT59" i="1" s="1"/>
  <c r="W60" i="1"/>
  <c r="X60" i="1" s="1"/>
  <c r="AU60" i="1" s="1"/>
  <c r="U60" i="1"/>
  <c r="V60" i="1" s="1"/>
  <c r="AT60" i="1" s="1"/>
  <c r="W61" i="1"/>
  <c r="X61" i="1" s="1"/>
  <c r="AU61" i="1" s="1"/>
  <c r="U61" i="1"/>
  <c r="V61" i="1" s="1"/>
  <c r="AT61" i="1" s="1"/>
  <c r="W62" i="1"/>
  <c r="X62" i="1" s="1"/>
  <c r="AU62" i="1" s="1"/>
  <c r="U62" i="1"/>
  <c r="V62" i="1" s="1"/>
  <c r="AT62" i="1" s="1"/>
  <c r="W63" i="1"/>
  <c r="X63" i="1" s="1"/>
  <c r="AU63" i="1" s="1"/>
  <c r="U63" i="1"/>
  <c r="V63" i="1" s="1"/>
  <c r="AT63" i="1" s="1"/>
  <c r="W64" i="1"/>
  <c r="X64" i="1" s="1"/>
  <c r="AU64" i="1" s="1"/>
  <c r="U64" i="1"/>
  <c r="V64" i="1" s="1"/>
  <c r="AT64" i="1" s="1"/>
  <c r="W65" i="1"/>
  <c r="X65" i="1" s="1"/>
  <c r="AU65" i="1" s="1"/>
  <c r="U65" i="1"/>
  <c r="V65" i="1" s="1"/>
  <c r="AT65" i="1" s="1"/>
  <c r="W66" i="1"/>
  <c r="X66" i="1" s="1"/>
  <c r="U66" i="1"/>
  <c r="V66" i="1" s="1"/>
  <c r="W67" i="1"/>
  <c r="X67" i="1" s="1"/>
  <c r="AU67" i="1" s="1"/>
  <c r="U67" i="1"/>
  <c r="V67" i="1" s="1"/>
  <c r="AT67" i="1" s="1"/>
  <c r="AW4" i="1" l="1"/>
  <c r="AV68" i="1"/>
  <c r="AV69" i="1"/>
  <c r="AW43" i="1"/>
  <c r="AW35" i="1"/>
  <c r="AV58" i="1"/>
  <c r="AV46" i="1"/>
  <c r="AW32" i="1"/>
  <c r="AW72" i="1"/>
  <c r="AW71" i="1"/>
  <c r="AV54" i="1"/>
  <c r="AW61" i="1"/>
  <c r="AV7" i="1"/>
  <c r="AV44" i="1"/>
  <c r="AV61" i="1"/>
  <c r="AW16" i="1"/>
  <c r="AW8" i="1"/>
  <c r="AW49" i="1"/>
  <c r="AW22" i="1"/>
  <c r="AV10" i="1"/>
  <c r="AW70" i="1"/>
  <c r="AW60" i="1"/>
  <c r="AV71" i="1"/>
  <c r="AV34" i="1"/>
  <c r="AV4" i="1"/>
  <c r="AV76" i="1"/>
  <c r="AW26" i="1"/>
  <c r="AW14" i="1"/>
  <c r="AV48" i="1"/>
  <c r="AW13" i="1"/>
  <c r="AV6" i="1"/>
  <c r="AV72" i="1"/>
  <c r="AW51" i="1"/>
  <c r="AW47" i="1"/>
  <c r="AV32" i="1"/>
  <c r="AV24" i="1"/>
  <c r="AV20" i="1"/>
  <c r="AW62" i="1"/>
  <c r="AW52" i="1"/>
  <c r="AV18" i="1"/>
  <c r="AW10" i="1"/>
  <c r="AW69" i="1"/>
  <c r="AW50" i="1"/>
  <c r="AV12" i="1"/>
  <c r="AW6" i="1"/>
  <c r="AW68" i="1"/>
  <c r="AV63" i="1"/>
  <c r="AV56" i="1"/>
  <c r="AV42" i="1"/>
  <c r="AW15" i="1"/>
  <c r="AW11" i="1"/>
  <c r="AV8" i="1"/>
  <c r="AV22" i="1"/>
  <c r="AW18" i="1"/>
  <c r="AV52" i="1"/>
  <c r="AW30" i="1"/>
  <c r="AW77" i="1"/>
  <c r="AW65" i="1"/>
  <c r="AW63" i="1"/>
  <c r="AV60" i="1"/>
  <c r="AW57" i="1"/>
  <c r="AW55" i="1"/>
  <c r="AW45" i="1"/>
  <c r="AV36" i="1"/>
  <c r="AW34" i="1"/>
  <c r="AV26" i="1"/>
  <c r="AW24" i="1"/>
  <c r="AW21" i="1"/>
  <c r="AW19" i="1"/>
  <c r="AV16" i="1"/>
  <c r="AW12" i="1"/>
  <c r="AW9" i="1"/>
  <c r="AV70" i="1"/>
  <c r="AW46" i="1"/>
  <c r="AW58" i="1"/>
  <c r="AW42" i="1"/>
  <c r="AW48" i="1"/>
  <c r="AW41" i="1"/>
  <c r="AV75" i="1"/>
  <c r="AW76" i="1"/>
  <c r="AW54" i="1"/>
  <c r="AV50" i="1"/>
  <c r="AW56" i="1"/>
  <c r="AV62" i="1"/>
  <c r="AW53" i="1"/>
  <c r="AW44" i="1"/>
  <c r="AW36" i="1"/>
  <c r="AW33" i="1"/>
  <c r="AV30" i="1"/>
  <c r="AW20" i="1"/>
  <c r="AW17" i="1"/>
  <c r="AV14" i="1"/>
  <c r="AW5" i="1"/>
  <c r="AW59" i="1"/>
  <c r="AV59" i="1"/>
  <c r="AW67" i="1"/>
  <c r="AV67" i="1"/>
  <c r="AW75" i="1"/>
  <c r="AV64" i="1"/>
  <c r="AW64" i="1"/>
  <c r="AV57" i="1"/>
  <c r="AV55" i="1"/>
  <c r="AV53" i="1"/>
  <c r="AV51" i="1"/>
  <c r="AV49" i="1"/>
  <c r="AV47" i="1"/>
  <c r="AV45" i="1"/>
  <c r="AV43" i="1"/>
  <c r="AV41" i="1"/>
  <c r="AV65" i="1"/>
  <c r="AV35" i="1"/>
  <c r="AV33" i="1"/>
  <c r="AV21" i="1"/>
  <c r="AV19" i="1"/>
  <c r="AV17" i="1"/>
  <c r="AV15" i="1"/>
  <c r="AV13" i="1"/>
  <c r="AV11" i="1"/>
  <c r="AV9" i="1"/>
  <c r="AV5" i="1"/>
  <c r="AV77" i="1"/>
</calcChain>
</file>

<file path=xl/sharedStrings.xml><?xml version="1.0" encoding="utf-8"?>
<sst xmlns="http://schemas.openxmlformats.org/spreadsheetml/2006/main" count="4372" uniqueCount="394">
  <si>
    <t>Expt</t>
  </si>
  <si>
    <t>Vial</t>
  </si>
  <si>
    <t>Description</t>
  </si>
  <si>
    <t>Contents</t>
  </si>
  <si>
    <t>Concentrations</t>
  </si>
  <si>
    <t>Parameters</t>
  </si>
  <si>
    <t>Conversions</t>
  </si>
  <si>
    <t>Result</t>
  </si>
  <si>
    <t>Objective function terms</t>
  </si>
  <si>
    <t>Notes</t>
  </si>
  <si>
    <t>Lab Book Ref</t>
  </si>
  <si>
    <t>SLA</t>
  </si>
  <si>
    <t>Catalyst</t>
  </si>
  <si>
    <t>PS</t>
  </si>
  <si>
    <t>Surfactant</t>
  </si>
  <si>
    <t>Reductant</t>
  </si>
  <si>
    <t>Buffer</t>
  </si>
  <si>
    <t>Cat / µM</t>
  </si>
  <si>
    <t>PS / µM</t>
  </si>
  <si>
    <t>Surfactant / CMC</t>
  </si>
  <si>
    <t>Reductant / mM</t>
  </si>
  <si>
    <t>Buffer / mM</t>
  </si>
  <si>
    <t>pH</t>
  </si>
  <si>
    <t>Gas</t>
  </si>
  <si>
    <t>Time / min</t>
  </si>
  <si>
    <t>Solution Volume / mL</t>
  </si>
  <si>
    <t>Cat / mol L-1</t>
  </si>
  <si>
    <t>PS / mol L-1</t>
  </si>
  <si>
    <t>Solution Volume / L</t>
  </si>
  <si>
    <t>CAT / mol</t>
  </si>
  <si>
    <t>CAT / µmol</t>
  </si>
  <si>
    <t>PS / mol</t>
  </si>
  <si>
    <t>PS / µmol</t>
  </si>
  <si>
    <t>CO / µmol</t>
  </si>
  <si>
    <t>TON-CO</t>
  </si>
  <si>
    <t>TOF / min-1</t>
  </si>
  <si>
    <t>Quant. Yield</t>
  </si>
  <si>
    <t>Select CO:H2</t>
  </si>
  <si>
    <t>Int Stan Area</t>
  </si>
  <si>
    <t>Initial Abs</t>
  </si>
  <si>
    <t>Final Abs</t>
  </si>
  <si>
    <t>ΔA</t>
  </si>
  <si>
    <t>QY Abs Corr.</t>
  </si>
  <si>
    <t>A = CO/phi</t>
  </si>
  <si>
    <t>B = CO/(CAT*time)</t>
  </si>
  <si>
    <t>C = CO/(PS*time)</t>
  </si>
  <si>
    <t>Obj. fcn 1</t>
  </si>
  <si>
    <t>Obj. fcn 2</t>
  </si>
  <si>
    <t>Method</t>
  </si>
  <si>
    <t>Acq Funct</t>
  </si>
  <si>
    <t>Mean</t>
  </si>
  <si>
    <t>±SD</t>
  </si>
  <si>
    <t>%RSD</t>
  </si>
  <si>
    <t>SB63</t>
  </si>
  <si>
    <t>Exclusion Control</t>
  </si>
  <si>
    <t>CoP-C16</t>
  </si>
  <si>
    <t>Rubpy-C17</t>
  </si>
  <si>
    <t>C12E6</t>
  </si>
  <si>
    <t>NaAsc</t>
  </si>
  <si>
    <t>PB</t>
  </si>
  <si>
    <t>CO2 (2% CH4)</t>
  </si>
  <si>
    <t>Standard conditions</t>
  </si>
  <si>
    <t>No surfactact</t>
  </si>
  <si>
    <t>N2 (2% CH4)</t>
  </si>
  <si>
    <t>No CO2</t>
  </si>
  <si>
    <t>weights obj. Fcn 1</t>
  </si>
  <si>
    <t>weights obj. Fcn 2</t>
  </si>
  <si>
    <t>-</t>
  </si>
  <si>
    <t>No catalyst</t>
  </si>
  <si>
    <t>w1</t>
  </si>
  <si>
    <t>13-15</t>
  </si>
  <si>
    <t>Water Soluble PS</t>
  </si>
  <si>
    <t>Rubpy</t>
  </si>
  <si>
    <t>Photosensitiser cannot self assemble into micelles</t>
  </si>
  <si>
    <t>w2</t>
  </si>
  <si>
    <t>SB70</t>
  </si>
  <si>
    <t>PS Conc Var</t>
  </si>
  <si>
    <t>w3</t>
  </si>
  <si>
    <t>16-18</t>
  </si>
  <si>
    <t>19-21</t>
  </si>
  <si>
    <t>CHCl3 Addition</t>
  </si>
  <si>
    <t>Catalyst added from CHCl3 solution</t>
  </si>
  <si>
    <t>22-24</t>
  </si>
  <si>
    <t>CoTPP</t>
  </si>
  <si>
    <t>Insoluble catalyst added from CHCl3 solution</t>
  </si>
  <si>
    <t>SB71</t>
  </si>
  <si>
    <t>C12E6 CMC Variation Series</t>
  </si>
  <si>
    <t>SDS CMC Variation Series</t>
  </si>
  <si>
    <t>SDS</t>
  </si>
  <si>
    <t>SDS totally stops catalysis</t>
  </si>
  <si>
    <t>25-27</t>
  </si>
  <si>
    <t>28-30</t>
  </si>
  <si>
    <t>Lower Ru volume delivered than others, therefore concentration lower</t>
  </si>
  <si>
    <t>SB72</t>
  </si>
  <si>
    <t>CTAB CMC Variation Series</t>
  </si>
  <si>
    <t>CTAB</t>
  </si>
  <si>
    <t>CTAB totally stops catalysis</t>
  </si>
  <si>
    <t>SDS Repeat</t>
  </si>
  <si>
    <t>Confirming result from SDS</t>
  </si>
  <si>
    <t>SB76</t>
  </si>
  <si>
    <t>1.1-2</t>
  </si>
  <si>
    <t>Standard Con</t>
  </si>
  <si>
    <t>2.1-2</t>
  </si>
  <si>
    <t>SLA Predictions. Round 1, Obj. Funct. 1</t>
  </si>
  <si>
    <t>Edge of solubility, poor mixing of MeCN (prob due to high salinity).</t>
  </si>
  <si>
    <t>GPyOPT</t>
  </si>
  <si>
    <t>EI</t>
  </si>
  <si>
    <t>3.1-2</t>
  </si>
  <si>
    <t>No issues with solubility</t>
  </si>
  <si>
    <t>LCB</t>
  </si>
  <si>
    <t>4.1-2</t>
  </si>
  <si>
    <t>MPI</t>
  </si>
  <si>
    <t>5.1-2</t>
  </si>
  <si>
    <t>Dynamic Gryffin</t>
  </si>
  <si>
    <t>λ= -1, explore</t>
  </si>
  <si>
    <t>Mixture insoluble even before adding the catalyst.</t>
  </si>
  <si>
    <t>λ= +1, exploit</t>
  </si>
  <si>
    <t>8.1-2</t>
  </si>
  <si>
    <t>10.1-2</t>
  </si>
  <si>
    <t>12.1-2</t>
  </si>
  <si>
    <t>Test old surf sol</t>
  </si>
  <si>
    <t>Surfactant solution prep on 28-Aug, used on 31-Aug. Apparent decay</t>
  </si>
  <si>
    <t>SB77</t>
  </si>
  <si>
    <t>7.1-2</t>
  </si>
  <si>
    <t>SLA Predictions. Round 1, Obj. Funct. 2</t>
  </si>
  <si>
    <t>Cloudy mixture. Separation visible after experiment</t>
  </si>
  <si>
    <t>9.1-2</t>
  </si>
  <si>
    <t>soluble</t>
  </si>
  <si>
    <t>11.1-2</t>
  </si>
  <si>
    <t>SB78</t>
  </si>
  <si>
    <t>Buffer Conc Steps</t>
  </si>
  <si>
    <t>Cloudy mixture</t>
  </si>
  <si>
    <t>SB79</t>
  </si>
  <si>
    <t>Reductant Conc Steps</t>
  </si>
  <si>
    <t>SB82</t>
  </si>
  <si>
    <t>Values from SB82-1.1-2. Cloudy mixture. Separation visible after experiment</t>
  </si>
  <si>
    <t>6.1-2</t>
  </si>
  <si>
    <t>SB91</t>
  </si>
  <si>
    <t>1.1-3</t>
  </si>
  <si>
    <t>2 mL volume</t>
  </si>
  <si>
    <t>3 mL volume</t>
  </si>
  <si>
    <t>Blank - no light</t>
  </si>
  <si>
    <t>1.7-8</t>
  </si>
  <si>
    <t>30 min reaction</t>
  </si>
  <si>
    <t>SB92</t>
  </si>
  <si>
    <t>Absorbance</t>
  </si>
  <si>
    <t>Quantum Yield</t>
  </si>
  <si>
    <t>TOF / sec-1</t>
  </si>
  <si>
    <t>CH4 RSD</t>
  </si>
  <si>
    <t>%</t>
  </si>
  <si>
    <t>Corr</t>
  </si>
  <si>
    <t>SB46</t>
  </si>
  <si>
    <t>Reproducibility Test</t>
  </si>
  <si>
    <t>CO without catalyst but low selectivity... or H2 peak not found</t>
  </si>
  <si>
    <t>Activity without surfactant isn't so low</t>
  </si>
  <si>
    <t>Excl. Control - DARK</t>
  </si>
  <si>
    <t>Excl. Control - N2</t>
  </si>
  <si>
    <t>12-15</t>
  </si>
  <si>
    <t>Solution Vol Check</t>
  </si>
  <si>
    <t>checking if lower volumes can be used to save reagents. CO formation should be (and is) linear with volume</t>
  </si>
  <si>
    <t>SB47</t>
  </si>
  <si>
    <t>some variation outside 1SD compared to SB46_17</t>
  </si>
  <si>
    <t>CMC Series</t>
  </si>
  <si>
    <t>SB49</t>
  </si>
  <si>
    <t>[NaAsc] Series</t>
  </si>
  <si>
    <t>CO peaks at noise level, no H2 detection. GC error on vial 2</t>
  </si>
  <si>
    <t>Low signal, high error</t>
  </si>
  <si>
    <t>SB53</t>
  </si>
  <si>
    <t>Reaction Time Dependance</t>
  </si>
  <si>
    <t>Added at t=0min</t>
  </si>
  <si>
    <t>Added at t=15min</t>
  </si>
  <si>
    <t>Added at t=30min</t>
  </si>
  <si>
    <t>Added at t=45min</t>
  </si>
  <si>
    <t>Added at t=60min combined values for 7-10: CO 0.79±0.06 µmol, TON 526±41, Sel 88.1±0.3</t>
  </si>
  <si>
    <t>Added at t=75min</t>
  </si>
  <si>
    <t>12-13</t>
  </si>
  <si>
    <t>Added at t=90min</t>
  </si>
  <si>
    <t>15-16</t>
  </si>
  <si>
    <t>Added at t=105min</t>
  </si>
  <si>
    <t>SB55</t>
  </si>
  <si>
    <t>Catalyst Concentration Variation</t>
  </si>
  <si>
    <t>SLA Predictions. Iteration 3, Obj. Funct. 1</t>
  </si>
  <si>
    <t>SLA Predictions. Iteration 3, Obj. Funct. 2</t>
  </si>
  <si>
    <t>SB93</t>
  </si>
  <si>
    <t>Cloudy mixture. Separation visible after experiment. Slight changes to predicted ratios to enable experiment</t>
  </si>
  <si>
    <t>Higher Loading Test - Ratios of 150:20:1 Surf:PS:Cat</t>
  </si>
  <si>
    <t>SLA Predictions. Iteration 4, Obj. Funct. 1</t>
  </si>
  <si>
    <t>SB94</t>
  </si>
  <si>
    <t>Cloudy</t>
  </si>
  <si>
    <t>SLA Predictions. Iteration 4, Obj. Funct. 2</t>
  </si>
  <si>
    <t>expt</t>
  </si>
  <si>
    <t>SLA Predictions. Iteration 5, Obj. Funct. 1</t>
  </si>
  <si>
    <t>SLA Predictions. Iteration 5, Obj. Funct. 2</t>
  </si>
  <si>
    <t>SB95</t>
  </si>
  <si>
    <t>SLA Predictions. Iteration 6, Obj. Funct. 1</t>
  </si>
  <si>
    <t>SLA Predictions. Iteration 6, Obj. Funct. 2</t>
  </si>
  <si>
    <t>SB96</t>
  </si>
  <si>
    <t>cloudy</t>
  </si>
  <si>
    <t>umol</t>
  </si>
  <si>
    <t>TON</t>
  </si>
  <si>
    <t>TOF</t>
  </si>
  <si>
    <t>QY</t>
  </si>
  <si>
    <t>Abs 0min</t>
  </si>
  <si>
    <t>Abs 15min</t>
  </si>
  <si>
    <t>% change</t>
  </si>
  <si>
    <t>Abs Corr QY</t>
  </si>
  <si>
    <t>SB97</t>
  </si>
  <si>
    <t>SLA Predictions. Iteration 7, Obj. Funct. 1</t>
  </si>
  <si>
    <t>SLA Predictions. Iteration 7, Obj. Funct. 2</t>
  </si>
  <si>
    <t>very slightly cloudy</t>
  </si>
  <si>
    <t>SB98</t>
  </si>
  <si>
    <t>SLA Predictions. Iteration 8, Obj. Funct. 1</t>
  </si>
  <si>
    <t>SLA Predictions. Iteration 8, Obj. Funct. 2</t>
  </si>
  <si>
    <t>SB99</t>
  </si>
  <si>
    <t>SLA Predictions. Iteration 9, Obj. Funct. 1</t>
  </si>
  <si>
    <t>SLA Predictions. Iteration 9, Obj. Funct. 2</t>
  </si>
  <si>
    <t>cloudy - rapid bleaching</t>
  </si>
  <si>
    <t>SLA Predictions. Iteration 10, Obj. Funct. 1</t>
  </si>
  <si>
    <t>SLA Predictions. Iteration 10, Obj. Funct. 2</t>
  </si>
  <si>
    <t>SB100</t>
  </si>
  <si>
    <t>Ionic Strength Test</t>
  </si>
  <si>
    <t>Na2SO4/PB</t>
  </si>
  <si>
    <t>710/100</t>
  </si>
  <si>
    <t>Co Acetate</t>
  </si>
  <si>
    <t>Co Salt Test</t>
  </si>
  <si>
    <t>LED Time Dep</t>
  </si>
  <si>
    <t>SB106</t>
  </si>
  <si>
    <t>Opt - SLS 2h</t>
  </si>
  <si>
    <t>Opt - SLS 24 h</t>
  </si>
  <si>
    <t>Opt - LED 24 h</t>
  </si>
  <si>
    <t>NotOpt - SLS 24 h</t>
  </si>
  <si>
    <t>10.1-3</t>
  </si>
  <si>
    <t>11.1-3</t>
  </si>
  <si>
    <t>SB26</t>
  </si>
  <si>
    <t>A-C</t>
  </si>
  <si>
    <t>NotOpt - SLS 2h</t>
  </si>
  <si>
    <t>Final</t>
  </si>
  <si>
    <t>Initial</t>
  </si>
  <si>
    <t>Heruistic Opt Table</t>
  </si>
  <si>
    <t>Proof of Concept Table</t>
  </si>
  <si>
    <t>SLA Table</t>
  </si>
  <si>
    <t>SB100 10-2</t>
  </si>
  <si>
    <t>SB100 10-1</t>
  </si>
  <si>
    <t>SB99 9-2</t>
  </si>
  <si>
    <t>SB99 9-1</t>
  </si>
  <si>
    <t>SB98 8-2</t>
  </si>
  <si>
    <t>SB98 8-1</t>
  </si>
  <si>
    <t>SB97 7-2</t>
  </si>
  <si>
    <t>SB97 7-1</t>
  </si>
  <si>
    <t>SB96 6-2</t>
  </si>
  <si>
    <t>SB96 6-1</t>
  </si>
  <si>
    <t>SB95 5-2</t>
  </si>
  <si>
    <t>SB95 5-1</t>
  </si>
  <si>
    <t>SB94 4-2</t>
  </si>
  <si>
    <t>SB94 4-1</t>
  </si>
  <si>
    <t>SB92 3-2</t>
  </si>
  <si>
    <t>SB92 3-1</t>
  </si>
  <si>
    <t>SB82 2-2</t>
  </si>
  <si>
    <t>SB82 2-1</t>
  </si>
  <si>
    <t>SB77 1-2</t>
  </si>
  <si>
    <t>SB76 1-1</t>
  </si>
  <si>
    <t>1,2</t>
  </si>
  <si>
    <t>SB53 -120min</t>
  </si>
  <si>
    <t>3</t>
  </si>
  <si>
    <t>SB53 -105min</t>
  </si>
  <si>
    <t>4,5</t>
  </si>
  <si>
    <t>SB53 -90min</t>
  </si>
  <si>
    <t>6</t>
  </si>
  <si>
    <t>SB53 -75min</t>
  </si>
  <si>
    <t>7,8,9,10</t>
  </si>
  <si>
    <t>SB53 -60min</t>
  </si>
  <si>
    <t>11</t>
  </si>
  <si>
    <t>SB53 -45min</t>
  </si>
  <si>
    <t>12,13</t>
  </si>
  <si>
    <t>SB53 -30min</t>
  </si>
  <si>
    <t>14,15,16</t>
  </si>
  <si>
    <t>SB53 -15min</t>
  </si>
  <si>
    <t>Kinetics</t>
  </si>
  <si>
    <t>SB63 - Rubpy</t>
  </si>
  <si>
    <t>SB46 - dark</t>
  </si>
  <si>
    <t>SB46 - no asc</t>
  </si>
  <si>
    <t>SB46 - no PS</t>
  </si>
  <si>
    <t>SB63 - excl Cat</t>
  </si>
  <si>
    <t>SB63 - excl CO2</t>
  </si>
  <si>
    <t>SB63 - excl Surf</t>
  </si>
  <si>
    <t>Av Standard: 63.1-3, 70.7-9,71.4-6, 76.1.1-2, 91.1.1-3,93.7.1-2</t>
  </si>
  <si>
    <t>SB93.7.1-2</t>
  </si>
  <si>
    <t>SB91.1.1-3</t>
  </si>
  <si>
    <t>SB76.1.1-2</t>
  </si>
  <si>
    <t>SB71.4-6</t>
  </si>
  <si>
    <t>SB70.7-9</t>
  </si>
  <si>
    <t>SB63.1-3</t>
  </si>
  <si>
    <t>Corr QY</t>
  </si>
  <si>
    <t>456 final</t>
  </si>
  <si>
    <t>A 456 init</t>
  </si>
  <si>
    <t>Comparison of Standard Conditions</t>
  </si>
  <si>
    <t>err in UV</t>
  </si>
  <si>
    <t xml:space="preserve">%RSD </t>
  </si>
  <si>
    <t>CH4</t>
  </si>
  <si>
    <t>0.27±0.04</t>
  </si>
  <si>
    <t>0.385±0.03</t>
  </si>
  <si>
    <t>% Change</t>
  </si>
  <si>
    <t>A456 nm</t>
  </si>
  <si>
    <t>#</t>
  </si>
  <si>
    <t>0 min</t>
  </si>
  <si>
    <t>15 min</t>
  </si>
  <si>
    <t>x̄</t>
  </si>
  <si>
    <t>Cat</t>
  </si>
  <si>
    <t>Surf.</t>
  </si>
  <si>
    <t>Red.</t>
  </si>
  <si>
    <t>Buf</t>
  </si>
  <si>
    <t>µM</t>
  </si>
  <si>
    <t>CMC</t>
  </si>
  <si>
    <t>mM</t>
  </si>
  <si>
    <t>30min</t>
  </si>
  <si>
    <t>45 min</t>
  </si>
  <si>
    <t>75 min</t>
  </si>
  <si>
    <t>60 min</t>
  </si>
  <si>
    <t>105 min</t>
  </si>
  <si>
    <t>90 min</t>
  </si>
  <si>
    <t>120 min</t>
  </si>
  <si>
    <t>Asc</t>
  </si>
  <si>
    <t>Light</t>
  </si>
  <si>
    <t>CO2</t>
  </si>
  <si>
    <t>SB78.3.1-2</t>
  </si>
  <si>
    <t>0.39±0.03</t>
  </si>
  <si>
    <r>
      <t>TON</t>
    </r>
    <r>
      <rPr>
        <b/>
        <vertAlign val="subscript"/>
        <sz val="6"/>
        <color rgb="FF000000"/>
        <rFont val="Arial Narrow"/>
        <family val="2"/>
      </rPr>
      <t>CO</t>
    </r>
  </si>
  <si>
    <r>
      <t>TOF</t>
    </r>
    <r>
      <rPr>
        <b/>
        <vertAlign val="subscript"/>
        <sz val="6"/>
        <color rgb="FF000000"/>
        <rFont val="Arial Narrow"/>
        <family val="2"/>
      </rPr>
      <t>CO</t>
    </r>
    <r>
      <rPr>
        <b/>
        <sz val="6"/>
        <color rgb="FF000000"/>
        <rFont val="Arial Narrow"/>
        <family val="2"/>
      </rPr>
      <t xml:space="preserve"> / min</t>
    </r>
    <r>
      <rPr>
        <b/>
        <vertAlign val="superscript"/>
        <sz val="6"/>
        <color rgb="FF000000"/>
        <rFont val="Arial Narrow"/>
        <family val="2"/>
      </rPr>
      <t>−1</t>
    </r>
  </si>
  <si>
    <t>SB53.14-16</t>
  </si>
  <si>
    <t>Date</t>
  </si>
  <si>
    <t>'02/02/2022 18:20:00'</t>
  </si>
  <si>
    <t>'25/04/2022 16:01:37'</t>
  </si>
  <si>
    <t>'08/07/2022 14:42:41'</t>
  </si>
  <si>
    <t>'09/07/2022 17:08:54'</t>
  </si>
  <si>
    <t>'28/08/2022 18:02:02'</t>
  </si>
  <si>
    <t>'06/09/2022 16:58:33'</t>
  </si>
  <si>
    <t>'23/11/2022 17:28:34'</t>
  </si>
  <si>
    <t>'19/01/2023 16:16:42'</t>
  </si>
  <si>
    <t>Expt #</t>
  </si>
  <si>
    <t>Reaction #</t>
  </si>
  <si>
    <t>Internal</t>
  </si>
  <si>
    <t>Count:</t>
  </si>
  <si>
    <t>Most CO</t>
  </si>
  <si>
    <t>Optimal</t>
  </si>
  <si>
    <t>highest TOF</t>
  </si>
  <si>
    <t>SB71 - SDS</t>
  </si>
  <si>
    <t>SB72 - CTAB</t>
  </si>
  <si>
    <t>t15 / t0</t>
  </si>
  <si>
    <t>Cat/</t>
  </si>
  <si>
    <t>Sel CO:H2</t>
  </si>
  <si>
    <t xml:space="preserve"> % Change</t>
  </si>
  <si>
    <t>1*</t>
  </si>
  <si>
    <t>2*</t>
  </si>
  <si>
    <t>3*</t>
  </si>
  <si>
    <t>4*</t>
  </si>
  <si>
    <t>5*</t>
  </si>
  <si>
    <t>6*</t>
  </si>
  <si>
    <t>7*</t>
  </si>
  <si>
    <t>8*</t>
  </si>
  <si>
    <t>19**</t>
  </si>
  <si>
    <t>20**</t>
  </si>
  <si>
    <t>21**</t>
  </si>
  <si>
    <t>22**</t>
  </si>
  <si>
    <t>23**</t>
  </si>
  <si>
    <t>24**</t>
  </si>
  <si>
    <t>40***</t>
  </si>
  <si>
    <t>41***</t>
  </si>
  <si>
    <t>42***</t>
  </si>
  <si>
    <t>43***</t>
  </si>
  <si>
    <t>44***</t>
  </si>
  <si>
    <t>Learning Algorithm</t>
  </si>
  <si>
    <t>Initial pool</t>
  </si>
  <si>
    <t>CHCl3 addition</t>
  </si>
  <si>
    <t>LA Predictions. Round 1, Obj. Funct. 1</t>
  </si>
  <si>
    <t>LA Predictions. Round 1, Obj. Funct. 2</t>
  </si>
  <si>
    <t>Experiments from heuristic optimisations, which were not included in the initial pool</t>
  </si>
  <si>
    <t>LA Predictions. Round 2, Obj. Funct. 1</t>
  </si>
  <si>
    <t>LA Predictions. Iteration 3, Obj. Funct. 1</t>
  </si>
  <si>
    <t>LA Predictions. Iteration 3, Obj. Funct. 2</t>
  </si>
  <si>
    <t>Experiments not suggested by the learning algorithm optimisation</t>
  </si>
  <si>
    <t>LA Predictions. Iteration 4, Obj. Funct. 1</t>
  </si>
  <si>
    <t>LA Predictions. Iteration 4, Obj. Funct. 2</t>
  </si>
  <si>
    <t>LA Predictions. Iteration 5, Obj. Funct. 1</t>
  </si>
  <si>
    <t>LA Predictions. Iteration 5, Obj. Funct. 2</t>
  </si>
  <si>
    <t>LA Predictions. Iteration 6, Obj. Funct. 1</t>
  </si>
  <si>
    <t>LA Predictions. Iteration 6, Obj. Funct. 2</t>
  </si>
  <si>
    <t>LA Predictions. Iteration 7, Obj. Funct. 1</t>
  </si>
  <si>
    <t>LA Predictions. Iteration 7, Obj. Funct. 2</t>
  </si>
  <si>
    <t>LA Predictions. Iteration 8, Obj. Funct. 1</t>
  </si>
  <si>
    <t>LA Predictions. Iteration 8, Obj. Funct. 2</t>
  </si>
  <si>
    <t>LA Predictions. Iteration 9, Obj. Funct. 1</t>
  </si>
  <si>
    <t>LA Predictions. Iteration 9, Obj. Funct. 2</t>
  </si>
  <si>
    <t>LA Predictions. Iteration 10, Obj. Funct. 1</t>
  </si>
  <si>
    <t>LA Predictions. Iteration 10, Obj. Funct.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</si>
</sst>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"/>
    <numFmt numFmtId="165" formatCode="d\-m"/>
    <numFmt numFmtId="166" formatCode="0.0"/>
    <numFmt numFmtId="167" formatCode="0E+00"/>
    <numFmt numFmtId="168" formatCode="0.000"/>
    <numFmt numFmtId="169" formatCode="0.0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name val="Calibri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666666"/>
      <name val="Arial"/>
      <family val="2"/>
    </font>
    <font>
      <sz val="8"/>
      <color rgb="FF666666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trike/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7"/>
      <color theme="1"/>
      <name val="Arial Narrow"/>
      <family val="2"/>
    </font>
    <font>
      <b/>
      <sz val="6"/>
      <color rgb="FF000000"/>
      <name val="Arial Narrow"/>
      <family val="2"/>
    </font>
    <font>
      <sz val="6"/>
      <color rgb="FF000000"/>
      <name val="Arial Narrow"/>
      <family val="2"/>
    </font>
    <font>
      <b/>
      <sz val="6"/>
      <color theme="1"/>
      <name val="Arial Narrow"/>
      <family val="2"/>
    </font>
    <font>
      <sz val="6"/>
      <color theme="1"/>
      <name val="Arial Narrow"/>
      <family val="2"/>
    </font>
    <font>
      <b/>
      <vertAlign val="subscript"/>
      <sz val="6"/>
      <color rgb="FF000000"/>
      <name val="Arial Narrow"/>
      <family val="2"/>
    </font>
    <font>
      <b/>
      <vertAlign val="superscript"/>
      <sz val="6"/>
      <color rgb="FF000000"/>
      <name val="Arial Narrow"/>
      <family val="2"/>
    </font>
    <font>
      <strike/>
      <sz val="6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DD7EE"/>
        <bgColor rgb="FFBDD7E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theme="0"/>
      </patternFill>
    </fill>
    <fill>
      <patternFill patternType="solid">
        <fgColor rgb="FFD9EAD3"/>
        <bgColor rgb="FFFCE5CD"/>
      </patternFill>
    </fill>
    <fill>
      <patternFill patternType="solid">
        <fgColor rgb="FFD9EA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AD3"/>
        <bgColor rgb="FFFFFFFF"/>
      </patternFill>
    </fill>
  </fills>
  <borders count="3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tted">
        <color rgb="FF999999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tted">
        <color rgb="FF999999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dotted">
        <color rgb="FF999999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16"/>
    <xf numFmtId="0" fontId="5" fillId="0" borderId="16"/>
    <xf numFmtId="0" fontId="4" fillId="0" borderId="16"/>
    <xf numFmtId="0" fontId="3" fillId="0" borderId="16"/>
    <xf numFmtId="0" fontId="2" fillId="0" borderId="16"/>
    <xf numFmtId="0" fontId="1" fillId="0" borderId="16"/>
  </cellStyleXfs>
  <cellXfs count="802">
    <xf numFmtId="0" fontId="0" fillId="0" borderId="0" xfId="0"/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166" fontId="10" fillId="5" borderId="8" xfId="0" applyNumberFormat="1" applyFont="1" applyFill="1" applyBorder="1" applyAlignment="1">
      <alignment horizontal="center" vertical="center"/>
    </xf>
    <xf numFmtId="11" fontId="10" fillId="6" borderId="3" xfId="0" applyNumberFormat="1" applyFont="1" applyFill="1" applyBorder="1" applyAlignment="1">
      <alignment horizontal="center" vertical="center"/>
    </xf>
    <xf numFmtId="11" fontId="10" fillId="6" borderId="0" xfId="0" applyNumberFormat="1" applyFont="1" applyFill="1" applyAlignment="1">
      <alignment horizontal="center" vertical="center"/>
    </xf>
    <xf numFmtId="1" fontId="10" fillId="5" borderId="2" xfId="0" applyNumberFormat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1" fontId="10" fillId="5" borderId="8" xfId="0" applyNumberFormat="1" applyFont="1" applyFill="1" applyBorder="1" applyAlignment="1">
      <alignment horizontal="center" vertical="center"/>
    </xf>
    <xf numFmtId="1" fontId="10" fillId="5" borderId="11" xfId="0" applyNumberFormat="1" applyFont="1" applyFill="1" applyBorder="1" applyAlignment="1">
      <alignment horizontal="center" vertical="center"/>
    </xf>
    <xf numFmtId="167" fontId="10" fillId="5" borderId="0" xfId="0" applyNumberFormat="1" applyFont="1" applyFill="1" applyAlignment="1">
      <alignment horizontal="center" vertical="center"/>
    </xf>
    <xf numFmtId="167" fontId="10" fillId="5" borderId="8" xfId="0" applyNumberFormat="1" applyFont="1" applyFill="1" applyBorder="1" applyAlignment="1">
      <alignment horizontal="center" vertical="center"/>
    </xf>
    <xf numFmtId="2" fontId="10" fillId="5" borderId="8" xfId="0" applyNumberFormat="1" applyFont="1" applyFill="1" applyBorder="1" applyAlignment="1">
      <alignment horizontal="center" vertical="center"/>
    </xf>
    <xf numFmtId="2" fontId="10" fillId="5" borderId="11" xfId="0" applyNumberFormat="1" applyFont="1" applyFill="1" applyBorder="1" applyAlignment="1">
      <alignment horizontal="center" vertical="center"/>
    </xf>
    <xf numFmtId="2" fontId="10" fillId="5" borderId="0" xfId="0" applyNumberFormat="1" applyFont="1" applyFill="1" applyAlignment="1">
      <alignment horizontal="center" vertical="center"/>
    </xf>
    <xf numFmtId="11" fontId="10" fillId="3" borderId="0" xfId="0" applyNumberFormat="1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8" fontId="10" fillId="4" borderId="0" xfId="0" applyNumberFormat="1" applyFont="1" applyFill="1" applyAlignment="1">
      <alignment horizontal="center" vertical="center"/>
    </xf>
    <xf numFmtId="168" fontId="10" fillId="4" borderId="2" xfId="0" applyNumberFormat="1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0" fontId="11" fillId="7" borderId="12" xfId="0" applyFont="1" applyFill="1" applyBorder="1"/>
    <xf numFmtId="0" fontId="11" fillId="7" borderId="13" xfId="0" applyFont="1" applyFill="1" applyBorder="1"/>
    <xf numFmtId="166" fontId="7" fillId="4" borderId="0" xfId="0" applyNumberFormat="1" applyFont="1" applyFill="1" applyAlignment="1">
      <alignment horizontal="center" vertical="center"/>
    </xf>
    <xf numFmtId="0" fontId="11" fillId="7" borderId="4" xfId="0" applyFont="1" applyFill="1" applyBorder="1"/>
    <xf numFmtId="0" fontId="10" fillId="4" borderId="1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1" fontId="10" fillId="6" borderId="14" xfId="0" applyNumberFormat="1" applyFont="1" applyFill="1" applyBorder="1" applyAlignment="1">
      <alignment horizontal="center" vertical="center"/>
    </xf>
    <xf numFmtId="11" fontId="10" fillId="6" borderId="5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11" fontId="10" fillId="3" borderId="5" xfId="0" applyNumberFormat="1" applyFont="1" applyFill="1" applyBorder="1" applyAlignment="1">
      <alignment horizontal="center" vertical="center"/>
    </xf>
    <xf numFmtId="168" fontId="10" fillId="3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6" fontId="10" fillId="4" borderId="8" xfId="0" applyNumberFormat="1" applyFont="1" applyFill="1" applyBorder="1" applyAlignment="1">
      <alignment horizontal="center" vertical="center"/>
    </xf>
    <xf numFmtId="0" fontId="11" fillId="7" borderId="7" xfId="0" applyFont="1" applyFill="1" applyBorder="1"/>
    <xf numFmtId="0" fontId="11" fillId="7" borderId="5" xfId="0" applyFont="1" applyFill="1" applyBorder="1" applyAlignment="1">
      <alignment horizontal="right"/>
    </xf>
    <xf numFmtId="0" fontId="10" fillId="5" borderId="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6" fontId="10" fillId="5" borderId="0" xfId="0" applyNumberFormat="1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1" fontId="10" fillId="5" borderId="10" xfId="0" applyNumberFormat="1" applyFont="1" applyFill="1" applyBorder="1" applyAlignment="1">
      <alignment horizontal="center" vertical="center"/>
    </xf>
    <xf numFmtId="166" fontId="10" fillId="5" borderId="9" xfId="0" applyNumberFormat="1" applyFont="1" applyFill="1" applyBorder="1" applyAlignment="1">
      <alignment horizontal="center" vertical="center"/>
    </xf>
    <xf numFmtId="167" fontId="12" fillId="5" borderId="8" xfId="0" applyNumberFormat="1" applyFont="1" applyFill="1" applyBorder="1" applyAlignment="1">
      <alignment horizontal="right" vertical="center"/>
    </xf>
    <xf numFmtId="2" fontId="10" fillId="5" borderId="1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166" fontId="10" fillId="9" borderId="3" xfId="0" applyNumberFormat="1" applyFont="1" applyFill="1" applyBorder="1" applyAlignment="1">
      <alignment horizontal="center" vertical="center"/>
    </xf>
    <xf numFmtId="167" fontId="12" fillId="0" borderId="0" xfId="0" applyNumberFormat="1" applyFont="1" applyAlignment="1">
      <alignment horizontal="right" vertical="center"/>
    </xf>
    <xf numFmtId="166" fontId="10" fillId="4" borderId="3" xfId="0" applyNumberFormat="1" applyFont="1" applyFill="1" applyBorder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66" fontId="14" fillId="4" borderId="3" xfId="0" applyNumberFormat="1" applyFont="1" applyFill="1" applyBorder="1" applyAlignment="1">
      <alignment horizontal="center" vertical="center"/>
    </xf>
    <xf numFmtId="11" fontId="14" fillId="6" borderId="3" xfId="0" applyNumberFormat="1" applyFont="1" applyFill="1" applyBorder="1" applyAlignment="1">
      <alignment horizontal="center" vertical="center"/>
    </xf>
    <xf numFmtId="11" fontId="14" fillId="6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7" fontId="14" fillId="0" borderId="0" xfId="0" applyNumberFormat="1" applyFont="1" applyAlignment="1">
      <alignment horizontal="right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11" fontId="14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4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1" fontId="7" fillId="4" borderId="8" xfId="0" applyNumberFormat="1" applyFont="1" applyFill="1" applyBorder="1" applyAlignment="1">
      <alignment horizontal="center" vertical="center"/>
    </xf>
    <xf numFmtId="1" fontId="10" fillId="4" borderId="8" xfId="0" applyNumberFormat="1" applyFont="1" applyFill="1" applyBorder="1" applyAlignment="1">
      <alignment horizontal="center" vertical="center"/>
    </xf>
    <xf numFmtId="1" fontId="10" fillId="4" borderId="10" xfId="0" applyNumberFormat="1" applyFont="1" applyFill="1" applyBorder="1" applyAlignment="1">
      <alignment horizontal="center" vertical="center"/>
    </xf>
    <xf numFmtId="11" fontId="10" fillId="6" borderId="9" xfId="0" applyNumberFormat="1" applyFont="1" applyFill="1" applyBorder="1" applyAlignment="1">
      <alignment horizontal="center" vertical="center"/>
    </xf>
    <xf numFmtId="11" fontId="10" fillId="6" borderId="8" xfId="0" applyNumberFormat="1" applyFont="1" applyFill="1" applyBorder="1" applyAlignment="1">
      <alignment horizontal="center" vertical="center"/>
    </xf>
    <xf numFmtId="11" fontId="10" fillId="6" borderId="10" xfId="0" applyNumberFormat="1" applyFont="1" applyFill="1" applyBorder="1" applyAlignment="1">
      <alignment horizontal="center" vertical="center"/>
    </xf>
    <xf numFmtId="1" fontId="10" fillId="4" borderId="11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1" fontId="10" fillId="3" borderId="8" xfId="0" applyNumberFormat="1" applyFont="1" applyFill="1" applyBorder="1" applyAlignment="1">
      <alignment horizontal="center" vertical="center"/>
    </xf>
    <xf numFmtId="11" fontId="10" fillId="3" borderId="10" xfId="0" applyNumberFormat="1" applyFont="1" applyFill="1" applyBorder="1" applyAlignment="1">
      <alignment horizontal="center" vertical="center"/>
    </xf>
    <xf numFmtId="168" fontId="10" fillId="3" borderId="8" xfId="0" applyNumberFormat="1" applyFont="1" applyFill="1" applyBorder="1" applyAlignment="1">
      <alignment horizontal="center" vertical="center"/>
    </xf>
    <xf numFmtId="168" fontId="10" fillId="3" borderId="10" xfId="0" applyNumberFormat="1" applyFont="1" applyFill="1" applyBorder="1" applyAlignment="1">
      <alignment horizontal="center" vertical="center"/>
    </xf>
    <xf numFmtId="1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166" fontId="10" fillId="4" borderId="9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9" fontId="10" fillId="4" borderId="5" xfId="0" applyNumberFormat="1" applyFont="1" applyFill="1" applyBorder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wrapText="1"/>
    </xf>
    <xf numFmtId="0" fontId="10" fillId="4" borderId="5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6" fontId="16" fillId="4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6" xfId="0" applyNumberFormat="1" applyFont="1" applyFill="1" applyBorder="1" applyAlignment="1">
      <alignment horizontal="center" vertical="center" wrapText="1"/>
    </xf>
    <xf numFmtId="11" fontId="10" fillId="6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11" fontId="10" fillId="3" borderId="1" xfId="0" applyNumberFormat="1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7" fillId="8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166" fontId="10" fillId="4" borderId="6" xfId="0" applyNumberFormat="1" applyFont="1" applyFill="1" applyBorder="1" applyAlignment="1">
      <alignment horizontal="center" vertical="center"/>
    </xf>
    <xf numFmtId="11" fontId="10" fillId="6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 vertical="center"/>
    </xf>
    <xf numFmtId="11" fontId="10" fillId="3" borderId="6" xfId="0" applyNumberFormat="1" applyFont="1" applyFill="1" applyBorder="1" applyAlignment="1">
      <alignment horizontal="center" vertical="center"/>
    </xf>
    <xf numFmtId="168" fontId="10" fillId="3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1" fontId="14" fillId="6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69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wrapText="1"/>
    </xf>
    <xf numFmtId="168" fontId="10" fillId="4" borderId="1" xfId="0" applyNumberFormat="1" applyFont="1" applyFill="1" applyBorder="1" applyAlignment="1">
      <alignment horizontal="center" vertical="center"/>
    </xf>
    <xf numFmtId="1" fontId="10" fillId="4" borderId="6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169" fontId="10" fillId="5" borderId="1" xfId="0" applyNumberFormat="1" applyFont="1" applyFill="1" applyBorder="1" applyAlignment="1">
      <alignment horizontal="center" vertical="center"/>
    </xf>
    <xf numFmtId="168" fontId="10" fillId="5" borderId="1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166" fontId="10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" fontId="10" fillId="5" borderId="6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11" fontId="10" fillId="6" borderId="16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11" fontId="10" fillId="3" borderId="16" xfId="0" applyNumberFormat="1" applyFont="1" applyFill="1" applyBorder="1" applyAlignment="1">
      <alignment horizontal="center" vertical="center"/>
    </xf>
    <xf numFmtId="168" fontId="10" fillId="3" borderId="16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0" fillId="4" borderId="16" xfId="0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67" fontId="12" fillId="0" borderId="16" xfId="0" applyNumberFormat="1" applyFont="1" applyBorder="1" applyAlignment="1">
      <alignment horizontal="right" vertical="center"/>
    </xf>
    <xf numFmtId="0" fontId="10" fillId="0" borderId="16" xfId="0" applyFont="1" applyBorder="1" applyAlignment="1">
      <alignment horizontal="left" vertical="center"/>
    </xf>
    <xf numFmtId="166" fontId="10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1" fontId="10" fillId="10" borderId="8" xfId="0" applyNumberFormat="1" applyFont="1" applyFill="1" applyBorder="1" applyAlignment="1">
      <alignment horizontal="center" vertical="center"/>
    </xf>
    <xf numFmtId="1" fontId="10" fillId="10" borderId="10" xfId="0" applyNumberFormat="1" applyFont="1" applyFill="1" applyBorder="1" applyAlignment="1">
      <alignment horizontal="center" vertical="center"/>
    </xf>
    <xf numFmtId="166" fontId="10" fillId="10" borderId="9" xfId="0" applyNumberFormat="1" applyFont="1" applyFill="1" applyBorder="1" applyAlignment="1">
      <alignment horizontal="center" vertical="center"/>
    </xf>
    <xf numFmtId="11" fontId="10" fillId="11" borderId="3" xfId="0" applyNumberFormat="1" applyFont="1" applyFill="1" applyBorder="1" applyAlignment="1">
      <alignment horizontal="center" vertical="center"/>
    </xf>
    <xf numFmtId="11" fontId="10" fillId="11" borderId="16" xfId="0" applyNumberFormat="1" applyFont="1" applyFill="1" applyBorder="1" applyAlignment="1">
      <alignment horizontal="center" vertical="center"/>
    </xf>
    <xf numFmtId="11" fontId="10" fillId="11" borderId="1" xfId="0" applyNumberFormat="1" applyFont="1" applyFill="1" applyBorder="1" applyAlignment="1">
      <alignment horizontal="center" vertical="center"/>
    </xf>
    <xf numFmtId="1" fontId="10" fillId="10" borderId="2" xfId="0" applyNumberFormat="1" applyFont="1" applyFill="1" applyBorder="1" applyAlignment="1">
      <alignment horizontal="center" vertical="center"/>
    </xf>
    <xf numFmtId="2" fontId="10" fillId="12" borderId="16" xfId="0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1" fontId="10" fillId="4" borderId="18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1" fontId="18" fillId="4" borderId="16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6" fontId="10" fillId="4" borderId="17" xfId="0" applyNumberFormat="1" applyFont="1" applyFill="1" applyBorder="1" applyAlignment="1">
      <alignment horizontal="center" vertical="center"/>
    </xf>
    <xf numFmtId="11" fontId="10" fillId="6" borderId="17" xfId="0" applyNumberFormat="1" applyFont="1" applyFill="1" applyBorder="1" applyAlignment="1">
      <alignment horizontal="center" vertical="center"/>
    </xf>
    <xf numFmtId="11" fontId="10" fillId="6" borderId="18" xfId="0" applyNumberFormat="1" applyFont="1" applyFill="1" applyBorder="1" applyAlignment="1">
      <alignment horizontal="center" vertical="center"/>
    </xf>
    <xf numFmtId="11" fontId="10" fillId="6" borderId="19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right" vertical="center"/>
    </xf>
    <xf numFmtId="2" fontId="10" fillId="0" borderId="18" xfId="0" applyNumberFormat="1" applyFont="1" applyBorder="1" applyAlignment="1">
      <alignment horizontal="center" vertical="center"/>
    </xf>
    <xf numFmtId="11" fontId="10" fillId="3" borderId="18" xfId="0" applyNumberFormat="1" applyFont="1" applyFill="1" applyBorder="1" applyAlignment="1">
      <alignment horizontal="center" vertical="center"/>
    </xf>
    <xf numFmtId="11" fontId="10" fillId="3" borderId="19" xfId="0" applyNumberFormat="1" applyFont="1" applyFill="1" applyBorder="1" applyAlignment="1">
      <alignment horizontal="center" vertical="center"/>
    </xf>
    <xf numFmtId="168" fontId="10" fillId="3" borderId="18" xfId="0" applyNumberFormat="1" applyFont="1" applyFill="1" applyBorder="1" applyAlignment="1">
      <alignment horizontal="center" vertical="center"/>
    </xf>
    <xf numFmtId="168" fontId="10" fillId="3" borderId="19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0" fillId="0" borderId="18" xfId="0" applyBorder="1"/>
    <xf numFmtId="1" fontId="19" fillId="4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0" fontId="7" fillId="0" borderId="22" xfId="0" applyFont="1" applyBorder="1" applyAlignment="1">
      <alignment horizontal="center" vertical="center"/>
    </xf>
    <xf numFmtId="0" fontId="10" fillId="4" borderId="18" xfId="0" applyFont="1" applyFill="1" applyBorder="1" applyAlignment="1">
      <alignment vertical="center"/>
    </xf>
    <xf numFmtId="1" fontId="10" fillId="4" borderId="23" xfId="0" applyNumberFormat="1" applyFont="1" applyFill="1" applyBorder="1" applyAlignment="1">
      <alignment horizontal="center" vertical="center"/>
    </xf>
    <xf numFmtId="167" fontId="10" fillId="0" borderId="16" xfId="0" applyNumberFormat="1" applyFont="1" applyBorder="1" applyAlignment="1">
      <alignment horizontal="center" vertical="center"/>
    </xf>
    <xf numFmtId="2" fontId="10" fillId="0" borderId="19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" fontId="10" fillId="10" borderId="18" xfId="0" applyNumberFormat="1" applyFont="1" applyFill="1" applyBorder="1" applyAlignment="1">
      <alignment horizontal="center" vertical="center"/>
    </xf>
    <xf numFmtId="1" fontId="10" fillId="10" borderId="1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4" borderId="0" xfId="0" applyNumberFormat="1" applyFont="1" applyFill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1" fontId="17" fillId="4" borderId="16" xfId="0" applyNumberFormat="1" applyFont="1" applyFill="1" applyBorder="1" applyAlignment="1">
      <alignment horizontal="center" vertical="center"/>
    </xf>
    <xf numFmtId="2" fontId="17" fillId="0" borderId="16" xfId="0" applyNumberFormat="1" applyFont="1" applyBorder="1" applyAlignment="1">
      <alignment horizontal="center" vertical="center"/>
    </xf>
    <xf numFmtId="2" fontId="17" fillId="0" borderId="18" xfId="0" applyNumberFormat="1" applyFont="1" applyBorder="1" applyAlignment="1">
      <alignment horizontal="center" vertical="center"/>
    </xf>
    <xf numFmtId="11" fontId="17" fillId="6" borderId="1" xfId="0" applyNumberFormat="1" applyFont="1" applyFill="1" applyBorder="1" applyAlignment="1">
      <alignment horizontal="center" vertical="center"/>
    </xf>
    <xf numFmtId="11" fontId="17" fillId="6" borderId="19" xfId="0" applyNumberFormat="1" applyFont="1" applyFill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1" fontId="10" fillId="3" borderId="24" xfId="0" applyNumberFormat="1" applyFont="1" applyFill="1" applyBorder="1" applyAlignment="1">
      <alignment horizontal="center" vertical="center"/>
    </xf>
    <xf numFmtId="11" fontId="17" fillId="3" borderId="16" xfId="0" applyNumberFormat="1" applyFont="1" applyFill="1" applyBorder="1" applyAlignment="1">
      <alignment horizontal="center" vertical="center"/>
    </xf>
    <xf numFmtId="11" fontId="17" fillId="3" borderId="1" xfId="0" applyNumberFormat="1" applyFont="1" applyFill="1" applyBorder="1" applyAlignment="1">
      <alignment horizontal="center" vertical="center"/>
    </xf>
    <xf numFmtId="168" fontId="17" fillId="3" borderId="16" xfId="0" applyNumberFormat="1" applyFont="1" applyFill="1" applyBorder="1" applyAlignment="1">
      <alignment horizontal="center" vertical="center"/>
    </xf>
    <xf numFmtId="168" fontId="17" fillId="3" borderId="1" xfId="0" applyNumberFormat="1" applyFont="1" applyFill="1" applyBorder="1" applyAlignment="1">
      <alignment horizontal="center" vertical="center"/>
    </xf>
    <xf numFmtId="168" fontId="17" fillId="3" borderId="0" xfId="0" applyNumberFormat="1" applyFont="1" applyFill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168" fontId="14" fillId="3" borderId="24" xfId="0" applyNumberFormat="1" applyFont="1" applyFill="1" applyBorder="1" applyAlignment="1">
      <alignment horizontal="center" vertical="center"/>
    </xf>
    <xf numFmtId="168" fontId="14" fillId="3" borderId="25" xfId="0" applyNumberFormat="1" applyFont="1" applyFill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11" fontId="17" fillId="3" borderId="24" xfId="0" applyNumberFormat="1" applyFont="1" applyFill="1" applyBorder="1" applyAlignment="1">
      <alignment horizontal="center" vertical="center"/>
    </xf>
    <xf numFmtId="2" fontId="17" fillId="0" borderId="27" xfId="0" applyNumberFormat="1" applyFont="1" applyBorder="1" applyAlignment="1">
      <alignment horizontal="center" vertical="center"/>
    </xf>
    <xf numFmtId="2" fontId="17" fillId="0" borderId="24" xfId="0" applyNumberFormat="1" applyFont="1" applyBorder="1" applyAlignment="1">
      <alignment horizontal="center" vertical="center"/>
    </xf>
    <xf numFmtId="2" fontId="17" fillId="0" borderId="26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7" fillId="0" borderId="16" xfId="0" applyFont="1" applyBorder="1"/>
    <xf numFmtId="0" fontId="17" fillId="0" borderId="18" xfId="0" applyFont="1" applyBorder="1"/>
    <xf numFmtId="11" fontId="10" fillId="3" borderId="28" xfId="0" applyNumberFormat="1" applyFont="1" applyFill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67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1" fontId="18" fillId="4" borderId="18" xfId="0" applyNumberFormat="1" applyFont="1" applyFill="1" applyBorder="1" applyAlignment="1">
      <alignment horizontal="center" vertical="center"/>
    </xf>
    <xf numFmtId="1" fontId="18" fillId="4" borderId="19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7" fontId="10" fillId="0" borderId="18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1" fontId="17" fillId="3" borderId="18" xfId="0" applyNumberFormat="1" applyFont="1" applyFill="1" applyBorder="1" applyAlignment="1">
      <alignment horizontal="center" vertical="center"/>
    </xf>
    <xf numFmtId="11" fontId="17" fillId="3" borderId="26" xfId="0" applyNumberFormat="1" applyFont="1" applyFill="1" applyBorder="1" applyAlignment="1">
      <alignment horizontal="center" vertical="center"/>
    </xf>
    <xf numFmtId="0" fontId="4" fillId="0" borderId="16" xfId="3"/>
    <xf numFmtId="2" fontId="4" fillId="0" borderId="16" xfId="3" applyNumberFormat="1"/>
    <xf numFmtId="2" fontId="10" fillId="0" borderId="16" xfId="3" applyNumberFormat="1" applyFont="1" applyAlignment="1">
      <alignment horizontal="center" vertical="center"/>
    </xf>
    <xf numFmtId="0" fontId="10" fillId="0" borderId="16" xfId="3" applyFont="1" applyAlignment="1">
      <alignment horizontal="center" vertical="center"/>
    </xf>
    <xf numFmtId="0" fontId="7" fillId="0" borderId="16" xfId="3" applyFont="1" applyAlignment="1">
      <alignment horizontal="center" vertical="center"/>
    </xf>
    <xf numFmtId="166" fontId="10" fillId="0" borderId="16" xfId="3" applyNumberFormat="1" applyFont="1" applyAlignment="1">
      <alignment horizontal="center" vertical="center"/>
    </xf>
    <xf numFmtId="1" fontId="10" fillId="0" borderId="16" xfId="3" applyNumberFormat="1" applyFont="1" applyAlignment="1">
      <alignment horizontal="center" vertical="center"/>
    </xf>
    <xf numFmtId="2" fontId="10" fillId="0" borderId="18" xfId="3" applyNumberFormat="1" applyFont="1" applyBorder="1" applyAlignment="1">
      <alignment horizontal="center" vertical="center"/>
    </xf>
    <xf numFmtId="0" fontId="10" fillId="0" borderId="18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10" fillId="5" borderId="8" xfId="3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7" fillId="4" borderId="16" xfId="3" applyFont="1" applyFill="1" applyAlignment="1">
      <alignment horizontal="center" vertical="center"/>
    </xf>
    <xf numFmtId="165" fontId="7" fillId="0" borderId="8" xfId="3" applyNumberFormat="1" applyFont="1" applyBorder="1" applyAlignment="1">
      <alignment horizontal="center" vertical="center"/>
    </xf>
    <xf numFmtId="165" fontId="7" fillId="0" borderId="16" xfId="3" applyNumberFormat="1" applyFont="1" applyAlignment="1">
      <alignment horizontal="center" vertical="center"/>
    </xf>
    <xf numFmtId="0" fontId="10" fillId="5" borderId="16" xfId="3" applyFont="1" applyFill="1" applyAlignment="1">
      <alignment horizontal="center" vertical="center"/>
    </xf>
    <xf numFmtId="0" fontId="10" fillId="0" borderId="0" xfId="0" applyFont="1"/>
    <xf numFmtId="1" fontId="10" fillId="5" borderId="16" xfId="3" applyNumberFormat="1" applyFont="1" applyFill="1" applyAlignment="1">
      <alignment horizontal="center" vertical="center"/>
    </xf>
    <xf numFmtId="0" fontId="10" fillId="0" borderId="29" xfId="3" applyFont="1" applyBorder="1" applyAlignment="1">
      <alignment horizontal="center" vertical="center"/>
    </xf>
    <xf numFmtId="0" fontId="10" fillId="13" borderId="29" xfId="3" applyFont="1" applyFill="1" applyBorder="1" applyAlignment="1">
      <alignment horizontal="center" vertical="center"/>
    </xf>
    <xf numFmtId="0" fontId="7" fillId="2" borderId="16" xfId="3" applyFont="1" applyFill="1" applyAlignment="1">
      <alignment vertical="center"/>
    </xf>
    <xf numFmtId="0" fontId="7" fillId="2" borderId="16" xfId="3" applyFont="1" applyFill="1" applyAlignment="1">
      <alignment vertical="center" wrapText="1"/>
    </xf>
    <xf numFmtId="0" fontId="7" fillId="0" borderId="21" xfId="3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8" xfId="3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2" fontId="10" fillId="0" borderId="0" xfId="3" applyNumberFormat="1" applyFont="1" applyBorder="1" applyAlignment="1">
      <alignment horizontal="center" vertical="center"/>
    </xf>
    <xf numFmtId="166" fontId="18" fillId="4" borderId="16" xfId="0" applyNumberFormat="1" applyFont="1" applyFill="1" applyBorder="1" applyAlignment="1">
      <alignment horizontal="center" vertical="center"/>
    </xf>
    <xf numFmtId="168" fontId="17" fillId="3" borderId="18" xfId="0" applyNumberFormat="1" applyFont="1" applyFill="1" applyBorder="1" applyAlignment="1">
      <alignment horizontal="center" vertical="center"/>
    </xf>
    <xf numFmtId="168" fontId="17" fillId="3" borderId="26" xfId="0" applyNumberFormat="1" applyFont="1" applyFill="1" applyBorder="1" applyAlignment="1">
      <alignment horizontal="center" vertical="center"/>
    </xf>
    <xf numFmtId="0" fontId="10" fillId="0" borderId="17" xfId="3" applyFont="1" applyBorder="1" applyAlignment="1">
      <alignment horizontal="center" vertical="center"/>
    </xf>
    <xf numFmtId="1" fontId="17" fillId="0" borderId="16" xfId="0" applyNumberFormat="1" applyFont="1" applyBorder="1" applyAlignment="1">
      <alignment horizontal="center" vertical="center"/>
    </xf>
    <xf numFmtId="166" fontId="10" fillId="4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0" borderId="21" xfId="3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7" fillId="0" borderId="16" xfId="3" applyFont="1" applyAlignment="1">
      <alignment vertical="center"/>
    </xf>
    <xf numFmtId="0" fontId="19" fillId="0" borderId="8" xfId="0" applyFont="1" applyBorder="1" applyAlignment="1">
      <alignment horizontal="center" vertical="center"/>
    </xf>
    <xf numFmtId="165" fontId="7" fillId="0" borderId="18" xfId="3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0" fillId="5" borderId="0" xfId="3" applyFont="1" applyFill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1" fontId="10" fillId="0" borderId="18" xfId="3" applyNumberFormat="1" applyFont="1" applyBorder="1" applyAlignment="1">
      <alignment horizontal="center" vertical="center"/>
    </xf>
    <xf numFmtId="166" fontId="17" fillId="0" borderId="16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166" fontId="10" fillId="0" borderId="18" xfId="3" applyNumberFormat="1" applyFont="1" applyBorder="1" applyAlignment="1">
      <alignment horizontal="center" vertical="center"/>
    </xf>
    <xf numFmtId="49" fontId="10" fillId="4" borderId="16" xfId="0" applyNumberFormat="1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1" fontId="10" fillId="10" borderId="16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10" fillId="0" borderId="24" xfId="0" applyFont="1" applyBorder="1"/>
    <xf numFmtId="0" fontId="3" fillId="0" borderId="16" xfId="4"/>
    <xf numFmtId="0" fontId="23" fillId="0" borderId="16" xfId="4" applyFont="1"/>
    <xf numFmtId="2" fontId="23" fillId="0" borderId="16" xfId="4" applyNumberFormat="1" applyFont="1" applyAlignment="1">
      <alignment horizontal="center" vertical="center"/>
    </xf>
    <xf numFmtId="1" fontId="23" fillId="0" borderId="16" xfId="4" applyNumberFormat="1" applyFont="1" applyAlignment="1">
      <alignment horizontal="center" vertical="center"/>
    </xf>
    <xf numFmtId="167" fontId="23" fillId="0" borderId="16" xfId="4" applyNumberFormat="1" applyFont="1" applyAlignment="1">
      <alignment horizontal="center" vertical="center"/>
    </xf>
    <xf numFmtId="0" fontId="23" fillId="0" borderId="16" xfId="4" applyFont="1" applyAlignment="1">
      <alignment horizontal="center" vertical="center"/>
    </xf>
    <xf numFmtId="0" fontId="24" fillId="0" borderId="16" xfId="4" applyFont="1" applyAlignment="1">
      <alignment horizontal="center" vertical="center"/>
    </xf>
    <xf numFmtId="165" fontId="23" fillId="0" borderId="16" xfId="4" applyNumberFormat="1" applyFont="1" applyAlignment="1">
      <alignment horizontal="center" vertical="center"/>
    </xf>
    <xf numFmtId="0" fontId="23" fillId="0" borderId="16" xfId="4" applyFont="1" applyAlignment="1">
      <alignment vertical="center"/>
    </xf>
    <xf numFmtId="0" fontId="25" fillId="0" borderId="16" xfId="4" applyFont="1" applyAlignment="1">
      <alignment vertical="center"/>
    </xf>
    <xf numFmtId="1" fontId="24" fillId="2" borderId="16" xfId="4" applyNumberFormat="1" applyFont="1" applyFill="1" applyAlignment="1">
      <alignment horizontal="center" vertical="center" wrapText="1"/>
    </xf>
    <xf numFmtId="1" fontId="24" fillId="2" borderId="2" xfId="4" applyNumberFormat="1" applyFont="1" applyFill="1" applyBorder="1" applyAlignment="1">
      <alignment horizontal="center" vertical="center" wrapText="1"/>
    </xf>
    <xf numFmtId="1" fontId="24" fillId="2" borderId="1" xfId="4" applyNumberFormat="1" applyFont="1" applyFill="1" applyBorder="1" applyAlignment="1">
      <alignment horizontal="center" vertical="center" wrapText="1"/>
    </xf>
    <xf numFmtId="0" fontId="24" fillId="2" borderId="2" xfId="4" applyFont="1" applyFill="1" applyBorder="1" applyAlignment="1">
      <alignment horizontal="center" vertical="center"/>
    </xf>
    <xf numFmtId="0" fontId="24" fillId="2" borderId="16" xfId="4" applyFont="1" applyFill="1" applyAlignment="1">
      <alignment horizontal="center" vertical="center"/>
    </xf>
    <xf numFmtId="164" fontId="24" fillId="2" borderId="16" xfId="4" applyNumberFormat="1" applyFont="1" applyFill="1" applyAlignment="1">
      <alignment horizontal="center" vertical="center"/>
    </xf>
    <xf numFmtId="0" fontId="24" fillId="0" borderId="16" xfId="4" applyFont="1"/>
    <xf numFmtId="11" fontId="23" fillId="0" borderId="16" xfId="4" applyNumberFormat="1" applyFont="1" applyAlignment="1">
      <alignment horizontal="center"/>
    </xf>
    <xf numFmtId="166" fontId="23" fillId="0" borderId="16" xfId="4" applyNumberFormat="1" applyFont="1" applyAlignment="1">
      <alignment horizontal="center" vertical="center"/>
    </xf>
    <xf numFmtId="167" fontId="25" fillId="0" borderId="16" xfId="4" applyNumberFormat="1" applyFont="1" applyAlignment="1">
      <alignment horizontal="center" vertical="center"/>
    </xf>
    <xf numFmtId="165" fontId="24" fillId="0" borderId="16" xfId="4" applyNumberFormat="1" applyFont="1" applyAlignment="1">
      <alignment horizontal="center" vertical="center"/>
    </xf>
    <xf numFmtId="49" fontId="23" fillId="0" borderId="16" xfId="4" applyNumberFormat="1" applyFont="1" applyAlignment="1">
      <alignment horizontal="center" vertical="center"/>
    </xf>
    <xf numFmtId="168" fontId="23" fillId="0" borderId="16" xfId="4" applyNumberFormat="1" applyFont="1" applyAlignment="1">
      <alignment horizontal="center" vertical="center"/>
    </xf>
    <xf numFmtId="0" fontId="23" fillId="0" borderId="16" xfId="4" applyFont="1" applyAlignment="1">
      <alignment horizontal="left" vertical="center"/>
    </xf>
    <xf numFmtId="0" fontId="27" fillId="0" borderId="16" xfId="4" applyFont="1"/>
    <xf numFmtId="2" fontId="27" fillId="0" borderId="16" xfId="4" applyNumberFormat="1" applyFont="1" applyAlignment="1">
      <alignment horizontal="center" vertical="center"/>
    </xf>
    <xf numFmtId="0" fontId="27" fillId="0" borderId="16" xfId="4" applyFont="1" applyAlignment="1">
      <alignment horizontal="center" vertical="center"/>
    </xf>
    <xf numFmtId="1" fontId="27" fillId="0" borderId="16" xfId="4" applyNumberFormat="1" applyFont="1" applyAlignment="1">
      <alignment horizontal="center" vertical="center"/>
    </xf>
    <xf numFmtId="1" fontId="28" fillId="0" borderId="16" xfId="4" applyNumberFormat="1" applyFont="1" applyAlignment="1">
      <alignment horizontal="center" vertical="center" wrapText="1"/>
    </xf>
    <xf numFmtId="0" fontId="28" fillId="0" borderId="16" xfId="4" applyFont="1" applyAlignment="1">
      <alignment horizontal="center" vertical="center"/>
    </xf>
    <xf numFmtId="0" fontId="28" fillId="0" borderId="16" xfId="4" applyFont="1" applyAlignment="1">
      <alignment horizontal="center" vertical="center" wrapText="1"/>
    </xf>
    <xf numFmtId="0" fontId="28" fillId="0" borderId="16" xfId="4" applyFont="1" applyAlignment="1">
      <alignment horizontal="center"/>
    </xf>
    <xf numFmtId="0" fontId="27" fillId="0" borderId="16" xfId="4" applyFont="1" applyAlignment="1">
      <alignment horizontal="center"/>
    </xf>
    <xf numFmtId="0" fontId="29" fillId="0" borderId="16" xfId="4" applyFont="1"/>
    <xf numFmtId="164" fontId="32" fillId="0" borderId="16" xfId="4" applyNumberFormat="1" applyFont="1" applyAlignment="1">
      <alignment vertical="center"/>
    </xf>
    <xf numFmtId="164" fontId="32" fillId="0" borderId="16" xfId="4" applyNumberFormat="1" applyFont="1" applyAlignment="1">
      <alignment horizontal="center" vertical="center"/>
    </xf>
    <xf numFmtId="0" fontId="32" fillId="0" borderId="16" xfId="4" applyFont="1" applyAlignment="1">
      <alignment vertical="center"/>
    </xf>
    <xf numFmtId="0" fontId="32" fillId="0" borderId="16" xfId="4" applyFont="1" applyAlignment="1">
      <alignment horizontal="center" vertical="center" wrapText="1"/>
    </xf>
    <xf numFmtId="0" fontId="32" fillId="0" borderId="16" xfId="4" applyFont="1" applyAlignment="1">
      <alignment horizontal="center" vertical="center"/>
    </xf>
    <xf numFmtId="1" fontId="32" fillId="0" borderId="16" xfId="4" applyNumberFormat="1" applyFont="1" applyAlignment="1">
      <alignment horizontal="center" vertical="center" wrapText="1"/>
    </xf>
    <xf numFmtId="164" fontId="32" fillId="0" borderId="16" xfId="4" applyNumberFormat="1" applyFont="1" applyAlignment="1">
      <alignment horizontal="center" vertical="center" wrapText="1"/>
    </xf>
    <xf numFmtId="0" fontId="33" fillId="0" borderId="16" xfId="4" applyFont="1" applyAlignment="1">
      <alignment horizontal="left" vertical="center"/>
    </xf>
    <xf numFmtId="0" fontId="33" fillId="0" borderId="16" xfId="4" applyFont="1"/>
    <xf numFmtId="0" fontId="33" fillId="0" borderId="16" xfId="4" applyFont="1" applyAlignment="1">
      <alignment horizontal="center" vertical="center"/>
    </xf>
    <xf numFmtId="2" fontId="33" fillId="0" borderId="16" xfId="4" applyNumberFormat="1" applyFont="1" applyAlignment="1">
      <alignment horizontal="center" vertical="center"/>
    </xf>
    <xf numFmtId="1" fontId="33" fillId="0" borderId="16" xfId="4" applyNumberFormat="1" applyFont="1" applyAlignment="1">
      <alignment horizontal="center" vertical="center"/>
    </xf>
    <xf numFmtId="0" fontId="31" fillId="0" borderId="16" xfId="4" applyFont="1" applyAlignment="1">
      <alignment vertical="center"/>
    </xf>
    <xf numFmtId="165" fontId="33" fillId="0" borderId="16" xfId="4" applyNumberFormat="1" applyFont="1" applyAlignment="1">
      <alignment horizontal="center" vertical="center"/>
    </xf>
    <xf numFmtId="0" fontId="33" fillId="0" borderId="16" xfId="4" applyFont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28" fillId="0" borderId="16" xfId="4" applyFont="1"/>
    <xf numFmtId="2" fontId="27" fillId="0" borderId="2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6" fontId="27" fillId="0" borderId="16" xfId="4" applyNumberFormat="1" applyFont="1" applyAlignment="1">
      <alignment horizontal="center"/>
    </xf>
    <xf numFmtId="2" fontId="27" fillId="0" borderId="16" xfId="4" applyNumberFormat="1" applyFont="1" applyAlignment="1">
      <alignment horizontal="center"/>
    </xf>
    <xf numFmtId="1" fontId="27" fillId="0" borderId="16" xfId="4" applyNumberFormat="1" applyFont="1" applyAlignment="1">
      <alignment horizontal="center"/>
    </xf>
    <xf numFmtId="0" fontId="3" fillId="0" borderId="16" xfId="4" applyAlignment="1">
      <alignment horizontal="center"/>
    </xf>
    <xf numFmtId="0" fontId="30" fillId="0" borderId="32" xfId="0" applyFont="1" applyBorder="1" applyAlignment="1">
      <alignment horizontal="center" vertical="center"/>
    </xf>
    <xf numFmtId="166" fontId="33" fillId="0" borderId="16" xfId="4" applyNumberFormat="1" applyFont="1" applyAlignment="1">
      <alignment horizontal="center" vertical="center"/>
    </xf>
    <xf numFmtId="165" fontId="32" fillId="0" borderId="16" xfId="4" applyNumberFormat="1" applyFont="1" applyAlignment="1">
      <alignment horizontal="center" vertical="center"/>
    </xf>
    <xf numFmtId="167" fontId="33" fillId="0" borderId="16" xfId="4" applyNumberFormat="1" applyFont="1" applyAlignment="1">
      <alignment horizontal="center" vertical="center"/>
    </xf>
    <xf numFmtId="0" fontId="36" fillId="0" borderId="16" xfId="4" applyFont="1" applyAlignment="1">
      <alignment horizontal="center" vertical="center"/>
    </xf>
    <xf numFmtId="168" fontId="33" fillId="0" borderId="16" xfId="4" applyNumberFormat="1" applyFont="1" applyAlignment="1">
      <alignment horizontal="center" vertical="center"/>
    </xf>
    <xf numFmtId="49" fontId="33" fillId="0" borderId="16" xfId="4" applyNumberFormat="1" applyFont="1" applyAlignment="1">
      <alignment horizontal="center" vertical="center"/>
    </xf>
    <xf numFmtId="166" fontId="23" fillId="0" borderId="16" xfId="4" applyNumberFormat="1" applyFont="1"/>
    <xf numFmtId="169" fontId="33" fillId="0" borderId="16" xfId="4" applyNumberFormat="1" applyFont="1" applyAlignment="1">
      <alignment horizontal="center" vertical="center"/>
    </xf>
    <xf numFmtId="0" fontId="27" fillId="0" borderId="16" xfId="4" applyFont="1" applyAlignment="1">
      <alignment horizontal="center" vertical="center" wrapText="1"/>
    </xf>
    <xf numFmtId="2" fontId="27" fillId="0" borderId="16" xfId="4" applyNumberFormat="1" applyFont="1" applyAlignment="1">
      <alignment horizontal="center" vertical="center" wrapText="1"/>
    </xf>
    <xf numFmtId="0" fontId="10" fillId="0" borderId="16" xfId="5" applyFont="1" applyAlignment="1">
      <alignment horizontal="center" vertical="center"/>
    </xf>
    <xf numFmtId="1" fontId="10" fillId="0" borderId="2" xfId="5" applyNumberFormat="1" applyFont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31" fillId="0" borderId="29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11" fontId="31" fillId="0" borderId="0" xfId="0" applyNumberFormat="1" applyFont="1" applyAlignment="1">
      <alignment horizontal="center" vertical="center"/>
    </xf>
    <xf numFmtId="11" fontId="31" fillId="0" borderId="29" xfId="0" applyNumberFormat="1" applyFont="1" applyBorder="1" applyAlignment="1">
      <alignment horizontal="center" vertical="center"/>
    </xf>
    <xf numFmtId="0" fontId="7" fillId="2" borderId="16" xfId="6" applyFont="1" applyFill="1" applyAlignment="1">
      <alignment horizontal="center" vertical="center"/>
    </xf>
    <xf numFmtId="0" fontId="7" fillId="3" borderId="16" xfId="6" applyFont="1" applyFill="1" applyAlignment="1">
      <alignment horizontal="center" vertical="center"/>
    </xf>
    <xf numFmtId="0" fontId="1" fillId="0" borderId="16" xfId="6"/>
    <xf numFmtId="0" fontId="7" fillId="3" borderId="1" xfId="6" applyFont="1" applyFill="1" applyBorder="1" applyAlignment="1">
      <alignment horizontal="center" vertical="center"/>
    </xf>
    <xf numFmtId="164" fontId="7" fillId="2" borderId="16" xfId="6" applyNumberFormat="1" applyFont="1" applyFill="1" applyAlignment="1">
      <alignment horizontal="center" vertical="center"/>
    </xf>
    <xf numFmtId="0" fontId="7" fillId="2" borderId="6" xfId="6" applyFont="1" applyFill="1" applyBorder="1" applyAlignment="1">
      <alignment horizontal="center" vertical="center"/>
    </xf>
    <xf numFmtId="0" fontId="7" fillId="2" borderId="15" xfId="6" applyFont="1" applyFill="1" applyBorder="1" applyAlignment="1">
      <alignment horizontal="center" vertical="center"/>
    </xf>
    <xf numFmtId="1" fontId="7" fillId="2" borderId="1" xfId="6" applyNumberFormat="1" applyFont="1" applyFill="1" applyBorder="1" applyAlignment="1">
      <alignment horizontal="center" vertical="center" wrapText="1"/>
    </xf>
    <xf numFmtId="1" fontId="7" fillId="2" borderId="2" xfId="6" applyNumberFormat="1" applyFont="1" applyFill="1" applyBorder="1" applyAlignment="1">
      <alignment horizontal="center" vertical="center" wrapText="1"/>
    </xf>
    <xf numFmtId="1" fontId="7" fillId="2" borderId="6" xfId="6" applyNumberFormat="1" applyFont="1" applyFill="1" applyBorder="1" applyAlignment="1">
      <alignment horizontal="center" vertical="center" wrapText="1"/>
    </xf>
    <xf numFmtId="0" fontId="7" fillId="0" borderId="8" xfId="6" applyFont="1" applyBorder="1" applyAlignment="1">
      <alignment horizontal="center" vertical="center"/>
    </xf>
    <xf numFmtId="165" fontId="7" fillId="0" borderId="8" xfId="6" applyNumberFormat="1" applyFont="1" applyBorder="1" applyAlignment="1">
      <alignment horizontal="center" vertical="center"/>
    </xf>
    <xf numFmtId="0" fontId="7" fillId="4" borderId="10" xfId="6" applyFont="1" applyFill="1" applyBorder="1" applyAlignment="1">
      <alignment horizontal="center" vertical="center" wrapText="1"/>
    </xf>
    <xf numFmtId="0" fontId="10" fillId="5" borderId="9" xfId="6" applyFont="1" applyFill="1" applyBorder="1" applyAlignment="1">
      <alignment horizontal="center" vertical="center"/>
    </xf>
    <xf numFmtId="0" fontId="10" fillId="5" borderId="8" xfId="6" applyFont="1" applyFill="1" applyBorder="1" applyAlignment="1">
      <alignment horizontal="center" vertical="center"/>
    </xf>
    <xf numFmtId="0" fontId="10" fillId="5" borderId="10" xfId="6" applyFont="1" applyFill="1" applyBorder="1" applyAlignment="1">
      <alignment horizontal="center" vertical="center"/>
    </xf>
    <xf numFmtId="0" fontId="7" fillId="5" borderId="8" xfId="6" applyFont="1" applyFill="1" applyBorder="1" applyAlignment="1">
      <alignment horizontal="center" vertical="center"/>
    </xf>
    <xf numFmtId="166" fontId="10" fillId="5" borderId="8" xfId="6" applyNumberFormat="1" applyFont="1" applyFill="1" applyBorder="1" applyAlignment="1">
      <alignment horizontal="center" vertical="center"/>
    </xf>
    <xf numFmtId="11" fontId="10" fillId="11" borderId="3" xfId="6" applyNumberFormat="1" applyFont="1" applyFill="1" applyBorder="1" applyAlignment="1">
      <alignment horizontal="center" vertical="center"/>
    </xf>
    <xf numFmtId="11" fontId="10" fillId="11" borderId="16" xfId="6" applyNumberFormat="1" applyFont="1" applyFill="1" applyAlignment="1">
      <alignment horizontal="center" vertical="center"/>
    </xf>
    <xf numFmtId="11" fontId="10" fillId="11" borderId="1" xfId="6" applyNumberFormat="1" applyFont="1" applyFill="1" applyBorder="1" applyAlignment="1">
      <alignment horizontal="center" vertical="center"/>
    </xf>
    <xf numFmtId="1" fontId="10" fillId="5" borderId="2" xfId="6" applyNumberFormat="1" applyFont="1" applyFill="1" applyBorder="1" applyAlignment="1">
      <alignment horizontal="center" vertical="center"/>
    </xf>
    <xf numFmtId="0" fontId="10" fillId="5" borderId="11" xfId="6" applyFont="1" applyFill="1" applyBorder="1" applyAlignment="1">
      <alignment horizontal="center" vertical="center"/>
    </xf>
    <xf numFmtId="1" fontId="10" fillId="5" borderId="8" xfId="6" applyNumberFormat="1" applyFont="1" applyFill="1" applyBorder="1" applyAlignment="1">
      <alignment horizontal="center" vertical="center"/>
    </xf>
    <xf numFmtId="1" fontId="10" fillId="5" borderId="11" xfId="6" applyNumberFormat="1" applyFont="1" applyFill="1" applyBorder="1" applyAlignment="1">
      <alignment horizontal="center" vertical="center"/>
    </xf>
    <xf numFmtId="167" fontId="10" fillId="5" borderId="16" xfId="6" applyNumberFormat="1" applyFont="1" applyFill="1" applyAlignment="1">
      <alignment horizontal="center" vertical="center"/>
    </xf>
    <xf numFmtId="167" fontId="10" fillId="5" borderId="8" xfId="6" applyNumberFormat="1" applyFont="1" applyFill="1" applyBorder="1" applyAlignment="1">
      <alignment horizontal="center" vertical="center"/>
    </xf>
    <xf numFmtId="2" fontId="10" fillId="5" borderId="8" xfId="6" applyNumberFormat="1" applyFont="1" applyFill="1" applyBorder="1" applyAlignment="1">
      <alignment horizontal="center" vertical="center"/>
    </xf>
    <xf numFmtId="2" fontId="10" fillId="5" borderId="11" xfId="6" applyNumberFormat="1" applyFont="1" applyFill="1" applyBorder="1" applyAlignment="1">
      <alignment horizontal="center" vertical="center"/>
    </xf>
    <xf numFmtId="2" fontId="10" fillId="5" borderId="16" xfId="6" applyNumberFormat="1" applyFont="1" applyFill="1" applyAlignment="1">
      <alignment horizontal="center" vertical="center"/>
    </xf>
    <xf numFmtId="2" fontId="10" fillId="5" borderId="1" xfId="6" applyNumberFormat="1" applyFont="1" applyFill="1" applyBorder="1" applyAlignment="1">
      <alignment horizontal="center" vertical="center"/>
    </xf>
    <xf numFmtId="11" fontId="10" fillId="3" borderId="16" xfId="6" applyNumberFormat="1" applyFont="1" applyFill="1" applyAlignment="1">
      <alignment horizontal="center" vertical="center"/>
    </xf>
    <xf numFmtId="11" fontId="10" fillId="3" borderId="1" xfId="6" applyNumberFormat="1" applyFont="1" applyFill="1" applyBorder="1" applyAlignment="1">
      <alignment horizontal="center" vertical="center"/>
    </xf>
    <xf numFmtId="168" fontId="10" fillId="3" borderId="16" xfId="6" applyNumberFormat="1" applyFont="1" applyFill="1" applyAlignment="1">
      <alignment horizontal="center" vertical="center"/>
    </xf>
    <xf numFmtId="168" fontId="10" fillId="3" borderId="1" xfId="6" applyNumberFormat="1" applyFont="1" applyFill="1" applyBorder="1" applyAlignment="1">
      <alignment horizontal="center" vertical="center"/>
    </xf>
    <xf numFmtId="0" fontId="10" fillId="0" borderId="8" xfId="6" applyFont="1" applyBorder="1" applyAlignment="1">
      <alignment horizontal="left" vertical="center"/>
    </xf>
    <xf numFmtId="0" fontId="10" fillId="0" borderId="16" xfId="6" applyFont="1" applyAlignment="1">
      <alignment horizontal="center" vertical="center"/>
    </xf>
    <xf numFmtId="0" fontId="7" fillId="0" borderId="16" xfId="6" applyFont="1" applyAlignment="1">
      <alignment horizontal="center" vertical="center"/>
    </xf>
    <xf numFmtId="0" fontId="10" fillId="0" borderId="16" xfId="6" applyFont="1" applyAlignment="1">
      <alignment horizontal="left" vertical="center"/>
    </xf>
    <xf numFmtId="165" fontId="7" fillId="0" borderId="16" xfId="6" applyNumberFormat="1" applyFont="1" applyAlignment="1">
      <alignment horizontal="center" vertical="center"/>
    </xf>
    <xf numFmtId="0" fontId="10" fillId="4" borderId="3" xfId="6" applyFont="1" applyFill="1" applyBorder="1" applyAlignment="1">
      <alignment horizontal="center" vertical="center"/>
    </xf>
    <xf numFmtId="0" fontId="10" fillId="4" borderId="16" xfId="6" applyFont="1" applyFill="1" applyAlignment="1">
      <alignment horizontal="center" vertical="center"/>
    </xf>
    <xf numFmtId="0" fontId="10" fillId="4" borderId="1" xfId="6" applyFont="1" applyFill="1" applyBorder="1" applyAlignment="1">
      <alignment horizontal="center" vertical="center"/>
    </xf>
    <xf numFmtId="0" fontId="7" fillId="4" borderId="16" xfId="6" applyFont="1" applyFill="1" applyAlignment="1">
      <alignment horizontal="center" vertical="center"/>
    </xf>
    <xf numFmtId="166" fontId="10" fillId="4" borderId="16" xfId="6" applyNumberFormat="1" applyFont="1" applyFill="1" applyAlignment="1">
      <alignment horizontal="center" vertical="center"/>
    </xf>
    <xf numFmtId="11" fontId="10" fillId="6" borderId="3" xfId="6" applyNumberFormat="1" applyFont="1" applyFill="1" applyBorder="1" applyAlignment="1">
      <alignment horizontal="center" vertical="center"/>
    </xf>
    <xf numFmtId="11" fontId="10" fillId="6" borderId="16" xfId="6" applyNumberFormat="1" applyFont="1" applyFill="1" applyAlignment="1">
      <alignment horizontal="center" vertical="center"/>
    </xf>
    <xf numFmtId="11" fontId="10" fillId="6" borderId="1" xfId="6" applyNumberFormat="1" applyFont="1" applyFill="1" applyBorder="1" applyAlignment="1">
      <alignment horizontal="center" vertical="center"/>
    </xf>
    <xf numFmtId="1" fontId="10" fillId="4" borderId="2" xfId="6" applyNumberFormat="1" applyFont="1" applyFill="1" applyBorder="1" applyAlignment="1">
      <alignment horizontal="center" vertical="center"/>
    </xf>
    <xf numFmtId="0" fontId="10" fillId="0" borderId="2" xfId="6" applyFont="1" applyBorder="1" applyAlignment="1">
      <alignment horizontal="center" vertical="center"/>
    </xf>
    <xf numFmtId="167" fontId="10" fillId="0" borderId="16" xfId="6" applyNumberFormat="1" applyFont="1" applyAlignment="1">
      <alignment horizontal="center" vertical="center"/>
    </xf>
    <xf numFmtId="2" fontId="10" fillId="0" borderId="16" xfId="6" applyNumberFormat="1" applyFont="1" applyAlignment="1">
      <alignment horizontal="center" vertical="center"/>
    </xf>
    <xf numFmtId="2" fontId="10" fillId="0" borderId="2" xfId="6" applyNumberFormat="1" applyFont="1" applyBorder="1" applyAlignment="1">
      <alignment horizontal="center" vertical="center"/>
    </xf>
    <xf numFmtId="2" fontId="10" fillId="0" borderId="1" xfId="6" applyNumberFormat="1" applyFont="1" applyBorder="1" applyAlignment="1">
      <alignment horizontal="center" vertical="center"/>
    </xf>
    <xf numFmtId="0" fontId="10" fillId="5" borderId="3" xfId="6" applyFont="1" applyFill="1" applyBorder="1" applyAlignment="1">
      <alignment horizontal="center" vertical="center"/>
    </xf>
    <xf numFmtId="0" fontId="10" fillId="5" borderId="16" xfId="6" applyFont="1" applyFill="1" applyAlignment="1">
      <alignment horizontal="center" vertical="center"/>
    </xf>
    <xf numFmtId="0" fontId="10" fillId="5" borderId="1" xfId="6" applyFont="1" applyFill="1" applyBorder="1" applyAlignment="1">
      <alignment horizontal="center" vertical="center"/>
    </xf>
    <xf numFmtId="0" fontId="7" fillId="5" borderId="16" xfId="6" applyFont="1" applyFill="1" applyAlignment="1">
      <alignment horizontal="center" vertical="center"/>
    </xf>
    <xf numFmtId="166" fontId="10" fillId="5" borderId="16" xfId="6" applyNumberFormat="1" applyFont="1" applyFill="1" applyAlignment="1">
      <alignment horizontal="center" vertical="center"/>
    </xf>
    <xf numFmtId="0" fontId="10" fillId="5" borderId="2" xfId="6" applyFont="1" applyFill="1" applyBorder="1" applyAlignment="1">
      <alignment horizontal="center" vertical="center"/>
    </xf>
    <xf numFmtId="2" fontId="10" fillId="5" borderId="2" xfId="6" applyNumberFormat="1" applyFont="1" applyFill="1" applyBorder="1" applyAlignment="1">
      <alignment horizontal="center" vertical="center"/>
    </xf>
    <xf numFmtId="0" fontId="11" fillId="7" borderId="12" xfId="6" applyFont="1" applyFill="1" applyBorder="1"/>
    <xf numFmtId="0" fontId="11" fillId="7" borderId="13" xfId="6" applyFont="1" applyFill="1" applyBorder="1"/>
    <xf numFmtId="0" fontId="11" fillId="7" borderId="4" xfId="6" applyFont="1" applyFill="1" applyBorder="1"/>
    <xf numFmtId="0" fontId="11" fillId="7" borderId="1" xfId="6" applyFont="1" applyFill="1" applyBorder="1" applyAlignment="1">
      <alignment horizontal="right"/>
    </xf>
    <xf numFmtId="0" fontId="10" fillId="14" borderId="3" xfId="6" applyFont="1" applyFill="1" applyBorder="1" applyAlignment="1">
      <alignment horizontal="center" vertical="center"/>
    </xf>
    <xf numFmtId="0" fontId="10" fillId="14" borderId="16" xfId="6" applyFont="1" applyFill="1" applyAlignment="1">
      <alignment horizontal="center" vertical="center"/>
    </xf>
    <xf numFmtId="0" fontId="10" fillId="14" borderId="1" xfId="6" applyFont="1" applyFill="1" applyBorder="1" applyAlignment="1">
      <alignment horizontal="center" vertical="center"/>
    </xf>
    <xf numFmtId="0" fontId="7" fillId="14" borderId="16" xfId="6" applyFont="1" applyFill="1" applyAlignment="1">
      <alignment horizontal="center" vertical="center"/>
    </xf>
    <xf numFmtId="166" fontId="10" fillId="14" borderId="16" xfId="6" applyNumberFormat="1" applyFont="1" applyFill="1" applyAlignment="1">
      <alignment horizontal="center" vertical="center"/>
    </xf>
    <xf numFmtId="11" fontId="10" fillId="15" borderId="3" xfId="6" applyNumberFormat="1" applyFont="1" applyFill="1" applyBorder="1" applyAlignment="1">
      <alignment horizontal="center" vertical="center"/>
    </xf>
    <xf numFmtId="11" fontId="10" fillId="15" borderId="16" xfId="6" applyNumberFormat="1" applyFont="1" applyFill="1" applyAlignment="1">
      <alignment horizontal="center" vertical="center"/>
    </xf>
    <xf numFmtId="11" fontId="10" fillId="15" borderId="1" xfId="6" applyNumberFormat="1" applyFont="1" applyFill="1" applyBorder="1" applyAlignment="1">
      <alignment horizontal="center" vertical="center"/>
    </xf>
    <xf numFmtId="0" fontId="10" fillId="16" borderId="16" xfId="6" applyFont="1" applyFill="1" applyAlignment="1">
      <alignment horizontal="center" vertical="center"/>
    </xf>
    <xf numFmtId="1" fontId="10" fillId="14" borderId="2" xfId="6" applyNumberFormat="1" applyFont="1" applyFill="1" applyBorder="1" applyAlignment="1">
      <alignment horizontal="center" vertical="center"/>
    </xf>
    <xf numFmtId="0" fontId="10" fillId="16" borderId="2" xfId="6" applyFont="1" applyFill="1" applyBorder="1" applyAlignment="1">
      <alignment horizontal="center" vertical="center"/>
    </xf>
    <xf numFmtId="167" fontId="10" fillId="16" borderId="16" xfId="6" applyNumberFormat="1" applyFont="1" applyFill="1" applyAlignment="1">
      <alignment horizontal="center" vertical="center"/>
    </xf>
    <xf numFmtId="2" fontId="10" fillId="16" borderId="16" xfId="6" applyNumberFormat="1" applyFont="1" applyFill="1" applyAlignment="1">
      <alignment horizontal="center" vertical="center"/>
    </xf>
    <xf numFmtId="2" fontId="10" fillId="16" borderId="2" xfId="6" applyNumberFormat="1" applyFont="1" applyFill="1" applyBorder="1" applyAlignment="1">
      <alignment horizontal="center" vertical="center"/>
    </xf>
    <xf numFmtId="2" fontId="10" fillId="16" borderId="1" xfId="6" applyNumberFormat="1" applyFont="1" applyFill="1" applyBorder="1" applyAlignment="1">
      <alignment horizontal="center" vertical="center"/>
    </xf>
    <xf numFmtId="0" fontId="11" fillId="7" borderId="7" xfId="6" applyFont="1" applyFill="1" applyBorder="1"/>
    <xf numFmtId="0" fontId="11" fillId="7" borderId="5" xfId="6" applyFont="1" applyFill="1" applyBorder="1" applyAlignment="1">
      <alignment horizontal="right"/>
    </xf>
    <xf numFmtId="11" fontId="10" fillId="3" borderId="17" xfId="6" applyNumberFormat="1" applyFont="1" applyFill="1" applyBorder="1" applyAlignment="1">
      <alignment horizontal="center" vertical="center"/>
    </xf>
    <xf numFmtId="11" fontId="10" fillId="3" borderId="18" xfId="6" applyNumberFormat="1" applyFont="1" applyFill="1" applyBorder="1" applyAlignment="1">
      <alignment horizontal="center" vertical="center"/>
    </xf>
    <xf numFmtId="11" fontId="10" fillId="3" borderId="19" xfId="6" applyNumberFormat="1" applyFont="1" applyFill="1" applyBorder="1" applyAlignment="1">
      <alignment horizontal="center" vertical="center"/>
    </xf>
    <xf numFmtId="168" fontId="10" fillId="3" borderId="18" xfId="6" applyNumberFormat="1" applyFont="1" applyFill="1" applyBorder="1" applyAlignment="1">
      <alignment horizontal="center" vertical="center"/>
    </xf>
    <xf numFmtId="168" fontId="10" fillId="3" borderId="19" xfId="6" applyNumberFormat="1" applyFont="1" applyFill="1" applyBorder="1" applyAlignment="1">
      <alignment horizontal="center" vertical="center"/>
    </xf>
    <xf numFmtId="0" fontId="7" fillId="0" borderId="6" xfId="6" applyFont="1" applyBorder="1" applyAlignment="1">
      <alignment horizontal="center" vertical="center"/>
    </xf>
    <xf numFmtId="0" fontId="10" fillId="0" borderId="8" xfId="6" applyFont="1" applyBorder="1" applyAlignment="1">
      <alignment vertical="center" wrapText="1"/>
    </xf>
    <xf numFmtId="1" fontId="10" fillId="5" borderId="10" xfId="6" applyNumberFormat="1" applyFont="1" applyFill="1" applyBorder="1" applyAlignment="1">
      <alignment horizontal="center" vertical="center"/>
    </xf>
    <xf numFmtId="166" fontId="10" fillId="5" borderId="9" xfId="6" applyNumberFormat="1" applyFont="1" applyFill="1" applyBorder="1" applyAlignment="1">
      <alignment horizontal="center" vertical="center"/>
    </xf>
    <xf numFmtId="167" fontId="12" fillId="5" borderId="8" xfId="6" applyNumberFormat="1" applyFont="1" applyFill="1" applyBorder="1" applyAlignment="1">
      <alignment horizontal="right" vertical="center"/>
    </xf>
    <xf numFmtId="2" fontId="10" fillId="5" borderId="10" xfId="6" applyNumberFormat="1" applyFont="1" applyFill="1" applyBorder="1" applyAlignment="1">
      <alignment horizontal="center" vertical="center"/>
    </xf>
    <xf numFmtId="0" fontId="10" fillId="0" borderId="8" xfId="6" applyFont="1" applyBorder="1" applyAlignment="1">
      <alignment horizontal="center" vertical="center"/>
    </xf>
    <xf numFmtId="0" fontId="10" fillId="9" borderId="16" xfId="6" applyFont="1" applyFill="1" applyAlignment="1">
      <alignment horizontal="center" vertical="center"/>
    </xf>
    <xf numFmtId="0" fontId="10" fillId="9" borderId="1" xfId="6" applyFont="1" applyFill="1" applyBorder="1" applyAlignment="1">
      <alignment horizontal="center" vertical="center"/>
    </xf>
    <xf numFmtId="1" fontId="10" fillId="9" borderId="16" xfId="6" applyNumberFormat="1" applyFont="1" applyFill="1" applyAlignment="1">
      <alignment horizontal="center" vertical="center"/>
    </xf>
    <xf numFmtId="1" fontId="10" fillId="9" borderId="1" xfId="6" applyNumberFormat="1" applyFont="1" applyFill="1" applyBorder="1" applyAlignment="1">
      <alignment horizontal="center" vertical="center"/>
    </xf>
    <xf numFmtId="166" fontId="10" fillId="9" borderId="3" xfId="6" applyNumberFormat="1" applyFont="1" applyFill="1" applyBorder="1" applyAlignment="1">
      <alignment horizontal="center" vertical="center"/>
    </xf>
    <xf numFmtId="167" fontId="12" fillId="0" borderId="16" xfId="6" applyNumberFormat="1" applyFont="1" applyAlignment="1">
      <alignment horizontal="right" vertical="center"/>
    </xf>
    <xf numFmtId="166" fontId="10" fillId="4" borderId="3" xfId="6" applyNumberFormat="1" applyFont="1" applyFill="1" applyBorder="1" applyAlignment="1">
      <alignment horizontal="center" vertical="center"/>
    </xf>
    <xf numFmtId="1" fontId="10" fillId="0" borderId="16" xfId="6" applyNumberFormat="1" applyFont="1" applyAlignment="1">
      <alignment horizontal="center" vertical="center"/>
    </xf>
    <xf numFmtId="166" fontId="10" fillId="0" borderId="16" xfId="6" applyNumberFormat="1" applyFont="1" applyAlignment="1">
      <alignment horizontal="center" vertical="center"/>
    </xf>
    <xf numFmtId="0" fontId="10" fillId="4" borderId="24" xfId="6" applyFont="1" applyFill="1" applyBorder="1" applyAlignment="1">
      <alignment horizontal="center" vertical="center"/>
    </xf>
    <xf numFmtId="11" fontId="10" fillId="6" borderId="33" xfId="6" applyNumberFormat="1" applyFont="1" applyFill="1" applyBorder="1" applyAlignment="1">
      <alignment horizontal="center" vertical="center"/>
    </xf>
    <xf numFmtId="11" fontId="10" fillId="6" borderId="24" xfId="6" applyNumberFormat="1" applyFont="1" applyFill="1" applyBorder="1" applyAlignment="1">
      <alignment horizontal="center" vertical="center"/>
    </xf>
    <xf numFmtId="1" fontId="10" fillId="4" borderId="16" xfId="6" applyNumberFormat="1" applyFont="1" applyFill="1" applyAlignment="1">
      <alignment horizontal="center" vertical="center"/>
    </xf>
    <xf numFmtId="167" fontId="12" fillId="0" borderId="16" xfId="6" applyNumberFormat="1" applyFont="1" applyAlignment="1">
      <alignment horizontal="center" vertical="center"/>
    </xf>
    <xf numFmtId="2" fontId="10" fillId="0" borderId="24" xfId="6" applyNumberFormat="1" applyFont="1" applyBorder="1" applyAlignment="1">
      <alignment horizontal="center" vertical="center"/>
    </xf>
    <xf numFmtId="11" fontId="10" fillId="3" borderId="24" xfId="6" applyNumberFormat="1" applyFont="1" applyFill="1" applyBorder="1" applyAlignment="1">
      <alignment horizontal="center" vertical="center"/>
    </xf>
    <xf numFmtId="168" fontId="10" fillId="3" borderId="24" xfId="6" applyNumberFormat="1" applyFont="1" applyFill="1" applyBorder="1" applyAlignment="1">
      <alignment horizontal="center" vertical="center"/>
    </xf>
    <xf numFmtId="1" fontId="10" fillId="4" borderId="1" xfId="6" applyNumberFormat="1" applyFont="1" applyFill="1" applyBorder="1" applyAlignment="1">
      <alignment horizontal="center" vertical="center"/>
    </xf>
    <xf numFmtId="0" fontId="10" fillId="9" borderId="3" xfId="6" applyFont="1" applyFill="1" applyBorder="1" applyAlignment="1">
      <alignment horizontal="center" vertical="center"/>
    </xf>
    <xf numFmtId="0" fontId="10" fillId="4" borderId="16" xfId="6" applyFont="1" applyFill="1" applyAlignment="1">
      <alignment horizontal="left" vertical="center"/>
    </xf>
    <xf numFmtId="0" fontId="1" fillId="0" borderId="18" xfId="6" applyBorder="1"/>
    <xf numFmtId="0" fontId="7" fillId="4" borderId="18" xfId="6" applyFont="1" applyFill="1" applyBorder="1" applyAlignment="1">
      <alignment horizontal="center" vertical="center"/>
    </xf>
    <xf numFmtId="0" fontId="10" fillId="9" borderId="17" xfId="6" applyFont="1" applyFill="1" applyBorder="1" applyAlignment="1">
      <alignment horizontal="center" vertical="center"/>
    </xf>
    <xf numFmtId="0" fontId="10" fillId="9" borderId="18" xfId="6" applyFont="1" applyFill="1" applyBorder="1" applyAlignment="1">
      <alignment horizontal="center" vertical="center"/>
    </xf>
    <xf numFmtId="0" fontId="10" fillId="9" borderId="19" xfId="6" applyFont="1" applyFill="1" applyBorder="1" applyAlignment="1">
      <alignment horizontal="center" vertical="center"/>
    </xf>
    <xf numFmtId="0" fontId="10" fillId="4" borderId="18" xfId="6" applyFont="1" applyFill="1" applyBorder="1" applyAlignment="1">
      <alignment horizontal="center" vertical="center"/>
    </xf>
    <xf numFmtId="1" fontId="10" fillId="4" borderId="18" xfId="6" applyNumberFormat="1" applyFont="1" applyFill="1" applyBorder="1" applyAlignment="1">
      <alignment horizontal="center" vertical="center"/>
    </xf>
    <xf numFmtId="166" fontId="10" fillId="4" borderId="17" xfId="6" applyNumberFormat="1" applyFont="1" applyFill="1" applyBorder="1" applyAlignment="1">
      <alignment horizontal="center" vertical="center"/>
    </xf>
    <xf numFmtId="11" fontId="10" fillId="6" borderId="17" xfId="6" applyNumberFormat="1" applyFont="1" applyFill="1" applyBorder="1" applyAlignment="1">
      <alignment horizontal="center" vertical="center"/>
    </xf>
    <xf numFmtId="11" fontId="10" fillId="6" borderId="18" xfId="6" applyNumberFormat="1" applyFont="1" applyFill="1" applyBorder="1" applyAlignment="1">
      <alignment horizontal="center" vertical="center"/>
    </xf>
    <xf numFmtId="11" fontId="10" fillId="6" borderId="19" xfId="6" applyNumberFormat="1" applyFont="1" applyFill="1" applyBorder="1" applyAlignment="1">
      <alignment horizontal="center" vertical="center"/>
    </xf>
    <xf numFmtId="0" fontId="10" fillId="0" borderId="18" xfId="6" applyFont="1" applyBorder="1" applyAlignment="1">
      <alignment horizontal="center" vertical="center"/>
    </xf>
    <xf numFmtId="1" fontId="10" fillId="4" borderId="23" xfId="6" applyNumberFormat="1" applyFont="1" applyFill="1" applyBorder="1" applyAlignment="1">
      <alignment horizontal="center" vertical="center"/>
    </xf>
    <xf numFmtId="0" fontId="10" fillId="0" borderId="23" xfId="6" applyFont="1" applyBorder="1" applyAlignment="1">
      <alignment horizontal="center" vertical="center"/>
    </xf>
    <xf numFmtId="167" fontId="10" fillId="0" borderId="18" xfId="6" applyNumberFormat="1" applyFont="1" applyBorder="1" applyAlignment="1">
      <alignment horizontal="center" vertical="center"/>
    </xf>
    <xf numFmtId="2" fontId="10" fillId="0" borderId="18" xfId="6" applyNumberFormat="1" applyFont="1" applyBorder="1" applyAlignment="1">
      <alignment horizontal="center" vertical="center"/>
    </xf>
    <xf numFmtId="2" fontId="10" fillId="0" borderId="23" xfId="6" applyNumberFormat="1" applyFont="1" applyBorder="1" applyAlignment="1">
      <alignment horizontal="center" vertical="center"/>
    </xf>
    <xf numFmtId="2" fontId="10" fillId="0" borderId="19" xfId="6" applyNumberFormat="1" applyFont="1" applyBorder="1" applyAlignment="1">
      <alignment horizontal="center" vertical="center"/>
    </xf>
    <xf numFmtId="0" fontId="10" fillId="0" borderId="18" xfId="6" applyFont="1" applyBorder="1" applyAlignment="1">
      <alignment horizontal="left" vertical="center"/>
    </xf>
    <xf numFmtId="0" fontId="10" fillId="4" borderId="18" xfId="6" applyFont="1" applyFill="1" applyBorder="1" applyAlignment="1">
      <alignment horizontal="left" vertical="center"/>
    </xf>
    <xf numFmtId="0" fontId="10" fillId="17" borderId="16" xfId="6" applyFont="1" applyFill="1" applyAlignment="1">
      <alignment horizontal="center" vertical="center"/>
    </xf>
    <xf numFmtId="0" fontId="10" fillId="17" borderId="1" xfId="6" applyFont="1" applyFill="1" applyBorder="1" applyAlignment="1">
      <alignment horizontal="center" vertical="center"/>
    </xf>
    <xf numFmtId="0" fontId="10" fillId="10" borderId="16" xfId="6" applyFont="1" applyFill="1" applyAlignment="1">
      <alignment horizontal="center" vertical="center"/>
    </xf>
    <xf numFmtId="166" fontId="10" fillId="10" borderId="3" xfId="6" applyNumberFormat="1" applyFont="1" applyFill="1" applyBorder="1" applyAlignment="1">
      <alignment horizontal="center" vertical="center"/>
    </xf>
    <xf numFmtId="0" fontId="10" fillId="12" borderId="16" xfId="6" applyFont="1" applyFill="1" applyAlignment="1">
      <alignment horizontal="center" vertical="center"/>
    </xf>
    <xf numFmtId="1" fontId="10" fillId="10" borderId="2" xfId="6" applyNumberFormat="1" applyFont="1" applyFill="1" applyBorder="1" applyAlignment="1">
      <alignment horizontal="center" vertical="center"/>
    </xf>
    <xf numFmtId="0" fontId="10" fillId="12" borderId="2" xfId="6" applyFont="1" applyFill="1" applyBorder="1" applyAlignment="1">
      <alignment horizontal="center" vertical="center"/>
    </xf>
    <xf numFmtId="167" fontId="10" fillId="12" borderId="16" xfId="6" applyNumberFormat="1" applyFont="1" applyFill="1" applyAlignment="1">
      <alignment horizontal="center" vertical="center"/>
    </xf>
    <xf numFmtId="2" fontId="10" fillId="12" borderId="16" xfId="6" applyNumberFormat="1" applyFont="1" applyFill="1" applyAlignment="1">
      <alignment horizontal="center" vertical="center"/>
    </xf>
    <xf numFmtId="2" fontId="10" fillId="12" borderId="2" xfId="6" applyNumberFormat="1" applyFont="1" applyFill="1" applyBorder="1" applyAlignment="1">
      <alignment horizontal="center" vertical="center"/>
    </xf>
    <xf numFmtId="2" fontId="10" fillId="12" borderId="1" xfId="6" applyNumberFormat="1" applyFont="1" applyFill="1" applyBorder="1" applyAlignment="1">
      <alignment horizontal="center" vertical="center"/>
    </xf>
    <xf numFmtId="0" fontId="10" fillId="9" borderId="24" xfId="6" applyFont="1" applyFill="1" applyBorder="1" applyAlignment="1">
      <alignment horizontal="center" vertical="center"/>
    </xf>
    <xf numFmtId="0" fontId="7" fillId="4" borderId="24" xfId="6" applyFont="1" applyFill="1" applyBorder="1" applyAlignment="1">
      <alignment horizontal="center" vertical="center"/>
    </xf>
    <xf numFmtId="168" fontId="10" fillId="3" borderId="17" xfId="6" applyNumberFormat="1" applyFont="1" applyFill="1" applyBorder="1" applyAlignment="1">
      <alignment horizontal="center" vertical="center"/>
    </xf>
    <xf numFmtId="0" fontId="10" fillId="9" borderId="9" xfId="6" applyFont="1" applyFill="1" applyBorder="1" applyAlignment="1">
      <alignment horizontal="center" vertical="center"/>
    </xf>
    <xf numFmtId="0" fontId="10" fillId="9" borderId="8" xfId="6" applyFont="1" applyFill="1" applyBorder="1" applyAlignment="1">
      <alignment horizontal="center" vertical="center"/>
    </xf>
    <xf numFmtId="0" fontId="10" fillId="9" borderId="10" xfId="6" applyFont="1" applyFill="1" applyBorder="1" applyAlignment="1">
      <alignment horizontal="center" vertical="center"/>
    </xf>
    <xf numFmtId="0" fontId="10" fillId="4" borderId="8" xfId="6" applyFont="1" applyFill="1" applyBorder="1" applyAlignment="1">
      <alignment horizontal="center" vertical="center"/>
    </xf>
    <xf numFmtId="1" fontId="10" fillId="4" borderId="8" xfId="6" applyNumberFormat="1" applyFont="1" applyFill="1" applyBorder="1" applyAlignment="1">
      <alignment horizontal="center" vertical="center"/>
    </xf>
    <xf numFmtId="166" fontId="10" fillId="4" borderId="9" xfId="6" applyNumberFormat="1" applyFont="1" applyFill="1" applyBorder="1" applyAlignment="1">
      <alignment horizontal="center" vertical="center"/>
    </xf>
    <xf numFmtId="11" fontId="10" fillId="6" borderId="9" xfId="6" applyNumberFormat="1" applyFont="1" applyFill="1" applyBorder="1" applyAlignment="1">
      <alignment horizontal="center" vertical="center"/>
    </xf>
    <xf numFmtId="11" fontId="10" fillId="6" borderId="8" xfId="6" applyNumberFormat="1" applyFont="1" applyFill="1" applyBorder="1" applyAlignment="1">
      <alignment horizontal="center" vertical="center"/>
    </xf>
    <xf numFmtId="11" fontId="10" fillId="6" borderId="10" xfId="6" applyNumberFormat="1" applyFont="1" applyFill="1" applyBorder="1" applyAlignment="1">
      <alignment horizontal="center" vertical="center"/>
    </xf>
    <xf numFmtId="1" fontId="10" fillId="4" borderId="11" xfId="6" applyNumberFormat="1" applyFont="1" applyFill="1" applyBorder="1" applyAlignment="1">
      <alignment horizontal="center" vertical="center"/>
    </xf>
    <xf numFmtId="0" fontId="10" fillId="0" borderId="11" xfId="6" applyFont="1" applyBorder="1" applyAlignment="1">
      <alignment horizontal="center" vertical="center"/>
    </xf>
    <xf numFmtId="167" fontId="10" fillId="0" borderId="8" xfId="6" applyNumberFormat="1" applyFont="1" applyBorder="1" applyAlignment="1">
      <alignment horizontal="center" vertical="center"/>
    </xf>
    <xf numFmtId="2" fontId="10" fillId="0" borderId="8" xfId="6" applyNumberFormat="1" applyFont="1" applyBorder="1" applyAlignment="1">
      <alignment horizontal="center" vertical="center"/>
    </xf>
    <xf numFmtId="2" fontId="10" fillId="0" borderId="11" xfId="6" applyNumberFormat="1" applyFont="1" applyBorder="1" applyAlignment="1">
      <alignment horizontal="center" vertical="center"/>
    </xf>
    <xf numFmtId="2" fontId="10" fillId="0" borderId="10" xfId="6" applyNumberFormat="1" applyFont="1" applyBorder="1" applyAlignment="1">
      <alignment horizontal="center" vertical="center"/>
    </xf>
    <xf numFmtId="11" fontId="10" fillId="3" borderId="8" xfId="6" applyNumberFormat="1" applyFont="1" applyFill="1" applyBorder="1" applyAlignment="1">
      <alignment horizontal="center" vertical="center"/>
    </xf>
    <xf numFmtId="11" fontId="10" fillId="3" borderId="10" xfId="6" applyNumberFormat="1" applyFont="1" applyFill="1" applyBorder="1" applyAlignment="1">
      <alignment horizontal="center" vertical="center"/>
    </xf>
    <xf numFmtId="0" fontId="7" fillId="0" borderId="22" xfId="6" applyFont="1" applyBorder="1" applyAlignment="1">
      <alignment horizontal="center" vertical="center"/>
    </xf>
    <xf numFmtId="0" fontId="10" fillId="0" borderId="22" xfId="6" applyFont="1" applyBorder="1" applyAlignment="1">
      <alignment vertical="center" wrapText="1"/>
    </xf>
    <xf numFmtId="0" fontId="10" fillId="10" borderId="34" xfId="6" applyFont="1" applyFill="1" applyBorder="1" applyAlignment="1">
      <alignment horizontal="center" vertical="center"/>
    </xf>
    <xf numFmtId="0" fontId="10" fillId="10" borderId="22" xfId="6" applyFont="1" applyFill="1" applyBorder="1" applyAlignment="1">
      <alignment horizontal="center" vertical="center"/>
    </xf>
    <xf numFmtId="0" fontId="10" fillId="10" borderId="35" xfId="6" applyFont="1" applyFill="1" applyBorder="1" applyAlignment="1">
      <alignment horizontal="center" vertical="center"/>
    </xf>
    <xf numFmtId="1" fontId="10" fillId="10" borderId="22" xfId="6" applyNumberFormat="1" applyFont="1" applyFill="1" applyBorder="1" applyAlignment="1">
      <alignment horizontal="center" vertical="center"/>
    </xf>
    <xf numFmtId="1" fontId="10" fillId="10" borderId="35" xfId="6" applyNumberFormat="1" applyFont="1" applyFill="1" applyBorder="1" applyAlignment="1">
      <alignment horizontal="center" vertical="center"/>
    </xf>
    <xf numFmtId="166" fontId="10" fillId="10" borderId="34" xfId="6" applyNumberFormat="1" applyFont="1" applyFill="1" applyBorder="1" applyAlignment="1">
      <alignment horizontal="center" vertical="center"/>
    </xf>
    <xf numFmtId="0" fontId="10" fillId="10" borderId="18" xfId="6" applyFont="1" applyFill="1" applyBorder="1" applyAlignment="1">
      <alignment horizontal="center" vertical="center"/>
    </xf>
    <xf numFmtId="11" fontId="10" fillId="11" borderId="17" xfId="6" applyNumberFormat="1" applyFont="1" applyFill="1" applyBorder="1" applyAlignment="1">
      <alignment horizontal="center" vertical="center"/>
    </xf>
    <xf numFmtId="11" fontId="10" fillId="11" borderId="18" xfId="6" applyNumberFormat="1" applyFont="1" applyFill="1" applyBorder="1" applyAlignment="1">
      <alignment horizontal="center" vertical="center"/>
    </xf>
    <xf numFmtId="11" fontId="10" fillId="11" borderId="19" xfId="6" applyNumberFormat="1" applyFont="1" applyFill="1" applyBorder="1" applyAlignment="1">
      <alignment horizontal="center" vertical="center"/>
    </xf>
    <xf numFmtId="0" fontId="10" fillId="5" borderId="18" xfId="6" applyFont="1" applyFill="1" applyBorder="1" applyAlignment="1">
      <alignment horizontal="center" vertical="center"/>
    </xf>
    <xf numFmtId="1" fontId="10" fillId="10" borderId="23" xfId="6" applyNumberFormat="1" applyFont="1" applyFill="1" applyBorder="1" applyAlignment="1">
      <alignment horizontal="center" vertical="center"/>
    </xf>
    <xf numFmtId="0" fontId="10" fillId="5" borderId="23" xfId="6" applyFont="1" applyFill="1" applyBorder="1" applyAlignment="1">
      <alignment horizontal="center" vertical="center"/>
    </xf>
    <xf numFmtId="167" fontId="12" fillId="5" borderId="18" xfId="6" applyNumberFormat="1" applyFont="1" applyFill="1" applyBorder="1" applyAlignment="1">
      <alignment horizontal="right" vertical="center"/>
    </xf>
    <xf numFmtId="2" fontId="10" fillId="5" borderId="18" xfId="6" applyNumberFormat="1" applyFont="1" applyFill="1" applyBorder="1" applyAlignment="1">
      <alignment horizontal="center" vertical="center"/>
    </xf>
    <xf numFmtId="2" fontId="10" fillId="5" borderId="23" xfId="6" applyNumberFormat="1" applyFont="1" applyFill="1" applyBorder="1" applyAlignment="1">
      <alignment horizontal="center" vertical="center"/>
    </xf>
    <xf numFmtId="2" fontId="10" fillId="12" borderId="18" xfId="6" applyNumberFormat="1" applyFont="1" applyFill="1" applyBorder="1" applyAlignment="1">
      <alignment horizontal="center" vertical="center"/>
    </xf>
    <xf numFmtId="2" fontId="10" fillId="12" borderId="19" xfId="6" applyNumberFormat="1" applyFont="1" applyFill="1" applyBorder="1" applyAlignment="1">
      <alignment horizontal="center" vertical="center"/>
    </xf>
    <xf numFmtId="168" fontId="10" fillId="3" borderId="3" xfId="6" applyNumberFormat="1" applyFont="1" applyFill="1" applyBorder="1" applyAlignment="1">
      <alignment horizontal="center" vertical="center"/>
    </xf>
    <xf numFmtId="0" fontId="7" fillId="0" borderId="18" xfId="6" applyFont="1" applyBorder="1" applyAlignment="1">
      <alignment horizontal="center" vertical="center"/>
    </xf>
    <xf numFmtId="0" fontId="10" fillId="4" borderId="17" xfId="6" applyFont="1" applyFill="1" applyBorder="1" applyAlignment="1">
      <alignment horizontal="center" vertical="center"/>
    </xf>
    <xf numFmtId="0" fontId="10" fillId="4" borderId="19" xfId="6" applyFont="1" applyFill="1" applyBorder="1" applyAlignment="1">
      <alignment horizontal="center" vertical="center"/>
    </xf>
    <xf numFmtId="167" fontId="12" fillId="0" borderId="18" xfId="6" applyNumberFormat="1" applyFont="1" applyBorder="1" applyAlignment="1">
      <alignment horizontal="right" vertical="center"/>
    </xf>
    <xf numFmtId="0" fontId="10" fillId="4" borderId="9" xfId="6" applyFont="1" applyFill="1" applyBorder="1" applyAlignment="1">
      <alignment horizontal="center" vertical="center"/>
    </xf>
    <xf numFmtId="0" fontId="10" fillId="4" borderId="10" xfId="6" applyFont="1" applyFill="1" applyBorder="1" applyAlignment="1">
      <alignment horizontal="center" vertical="center"/>
    </xf>
    <xf numFmtId="2" fontId="10" fillId="0" borderId="27" xfId="6" applyNumberFormat="1" applyFont="1" applyBorder="1" applyAlignment="1">
      <alignment horizontal="center" vertical="center"/>
    </xf>
    <xf numFmtId="0" fontId="10" fillId="0" borderId="16" xfId="6" applyFont="1"/>
    <xf numFmtId="0" fontId="10" fillId="10" borderId="17" xfId="6" applyFont="1" applyFill="1" applyBorder="1" applyAlignment="1">
      <alignment horizontal="center" vertical="center"/>
    </xf>
    <xf numFmtId="0" fontId="10" fillId="10" borderId="19" xfId="6" applyFont="1" applyFill="1" applyBorder="1" applyAlignment="1">
      <alignment horizontal="center" vertical="center"/>
    </xf>
    <xf numFmtId="1" fontId="10" fillId="10" borderId="18" xfId="6" applyNumberFormat="1" applyFont="1" applyFill="1" applyBorder="1" applyAlignment="1">
      <alignment horizontal="center" vertical="center"/>
    </xf>
    <xf numFmtId="1" fontId="10" fillId="10" borderId="19" xfId="6" applyNumberFormat="1" applyFont="1" applyFill="1" applyBorder="1" applyAlignment="1">
      <alignment horizontal="center" vertical="center"/>
    </xf>
    <xf numFmtId="166" fontId="10" fillId="10" borderId="17" xfId="6" applyNumberFormat="1" applyFont="1" applyFill="1" applyBorder="1" applyAlignment="1">
      <alignment horizontal="center" vertical="center"/>
    </xf>
    <xf numFmtId="0" fontId="10" fillId="12" borderId="17" xfId="6" applyFont="1" applyFill="1" applyBorder="1" applyAlignment="1">
      <alignment horizontal="center" vertical="center"/>
    </xf>
    <xf numFmtId="0" fontId="10" fillId="12" borderId="18" xfId="6" applyFont="1" applyFill="1" applyBorder="1" applyAlignment="1">
      <alignment horizontal="center" vertical="center"/>
    </xf>
    <xf numFmtId="2" fontId="10" fillId="12" borderId="26" xfId="6" applyNumberFormat="1" applyFont="1" applyFill="1" applyBorder="1" applyAlignment="1">
      <alignment horizontal="center" vertical="center"/>
    </xf>
    <xf numFmtId="0" fontId="10" fillId="0" borderId="18" xfId="6" applyFont="1" applyBorder="1"/>
    <xf numFmtId="2" fontId="10" fillId="0" borderId="26" xfId="6" applyNumberFormat="1" applyFont="1" applyBorder="1" applyAlignment="1">
      <alignment horizontal="center" vertical="center"/>
    </xf>
    <xf numFmtId="1" fontId="10" fillId="4" borderId="19" xfId="6" applyNumberFormat="1" applyFont="1" applyFill="1" applyBorder="1" applyAlignment="1">
      <alignment horizontal="center" vertical="center"/>
    </xf>
    <xf numFmtId="11" fontId="10" fillId="3" borderId="28" xfId="6" applyNumberFormat="1" applyFont="1" applyFill="1" applyBorder="1" applyAlignment="1">
      <alignment horizontal="center" vertical="center"/>
    </xf>
    <xf numFmtId="0" fontId="10" fillId="0" borderId="24" xfId="6" applyFont="1" applyBorder="1" applyAlignment="1">
      <alignment horizontal="center" vertical="center"/>
    </xf>
    <xf numFmtId="166" fontId="10" fillId="0" borderId="18" xfId="6" applyNumberFormat="1" applyFont="1" applyBorder="1" applyAlignment="1">
      <alignment horizontal="center" vertical="center"/>
    </xf>
    <xf numFmtId="0" fontId="10" fillId="0" borderId="17" xfId="6" applyFont="1" applyBorder="1" applyAlignment="1">
      <alignment horizontal="center" vertical="center"/>
    </xf>
    <xf numFmtId="11" fontId="10" fillId="3" borderId="26" xfId="6" applyNumberFormat="1" applyFont="1" applyFill="1" applyBorder="1" applyAlignment="1">
      <alignment horizontal="center" vertical="center"/>
    </xf>
    <xf numFmtId="0" fontId="10" fillId="4" borderId="36" xfId="6" applyFont="1" applyFill="1" applyBorder="1" applyAlignment="1">
      <alignment horizontal="center" vertical="center"/>
    </xf>
    <xf numFmtId="0" fontId="10" fillId="4" borderId="21" xfId="6" applyFont="1" applyFill="1" applyBorder="1" applyAlignment="1">
      <alignment horizontal="center" vertical="center"/>
    </xf>
    <xf numFmtId="0" fontId="10" fillId="4" borderId="20" xfId="6" applyFont="1" applyFill="1" applyBorder="1" applyAlignment="1">
      <alignment horizontal="center" vertical="center"/>
    </xf>
    <xf numFmtId="1" fontId="10" fillId="4" borderId="21" xfId="6" applyNumberFormat="1" applyFont="1" applyFill="1" applyBorder="1" applyAlignment="1">
      <alignment horizontal="center" vertical="center"/>
    </xf>
    <xf numFmtId="166" fontId="10" fillId="4" borderId="36" xfId="6" applyNumberFormat="1" applyFont="1" applyFill="1" applyBorder="1" applyAlignment="1">
      <alignment horizontal="center" vertical="center"/>
    </xf>
    <xf numFmtId="11" fontId="10" fillId="6" borderId="36" xfId="6" applyNumberFormat="1" applyFont="1" applyFill="1" applyBorder="1" applyAlignment="1">
      <alignment horizontal="center" vertical="center"/>
    </xf>
    <xf numFmtId="11" fontId="10" fillId="6" borderId="21" xfId="6" applyNumberFormat="1" applyFont="1" applyFill="1" applyBorder="1" applyAlignment="1">
      <alignment horizontal="center" vertical="center"/>
    </xf>
    <xf numFmtId="11" fontId="10" fillId="6" borderId="20" xfId="6" applyNumberFormat="1" applyFont="1" applyFill="1" applyBorder="1" applyAlignment="1">
      <alignment horizontal="center" vertical="center"/>
    </xf>
    <xf numFmtId="0" fontId="10" fillId="0" borderId="21" xfId="6" applyFont="1" applyBorder="1" applyAlignment="1">
      <alignment horizontal="center" vertical="center"/>
    </xf>
    <xf numFmtId="167" fontId="10" fillId="0" borderId="21" xfId="6" applyNumberFormat="1" applyFont="1" applyBorder="1" applyAlignment="1">
      <alignment horizontal="center" vertical="center"/>
    </xf>
    <xf numFmtId="2" fontId="10" fillId="0" borderId="21" xfId="6" applyNumberFormat="1" applyFont="1" applyBorder="1" applyAlignment="1">
      <alignment horizontal="center" vertical="center"/>
    </xf>
    <xf numFmtId="11" fontId="10" fillId="3" borderId="21" xfId="6" applyNumberFormat="1" applyFont="1" applyFill="1" applyBorder="1" applyAlignment="1">
      <alignment horizontal="center" vertical="center"/>
    </xf>
    <xf numFmtId="11" fontId="10" fillId="3" borderId="20" xfId="6" applyNumberFormat="1" applyFont="1" applyFill="1" applyBorder="1" applyAlignment="1">
      <alignment horizontal="center" vertical="center"/>
    </xf>
    <xf numFmtId="168" fontId="10" fillId="3" borderId="21" xfId="6" applyNumberFormat="1" applyFont="1" applyFill="1" applyBorder="1" applyAlignment="1">
      <alignment horizontal="center" vertical="center"/>
    </xf>
    <xf numFmtId="168" fontId="10" fillId="3" borderId="20" xfId="6" applyNumberFormat="1" applyFont="1" applyFill="1" applyBorder="1" applyAlignment="1">
      <alignment horizontal="center" vertical="center"/>
    </xf>
    <xf numFmtId="0" fontId="10" fillId="0" borderId="21" xfId="6" applyFont="1" applyBorder="1"/>
    <xf numFmtId="0" fontId="1" fillId="0" borderId="21" xfId="6" applyBorder="1"/>
    <xf numFmtId="0" fontId="10" fillId="0" borderId="26" xfId="6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0" fillId="0" borderId="0" xfId="0"/>
    <xf numFmtId="0" fontId="10" fillId="4" borderId="8" xfId="0" applyFont="1" applyFill="1" applyBorder="1" applyAlignment="1">
      <alignment vertical="center" wrapText="1"/>
    </xf>
    <xf numFmtId="0" fontId="7" fillId="0" borderId="18" xfId="0" applyFont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7" fillId="2" borderId="1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9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6" xfId="0" applyFont="1" applyBorder="1"/>
    <xf numFmtId="0" fontId="7" fillId="3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7" xfId="0" applyFont="1" applyBorder="1"/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7" fillId="3" borderId="1" xfId="0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4" xfId="0" applyFont="1" applyBorder="1"/>
    <xf numFmtId="0" fontId="9" fillId="2" borderId="1" xfId="0" applyFont="1" applyFill="1" applyBorder="1" applyAlignment="1">
      <alignment horizontal="center" vertical="center"/>
    </xf>
    <xf numFmtId="0" fontId="7" fillId="2" borderId="16" xfId="3" applyFont="1" applyFill="1" applyAlignment="1">
      <alignment horizontal="center" vertical="center"/>
    </xf>
    <xf numFmtId="0" fontId="22" fillId="0" borderId="16" xfId="3" applyFont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7" fillId="2" borderId="16" xfId="3" applyFont="1" applyFill="1" applyAlignment="1">
      <alignment horizontal="center" vertical="center" wrapText="1"/>
    </xf>
    <xf numFmtId="0" fontId="10" fillId="0" borderId="16" xfId="3" applyFont="1" applyAlignment="1">
      <alignment horizontal="center" vertical="center"/>
    </xf>
    <xf numFmtId="0" fontId="7" fillId="0" borderId="16" xfId="3" applyFont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28" fillId="0" borderId="16" xfId="4" applyFont="1" applyAlignment="1">
      <alignment horizontal="center" vertical="center"/>
    </xf>
    <xf numFmtId="0" fontId="28" fillId="0" borderId="16" xfId="4" applyFont="1" applyAlignment="1">
      <alignment horizontal="center" vertical="center" wrapText="1"/>
    </xf>
    <xf numFmtId="0" fontId="7" fillId="2" borderId="16" xfId="6" applyFont="1" applyFill="1" applyAlignment="1">
      <alignment horizontal="center" vertical="center"/>
    </xf>
    <xf numFmtId="0" fontId="8" fillId="0" borderId="16" xfId="6" applyFont="1"/>
    <xf numFmtId="0" fontId="8" fillId="0" borderId="6" xfId="6" applyFont="1" applyBorder="1"/>
    <xf numFmtId="0" fontId="7" fillId="2" borderId="16" xfId="6" applyFont="1" applyFill="1" applyAlignment="1">
      <alignment horizontal="center" vertical="center" wrapText="1"/>
    </xf>
    <xf numFmtId="0" fontId="1" fillId="0" borderId="16" xfId="6"/>
    <xf numFmtId="0" fontId="7" fillId="2" borderId="3" xfId="6" applyFont="1" applyFill="1" applyBorder="1" applyAlignment="1">
      <alignment horizontal="center" vertical="center"/>
    </xf>
    <xf numFmtId="0" fontId="8" fillId="0" borderId="1" xfId="6" applyFont="1" applyBorder="1"/>
    <xf numFmtId="0" fontId="7" fillId="2" borderId="3" xfId="6" applyFont="1" applyFill="1" applyBorder="1" applyAlignment="1">
      <alignment horizontal="center" vertical="center" wrapText="1"/>
    </xf>
    <xf numFmtId="0" fontId="8" fillId="0" borderId="14" xfId="6" applyFont="1" applyBorder="1"/>
    <xf numFmtId="0" fontId="7" fillId="2" borderId="1" xfId="6" applyFont="1" applyFill="1" applyBorder="1" applyAlignment="1">
      <alignment horizontal="center" vertical="center" wrapText="1"/>
    </xf>
    <xf numFmtId="0" fontId="8" fillId="0" borderId="5" xfId="6" applyFont="1" applyBorder="1"/>
    <xf numFmtId="0" fontId="7" fillId="3" borderId="16" xfId="6" applyFont="1" applyFill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</xf>
    <xf numFmtId="0" fontId="9" fillId="2" borderId="16" xfId="6" applyFont="1" applyFill="1" applyAlignment="1">
      <alignment horizontal="center" vertical="center"/>
    </xf>
    <xf numFmtId="0" fontId="8" fillId="0" borderId="2" xfId="6" applyFont="1" applyBorder="1"/>
    <xf numFmtId="0" fontId="9" fillId="2" borderId="1" xfId="6" applyFont="1" applyFill="1" applyBorder="1" applyAlignment="1">
      <alignment horizontal="center" vertical="center"/>
    </xf>
    <xf numFmtId="0" fontId="7" fillId="0" borderId="16" xfId="6" applyFont="1" applyAlignment="1">
      <alignment horizontal="center" vertical="center"/>
    </xf>
    <xf numFmtId="0" fontId="7" fillId="0" borderId="6" xfId="6" applyFont="1" applyBorder="1" applyAlignment="1">
      <alignment horizontal="center" vertical="center"/>
    </xf>
    <xf numFmtId="164" fontId="7" fillId="2" borderId="16" xfId="6" applyNumberFormat="1" applyFont="1" applyFill="1" applyAlignment="1">
      <alignment horizontal="center" vertical="center"/>
    </xf>
    <xf numFmtId="164" fontId="7" fillId="2" borderId="1" xfId="6" applyNumberFormat="1" applyFont="1" applyFill="1" applyBorder="1" applyAlignment="1">
      <alignment horizontal="center" vertical="center" wrapText="1"/>
    </xf>
    <xf numFmtId="0" fontId="7" fillId="3" borderId="3" xfId="6" applyFont="1" applyFill="1" applyBorder="1" applyAlignment="1">
      <alignment horizontal="center" vertical="center"/>
    </xf>
    <xf numFmtId="0" fontId="8" fillId="0" borderId="3" xfId="6" applyFont="1" applyBorder="1"/>
    <xf numFmtId="0" fontId="7" fillId="2" borderId="4" xfId="6" applyFont="1" applyFill="1" applyBorder="1" applyAlignment="1">
      <alignment horizontal="center" vertical="center" wrapText="1"/>
    </xf>
    <xf numFmtId="0" fontId="8" fillId="0" borderId="4" xfId="6" applyFont="1" applyBorder="1"/>
    <xf numFmtId="0" fontId="7" fillId="3" borderId="1" xfId="6" applyFont="1" applyFill="1" applyBorder="1" applyAlignment="1">
      <alignment horizontal="center" vertical="center"/>
    </xf>
    <xf numFmtId="0" fontId="7" fillId="0" borderId="16" xfId="6" applyFont="1" applyAlignment="1">
      <alignment horizontal="center" vertical="center" wrapText="1"/>
    </xf>
    <xf numFmtId="0" fontId="37" fillId="0" borderId="16" xfId="6" applyFont="1" applyAlignment="1">
      <alignment horizontal="center"/>
    </xf>
    <xf numFmtId="0" fontId="7" fillId="0" borderId="8" xfId="6" applyFont="1" applyBorder="1" applyAlignment="1">
      <alignment horizontal="center" vertical="center"/>
    </xf>
    <xf numFmtId="0" fontId="7" fillId="0" borderId="24" xfId="6" applyFont="1" applyBorder="1" applyAlignment="1">
      <alignment vertical="center" wrapText="1"/>
    </xf>
    <xf numFmtId="0" fontId="1" fillId="0" borderId="24" xfId="6" applyBorder="1"/>
    <xf numFmtId="0" fontId="8" fillId="0" borderId="25" xfId="6" applyFont="1" applyBorder="1"/>
    <xf numFmtId="0" fontId="1" fillId="0" borderId="18" xfId="6" applyBorder="1"/>
    <xf numFmtId="0" fontId="7" fillId="0" borderId="10" xfId="6" applyFont="1" applyBorder="1" applyAlignment="1">
      <alignment vertical="center" wrapText="1"/>
    </xf>
    <xf numFmtId="0" fontId="1" fillId="0" borderId="1" xfId="6" applyBorder="1"/>
    <xf numFmtId="0" fontId="8" fillId="0" borderId="19" xfId="6" applyFont="1" applyBorder="1"/>
    <xf numFmtId="0" fontId="7" fillId="0" borderId="27" xfId="6" applyFont="1" applyBorder="1" applyAlignment="1">
      <alignment horizontal="center" vertical="center"/>
    </xf>
    <xf numFmtId="0" fontId="7" fillId="0" borderId="24" xfId="6" applyFont="1" applyBorder="1" applyAlignment="1">
      <alignment horizontal="center" vertical="center"/>
    </xf>
    <xf numFmtId="0" fontId="7" fillId="0" borderId="25" xfId="6" applyFont="1" applyBorder="1" applyAlignment="1">
      <alignment horizontal="center" vertical="center"/>
    </xf>
    <xf numFmtId="0" fontId="7" fillId="0" borderId="21" xfId="6" applyFont="1" applyBorder="1" applyAlignment="1">
      <alignment horizontal="center" vertical="center" wrapText="1"/>
    </xf>
    <xf numFmtId="0" fontId="7" fillId="0" borderId="6" xfId="6" applyFont="1" applyBorder="1" applyAlignment="1">
      <alignment horizontal="center" vertical="center" wrapText="1"/>
    </xf>
    <xf numFmtId="0" fontId="7" fillId="4" borderId="8" xfId="6" applyFont="1" applyFill="1" applyBorder="1" applyAlignment="1">
      <alignment horizontal="center" vertical="center" wrapText="1"/>
    </xf>
    <xf numFmtId="0" fontId="7" fillId="0" borderId="8" xfId="6" applyFont="1" applyBorder="1" applyAlignment="1">
      <alignment vertical="center" wrapText="1"/>
    </xf>
    <xf numFmtId="0" fontId="38" fillId="0" borderId="6" xfId="6" applyFont="1" applyBorder="1" applyAlignment="1">
      <alignment horizontal="center" vertical="center" wrapText="1"/>
    </xf>
    <xf numFmtId="0" fontId="7" fillId="0" borderId="18" xfId="6" applyFont="1" applyBorder="1" applyAlignment="1">
      <alignment horizontal="center" vertical="center"/>
    </xf>
    <xf numFmtId="0" fontId="7" fillId="0" borderId="18" xfId="6" applyFont="1" applyBorder="1" applyAlignment="1">
      <alignment horizontal="center" vertical="center" wrapText="1"/>
    </xf>
    <xf numFmtId="0" fontId="7" fillId="0" borderId="21" xfId="6" applyFont="1" applyBorder="1" applyAlignment="1">
      <alignment horizontal="center" vertical="center"/>
    </xf>
    <xf numFmtId="0" fontId="7" fillId="4" borderId="20" xfId="6" applyFont="1" applyFill="1" applyBorder="1" applyAlignment="1">
      <alignment horizontal="center" vertical="center" wrapText="1"/>
    </xf>
    <xf numFmtId="0" fontId="7" fillId="4" borderId="1" xfId="6" applyFont="1" applyFill="1" applyBorder="1" applyAlignment="1">
      <alignment horizontal="center" vertical="center" wrapText="1"/>
    </xf>
    <xf numFmtId="0" fontId="7" fillId="4" borderId="19" xfId="6" applyFont="1" applyFill="1" applyBorder="1" applyAlignment="1">
      <alignment horizontal="center" vertical="center" wrapText="1"/>
    </xf>
    <xf numFmtId="0" fontId="10" fillId="0" borderId="21" xfId="6" applyFont="1" applyBorder="1" applyAlignment="1">
      <alignment horizontal="center" vertical="center" wrapText="1"/>
    </xf>
    <xf numFmtId="0" fontId="10" fillId="0" borderId="16" xfId="6" applyFont="1" applyAlignment="1">
      <alignment horizontal="center" vertical="center" wrapText="1"/>
    </xf>
    <xf numFmtId="0" fontId="10" fillId="0" borderId="18" xfId="6" applyFont="1" applyBorder="1" applyAlignment="1">
      <alignment horizontal="center" vertical="center" wrapText="1"/>
    </xf>
    <xf numFmtId="0" fontId="7" fillId="0" borderId="8" xfId="6" applyFont="1" applyBorder="1" applyAlignment="1">
      <alignment horizontal="center" vertical="center" wrapText="1"/>
    </xf>
    <xf numFmtId="0" fontId="7" fillId="0" borderId="10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19" xfId="6" applyFont="1" applyBorder="1" applyAlignment="1">
      <alignment horizontal="center" vertical="center" wrapText="1"/>
    </xf>
    <xf numFmtId="0" fontId="24" fillId="2" borderId="3" xfId="4" applyFont="1" applyFill="1" applyBorder="1" applyAlignment="1">
      <alignment horizontal="center" vertical="center"/>
    </xf>
    <xf numFmtId="0" fontId="26" fillId="0" borderId="16" xfId="4" applyFont="1"/>
    <xf numFmtId="0" fontId="26" fillId="0" borderId="1" xfId="4" applyFont="1" applyBorder="1"/>
    <xf numFmtId="0" fontId="24" fillId="2" borderId="16" xfId="4" applyFont="1" applyFill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24" fillId="2" borderId="16" xfId="4" applyFont="1" applyFill="1" applyAlignment="1">
      <alignment horizontal="center" vertical="center"/>
    </xf>
    <xf numFmtId="0" fontId="26" fillId="0" borderId="2" xfId="4" applyFont="1" applyBorder="1"/>
    <xf numFmtId="164" fontId="24" fillId="2" borderId="16" xfId="4" applyNumberFormat="1" applyFont="1" applyFill="1" applyAlignment="1">
      <alignment horizontal="center" vertical="center"/>
    </xf>
    <xf numFmtId="164" fontId="24" fillId="2" borderId="1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1A2F641E-C926-44A0-A693-65F19A178408}"/>
    <cellStyle name="Normal 2 2" xfId="2" xr:uid="{E0AA9D5F-9097-47C6-912E-265E0BC49F72}"/>
    <cellStyle name="Normal 2 2 2" xfId="3" xr:uid="{DA39F71E-B36B-4002-B842-39A22E116964}"/>
    <cellStyle name="Normal 3" xfId="4" xr:uid="{C2FB5BCD-0D4C-4871-ABA4-1FC47A567B24}"/>
    <cellStyle name="Normal 4" xfId="5" xr:uid="{E72C437F-1FD0-498D-A2B6-5184D5D29774}"/>
    <cellStyle name="Normal 5" xfId="6" xr:uid="{3C5E4D4E-57A5-40E7-B937-D8EA36D6751C}"/>
  </cellStyles>
  <dxfs count="0"/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(3)'!$D$1</c:f>
              <c:strCache>
                <c:ptCount val="1"/>
                <c:pt idx="0">
                  <c:v>umol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(3)'!$D$2:$D$103</c:f>
              <c:numCache>
                <c:formatCode>General</c:formatCode>
                <c:ptCount val="102"/>
                <c:pt idx="0">
                  <c:v>0.34</c:v>
                </c:pt>
                <c:pt idx="1">
                  <c:v>0.29699999999999999</c:v>
                </c:pt>
                <c:pt idx="2">
                  <c:v>7.6999999999999999E-2</c:v>
                </c:pt>
                <c:pt idx="3">
                  <c:v>0.35</c:v>
                </c:pt>
                <c:pt idx="4">
                  <c:v>0.218</c:v>
                </c:pt>
                <c:pt idx="5">
                  <c:v>0.18</c:v>
                </c:pt>
                <c:pt idx="6">
                  <c:v>0.6</c:v>
                </c:pt>
                <c:pt idx="7">
                  <c:v>0.6</c:v>
                </c:pt>
                <c:pt idx="8">
                  <c:v>0.56599999999999995</c:v>
                </c:pt>
                <c:pt idx="9">
                  <c:v>0.68</c:v>
                </c:pt>
                <c:pt idx="10">
                  <c:v>0.72</c:v>
                </c:pt>
                <c:pt idx="11">
                  <c:v>0.74</c:v>
                </c:pt>
                <c:pt idx="12">
                  <c:v>0.82</c:v>
                </c:pt>
                <c:pt idx="13">
                  <c:v>0.74</c:v>
                </c:pt>
                <c:pt idx="14">
                  <c:v>0.76</c:v>
                </c:pt>
                <c:pt idx="15">
                  <c:v>0.70299999999999996</c:v>
                </c:pt>
                <c:pt idx="16">
                  <c:v>0.87</c:v>
                </c:pt>
                <c:pt idx="17">
                  <c:v>0.28000000000000003</c:v>
                </c:pt>
                <c:pt idx="18">
                  <c:v>1.04</c:v>
                </c:pt>
                <c:pt idx="19">
                  <c:v>0.875</c:v>
                </c:pt>
                <c:pt idx="20">
                  <c:v>0.93</c:v>
                </c:pt>
                <c:pt idx="21">
                  <c:v>1.2999999999999999E-2</c:v>
                </c:pt>
                <c:pt idx="22">
                  <c:v>1.01</c:v>
                </c:pt>
                <c:pt idx="23">
                  <c:v>0.92100000000000004</c:v>
                </c:pt>
                <c:pt idx="24">
                  <c:v>1.1299999999999999</c:v>
                </c:pt>
                <c:pt idx="25">
                  <c:v>1.57</c:v>
                </c:pt>
                <c:pt idx="26">
                  <c:v>1.06</c:v>
                </c:pt>
                <c:pt idx="27">
                  <c:v>1.07</c:v>
                </c:pt>
                <c:pt idx="28">
                  <c:v>0.99</c:v>
                </c:pt>
                <c:pt idx="29">
                  <c:v>1.47</c:v>
                </c:pt>
                <c:pt idx="30">
                  <c:v>1.21</c:v>
                </c:pt>
                <c:pt idx="31">
                  <c:v>1.1000000000000001</c:v>
                </c:pt>
                <c:pt idx="32">
                  <c:v>0.72</c:v>
                </c:pt>
                <c:pt idx="33">
                  <c:v>1.43</c:v>
                </c:pt>
                <c:pt idx="34">
                  <c:v>0.37</c:v>
                </c:pt>
                <c:pt idx="35">
                  <c:v>1.5739000000000001</c:v>
                </c:pt>
                <c:pt idx="36">
                  <c:v>1.26</c:v>
                </c:pt>
                <c:pt idx="37">
                  <c:v>1.4871000000000001</c:v>
                </c:pt>
                <c:pt idx="38">
                  <c:v>0.99</c:v>
                </c:pt>
                <c:pt idx="39">
                  <c:v>0.28000000000000003</c:v>
                </c:pt>
                <c:pt idx="40">
                  <c:v>1.25</c:v>
                </c:pt>
                <c:pt idx="41">
                  <c:v>1.35</c:v>
                </c:pt>
                <c:pt idx="42" formatCode="0">
                  <c:v>0.29499999999999998</c:v>
                </c:pt>
                <c:pt idx="43">
                  <c:v>1.65</c:v>
                </c:pt>
                <c:pt idx="44" formatCode="0.0">
                  <c:v>1</c:v>
                </c:pt>
                <c:pt idx="45">
                  <c:v>1.1120000000000001</c:v>
                </c:pt>
                <c:pt idx="46">
                  <c:v>1.1950000000000001</c:v>
                </c:pt>
                <c:pt idx="47">
                  <c:v>0.6</c:v>
                </c:pt>
                <c:pt idx="48">
                  <c:v>1.4</c:v>
                </c:pt>
                <c:pt idx="49">
                  <c:v>1.64</c:v>
                </c:pt>
                <c:pt idx="50">
                  <c:v>0.9</c:v>
                </c:pt>
                <c:pt idx="51">
                  <c:v>0.157</c:v>
                </c:pt>
                <c:pt idx="52">
                  <c:v>1.528</c:v>
                </c:pt>
                <c:pt idx="53">
                  <c:v>1.08</c:v>
                </c:pt>
                <c:pt idx="54">
                  <c:v>1.32</c:v>
                </c:pt>
                <c:pt idx="55">
                  <c:v>1.482</c:v>
                </c:pt>
                <c:pt idx="56">
                  <c:v>1.07</c:v>
                </c:pt>
                <c:pt idx="57">
                  <c:v>0.27</c:v>
                </c:pt>
                <c:pt idx="58">
                  <c:v>0.28999999999999998</c:v>
                </c:pt>
                <c:pt idx="59">
                  <c:v>1.3</c:v>
                </c:pt>
                <c:pt idx="60">
                  <c:v>0.2</c:v>
                </c:pt>
                <c:pt idx="61">
                  <c:v>0.36</c:v>
                </c:pt>
                <c:pt idx="62">
                  <c:v>0.5</c:v>
                </c:pt>
                <c:pt idx="63">
                  <c:v>0.42</c:v>
                </c:pt>
                <c:pt idx="64">
                  <c:v>0.42</c:v>
                </c:pt>
                <c:pt idx="65">
                  <c:v>1.58</c:v>
                </c:pt>
                <c:pt idx="66">
                  <c:v>0.34</c:v>
                </c:pt>
                <c:pt idx="67">
                  <c:v>1.01</c:v>
                </c:pt>
                <c:pt idx="68">
                  <c:v>0.34</c:v>
                </c:pt>
                <c:pt idx="69">
                  <c:v>1.7</c:v>
                </c:pt>
                <c:pt idx="70">
                  <c:v>1.56</c:v>
                </c:pt>
                <c:pt idx="71">
                  <c:v>0.54</c:v>
                </c:pt>
                <c:pt idx="72">
                  <c:v>1.17</c:v>
                </c:pt>
                <c:pt idx="73">
                  <c:v>0.63</c:v>
                </c:pt>
                <c:pt idx="74">
                  <c:v>1.52</c:v>
                </c:pt>
                <c:pt idx="75">
                  <c:v>1.37</c:v>
                </c:pt>
                <c:pt idx="76">
                  <c:v>0.8</c:v>
                </c:pt>
                <c:pt idx="77">
                  <c:v>0.7</c:v>
                </c:pt>
                <c:pt idx="78">
                  <c:v>0.5</c:v>
                </c:pt>
                <c:pt idx="79">
                  <c:v>1.24</c:v>
                </c:pt>
                <c:pt idx="80">
                  <c:v>1.8</c:v>
                </c:pt>
                <c:pt idx="81">
                  <c:v>1.06</c:v>
                </c:pt>
                <c:pt idx="82">
                  <c:v>0.3</c:v>
                </c:pt>
                <c:pt idx="83">
                  <c:v>0.376</c:v>
                </c:pt>
                <c:pt idx="84">
                  <c:v>0.28999999999999998</c:v>
                </c:pt>
                <c:pt idx="85">
                  <c:v>0.46</c:v>
                </c:pt>
                <c:pt idx="86">
                  <c:v>0.27</c:v>
                </c:pt>
                <c:pt idx="87">
                  <c:v>0.25</c:v>
                </c:pt>
                <c:pt idx="88">
                  <c:v>0.48</c:v>
                </c:pt>
                <c:pt idx="89">
                  <c:v>0.52</c:v>
                </c:pt>
                <c:pt idx="90">
                  <c:v>0.25</c:v>
                </c:pt>
                <c:pt idx="91" formatCode="0.00">
                  <c:v>0.26671</c:v>
                </c:pt>
                <c:pt idx="92">
                  <c:v>0.32</c:v>
                </c:pt>
                <c:pt idx="93">
                  <c:v>0.18</c:v>
                </c:pt>
                <c:pt idx="94">
                  <c:v>0.38</c:v>
                </c:pt>
                <c:pt idx="95">
                  <c:v>0.4</c:v>
                </c:pt>
                <c:pt idx="96">
                  <c:v>0.36299999999999999</c:v>
                </c:pt>
                <c:pt idx="97">
                  <c:v>0.04</c:v>
                </c:pt>
                <c:pt idx="98">
                  <c:v>0.39</c:v>
                </c:pt>
                <c:pt idx="99">
                  <c:v>0.32</c:v>
                </c:pt>
                <c:pt idx="100">
                  <c:v>0.3649</c:v>
                </c:pt>
                <c:pt idx="10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C-410D-BCE5-D778DDBA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Absorption</a:t>
            </a:r>
            <a:r>
              <a:rPr lang="en-US" baseline="0"/>
              <a:t> remaining after 15min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(2)'!$J$3</c:f>
              <c:strCache>
                <c:ptCount val="1"/>
                <c:pt idx="0">
                  <c:v>% 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'Plot (2)'!$A$4:$A$89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'Plot (2)'!$J$4:$J$89</c:f>
              <c:numCache>
                <c:formatCode>0.00</c:formatCode>
                <c:ptCount val="86"/>
                <c:pt idx="0">
                  <c:v>0.72093023255813959</c:v>
                </c:pt>
                <c:pt idx="1">
                  <c:v>0.33333333333333331</c:v>
                </c:pt>
                <c:pt idx="2">
                  <c:v>0.5</c:v>
                </c:pt>
                <c:pt idx="3">
                  <c:v>0.70270270270270274</c:v>
                </c:pt>
                <c:pt idx="4">
                  <c:v>0.77586206896551735</c:v>
                </c:pt>
                <c:pt idx="5">
                  <c:v>0.99047619047619051</c:v>
                </c:pt>
                <c:pt idx="6">
                  <c:v>1.0963855421686748</c:v>
                </c:pt>
                <c:pt idx="7">
                  <c:v>0.72499999999999987</c:v>
                </c:pt>
                <c:pt idx="8">
                  <c:v>0.73170731707317072</c:v>
                </c:pt>
                <c:pt idx="9">
                  <c:v>0.73170731707317072</c:v>
                </c:pt>
                <c:pt idx="10">
                  <c:v>0.76190476190476197</c:v>
                </c:pt>
                <c:pt idx="11">
                  <c:v>0.83333333333333326</c:v>
                </c:pt>
                <c:pt idx="12">
                  <c:v>0.71052631578947367</c:v>
                </c:pt>
                <c:pt idx="13">
                  <c:v>0.75</c:v>
                </c:pt>
                <c:pt idx="14">
                  <c:v>0.73202614379084974</c:v>
                </c:pt>
                <c:pt idx="15">
                  <c:v>0.66233766233766234</c:v>
                </c:pt>
                <c:pt idx="16">
                  <c:v>0.7567567567567568</c:v>
                </c:pt>
                <c:pt idx="17">
                  <c:v>0.97777777777777775</c:v>
                </c:pt>
                <c:pt idx="18">
                  <c:v>0.53968253968253976</c:v>
                </c:pt>
                <c:pt idx="19">
                  <c:v>1.2702702702702702</c:v>
                </c:pt>
                <c:pt idx="20">
                  <c:v>0.68965517241379315</c:v>
                </c:pt>
                <c:pt idx="21">
                  <c:v>1.2857142857142858</c:v>
                </c:pt>
                <c:pt idx="22">
                  <c:v>0.61538461538461531</c:v>
                </c:pt>
                <c:pt idx="23">
                  <c:v>0.625</c:v>
                </c:pt>
                <c:pt idx="24">
                  <c:v>0.625</c:v>
                </c:pt>
                <c:pt idx="25">
                  <c:v>0.57894736842105265</c:v>
                </c:pt>
                <c:pt idx="26">
                  <c:v>0.26153846153846155</c:v>
                </c:pt>
                <c:pt idx="27">
                  <c:v>0.8292682926829269</c:v>
                </c:pt>
                <c:pt idx="28">
                  <c:v>0.7435897435897435</c:v>
                </c:pt>
                <c:pt idx="29">
                  <c:v>0.57142857142857151</c:v>
                </c:pt>
                <c:pt idx="30">
                  <c:v>0.54285714285714293</c:v>
                </c:pt>
                <c:pt idx="31">
                  <c:v>0.23655913978494622</c:v>
                </c:pt>
                <c:pt idx="32">
                  <c:v>0.40875912408759124</c:v>
                </c:pt>
                <c:pt idx="33">
                  <c:v>0.67391304347826086</c:v>
                </c:pt>
                <c:pt idx="34">
                  <c:v>0.12138728323699421</c:v>
                </c:pt>
                <c:pt idx="35">
                  <c:v>0.28723404255319152</c:v>
                </c:pt>
                <c:pt idx="36">
                  <c:v>0.28497409326424872</c:v>
                </c:pt>
                <c:pt idx="37">
                  <c:v>0.11258278145695365</c:v>
                </c:pt>
                <c:pt idx="38">
                  <c:v>0.56695156695156701</c:v>
                </c:pt>
                <c:pt idx="39">
                  <c:v>0.56628477905073649</c:v>
                </c:pt>
                <c:pt idx="40">
                  <c:v>0.46671490593342985</c:v>
                </c:pt>
                <c:pt idx="41">
                  <c:v>0.57978279030910607</c:v>
                </c:pt>
                <c:pt idx="42">
                  <c:v>0.2871536523929471</c:v>
                </c:pt>
                <c:pt idx="43">
                  <c:v>0.48091042584434651</c:v>
                </c:pt>
                <c:pt idx="44">
                  <c:v>0.30923176242737249</c:v>
                </c:pt>
                <c:pt idx="45">
                  <c:v>0.22251308900523561</c:v>
                </c:pt>
                <c:pt idx="46">
                  <c:v>8.0528052805280526E-2</c:v>
                </c:pt>
                <c:pt idx="47">
                  <c:v>0.67804878048780493</c:v>
                </c:pt>
                <c:pt idx="48">
                  <c:v>0.64312267657992561</c:v>
                </c:pt>
                <c:pt idx="49">
                  <c:v>0.8091378039793663</c:v>
                </c:pt>
                <c:pt idx="50">
                  <c:v>0.68377823408624228</c:v>
                </c:pt>
                <c:pt idx="51">
                  <c:v>0.7485057471264368</c:v>
                </c:pt>
                <c:pt idx="52">
                  <c:v>0.72357723577235777</c:v>
                </c:pt>
                <c:pt idx="53">
                  <c:v>0.78148710166919577</c:v>
                </c:pt>
                <c:pt idx="54">
                  <c:v>0.83136094674556216</c:v>
                </c:pt>
                <c:pt idx="55">
                  <c:v>0.73431448489542994</c:v>
                </c:pt>
                <c:pt idx="56">
                  <c:v>0.75618945102260493</c:v>
                </c:pt>
                <c:pt idx="57">
                  <c:v>0.17026793431287815</c:v>
                </c:pt>
                <c:pt idx="58">
                  <c:v>0.75454545454545463</c:v>
                </c:pt>
                <c:pt idx="59">
                  <c:v>0.65966754155730534</c:v>
                </c:pt>
                <c:pt idx="60">
                  <c:v>0.86370056497175152</c:v>
                </c:pt>
                <c:pt idx="61">
                  <c:v>0.78022947925860553</c:v>
                </c:pt>
                <c:pt idx="62">
                  <c:v>0.74819566960705697</c:v>
                </c:pt>
                <c:pt idx="63">
                  <c:v>0.85979228486646886</c:v>
                </c:pt>
                <c:pt idx="64">
                  <c:v>0.74002849002849003</c:v>
                </c:pt>
                <c:pt idx="65">
                  <c:v>0.76017764618800887</c:v>
                </c:pt>
                <c:pt idx="66">
                  <c:v>0.847877358490566</c:v>
                </c:pt>
                <c:pt idx="67">
                  <c:v>0.80089485458612986</c:v>
                </c:pt>
                <c:pt idx="68">
                  <c:v>0.75318471337579618</c:v>
                </c:pt>
                <c:pt idx="69">
                  <c:v>0.72852233676975953</c:v>
                </c:pt>
                <c:pt idx="70">
                  <c:v>0.84853249475890991</c:v>
                </c:pt>
                <c:pt idx="71">
                  <c:v>1.027997128499641</c:v>
                </c:pt>
                <c:pt idx="72">
                  <c:v>0.89288182446440911</c:v>
                </c:pt>
                <c:pt idx="73">
                  <c:v>0.73544093178036607</c:v>
                </c:pt>
                <c:pt idx="74">
                  <c:v>0.76742823667252491</c:v>
                </c:pt>
                <c:pt idx="75">
                  <c:v>0.64630006788866257</c:v>
                </c:pt>
                <c:pt idx="76">
                  <c:v>0.76594027441485057</c:v>
                </c:pt>
                <c:pt idx="77">
                  <c:v>0.68867216804201059</c:v>
                </c:pt>
                <c:pt idx="78">
                  <c:v>0.68455971049457176</c:v>
                </c:pt>
                <c:pt idx="79">
                  <c:v>0.69517241379310346</c:v>
                </c:pt>
                <c:pt idx="80">
                  <c:v>0.79744136460554382</c:v>
                </c:pt>
                <c:pt idx="81">
                  <c:v>0.75351452671040309</c:v>
                </c:pt>
                <c:pt idx="82">
                  <c:v>0.7211678832116788</c:v>
                </c:pt>
                <c:pt idx="83">
                  <c:v>0.7861094038106945</c:v>
                </c:pt>
                <c:pt idx="84">
                  <c:v>0.76041666666666663</c:v>
                </c:pt>
                <c:pt idx="85">
                  <c:v>0.78513071895424835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0-40E7-B04A-94B03778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(2)'!$G$3</c:f>
              <c:strCache>
                <c:ptCount val="1"/>
                <c:pt idx="0">
                  <c:v>QY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'Plot (2)'!$A$4:$A$89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'Plot (2)'!$G$4:$G$89</c:f>
              <c:numCache>
                <c:formatCode>General</c:formatCode>
                <c:ptCount val="86"/>
                <c:pt idx="0">
                  <c:v>4.4999999999999998E-2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3.9E-2</c:v>
                </c:pt>
                <c:pt idx="5">
                  <c:v>2.3099999999999999E-2</c:v>
                </c:pt>
                <c:pt idx="6">
                  <c:v>8.2000000000000007E-3</c:v>
                </c:pt>
                <c:pt idx="7">
                  <c:v>2.1000000000000001E-2</c:v>
                </c:pt>
                <c:pt idx="8">
                  <c:v>3.1E-2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3.5999999999999997E-2</c:v>
                </c:pt>
                <c:pt idx="13">
                  <c:v>6.3E-2</c:v>
                </c:pt>
                <c:pt idx="14">
                  <c:v>0.113</c:v>
                </c:pt>
                <c:pt idx="15">
                  <c:v>5.2999999999999999E-2</c:v>
                </c:pt>
                <c:pt idx="16" formatCode="0">
                  <c:v>3.1199999999999999E-2</c:v>
                </c:pt>
                <c:pt idx="17">
                  <c:v>1.9E-2</c:v>
                </c:pt>
                <c:pt idx="18" formatCode="0.00">
                  <c:v>2.8223000000000002E-2</c:v>
                </c:pt>
                <c:pt idx="19">
                  <c:v>3.1399999999999997E-2</c:v>
                </c:pt>
                <c:pt idx="20">
                  <c:v>5.7000000000000002E-2</c:v>
                </c:pt>
                <c:pt idx="21">
                  <c:v>3.5999999999999997E-2</c:v>
                </c:pt>
                <c:pt idx="22">
                  <c:v>3.1E-2</c:v>
                </c:pt>
                <c:pt idx="23">
                  <c:v>3.1E-2</c:v>
                </c:pt>
                <c:pt idx="24">
                  <c:v>3.9800000000000002E-2</c:v>
                </c:pt>
                <c:pt idx="25">
                  <c:v>2.8000000000000001E-2</c:v>
                </c:pt>
                <c:pt idx="26">
                  <c:v>0.01</c:v>
                </c:pt>
                <c:pt idx="27">
                  <c:v>1.4E-3</c:v>
                </c:pt>
                <c:pt idx="28">
                  <c:v>1.66E-2</c:v>
                </c:pt>
                <c:pt idx="29">
                  <c:v>2.7E-2</c:v>
                </c:pt>
                <c:pt idx="30">
                  <c:v>2.7E-2</c:v>
                </c:pt>
                <c:pt idx="31">
                  <c:v>2.63E-2</c:v>
                </c:pt>
                <c:pt idx="32">
                  <c:v>3.8399999999999997E-2</c:v>
                </c:pt>
                <c:pt idx="33">
                  <c:v>7.3999999999999996E-2</c:v>
                </c:pt>
                <c:pt idx="34">
                  <c:v>2.8000000000000001E-2</c:v>
                </c:pt>
                <c:pt idx="35">
                  <c:v>3.4000000000000002E-2</c:v>
                </c:pt>
                <c:pt idx="36">
                  <c:v>3.5999999999999997E-2</c:v>
                </c:pt>
                <c:pt idx="37">
                  <c:v>1.7000000000000001E-2</c:v>
                </c:pt>
                <c:pt idx="38">
                  <c:v>0.05</c:v>
                </c:pt>
                <c:pt idx="39">
                  <c:v>5.5E-2</c:v>
                </c:pt>
                <c:pt idx="40">
                  <c:v>4.2000000000000003E-2</c:v>
                </c:pt>
                <c:pt idx="41">
                  <c:v>4.8000000000000001E-2</c:v>
                </c:pt>
                <c:pt idx="42">
                  <c:v>3.8609999999999998E-2</c:v>
                </c:pt>
                <c:pt idx="43">
                  <c:v>0.04</c:v>
                </c:pt>
                <c:pt idx="44">
                  <c:v>4.1000000000000002E-2</c:v>
                </c:pt>
                <c:pt idx="45">
                  <c:v>5.5E-2</c:v>
                </c:pt>
                <c:pt idx="46">
                  <c:v>1.4E-2</c:v>
                </c:pt>
                <c:pt idx="47">
                  <c:v>0.08</c:v>
                </c:pt>
                <c:pt idx="48">
                  <c:v>0.113</c:v>
                </c:pt>
                <c:pt idx="49">
                  <c:v>0.113</c:v>
                </c:pt>
                <c:pt idx="50">
                  <c:v>0.14499999999999999</c:v>
                </c:pt>
                <c:pt idx="51">
                  <c:v>0.17399999999999999</c:v>
                </c:pt>
                <c:pt idx="52">
                  <c:v>3.7999999999999999E-2</c:v>
                </c:pt>
                <c:pt idx="53">
                  <c:v>0.11600000000000001</c:v>
                </c:pt>
                <c:pt idx="54">
                  <c:v>9.8000000000000004E-2</c:v>
                </c:pt>
                <c:pt idx="55">
                  <c:v>0.14000000000000001</c:v>
                </c:pt>
                <c:pt idx="56">
                  <c:v>0.17399999999999999</c:v>
                </c:pt>
                <c:pt idx="57">
                  <c:v>3.1E-2</c:v>
                </c:pt>
                <c:pt idx="58">
                  <c:v>0.11</c:v>
                </c:pt>
                <c:pt idx="59">
                  <c:v>0.13100000000000001</c:v>
                </c:pt>
                <c:pt idx="60">
                  <c:v>7.8E-2</c:v>
                </c:pt>
                <c:pt idx="61">
                  <c:v>7.5999999999999998E-2</c:v>
                </c:pt>
                <c:pt idx="62">
                  <c:v>0.1</c:v>
                </c:pt>
                <c:pt idx="63">
                  <c:v>7.9000000000000001E-2</c:v>
                </c:pt>
                <c:pt idx="64">
                  <c:v>0.16170000000000001</c:v>
                </c:pt>
                <c:pt idx="65">
                  <c:v>0.14000000000000001</c:v>
                </c:pt>
                <c:pt idx="66">
                  <c:v>9.1999999999999998E-2</c:v>
                </c:pt>
                <c:pt idx="67">
                  <c:v>0.113</c:v>
                </c:pt>
                <c:pt idx="68">
                  <c:v>0.1265</c:v>
                </c:pt>
                <c:pt idx="69">
                  <c:v>0.14000000000000001</c:v>
                </c:pt>
                <c:pt idx="70">
                  <c:v>7.4399999999999994E-2</c:v>
                </c:pt>
                <c:pt idx="71">
                  <c:v>3.6999999999999998E-2</c:v>
                </c:pt>
                <c:pt idx="72">
                  <c:v>6.4000000000000001E-2</c:v>
                </c:pt>
                <c:pt idx="73">
                  <c:v>0.115</c:v>
                </c:pt>
                <c:pt idx="74">
                  <c:v>0.15737000000000001</c:v>
                </c:pt>
                <c:pt idx="75">
                  <c:v>0.19</c:v>
                </c:pt>
                <c:pt idx="76">
                  <c:v>0.105</c:v>
                </c:pt>
                <c:pt idx="77">
                  <c:v>0.124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0.105</c:v>
                </c:pt>
                <c:pt idx="81">
                  <c:v>0.1177</c:v>
                </c:pt>
                <c:pt idx="82">
                  <c:v>5.2999999999999999E-2</c:v>
                </c:pt>
                <c:pt idx="83">
                  <c:v>0.156</c:v>
                </c:pt>
                <c:pt idx="84">
                  <c:v>0.13200000000000001</c:v>
                </c:pt>
                <c:pt idx="85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5C9-BC28-CD44B3FB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(2)'!$L$3</c:f>
              <c:strCache>
                <c:ptCount val="1"/>
                <c:pt idx="0">
                  <c:v>Obj. fcn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(2)'!$L$4:$L$89</c:f>
              <c:numCache>
                <c:formatCode>0.00</c:formatCode>
                <c:ptCount val="86"/>
                <c:pt idx="0">
                  <c:v>-2.5401466664885621</c:v>
                </c:pt>
                <c:pt idx="1">
                  <c:v>-4.3693446331223269</c:v>
                </c:pt>
                <c:pt idx="2">
                  <c:v>-3.1736923292288139</c:v>
                </c:pt>
                <c:pt idx="3">
                  <c:v>-2.7561895432145702</c:v>
                </c:pt>
                <c:pt idx="4">
                  <c:v>-2.7756031520815156</c:v>
                </c:pt>
                <c:pt idx="5">
                  <c:v>-3.4411289653437729</c:v>
                </c:pt>
                <c:pt idx="6">
                  <c:v>-4.6184515713200218</c:v>
                </c:pt>
                <c:pt idx="7">
                  <c:v>-3.290165094144947</c:v>
                </c:pt>
                <c:pt idx="8">
                  <c:v>-2.9114410535807682</c:v>
                </c:pt>
                <c:pt idx="9">
                  <c:v>-2.980992981769524</c:v>
                </c:pt>
                <c:pt idx="10">
                  <c:v>-2.9456117745967263</c:v>
                </c:pt>
                <c:pt idx="11">
                  <c:v>-2.9456117745967263</c:v>
                </c:pt>
                <c:pt idx="12">
                  <c:v>-2.7561895432145702</c:v>
                </c:pt>
                <c:pt idx="13">
                  <c:v>-2.894464367976239</c:v>
                </c:pt>
                <c:pt idx="14">
                  <c:v>-2.2289985846698874</c:v>
                </c:pt>
                <c:pt idx="15">
                  <c:v>-3.0896665585891245</c:v>
                </c:pt>
                <c:pt idx="16">
                  <c:v>-2.8999409459768053</c:v>
                </c:pt>
                <c:pt idx="17">
                  <c:v>-4.2541153415563588</c:v>
                </c:pt>
                <c:pt idx="18">
                  <c:v>-3.5774348792259656</c:v>
                </c:pt>
                <c:pt idx="19">
                  <c:v>-3.4334563740131756</c:v>
                </c:pt>
                <c:pt idx="20">
                  <c:v>-2.5360800310906573</c:v>
                </c:pt>
                <c:pt idx="21">
                  <c:v>-3.5078797674204614</c:v>
                </c:pt>
                <c:pt idx="22">
                  <c:v>-2.9114410535807682</c:v>
                </c:pt>
                <c:pt idx="23">
                  <c:v>-2.8911001225753594</c:v>
                </c:pt>
                <c:pt idx="24">
                  <c:v>-2.6556642382130446</c:v>
                </c:pt>
                <c:pt idx="25">
                  <c:v>-2.9950295096940316</c:v>
                </c:pt>
                <c:pt idx="26">
                  <c:v>-4.0660446497673606</c:v>
                </c:pt>
                <c:pt idx="27">
                  <c:v>-6.0134059800377315</c:v>
                </c:pt>
                <c:pt idx="28">
                  <c:v>-3.5294559278091544</c:v>
                </c:pt>
                <c:pt idx="29">
                  <c:v>-3.055753192044059</c:v>
                </c:pt>
                <c:pt idx="30">
                  <c:v>-3.055753192044059</c:v>
                </c:pt>
                <c:pt idx="31">
                  <c:v>-3.3163400218194798</c:v>
                </c:pt>
                <c:pt idx="32">
                  <c:v>-3.1490523033615849</c:v>
                </c:pt>
                <c:pt idx="33">
                  <c:v>-2.8271109193069863</c:v>
                </c:pt>
                <c:pt idx="34">
                  <c:v>-3.8735073940359173</c:v>
                </c:pt>
                <c:pt idx="35">
                  <c:v>-3.3445869768880718</c:v>
                </c:pt>
                <c:pt idx="36">
                  <c:v>-3.5487806420130426</c:v>
                </c:pt>
                <c:pt idx="37">
                  <c:v>-4.3155985930221243</c:v>
                </c:pt>
                <c:pt idx="38">
                  <c:v>-2.4178836246507176</c:v>
                </c:pt>
                <c:pt idx="39">
                  <c:v>-2.9632860113186297</c:v>
                </c:pt>
                <c:pt idx="40">
                  <c:v>-3.1783456596570092</c:v>
                </c:pt>
                <c:pt idx="41">
                  <c:v>-2.8828643087692392</c:v>
                </c:pt>
                <c:pt idx="42">
                  <c:v>-3.5732627741640215</c:v>
                </c:pt>
                <c:pt idx="43">
                  <c:v>-3.4807463331201784</c:v>
                </c:pt>
                <c:pt idx="44">
                  <c:v>-3.0496428680336489</c:v>
                </c:pt>
                <c:pt idx="45">
                  <c:v>-3.1971700958824849</c:v>
                </c:pt>
                <c:pt idx="46">
                  <c:v>-4.4924818776688982</c:v>
                </c:pt>
                <c:pt idx="47">
                  <c:v>-2.5825541718936948</c:v>
                </c:pt>
                <c:pt idx="48">
                  <c:v>-2.2755622226154002</c:v>
                </c:pt>
                <c:pt idx="49">
                  <c:v>-2.4481714660864689</c:v>
                </c:pt>
                <c:pt idx="50">
                  <c:v>-2.1945079975735404</c:v>
                </c:pt>
                <c:pt idx="51">
                  <c:v>-2.2569271385232135</c:v>
                </c:pt>
                <c:pt idx="52">
                  <c:v>-2.7002676064024906</c:v>
                </c:pt>
                <c:pt idx="53">
                  <c:v>-2.1596519703501391</c:v>
                </c:pt>
                <c:pt idx="54">
                  <c:v>-2.1627264374609081</c:v>
                </c:pt>
                <c:pt idx="55">
                  <c:v>-2.0005817130999719</c:v>
                </c:pt>
                <c:pt idx="56">
                  <c:v>-2.0491494832483887</c:v>
                </c:pt>
                <c:pt idx="57">
                  <c:v>-3.6055931128617464</c:v>
                </c:pt>
                <c:pt idx="58">
                  <c:v>-2.0779007886716281</c:v>
                </c:pt>
                <c:pt idx="59">
                  <c:v>-2.0696735289138783</c:v>
                </c:pt>
                <c:pt idx="60">
                  <c:v>-2.7739014889811782</c:v>
                </c:pt>
                <c:pt idx="61">
                  <c:v>-2.8128563220081104</c:v>
                </c:pt>
                <c:pt idx="62">
                  <c:v>-2.2683519697247423</c:v>
                </c:pt>
                <c:pt idx="63">
                  <c:v>-2.4108792502648915</c:v>
                </c:pt>
                <c:pt idx="64">
                  <c:v>-2.0207117122737692</c:v>
                </c:pt>
                <c:pt idx="65">
                  <c:v>-2.1179236982344558</c:v>
                </c:pt>
                <c:pt idx="66">
                  <c:v>-2.7389409463134866</c:v>
                </c:pt>
                <c:pt idx="67">
                  <c:v>-2.1937155751102488</c:v>
                </c:pt>
                <c:pt idx="68">
                  <c:v>-2.0880965536116038</c:v>
                </c:pt>
                <c:pt idx="69">
                  <c:v>-2.061768991857166</c:v>
                </c:pt>
                <c:pt idx="70">
                  <c:v>-3.0168606323278686</c:v>
                </c:pt>
                <c:pt idx="71">
                  <c:v>-3.1386826899231273</c:v>
                </c:pt>
                <c:pt idx="72">
                  <c:v>-2.8074652549943151</c:v>
                </c:pt>
                <c:pt idx="73">
                  <c:v>-2.1217908345284382</c:v>
                </c:pt>
                <c:pt idx="74">
                  <c:v>-2.1442742036958147</c:v>
                </c:pt>
                <c:pt idx="75">
                  <c:v>-2.0785546019775674</c:v>
                </c:pt>
                <c:pt idx="76">
                  <c:v>-2.1906492938377804</c:v>
                </c:pt>
                <c:pt idx="77">
                  <c:v>-2.1800979309324324</c:v>
                </c:pt>
                <c:pt idx="78">
                  <c:v>-2.2397710275486613</c:v>
                </c:pt>
                <c:pt idx="79">
                  <c:v>-2.193609824722655</c:v>
                </c:pt>
                <c:pt idx="80">
                  <c:v>-2.5852370976538728</c:v>
                </c:pt>
                <c:pt idx="81">
                  <c:v>-2.0566738131253368</c:v>
                </c:pt>
                <c:pt idx="82">
                  <c:v>-3.240269849648215</c:v>
                </c:pt>
                <c:pt idx="83">
                  <c:v>-2.1008129558024011</c:v>
                </c:pt>
                <c:pt idx="84">
                  <c:v>-2.0903515550544394</c:v>
                </c:pt>
                <c:pt idx="85">
                  <c:v>-2.024284485279245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475-82E4-351BF4A24824}"/>
            </c:ext>
          </c:extLst>
        </c:ser>
        <c:ser>
          <c:idx val="1"/>
          <c:order val="1"/>
          <c:tx>
            <c:strRef>
              <c:f>'Plot (2)'!$M$3</c:f>
              <c:strCache>
                <c:ptCount val="1"/>
                <c:pt idx="0">
                  <c:v>Obj. fcn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(2)'!$M$4:$M$89</c:f>
              <c:numCache>
                <c:formatCode>0.00</c:formatCode>
                <c:ptCount val="86"/>
                <c:pt idx="0">
                  <c:v>-2.134348974683439</c:v>
                </c:pt>
                <c:pt idx="1">
                  <c:v>-4.4086488919332876</c:v>
                </c:pt>
                <c:pt idx="2">
                  <c:v>-2.9891096601789808</c:v>
                </c:pt>
                <c:pt idx="3">
                  <c:v>-2.3515752971741479</c:v>
                </c:pt>
                <c:pt idx="4">
                  <c:v>-2.2692752493233481</c:v>
                </c:pt>
                <c:pt idx="5">
                  <c:v>-2.7956437350488876</c:v>
                </c:pt>
                <c:pt idx="6">
                  <c:v>-3.8338377871453604</c:v>
                </c:pt>
                <c:pt idx="7">
                  <c:v>-2.8863876730715763</c:v>
                </c:pt>
                <c:pt idx="8">
                  <c:v>-2.5058735114744732</c:v>
                </c:pt>
                <c:pt idx="9">
                  <c:v>-2.5749486807148818</c:v>
                </c:pt>
                <c:pt idx="10">
                  <c:v>-2.5398140827916036</c:v>
                </c:pt>
                <c:pt idx="11">
                  <c:v>-2.5398140827916036</c:v>
                </c:pt>
                <c:pt idx="12">
                  <c:v>-2.3515752971741479</c:v>
                </c:pt>
                <c:pt idx="13">
                  <c:v>-2.3996631002145241</c:v>
                </c:pt>
                <c:pt idx="14">
                  <c:v>-1.6441410708001096</c:v>
                </c:pt>
                <c:pt idx="15">
                  <c:v>-2.5364062695240737</c:v>
                </c:pt>
                <c:pt idx="16">
                  <c:v>-2.4941108496296778</c:v>
                </c:pt>
                <c:pt idx="17">
                  <c:v>-3.7734176191359032</c:v>
                </c:pt>
                <c:pt idx="18">
                  <c:v>-2.9412315784093717</c:v>
                </c:pt>
                <c:pt idx="19">
                  <c:v>-2.8663804101976109</c:v>
                </c:pt>
                <c:pt idx="20">
                  <c:v>-2.0819934976389241</c:v>
                </c:pt>
                <c:pt idx="21">
                  <c:v>-3.0611173891455885</c:v>
                </c:pt>
                <c:pt idx="22">
                  <c:v>-2.5058735114744732</c:v>
                </c:pt>
                <c:pt idx="23">
                  <c:v>-2.4889227356366326</c:v>
                </c:pt>
                <c:pt idx="24">
                  <c:v>-2.251079547367163</c:v>
                </c:pt>
                <c:pt idx="25">
                  <c:v>-2.5924943406205165</c:v>
                </c:pt>
                <c:pt idx="26">
                  <c:v>-3.6566101935451503</c:v>
                </c:pt>
                <c:pt idx="27">
                  <c:v>-5.6070967781659311</c:v>
                </c:pt>
                <c:pt idx="28">
                  <c:v>-3.124983324851903</c:v>
                </c:pt>
                <c:pt idx="29">
                  <c:v>-2.6491586832740186</c:v>
                </c:pt>
                <c:pt idx="30">
                  <c:v>-2.6491586832740186</c:v>
                </c:pt>
                <c:pt idx="31">
                  <c:v>-2.6642966573830926</c:v>
                </c:pt>
                <c:pt idx="32">
                  <c:v>-2.5986545828145369</c:v>
                </c:pt>
                <c:pt idx="33">
                  <c:v>-2.2798763531486492</c:v>
                </c:pt>
                <c:pt idx="34">
                  <c:v>-3.3972132968375668</c:v>
                </c:pt>
                <c:pt idx="35">
                  <c:v>-2.7734353166938073</c:v>
                </c:pt>
                <c:pt idx="36">
                  <c:v>-3.0012167892392778</c:v>
                </c:pt>
                <c:pt idx="37">
                  <c:v>-3.8738365160358592</c:v>
                </c:pt>
                <c:pt idx="38">
                  <c:v>-2.0149030205422647</c:v>
                </c:pt>
                <c:pt idx="39">
                  <c:v>-2.5088019817061742</c:v>
                </c:pt>
                <c:pt idx="40">
                  <c:v>-2.5874691726937664</c:v>
                </c:pt>
                <c:pt idx="41">
                  <c:v>-2.3504871574628496</c:v>
                </c:pt>
                <c:pt idx="42">
                  <c:v>-3.0724448683711234</c:v>
                </c:pt>
                <c:pt idx="43">
                  <c:v>-2.8929237138552528</c:v>
                </c:pt>
                <c:pt idx="44">
                  <c:v>-2.4733609841763013</c:v>
                </c:pt>
                <c:pt idx="45">
                  <c:v>-2.652643017932065</c:v>
                </c:pt>
                <c:pt idx="46">
                  <c:v>-4.0006262334917384</c:v>
                </c:pt>
                <c:pt idx="47">
                  <c:v>-2.0737945383704566</c:v>
                </c:pt>
                <c:pt idx="48">
                  <c:v>-1.7604077166321344</c:v>
                </c:pt>
                <c:pt idx="49">
                  <c:v>-1.9042487528580248</c:v>
                </c:pt>
                <c:pt idx="50">
                  <c:v>-1.651304875145879</c:v>
                </c:pt>
                <c:pt idx="51">
                  <c:v>-1.6729338998049472</c:v>
                </c:pt>
                <c:pt idx="52">
                  <c:v>-2.2959624796190354</c:v>
                </c:pt>
                <c:pt idx="53">
                  <c:v>-1.5886349120178684</c:v>
                </c:pt>
                <c:pt idx="54">
                  <c:v>-1.5392276689264222</c:v>
                </c:pt>
                <c:pt idx="55">
                  <c:v>-1.4590608354245334</c:v>
                </c:pt>
                <c:pt idx="56">
                  <c:v>-1.4754264736882792</c:v>
                </c:pt>
                <c:pt idx="57">
                  <c:v>-3.2312899526032042</c:v>
                </c:pt>
                <c:pt idx="58">
                  <c:v>-1.4886915674428971</c:v>
                </c:pt>
                <c:pt idx="59">
                  <c:v>-1.5735852928977683</c:v>
                </c:pt>
                <c:pt idx="60">
                  <c:v>-2.2257695608285326</c:v>
                </c:pt>
                <c:pt idx="61">
                  <c:v>-2.3730378195326649</c:v>
                </c:pt>
                <c:pt idx="62">
                  <c:v>-1.6836479149932368</c:v>
                </c:pt>
                <c:pt idx="63">
                  <c:v>-1.7834805632881574</c:v>
                </c:pt>
                <c:pt idx="64">
                  <c:v>-1.4895456297835747</c:v>
                </c:pt>
                <c:pt idx="65">
                  <c:v>-1.5850428303493844</c:v>
                </c:pt>
                <c:pt idx="66">
                  <c:v>-2.196974639815394</c:v>
                </c:pt>
                <c:pt idx="67">
                  <c:v>-1.6155618638801355</c:v>
                </c:pt>
                <c:pt idx="68">
                  <c:v>-1.5324700576176631</c:v>
                </c:pt>
                <c:pt idx="69">
                  <c:v>-1.5512327365118947</c:v>
                </c:pt>
                <c:pt idx="70">
                  <c:v>-2.4623893751682866</c:v>
                </c:pt>
                <c:pt idx="71">
                  <c:v>-2.4916181599540708</c:v>
                </c:pt>
                <c:pt idx="72">
                  <c:v>-2.217635574596347</c:v>
                </c:pt>
                <c:pt idx="73">
                  <c:v>-1.5559518526580165</c:v>
                </c:pt>
                <c:pt idx="74">
                  <c:v>-1.5857582100250411</c:v>
                </c:pt>
                <c:pt idx="75">
                  <c:v>-1.6249832059691161</c:v>
                </c:pt>
                <c:pt idx="76">
                  <c:v>-1.6115977430063586</c:v>
                </c:pt>
                <c:pt idx="77">
                  <c:v>-1.6300969870994662</c:v>
                </c:pt>
                <c:pt idx="78">
                  <c:v>-1.7301364082458806</c:v>
                </c:pt>
                <c:pt idx="79">
                  <c:v>-1.7189073724501893</c:v>
                </c:pt>
                <c:pt idx="80">
                  <c:v>-2.0933164981562871</c:v>
                </c:pt>
                <c:pt idx="81">
                  <c:v>-1.5133539209488993</c:v>
                </c:pt>
                <c:pt idx="82">
                  <c:v>-2.6907740103488802</c:v>
                </c:pt>
                <c:pt idx="83">
                  <c:v>-1.5268376544271787</c:v>
                </c:pt>
                <c:pt idx="84">
                  <c:v>-1.5537181315669959</c:v>
                </c:pt>
                <c:pt idx="85">
                  <c:v>-1.4614474748008623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475-82E4-351BF4A2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  <c:max val="-1"/>
          <c:min val="-4.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(3)'!$E$1</c:f>
              <c:strCache>
                <c:ptCount val="1"/>
                <c:pt idx="0">
                  <c:v>TON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(3)'!$E$2:$E$103</c:f>
              <c:numCache>
                <c:formatCode>General</c:formatCode>
                <c:ptCount val="102"/>
                <c:pt idx="0">
                  <c:v>55</c:v>
                </c:pt>
                <c:pt idx="1">
                  <c:v>93</c:v>
                </c:pt>
                <c:pt idx="2">
                  <c:v>51</c:v>
                </c:pt>
                <c:pt idx="3">
                  <c:v>168</c:v>
                </c:pt>
                <c:pt idx="4">
                  <c:v>146</c:v>
                </c:pt>
                <c:pt idx="5">
                  <c:v>25</c:v>
                </c:pt>
                <c:pt idx="6">
                  <c:v>167</c:v>
                </c:pt>
                <c:pt idx="7">
                  <c:v>109</c:v>
                </c:pt>
                <c:pt idx="8">
                  <c:v>103</c:v>
                </c:pt>
                <c:pt idx="9">
                  <c:v>162</c:v>
                </c:pt>
                <c:pt idx="10">
                  <c:v>154</c:v>
                </c:pt>
                <c:pt idx="11">
                  <c:v>134</c:v>
                </c:pt>
                <c:pt idx="12">
                  <c:v>255</c:v>
                </c:pt>
                <c:pt idx="13">
                  <c:v>323</c:v>
                </c:pt>
                <c:pt idx="14">
                  <c:v>262</c:v>
                </c:pt>
                <c:pt idx="15">
                  <c:v>88</c:v>
                </c:pt>
                <c:pt idx="16">
                  <c:v>121</c:v>
                </c:pt>
                <c:pt idx="17">
                  <c:v>189</c:v>
                </c:pt>
                <c:pt idx="18">
                  <c:v>221</c:v>
                </c:pt>
                <c:pt idx="19">
                  <c:v>204</c:v>
                </c:pt>
                <c:pt idx="20">
                  <c:v>422</c:v>
                </c:pt>
                <c:pt idx="21">
                  <c:v>9</c:v>
                </c:pt>
                <c:pt idx="22">
                  <c:v>199</c:v>
                </c:pt>
                <c:pt idx="23">
                  <c:v>288</c:v>
                </c:pt>
                <c:pt idx="24">
                  <c:v>276</c:v>
                </c:pt>
                <c:pt idx="25">
                  <c:v>280</c:v>
                </c:pt>
                <c:pt idx="26">
                  <c:v>178</c:v>
                </c:pt>
                <c:pt idx="27">
                  <c:v>315</c:v>
                </c:pt>
                <c:pt idx="28">
                  <c:v>131</c:v>
                </c:pt>
                <c:pt idx="29">
                  <c:v>273</c:v>
                </c:pt>
                <c:pt idx="30">
                  <c:v>378</c:v>
                </c:pt>
                <c:pt idx="31">
                  <c:v>323</c:v>
                </c:pt>
                <c:pt idx="32">
                  <c:v>103</c:v>
                </c:pt>
                <c:pt idx="33">
                  <c:v>368</c:v>
                </c:pt>
                <c:pt idx="34">
                  <c:v>243</c:v>
                </c:pt>
                <c:pt idx="35">
                  <c:v>276</c:v>
                </c:pt>
                <c:pt idx="36">
                  <c:v>269</c:v>
                </c:pt>
                <c:pt idx="37">
                  <c:v>240</c:v>
                </c:pt>
                <c:pt idx="38">
                  <c:v>343</c:v>
                </c:pt>
                <c:pt idx="39">
                  <c:v>189</c:v>
                </c:pt>
                <c:pt idx="40">
                  <c:v>304</c:v>
                </c:pt>
                <c:pt idx="41">
                  <c:v>270</c:v>
                </c:pt>
                <c:pt idx="42">
                  <c:v>197</c:v>
                </c:pt>
                <c:pt idx="43">
                  <c:v>271</c:v>
                </c:pt>
                <c:pt idx="44">
                  <c:v>415</c:v>
                </c:pt>
                <c:pt idx="45">
                  <c:v>371</c:v>
                </c:pt>
                <c:pt idx="46">
                  <c:v>332</c:v>
                </c:pt>
                <c:pt idx="47">
                  <c:v>118</c:v>
                </c:pt>
                <c:pt idx="48">
                  <c:v>189</c:v>
                </c:pt>
                <c:pt idx="49">
                  <c:v>183</c:v>
                </c:pt>
                <c:pt idx="50">
                  <c:v>320</c:v>
                </c:pt>
                <c:pt idx="51">
                  <c:v>105</c:v>
                </c:pt>
                <c:pt idx="52">
                  <c:v>283</c:v>
                </c:pt>
                <c:pt idx="53">
                  <c:v>350</c:v>
                </c:pt>
                <c:pt idx="54">
                  <c:v>349</c:v>
                </c:pt>
                <c:pt idx="55">
                  <c:v>195</c:v>
                </c:pt>
                <c:pt idx="56">
                  <c:v>297</c:v>
                </c:pt>
                <c:pt idx="57">
                  <c:v>184</c:v>
                </c:pt>
                <c:pt idx="58">
                  <c:v>196</c:v>
                </c:pt>
                <c:pt idx="59">
                  <c:v>284</c:v>
                </c:pt>
                <c:pt idx="60">
                  <c:v>131</c:v>
                </c:pt>
                <c:pt idx="61">
                  <c:v>240</c:v>
                </c:pt>
                <c:pt idx="62">
                  <c:v>79</c:v>
                </c:pt>
                <c:pt idx="63">
                  <c:v>283</c:v>
                </c:pt>
                <c:pt idx="64">
                  <c:v>68</c:v>
                </c:pt>
                <c:pt idx="65">
                  <c:v>287</c:v>
                </c:pt>
                <c:pt idx="66">
                  <c:v>226</c:v>
                </c:pt>
                <c:pt idx="67">
                  <c:v>121</c:v>
                </c:pt>
                <c:pt idx="68">
                  <c:v>225</c:v>
                </c:pt>
                <c:pt idx="69">
                  <c:v>257</c:v>
                </c:pt>
                <c:pt idx="70">
                  <c:v>176</c:v>
                </c:pt>
                <c:pt idx="71">
                  <c:v>246</c:v>
                </c:pt>
                <c:pt idx="72">
                  <c:v>280</c:v>
                </c:pt>
                <c:pt idx="73">
                  <c:v>68</c:v>
                </c:pt>
                <c:pt idx="74">
                  <c:v>176</c:v>
                </c:pt>
                <c:pt idx="75">
                  <c:v>229</c:v>
                </c:pt>
                <c:pt idx="76">
                  <c:v>175</c:v>
                </c:pt>
                <c:pt idx="77">
                  <c:v>127</c:v>
                </c:pt>
                <c:pt idx="78">
                  <c:v>107</c:v>
                </c:pt>
                <c:pt idx="79">
                  <c:v>295</c:v>
                </c:pt>
                <c:pt idx="80">
                  <c:v>184</c:v>
                </c:pt>
                <c:pt idx="81">
                  <c:v>236</c:v>
                </c:pt>
                <c:pt idx="82">
                  <c:v>198</c:v>
                </c:pt>
                <c:pt idx="83">
                  <c:v>251</c:v>
                </c:pt>
                <c:pt idx="84">
                  <c:v>193</c:v>
                </c:pt>
                <c:pt idx="85">
                  <c:v>169</c:v>
                </c:pt>
                <c:pt idx="86">
                  <c:v>178</c:v>
                </c:pt>
                <c:pt idx="87">
                  <c:v>170</c:v>
                </c:pt>
                <c:pt idx="88">
                  <c:v>318</c:v>
                </c:pt>
                <c:pt idx="89">
                  <c:v>109</c:v>
                </c:pt>
                <c:pt idx="90">
                  <c:v>170</c:v>
                </c:pt>
                <c:pt idx="91">
                  <c:v>89</c:v>
                </c:pt>
                <c:pt idx="92">
                  <c:v>56</c:v>
                </c:pt>
                <c:pt idx="93">
                  <c:v>119</c:v>
                </c:pt>
                <c:pt idx="94">
                  <c:v>69</c:v>
                </c:pt>
                <c:pt idx="95">
                  <c:v>122</c:v>
                </c:pt>
                <c:pt idx="96">
                  <c:v>130</c:v>
                </c:pt>
                <c:pt idx="97">
                  <c:v>30</c:v>
                </c:pt>
                <c:pt idx="98">
                  <c:v>86</c:v>
                </c:pt>
                <c:pt idx="99">
                  <c:v>103</c:v>
                </c:pt>
                <c:pt idx="100">
                  <c:v>50</c:v>
                </c:pt>
                <c:pt idx="10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3C9-A33E-48C8AA85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(3)'!$F$1</c:f>
              <c:strCache>
                <c:ptCount val="1"/>
                <c:pt idx="0">
                  <c:v>TOF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(3)'!$F$2:$F$103</c:f>
              <c:numCache>
                <c:formatCode>General</c:formatCode>
                <c:ptCount val="102"/>
                <c:pt idx="0">
                  <c:v>3.6</c:v>
                </c:pt>
                <c:pt idx="1">
                  <c:v>6.17</c:v>
                </c:pt>
                <c:pt idx="2">
                  <c:v>3.4</c:v>
                </c:pt>
                <c:pt idx="3">
                  <c:v>11.2</c:v>
                </c:pt>
                <c:pt idx="4">
                  <c:v>9.6999999999999993</c:v>
                </c:pt>
                <c:pt idx="5">
                  <c:v>1.6</c:v>
                </c:pt>
                <c:pt idx="6">
                  <c:v>11.1</c:v>
                </c:pt>
                <c:pt idx="7">
                  <c:v>7.3</c:v>
                </c:pt>
                <c:pt idx="8">
                  <c:v>6.87</c:v>
                </c:pt>
                <c:pt idx="9" formatCode="0">
                  <c:v>10.8</c:v>
                </c:pt>
                <c:pt idx="10">
                  <c:v>10.3</c:v>
                </c:pt>
                <c:pt idx="11">
                  <c:v>8.9</c:v>
                </c:pt>
                <c:pt idx="12" formatCode="0.0">
                  <c:v>17</c:v>
                </c:pt>
                <c:pt idx="13">
                  <c:v>22</c:v>
                </c:pt>
                <c:pt idx="14" formatCode="0">
                  <c:v>17.5</c:v>
                </c:pt>
                <c:pt idx="15">
                  <c:v>5.83</c:v>
                </c:pt>
                <c:pt idx="16">
                  <c:v>8.1</c:v>
                </c:pt>
                <c:pt idx="17">
                  <c:v>13</c:v>
                </c:pt>
                <c:pt idx="18">
                  <c:v>14.7</c:v>
                </c:pt>
                <c:pt idx="19">
                  <c:v>13.57</c:v>
                </c:pt>
                <c:pt idx="20">
                  <c:v>28.1</c:v>
                </c:pt>
                <c:pt idx="21">
                  <c:v>0.6</c:v>
                </c:pt>
                <c:pt idx="22" formatCode="0">
                  <c:v>13.3</c:v>
                </c:pt>
                <c:pt idx="23" formatCode="0.0">
                  <c:v>19.170000000000002</c:v>
                </c:pt>
                <c:pt idx="24" formatCode="0.0">
                  <c:v>18.399999999999999</c:v>
                </c:pt>
                <c:pt idx="25">
                  <c:v>18.7</c:v>
                </c:pt>
                <c:pt idx="26">
                  <c:v>11.8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18.2</c:v>
                </c:pt>
                <c:pt idx="30" formatCode="0.0">
                  <c:v>25.2</c:v>
                </c:pt>
                <c:pt idx="31">
                  <c:v>21.5</c:v>
                </c:pt>
                <c:pt idx="32">
                  <c:v>6.8</c:v>
                </c:pt>
                <c:pt idx="33">
                  <c:v>24.5</c:v>
                </c:pt>
                <c:pt idx="34">
                  <c:v>16</c:v>
                </c:pt>
                <c:pt idx="35">
                  <c:v>18.399999999999999</c:v>
                </c:pt>
                <c:pt idx="36">
                  <c:v>17.899999999999999</c:v>
                </c:pt>
                <c:pt idx="37">
                  <c:v>16</c:v>
                </c:pt>
                <c:pt idx="38">
                  <c:v>22.8</c:v>
                </c:pt>
                <c:pt idx="39">
                  <c:v>13</c:v>
                </c:pt>
                <c:pt idx="40">
                  <c:v>20</c:v>
                </c:pt>
                <c:pt idx="41">
                  <c:v>18</c:v>
                </c:pt>
                <c:pt idx="42" formatCode="0.0">
                  <c:v>13.1</c:v>
                </c:pt>
                <c:pt idx="43">
                  <c:v>18</c:v>
                </c:pt>
                <c:pt idx="44">
                  <c:v>28</c:v>
                </c:pt>
                <c:pt idx="45" formatCode="0">
                  <c:v>24.73</c:v>
                </c:pt>
                <c:pt idx="46" formatCode="0.0">
                  <c:v>22.133333333333301</c:v>
                </c:pt>
                <c:pt idx="47">
                  <c:v>7.8</c:v>
                </c:pt>
                <c:pt idx="48">
                  <c:v>12.6</c:v>
                </c:pt>
                <c:pt idx="49">
                  <c:v>12.2</c:v>
                </c:pt>
                <c:pt idx="50">
                  <c:v>21</c:v>
                </c:pt>
                <c:pt idx="51">
                  <c:v>7</c:v>
                </c:pt>
                <c:pt idx="52" formatCode="0">
                  <c:v>18.866666666666699</c:v>
                </c:pt>
                <c:pt idx="53" formatCode="0">
                  <c:v>23.3</c:v>
                </c:pt>
                <c:pt idx="54">
                  <c:v>23.2</c:v>
                </c:pt>
                <c:pt idx="55">
                  <c:v>12.97</c:v>
                </c:pt>
                <c:pt idx="56">
                  <c:v>20</c:v>
                </c:pt>
                <c:pt idx="57">
                  <c:v>12</c:v>
                </c:pt>
                <c:pt idx="58">
                  <c:v>13</c:v>
                </c:pt>
                <c:pt idx="59">
                  <c:v>19</c:v>
                </c:pt>
                <c:pt idx="60">
                  <c:v>8.6999999999999993</c:v>
                </c:pt>
                <c:pt idx="61">
                  <c:v>16</c:v>
                </c:pt>
                <c:pt idx="62">
                  <c:v>5.3</c:v>
                </c:pt>
                <c:pt idx="63" formatCode="0">
                  <c:v>19</c:v>
                </c:pt>
                <c:pt idx="64">
                  <c:v>4.5</c:v>
                </c:pt>
                <c:pt idx="65">
                  <c:v>19.100000000000001</c:v>
                </c:pt>
                <c:pt idx="66">
                  <c:v>15</c:v>
                </c:pt>
                <c:pt idx="67">
                  <c:v>8.1</c:v>
                </c:pt>
                <c:pt idx="68">
                  <c:v>15</c:v>
                </c:pt>
                <c:pt idx="69">
                  <c:v>17</c:v>
                </c:pt>
                <c:pt idx="70">
                  <c:v>11.7</c:v>
                </c:pt>
                <c:pt idx="71">
                  <c:v>16.399999999999999</c:v>
                </c:pt>
                <c:pt idx="72" formatCode="0.0">
                  <c:v>18.600000000000001</c:v>
                </c:pt>
                <c:pt idx="73">
                  <c:v>4.5</c:v>
                </c:pt>
                <c:pt idx="74">
                  <c:v>11.7</c:v>
                </c:pt>
                <c:pt idx="75">
                  <c:v>15.3</c:v>
                </c:pt>
                <c:pt idx="76">
                  <c:v>12</c:v>
                </c:pt>
                <c:pt idx="77">
                  <c:v>8</c:v>
                </c:pt>
                <c:pt idx="78">
                  <c:v>7</c:v>
                </c:pt>
                <c:pt idx="79">
                  <c:v>19.7</c:v>
                </c:pt>
                <c:pt idx="80">
                  <c:v>12.2</c:v>
                </c:pt>
                <c:pt idx="81">
                  <c:v>16</c:v>
                </c:pt>
                <c:pt idx="82">
                  <c:v>13</c:v>
                </c:pt>
                <c:pt idx="83">
                  <c:v>16.7</c:v>
                </c:pt>
                <c:pt idx="84">
                  <c:v>12.8</c:v>
                </c:pt>
                <c:pt idx="85">
                  <c:v>11.3</c:v>
                </c:pt>
                <c:pt idx="86">
                  <c:v>11.9</c:v>
                </c:pt>
                <c:pt idx="87">
                  <c:v>11.3</c:v>
                </c:pt>
                <c:pt idx="88">
                  <c:v>21</c:v>
                </c:pt>
                <c:pt idx="89">
                  <c:v>7.2</c:v>
                </c:pt>
                <c:pt idx="90">
                  <c:v>11</c:v>
                </c:pt>
                <c:pt idx="91" formatCode="0.0">
                  <c:v>5.9333</c:v>
                </c:pt>
                <c:pt idx="92">
                  <c:v>3.7</c:v>
                </c:pt>
                <c:pt idx="93">
                  <c:v>8</c:v>
                </c:pt>
                <c:pt idx="94">
                  <c:v>4.5999999999999996</c:v>
                </c:pt>
                <c:pt idx="95">
                  <c:v>8.1</c:v>
                </c:pt>
                <c:pt idx="96">
                  <c:v>8.6</c:v>
                </c:pt>
                <c:pt idx="97">
                  <c:v>2</c:v>
                </c:pt>
                <c:pt idx="98">
                  <c:v>5.7</c:v>
                </c:pt>
                <c:pt idx="99">
                  <c:v>6.8</c:v>
                </c:pt>
                <c:pt idx="100">
                  <c:v>3.3333333333333299</c:v>
                </c:pt>
                <c:pt idx="101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9-4246-868F-A82085F0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Absorption</a:t>
            </a:r>
            <a:r>
              <a:rPr lang="en-US" baseline="0"/>
              <a:t> remaining after 15min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(3)'!$J$1</c:f>
              <c:strCache>
                <c:ptCount val="1"/>
                <c:pt idx="0">
                  <c:v>% change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(3)'!$J$2:$J$103</c:f>
              <c:numCache>
                <c:formatCode>0.00</c:formatCode>
                <c:ptCount val="102"/>
                <c:pt idx="0">
                  <c:v>1.2857142857142858</c:v>
                </c:pt>
                <c:pt idx="1">
                  <c:v>1.2702702702702702</c:v>
                </c:pt>
                <c:pt idx="2">
                  <c:v>1.0963855421686748</c:v>
                </c:pt>
                <c:pt idx="3">
                  <c:v>1.027997128499641</c:v>
                </c:pt>
                <c:pt idx="4">
                  <c:v>0.99047619047619051</c:v>
                </c:pt>
                <c:pt idx="5">
                  <c:v>0.97777777777777775</c:v>
                </c:pt>
                <c:pt idx="6">
                  <c:v>0.89288182446440911</c:v>
                </c:pt>
                <c:pt idx="7">
                  <c:v>0.89221556886227538</c:v>
                </c:pt>
                <c:pt idx="8">
                  <c:v>0.88653061224489793</c:v>
                </c:pt>
                <c:pt idx="9">
                  <c:v>0.87901418969380141</c:v>
                </c:pt>
                <c:pt idx="10">
                  <c:v>0.87665505226480833</c:v>
                </c:pt>
                <c:pt idx="11">
                  <c:v>0.86370056497175152</c:v>
                </c:pt>
                <c:pt idx="12">
                  <c:v>0.86264534883720945</c:v>
                </c:pt>
                <c:pt idx="13">
                  <c:v>0.85979228486646886</c:v>
                </c:pt>
                <c:pt idx="14">
                  <c:v>0.85604311008468059</c:v>
                </c:pt>
                <c:pt idx="15">
                  <c:v>0.84853249475890991</c:v>
                </c:pt>
                <c:pt idx="16">
                  <c:v>0.847877358490566</c:v>
                </c:pt>
                <c:pt idx="17">
                  <c:v>0.83333333333333326</c:v>
                </c:pt>
                <c:pt idx="18">
                  <c:v>0.83210526315789479</c:v>
                </c:pt>
                <c:pt idx="19">
                  <c:v>0.83201153568853636</c:v>
                </c:pt>
                <c:pt idx="20">
                  <c:v>0.83136094674556216</c:v>
                </c:pt>
                <c:pt idx="21">
                  <c:v>0.8292682926829269</c:v>
                </c:pt>
                <c:pt idx="22">
                  <c:v>0.82323943661971832</c:v>
                </c:pt>
                <c:pt idx="23">
                  <c:v>0.82305194805194803</c:v>
                </c:pt>
                <c:pt idx="24">
                  <c:v>0.82021660649819483</c:v>
                </c:pt>
                <c:pt idx="25">
                  <c:v>0.81745543945912724</c:v>
                </c:pt>
                <c:pt idx="26">
                  <c:v>0.8091378039793663</c:v>
                </c:pt>
                <c:pt idx="27">
                  <c:v>0.80089485458612986</c:v>
                </c:pt>
                <c:pt idx="28">
                  <c:v>0.79744136460554382</c:v>
                </c:pt>
                <c:pt idx="29">
                  <c:v>0.7861094038106945</c:v>
                </c:pt>
                <c:pt idx="30">
                  <c:v>0.78513071895424835</c:v>
                </c:pt>
                <c:pt idx="31">
                  <c:v>0.78148710166919577</c:v>
                </c:pt>
                <c:pt idx="32">
                  <c:v>0.78022947925860553</c:v>
                </c:pt>
                <c:pt idx="33">
                  <c:v>0.77615062761506282</c:v>
                </c:pt>
                <c:pt idx="34">
                  <c:v>0.77586206896551735</c:v>
                </c:pt>
                <c:pt idx="35">
                  <c:v>0.77413692217671148</c:v>
                </c:pt>
                <c:pt idx="36">
                  <c:v>0.7735562310030395</c:v>
                </c:pt>
                <c:pt idx="37">
                  <c:v>0.76742823667252491</c:v>
                </c:pt>
                <c:pt idx="38">
                  <c:v>0.76594027441485057</c:v>
                </c:pt>
                <c:pt idx="39">
                  <c:v>0.76190476190476197</c:v>
                </c:pt>
                <c:pt idx="40">
                  <c:v>0.76041666666666663</c:v>
                </c:pt>
                <c:pt idx="41">
                  <c:v>0.76017764618800887</c:v>
                </c:pt>
                <c:pt idx="42">
                  <c:v>0.7567567567567568</c:v>
                </c:pt>
                <c:pt idx="43">
                  <c:v>0.75618945102260493</c:v>
                </c:pt>
                <c:pt idx="44">
                  <c:v>0.75454545454545463</c:v>
                </c:pt>
                <c:pt idx="45">
                  <c:v>0.75351452671040309</c:v>
                </c:pt>
                <c:pt idx="46">
                  <c:v>0.75318471337579618</c:v>
                </c:pt>
                <c:pt idx="47">
                  <c:v>0.75</c:v>
                </c:pt>
                <c:pt idx="48">
                  <c:v>0.74964936886395517</c:v>
                </c:pt>
                <c:pt idx="49">
                  <c:v>0.7485057471264368</c:v>
                </c:pt>
                <c:pt idx="50">
                  <c:v>0.74819566960705697</c:v>
                </c:pt>
                <c:pt idx="51">
                  <c:v>0.7435897435897435</c:v>
                </c:pt>
                <c:pt idx="52">
                  <c:v>0.74002849002849003</c:v>
                </c:pt>
                <c:pt idx="53">
                  <c:v>0.73544093178036607</c:v>
                </c:pt>
                <c:pt idx="54">
                  <c:v>0.73431448489542994</c:v>
                </c:pt>
                <c:pt idx="55">
                  <c:v>0.73320026613439804</c:v>
                </c:pt>
                <c:pt idx="56">
                  <c:v>0.73202614379084974</c:v>
                </c:pt>
                <c:pt idx="57">
                  <c:v>0.73170731707317072</c:v>
                </c:pt>
                <c:pt idx="58">
                  <c:v>0.73170731707317072</c:v>
                </c:pt>
                <c:pt idx="59">
                  <c:v>0.72852233676975953</c:v>
                </c:pt>
                <c:pt idx="60">
                  <c:v>0.72499999999999987</c:v>
                </c:pt>
                <c:pt idx="61">
                  <c:v>0.72357723577235777</c:v>
                </c:pt>
                <c:pt idx="62">
                  <c:v>0.7211678832116788</c:v>
                </c:pt>
                <c:pt idx="63">
                  <c:v>0.72093023255813959</c:v>
                </c:pt>
                <c:pt idx="64">
                  <c:v>0.71322537112010798</c:v>
                </c:pt>
                <c:pt idx="65">
                  <c:v>0.71234832262669523</c:v>
                </c:pt>
                <c:pt idx="66">
                  <c:v>0.71052631578947367</c:v>
                </c:pt>
                <c:pt idx="67">
                  <c:v>0.70548408937034524</c:v>
                </c:pt>
                <c:pt idx="68">
                  <c:v>0.70270270270270274</c:v>
                </c:pt>
                <c:pt idx="69">
                  <c:v>0.70027816411682886</c:v>
                </c:pt>
                <c:pt idx="70">
                  <c:v>0.69517241379310346</c:v>
                </c:pt>
                <c:pt idx="71">
                  <c:v>0.68965517241379315</c:v>
                </c:pt>
                <c:pt idx="72">
                  <c:v>0.68867216804201059</c:v>
                </c:pt>
                <c:pt idx="73">
                  <c:v>0.68788343558282206</c:v>
                </c:pt>
                <c:pt idx="74">
                  <c:v>0.68455971049457176</c:v>
                </c:pt>
                <c:pt idx="75">
                  <c:v>0.68377823408624228</c:v>
                </c:pt>
                <c:pt idx="76">
                  <c:v>0.67804878048780493</c:v>
                </c:pt>
                <c:pt idx="77">
                  <c:v>0.67391304347826086</c:v>
                </c:pt>
                <c:pt idx="78">
                  <c:v>0.66233766233766234</c:v>
                </c:pt>
                <c:pt idx="79">
                  <c:v>0.65966754155730534</c:v>
                </c:pt>
                <c:pt idx="80">
                  <c:v>0.64630006788866257</c:v>
                </c:pt>
                <c:pt idx="81">
                  <c:v>0.64312267657992561</c:v>
                </c:pt>
                <c:pt idx="82">
                  <c:v>0.625</c:v>
                </c:pt>
                <c:pt idx="83">
                  <c:v>0.625</c:v>
                </c:pt>
                <c:pt idx="84">
                  <c:v>0.61538461538461531</c:v>
                </c:pt>
                <c:pt idx="85">
                  <c:v>0.57978279030910607</c:v>
                </c:pt>
                <c:pt idx="86">
                  <c:v>0.57894736842105265</c:v>
                </c:pt>
                <c:pt idx="87">
                  <c:v>0.57142857142857151</c:v>
                </c:pt>
                <c:pt idx="88">
                  <c:v>0.56695156695156701</c:v>
                </c:pt>
                <c:pt idx="89">
                  <c:v>0.56628477905073649</c:v>
                </c:pt>
                <c:pt idx="90">
                  <c:v>0.54285714285714293</c:v>
                </c:pt>
                <c:pt idx="91">
                  <c:v>0.53968253968253976</c:v>
                </c:pt>
                <c:pt idx="92">
                  <c:v>0.52007528230865741</c:v>
                </c:pt>
                <c:pt idx="93">
                  <c:v>0.5</c:v>
                </c:pt>
                <c:pt idx="94">
                  <c:v>0.48091042584434651</c:v>
                </c:pt>
                <c:pt idx="95">
                  <c:v>0.46671490593342985</c:v>
                </c:pt>
                <c:pt idx="96">
                  <c:v>0.40875912408759124</c:v>
                </c:pt>
                <c:pt idx="97">
                  <c:v>0.33333333333333331</c:v>
                </c:pt>
                <c:pt idx="98">
                  <c:v>0.30923176242737249</c:v>
                </c:pt>
                <c:pt idx="99">
                  <c:v>0.28723404255319152</c:v>
                </c:pt>
                <c:pt idx="100">
                  <c:v>0.2871536523929471</c:v>
                </c:pt>
                <c:pt idx="101">
                  <c:v>0.28497409326424872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2-45D1-A613-E88F6437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(3)'!$G$1</c:f>
              <c:strCache>
                <c:ptCount val="1"/>
                <c:pt idx="0">
                  <c:v>QY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'Plot (3)'!$G$2:$G$103</c:f>
              <c:numCache>
                <c:formatCode>General</c:formatCode>
                <c:ptCount val="102"/>
                <c:pt idx="0">
                  <c:v>3.5999999999999997E-2</c:v>
                </c:pt>
                <c:pt idx="1">
                  <c:v>3.1399999999999997E-2</c:v>
                </c:pt>
                <c:pt idx="2">
                  <c:v>8.2000000000000007E-3</c:v>
                </c:pt>
                <c:pt idx="3">
                  <c:v>3.6999999999999998E-2</c:v>
                </c:pt>
                <c:pt idx="4">
                  <c:v>2.3099999999999999E-2</c:v>
                </c:pt>
                <c:pt idx="5">
                  <c:v>1.9E-2</c:v>
                </c:pt>
                <c:pt idx="6">
                  <c:v>6.4000000000000001E-2</c:v>
                </c:pt>
                <c:pt idx="7">
                  <c:v>6.3E-2</c:v>
                </c:pt>
                <c:pt idx="8">
                  <c:v>5.9900000000000002E-2</c:v>
                </c:pt>
                <c:pt idx="9">
                  <c:v>7.1999999999999995E-2</c:v>
                </c:pt>
                <c:pt idx="10">
                  <c:v>7.6999999999999999E-2</c:v>
                </c:pt>
                <c:pt idx="11">
                  <c:v>7.8E-2</c:v>
                </c:pt>
                <c:pt idx="12">
                  <c:v>8.5999999999999993E-2</c:v>
                </c:pt>
                <c:pt idx="13">
                  <c:v>7.9000000000000001E-2</c:v>
                </c:pt>
                <c:pt idx="14">
                  <c:v>0.08</c:v>
                </c:pt>
                <c:pt idx="15">
                  <c:v>7.4399999999999994E-2</c:v>
                </c:pt>
                <c:pt idx="16">
                  <c:v>9.1999999999999998E-2</c:v>
                </c:pt>
                <c:pt idx="17">
                  <c:v>0.03</c:v>
                </c:pt>
                <c:pt idx="18">
                  <c:v>0.11</c:v>
                </c:pt>
                <c:pt idx="19">
                  <c:v>9.2600000000000002E-2</c:v>
                </c:pt>
                <c:pt idx="20">
                  <c:v>9.8000000000000004E-2</c:v>
                </c:pt>
                <c:pt idx="21">
                  <c:v>1.4E-3</c:v>
                </c:pt>
                <c:pt idx="22">
                  <c:v>0.107</c:v>
                </c:pt>
                <c:pt idx="23">
                  <c:v>9.74E-2</c:v>
                </c:pt>
                <c:pt idx="24">
                  <c:v>0.1196</c:v>
                </c:pt>
                <c:pt idx="25">
                  <c:v>0.16600000000000001</c:v>
                </c:pt>
                <c:pt idx="26">
                  <c:v>0.113</c:v>
                </c:pt>
                <c:pt idx="27">
                  <c:v>0.113</c:v>
                </c:pt>
                <c:pt idx="28">
                  <c:v>0.105</c:v>
                </c:pt>
                <c:pt idx="29">
                  <c:v>0.156</c:v>
                </c:pt>
                <c:pt idx="30">
                  <c:v>0.128</c:v>
                </c:pt>
                <c:pt idx="31">
                  <c:v>0.11600000000000001</c:v>
                </c:pt>
                <c:pt idx="32">
                  <c:v>7.5999999999999998E-2</c:v>
                </c:pt>
                <c:pt idx="33">
                  <c:v>0.152</c:v>
                </c:pt>
                <c:pt idx="34">
                  <c:v>3.9E-2</c:v>
                </c:pt>
                <c:pt idx="35">
                  <c:v>0.16655</c:v>
                </c:pt>
                <c:pt idx="36">
                  <c:v>0.13300000000000001</c:v>
                </c:pt>
                <c:pt idx="37">
                  <c:v>0.15737000000000001</c:v>
                </c:pt>
                <c:pt idx="38">
                  <c:v>0.105</c:v>
                </c:pt>
                <c:pt idx="39">
                  <c:v>0.03</c:v>
                </c:pt>
                <c:pt idx="40">
                  <c:v>0.13200000000000001</c:v>
                </c:pt>
                <c:pt idx="41">
                  <c:v>0.14000000000000001</c:v>
                </c:pt>
                <c:pt idx="42" formatCode="0">
                  <c:v>3.1199999999999999E-2</c:v>
                </c:pt>
                <c:pt idx="43">
                  <c:v>0.17399999999999999</c:v>
                </c:pt>
                <c:pt idx="44">
                  <c:v>0.11</c:v>
                </c:pt>
                <c:pt idx="45">
                  <c:v>0.1177</c:v>
                </c:pt>
                <c:pt idx="46">
                  <c:v>0.1265</c:v>
                </c:pt>
                <c:pt idx="47">
                  <c:v>6.3E-2</c:v>
                </c:pt>
                <c:pt idx="48">
                  <c:v>0.14799999999999999</c:v>
                </c:pt>
                <c:pt idx="49">
                  <c:v>0.17399999999999999</c:v>
                </c:pt>
                <c:pt idx="50">
                  <c:v>0.1</c:v>
                </c:pt>
                <c:pt idx="51">
                  <c:v>1.66E-2</c:v>
                </c:pt>
                <c:pt idx="52">
                  <c:v>0.16170000000000001</c:v>
                </c:pt>
                <c:pt idx="53">
                  <c:v>0.115</c:v>
                </c:pt>
                <c:pt idx="54">
                  <c:v>0.14000000000000001</c:v>
                </c:pt>
                <c:pt idx="55">
                  <c:v>0.15679999999999999</c:v>
                </c:pt>
                <c:pt idx="56">
                  <c:v>0.113</c:v>
                </c:pt>
                <c:pt idx="57">
                  <c:v>2.9000000000000001E-2</c:v>
                </c:pt>
                <c:pt idx="58">
                  <c:v>3.1E-2</c:v>
                </c:pt>
                <c:pt idx="59">
                  <c:v>0.14000000000000001</c:v>
                </c:pt>
                <c:pt idx="60">
                  <c:v>2.1000000000000001E-2</c:v>
                </c:pt>
                <c:pt idx="61">
                  <c:v>3.7999999999999999E-2</c:v>
                </c:pt>
                <c:pt idx="62">
                  <c:v>5.2999999999999999E-2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0.16700000000000001</c:v>
                </c:pt>
                <c:pt idx="66">
                  <c:v>3.5999999999999997E-2</c:v>
                </c:pt>
                <c:pt idx="67">
                  <c:v>0.106</c:v>
                </c:pt>
                <c:pt idx="68">
                  <c:v>3.5999999999999997E-2</c:v>
                </c:pt>
                <c:pt idx="69">
                  <c:v>0.18</c:v>
                </c:pt>
                <c:pt idx="70">
                  <c:v>0.16500000000000001</c:v>
                </c:pt>
                <c:pt idx="71">
                  <c:v>5.7000000000000002E-2</c:v>
                </c:pt>
                <c:pt idx="72">
                  <c:v>0.124</c:v>
                </c:pt>
                <c:pt idx="73">
                  <c:v>6.7000000000000004E-2</c:v>
                </c:pt>
                <c:pt idx="74">
                  <c:v>0.16</c:v>
                </c:pt>
                <c:pt idx="75">
                  <c:v>0.14499999999999999</c:v>
                </c:pt>
                <c:pt idx="76">
                  <c:v>0.08</c:v>
                </c:pt>
                <c:pt idx="77">
                  <c:v>7.3999999999999996E-2</c:v>
                </c:pt>
                <c:pt idx="78">
                  <c:v>5.2999999999999999E-2</c:v>
                </c:pt>
                <c:pt idx="79">
                  <c:v>0.13100000000000001</c:v>
                </c:pt>
                <c:pt idx="80">
                  <c:v>0.19</c:v>
                </c:pt>
                <c:pt idx="81">
                  <c:v>0.113</c:v>
                </c:pt>
                <c:pt idx="82">
                  <c:v>3.1E-2</c:v>
                </c:pt>
                <c:pt idx="83">
                  <c:v>3.9800000000000002E-2</c:v>
                </c:pt>
                <c:pt idx="84">
                  <c:v>3.1E-2</c:v>
                </c:pt>
                <c:pt idx="85">
                  <c:v>4.8000000000000001E-2</c:v>
                </c:pt>
                <c:pt idx="86">
                  <c:v>2.8000000000000001E-2</c:v>
                </c:pt>
                <c:pt idx="87">
                  <c:v>2.7E-2</c:v>
                </c:pt>
                <c:pt idx="88">
                  <c:v>0.05</c:v>
                </c:pt>
                <c:pt idx="89">
                  <c:v>5.5E-2</c:v>
                </c:pt>
                <c:pt idx="90">
                  <c:v>2.7E-2</c:v>
                </c:pt>
                <c:pt idx="91" formatCode="0.00">
                  <c:v>2.8223000000000002E-2</c:v>
                </c:pt>
                <c:pt idx="92">
                  <c:v>3.4000000000000002E-2</c:v>
                </c:pt>
                <c:pt idx="93">
                  <c:v>1.9E-2</c:v>
                </c:pt>
                <c:pt idx="94">
                  <c:v>0.04</c:v>
                </c:pt>
                <c:pt idx="95">
                  <c:v>4.2000000000000003E-2</c:v>
                </c:pt>
                <c:pt idx="96">
                  <c:v>3.8399999999999997E-2</c:v>
                </c:pt>
                <c:pt idx="97">
                  <c:v>5.0000000000000001E-3</c:v>
                </c:pt>
                <c:pt idx="98">
                  <c:v>4.1000000000000002E-2</c:v>
                </c:pt>
                <c:pt idx="99">
                  <c:v>3.4000000000000002E-2</c:v>
                </c:pt>
                <c:pt idx="100">
                  <c:v>3.8609999999999998E-2</c:v>
                </c:pt>
                <c:pt idx="101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D-46B1-B544-1A6791B3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(3)'!$L$1</c:f>
              <c:strCache>
                <c:ptCount val="1"/>
                <c:pt idx="0">
                  <c:v>Obj. fcn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'Plot (3)'!$L$2:$L$103</c:f>
              <c:numCache>
                <c:formatCode>0.00</c:formatCode>
                <c:ptCount val="102"/>
                <c:pt idx="0">
                  <c:v>-3.5078797674204614</c:v>
                </c:pt>
                <c:pt idx="1">
                  <c:v>-3.4334563740131756</c:v>
                </c:pt>
                <c:pt idx="2">
                  <c:v>-4.6184515713200218</c:v>
                </c:pt>
                <c:pt idx="3">
                  <c:v>-3.1386826899231273</c:v>
                </c:pt>
                <c:pt idx="4">
                  <c:v>-3.4411289653437729</c:v>
                </c:pt>
                <c:pt idx="5">
                  <c:v>-4.2541153415563588</c:v>
                </c:pt>
                <c:pt idx="6">
                  <c:v>-2.8074652549943151</c:v>
                </c:pt>
                <c:pt idx="7">
                  <c:v>-2.9668964396289788</c:v>
                </c:pt>
                <c:pt idx="8">
                  <c:v>-3.010025775743757</c:v>
                </c:pt>
                <c:pt idx="9">
                  <c:v>-2.7280917685761654</c:v>
                </c:pt>
                <c:pt idx="10">
                  <c:v>-2.7321188799795588</c:v>
                </c:pt>
                <c:pt idx="11">
                  <c:v>-2.7739014889811782</c:v>
                </c:pt>
                <c:pt idx="12">
                  <c:v>-2.4332698408848361</c:v>
                </c:pt>
                <c:pt idx="13">
                  <c:v>-2.4108792502648915</c:v>
                </c:pt>
                <c:pt idx="14">
                  <c:v>-2.4672674856363415</c:v>
                </c:pt>
                <c:pt idx="15">
                  <c:v>-3.0168606323278686</c:v>
                </c:pt>
                <c:pt idx="16">
                  <c:v>-2.7389409463134866</c:v>
                </c:pt>
                <c:pt idx="17">
                  <c:v>-2.9456117745967263</c:v>
                </c:pt>
                <c:pt idx="18">
                  <c:v>-2.4284632933157786</c:v>
                </c:pt>
                <c:pt idx="19">
                  <c:v>-2.5005989950188905</c:v>
                </c:pt>
                <c:pt idx="20">
                  <c:v>-2.1627264374609081</c:v>
                </c:pt>
                <c:pt idx="21">
                  <c:v>-6.0134059800377315</c:v>
                </c:pt>
                <c:pt idx="22">
                  <c:v>-2.4067001093689062</c:v>
                </c:pt>
                <c:pt idx="23">
                  <c:v>-2.3038267246280357</c:v>
                </c:pt>
                <c:pt idx="24">
                  <c:v>-2.2112931071026436</c:v>
                </c:pt>
                <c:pt idx="25">
                  <c:v>-2.0462881305637719</c:v>
                </c:pt>
                <c:pt idx="26">
                  <c:v>-2.4481714660864689</c:v>
                </c:pt>
                <c:pt idx="27">
                  <c:v>-2.1937155751102488</c:v>
                </c:pt>
                <c:pt idx="28">
                  <c:v>-2.5852370976538728</c:v>
                </c:pt>
                <c:pt idx="29">
                  <c:v>-2.1008129558024011</c:v>
                </c:pt>
                <c:pt idx="30">
                  <c:v>-2.024284485279245</c:v>
                </c:pt>
                <c:pt idx="31">
                  <c:v>-2.1596519703501391</c:v>
                </c:pt>
                <c:pt idx="32">
                  <c:v>-2.8128563220081104</c:v>
                </c:pt>
                <c:pt idx="33">
                  <c:v>-1.9645323360427174</c:v>
                </c:pt>
                <c:pt idx="34">
                  <c:v>-2.7756031520815156</c:v>
                </c:pt>
                <c:pt idx="35">
                  <c:v>-2.0452351255274093</c:v>
                </c:pt>
                <c:pt idx="36">
                  <c:v>-2.1498814643389119</c:v>
                </c:pt>
                <c:pt idx="37">
                  <c:v>-2.1442742036958147</c:v>
                </c:pt>
                <c:pt idx="38">
                  <c:v>-2.1906492938377804</c:v>
                </c:pt>
                <c:pt idx="39">
                  <c:v>-2.9456117745967263</c:v>
                </c:pt>
                <c:pt idx="40">
                  <c:v>-2.0903515550544394</c:v>
                </c:pt>
                <c:pt idx="41">
                  <c:v>-2.1179236982344558</c:v>
                </c:pt>
                <c:pt idx="42">
                  <c:v>-2.8999409459768053</c:v>
                </c:pt>
                <c:pt idx="43">
                  <c:v>-2.0491494832483887</c:v>
                </c:pt>
                <c:pt idx="44">
                  <c:v>-2.0779007886716281</c:v>
                </c:pt>
                <c:pt idx="45">
                  <c:v>-2.0566738131253368</c:v>
                </c:pt>
                <c:pt idx="46">
                  <c:v>-2.0880965536116038</c:v>
                </c:pt>
                <c:pt idx="47">
                  <c:v>-2.894464367976239</c:v>
                </c:pt>
                <c:pt idx="48">
                  <c:v>-2.2260719741907375</c:v>
                </c:pt>
                <c:pt idx="49">
                  <c:v>-2.2569271385232135</c:v>
                </c:pt>
                <c:pt idx="50">
                  <c:v>-2.2683519697247423</c:v>
                </c:pt>
                <c:pt idx="51">
                  <c:v>-3.5294559278091544</c:v>
                </c:pt>
                <c:pt idx="52">
                  <c:v>-2.0207117122737692</c:v>
                </c:pt>
                <c:pt idx="53">
                  <c:v>-2.1217908345284382</c:v>
                </c:pt>
                <c:pt idx="54">
                  <c:v>-2.0005817130999719</c:v>
                </c:pt>
                <c:pt idx="55">
                  <c:v>-2.1895473872490574</c:v>
                </c:pt>
                <c:pt idx="56">
                  <c:v>-2.2289985846698874</c:v>
                </c:pt>
                <c:pt idx="57">
                  <c:v>-2.980992981769524</c:v>
                </c:pt>
                <c:pt idx="58">
                  <c:v>-2.9114410535807682</c:v>
                </c:pt>
                <c:pt idx="59">
                  <c:v>-2.061768991857166</c:v>
                </c:pt>
                <c:pt idx="60">
                  <c:v>-3.290165094144947</c:v>
                </c:pt>
                <c:pt idx="61">
                  <c:v>-2.7002676064024906</c:v>
                </c:pt>
                <c:pt idx="62">
                  <c:v>-3.240269849648215</c:v>
                </c:pt>
                <c:pt idx="63">
                  <c:v>-2.5401466664885621</c:v>
                </c:pt>
                <c:pt idx="64">
                  <c:v>-3.4140035291974407</c:v>
                </c:pt>
                <c:pt idx="65">
                  <c:v>-1.9899700201844748</c:v>
                </c:pt>
                <c:pt idx="66">
                  <c:v>-2.7561895432145702</c:v>
                </c:pt>
                <c:pt idx="67">
                  <c:v>-2.604112567086637</c:v>
                </c:pt>
                <c:pt idx="68">
                  <c:v>-2.7561895432145702</c:v>
                </c:pt>
                <c:pt idx="69">
                  <c:v>-2.0005494284789425</c:v>
                </c:pt>
                <c:pt idx="70">
                  <c:v>-2.193609824722655</c:v>
                </c:pt>
                <c:pt idx="71">
                  <c:v>-2.5360800310906573</c:v>
                </c:pt>
                <c:pt idx="72">
                  <c:v>-2.1800979309324324</c:v>
                </c:pt>
                <c:pt idx="73">
                  <c:v>-3.1174864656257841</c:v>
                </c:pt>
                <c:pt idx="74">
                  <c:v>-2.2397710275486613</c:v>
                </c:pt>
                <c:pt idx="75">
                  <c:v>-2.1945079975735404</c:v>
                </c:pt>
                <c:pt idx="76">
                  <c:v>-2.5825541718936948</c:v>
                </c:pt>
                <c:pt idx="77">
                  <c:v>-2.8271109193069863</c:v>
                </c:pt>
                <c:pt idx="78">
                  <c:v>-3.0896665585891245</c:v>
                </c:pt>
                <c:pt idx="79">
                  <c:v>-2.0696735289138783</c:v>
                </c:pt>
                <c:pt idx="80">
                  <c:v>-2.0785546019775674</c:v>
                </c:pt>
                <c:pt idx="81">
                  <c:v>-2.2755622226154002</c:v>
                </c:pt>
                <c:pt idx="82">
                  <c:v>-2.8911001225753594</c:v>
                </c:pt>
                <c:pt idx="83">
                  <c:v>-2.6556642382130446</c:v>
                </c:pt>
                <c:pt idx="84">
                  <c:v>-2.9114410535807682</c:v>
                </c:pt>
                <c:pt idx="85">
                  <c:v>-2.8828643087692392</c:v>
                </c:pt>
                <c:pt idx="86">
                  <c:v>-2.9950295096940316</c:v>
                </c:pt>
                <c:pt idx="87">
                  <c:v>-3.055753192044059</c:v>
                </c:pt>
                <c:pt idx="88">
                  <c:v>-2.4178836246507176</c:v>
                </c:pt>
                <c:pt idx="89">
                  <c:v>-2.9632860113186297</c:v>
                </c:pt>
                <c:pt idx="90">
                  <c:v>-3.055753192044059</c:v>
                </c:pt>
                <c:pt idx="91">
                  <c:v>-3.5774348792259656</c:v>
                </c:pt>
                <c:pt idx="92">
                  <c:v>-3.7006998880922843</c:v>
                </c:pt>
                <c:pt idx="93">
                  <c:v>-3.1736923292288139</c:v>
                </c:pt>
                <c:pt idx="94">
                  <c:v>-3.4807463331201784</c:v>
                </c:pt>
                <c:pt idx="95">
                  <c:v>-3.1783456596570092</c:v>
                </c:pt>
                <c:pt idx="96">
                  <c:v>-3.1490523033615849</c:v>
                </c:pt>
                <c:pt idx="97">
                  <c:v>-4.3693446331223269</c:v>
                </c:pt>
                <c:pt idx="98">
                  <c:v>-3.0496428680336489</c:v>
                </c:pt>
                <c:pt idx="99">
                  <c:v>-3.3445869768880718</c:v>
                </c:pt>
                <c:pt idx="100">
                  <c:v>-3.5732627741640215</c:v>
                </c:pt>
                <c:pt idx="101">
                  <c:v>-3.5487806420130426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C-4410-A0E3-5782D3FAF0F5}"/>
            </c:ext>
          </c:extLst>
        </c:ser>
        <c:ser>
          <c:idx val="1"/>
          <c:order val="1"/>
          <c:tx>
            <c:strRef>
              <c:f>'Plot (3)'!$M$1</c:f>
              <c:strCache>
                <c:ptCount val="1"/>
                <c:pt idx="0">
                  <c:v>Obj. fcn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'Plot (3)'!$M$2:$M$103</c:f>
              <c:numCache>
                <c:formatCode>0.00</c:formatCode>
                <c:ptCount val="102"/>
                <c:pt idx="0">
                  <c:v>-3.0611173891455885</c:v>
                </c:pt>
                <c:pt idx="1">
                  <c:v>-2.8663804101976109</c:v>
                </c:pt>
                <c:pt idx="2">
                  <c:v>-3.8338377871453604</c:v>
                </c:pt>
                <c:pt idx="3">
                  <c:v>-2.4916181599540708</c:v>
                </c:pt>
                <c:pt idx="4">
                  <c:v>-2.7956437350488876</c:v>
                </c:pt>
                <c:pt idx="5">
                  <c:v>-3.7734176191359032</c:v>
                </c:pt>
                <c:pt idx="6">
                  <c:v>-2.217635574596347</c:v>
                </c:pt>
                <c:pt idx="7">
                  <c:v>-2.4374168764685971</c:v>
                </c:pt>
                <c:pt idx="8">
                  <c:v>-2.4918137756101433</c:v>
                </c:pt>
                <c:pt idx="9">
                  <c:v>-2.1732378252047813</c:v>
                </c:pt>
                <c:pt idx="10">
                  <c:v>-2.1673279585793379</c:v>
                </c:pt>
                <c:pt idx="11">
                  <c:v>-2.2257695608285326</c:v>
                </c:pt>
                <c:pt idx="12">
                  <c:v>-1.8548246078001611</c:v>
                </c:pt>
                <c:pt idx="13">
                  <c:v>-1.7834805632881574</c:v>
                </c:pt>
                <c:pt idx="14">
                  <c:v>-1.8797578556723089</c:v>
                </c:pt>
                <c:pt idx="15">
                  <c:v>-2.4623893751682866</c:v>
                </c:pt>
                <c:pt idx="16">
                  <c:v>-2.196974639815394</c:v>
                </c:pt>
                <c:pt idx="17">
                  <c:v>-2.5398140827916036</c:v>
                </c:pt>
                <c:pt idx="18">
                  <c:v>-1.8051280965473131</c:v>
                </c:pt>
                <c:pt idx="19">
                  <c:v>-1.9331260184981081</c:v>
                </c:pt>
                <c:pt idx="20">
                  <c:v>-1.5392276689264222</c:v>
                </c:pt>
                <c:pt idx="21">
                  <c:v>-5.6070967781659311</c:v>
                </c:pt>
                <c:pt idx="22">
                  <c:v>-1.8744280688697583</c:v>
                </c:pt>
                <c:pt idx="23">
                  <c:v>-1.7345073026041664</c:v>
                </c:pt>
                <c:pt idx="24">
                  <c:v>-1.6535056313968961</c:v>
                </c:pt>
                <c:pt idx="25">
                  <c:v>-1.4810489766743271</c:v>
                </c:pt>
                <c:pt idx="26">
                  <c:v>-1.9042487528580248</c:v>
                </c:pt>
                <c:pt idx="27">
                  <c:v>-1.6155618638801355</c:v>
                </c:pt>
                <c:pt idx="28">
                  <c:v>-2.0933164981562871</c:v>
                </c:pt>
                <c:pt idx="29">
                  <c:v>-1.5268376544271787</c:v>
                </c:pt>
                <c:pt idx="30">
                  <c:v>-1.4614474748008623</c:v>
                </c:pt>
                <c:pt idx="31">
                  <c:v>-1.5886349120178684</c:v>
                </c:pt>
                <c:pt idx="32">
                  <c:v>-2.3730378195326649</c:v>
                </c:pt>
                <c:pt idx="33">
                  <c:v>-1.3909081756709096</c:v>
                </c:pt>
                <c:pt idx="34">
                  <c:v>-2.2692752493233481</c:v>
                </c:pt>
                <c:pt idx="35">
                  <c:v>-1.4870043789748542</c:v>
                </c:pt>
                <c:pt idx="36">
                  <c:v>-1.6142482114275916</c:v>
                </c:pt>
                <c:pt idx="37">
                  <c:v>-1.5857582100250411</c:v>
                </c:pt>
                <c:pt idx="38">
                  <c:v>-1.6115977430063586</c:v>
                </c:pt>
                <c:pt idx="39">
                  <c:v>-2.5398140827916036</c:v>
                </c:pt>
                <c:pt idx="40">
                  <c:v>-1.5537181315669959</c:v>
                </c:pt>
                <c:pt idx="41">
                  <c:v>-1.5850428303493844</c:v>
                </c:pt>
                <c:pt idx="42">
                  <c:v>-2.4941108496296778</c:v>
                </c:pt>
                <c:pt idx="43">
                  <c:v>-1.4754264736882792</c:v>
                </c:pt>
                <c:pt idx="44">
                  <c:v>-1.4886915674428971</c:v>
                </c:pt>
                <c:pt idx="45">
                  <c:v>-1.5133539209488993</c:v>
                </c:pt>
                <c:pt idx="46">
                  <c:v>-1.5324700576176631</c:v>
                </c:pt>
                <c:pt idx="47">
                  <c:v>-2.3996631002145241</c:v>
                </c:pt>
                <c:pt idx="48">
                  <c:v>-1.7350951265745536</c:v>
                </c:pt>
                <c:pt idx="49">
                  <c:v>-1.6729338998049472</c:v>
                </c:pt>
                <c:pt idx="50">
                  <c:v>-1.6836479149932368</c:v>
                </c:pt>
                <c:pt idx="51">
                  <c:v>-3.124983324851903</c:v>
                </c:pt>
                <c:pt idx="52">
                  <c:v>-1.4895456297835747</c:v>
                </c:pt>
                <c:pt idx="53">
                  <c:v>-1.5559518526580165</c:v>
                </c:pt>
                <c:pt idx="54">
                  <c:v>-1.4590608354245334</c:v>
                </c:pt>
                <c:pt idx="55">
                  <c:v>-1.6910896879131967</c:v>
                </c:pt>
                <c:pt idx="56">
                  <c:v>-1.6441410708001096</c:v>
                </c:pt>
                <c:pt idx="57">
                  <c:v>-2.5749486807148818</c:v>
                </c:pt>
                <c:pt idx="58">
                  <c:v>-2.5058735114744732</c:v>
                </c:pt>
                <c:pt idx="59">
                  <c:v>-1.5512327365118947</c:v>
                </c:pt>
                <c:pt idx="60">
                  <c:v>-2.8863876730715763</c:v>
                </c:pt>
                <c:pt idx="61">
                  <c:v>-2.2959624796190354</c:v>
                </c:pt>
                <c:pt idx="62">
                  <c:v>-2.6907740103488802</c:v>
                </c:pt>
                <c:pt idx="63">
                  <c:v>-2.134348974683439</c:v>
                </c:pt>
                <c:pt idx="64">
                  <c:v>-2.84389106665488</c:v>
                </c:pt>
                <c:pt idx="65">
                  <c:v>-1.4658620980535526</c:v>
                </c:pt>
                <c:pt idx="66">
                  <c:v>-2.3515752971741479</c:v>
                </c:pt>
                <c:pt idx="67">
                  <c:v>-2.1226304265808138</c:v>
                </c:pt>
                <c:pt idx="68">
                  <c:v>-2.3515752971741479</c:v>
                </c:pt>
                <c:pt idx="69">
                  <c:v>-1.4978661367769954</c:v>
                </c:pt>
                <c:pt idx="70">
                  <c:v>-1.7189073724501893</c:v>
                </c:pt>
                <c:pt idx="71">
                  <c:v>-2.0819934976389241</c:v>
                </c:pt>
                <c:pt idx="72">
                  <c:v>-1.6300969870994662</c:v>
                </c:pt>
                <c:pt idx="73">
                  <c:v>-2.6502236464029307</c:v>
                </c:pt>
                <c:pt idx="74">
                  <c:v>-1.7301364082458806</c:v>
                </c:pt>
                <c:pt idx="75">
                  <c:v>-1.651304875145879</c:v>
                </c:pt>
                <c:pt idx="76">
                  <c:v>-2.0737945383704566</c:v>
                </c:pt>
                <c:pt idx="77">
                  <c:v>-2.2798763531486492</c:v>
                </c:pt>
                <c:pt idx="78">
                  <c:v>-2.5364062695240737</c:v>
                </c:pt>
                <c:pt idx="79">
                  <c:v>-1.5735852928977683</c:v>
                </c:pt>
                <c:pt idx="80">
                  <c:v>-1.6249832059691161</c:v>
                </c:pt>
                <c:pt idx="81">
                  <c:v>-1.7604077166321344</c:v>
                </c:pt>
                <c:pt idx="82">
                  <c:v>-2.4889227356366326</c:v>
                </c:pt>
                <c:pt idx="83">
                  <c:v>-2.251079547367163</c:v>
                </c:pt>
                <c:pt idx="84">
                  <c:v>-2.5058735114744732</c:v>
                </c:pt>
                <c:pt idx="85">
                  <c:v>-2.3504871574628496</c:v>
                </c:pt>
                <c:pt idx="86">
                  <c:v>-2.5924943406205165</c:v>
                </c:pt>
                <c:pt idx="87">
                  <c:v>-2.6491586832740186</c:v>
                </c:pt>
                <c:pt idx="88">
                  <c:v>-2.0149030205422647</c:v>
                </c:pt>
                <c:pt idx="89">
                  <c:v>-2.5088019817061742</c:v>
                </c:pt>
                <c:pt idx="90">
                  <c:v>-2.6491586832740186</c:v>
                </c:pt>
                <c:pt idx="91">
                  <c:v>-2.9412315784093717</c:v>
                </c:pt>
                <c:pt idx="92">
                  <c:v>-3.0866632197244437</c:v>
                </c:pt>
                <c:pt idx="93">
                  <c:v>-2.9891096601789808</c:v>
                </c:pt>
                <c:pt idx="94">
                  <c:v>-2.8929237138552528</c:v>
                </c:pt>
                <c:pt idx="95">
                  <c:v>-2.5874691726937664</c:v>
                </c:pt>
                <c:pt idx="96">
                  <c:v>-2.5986545828145369</c:v>
                </c:pt>
                <c:pt idx="97">
                  <c:v>-4.4086488919332876</c:v>
                </c:pt>
                <c:pt idx="98">
                  <c:v>-2.4733609841763013</c:v>
                </c:pt>
                <c:pt idx="99">
                  <c:v>-2.7734353166938073</c:v>
                </c:pt>
                <c:pt idx="100">
                  <c:v>-3.0724448683711234</c:v>
                </c:pt>
                <c:pt idx="101">
                  <c:v>-3.0012167892392778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C-4410-A0E3-5782D3FA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522943"/>
        <c:crosses val="autoZero"/>
        <c:crossBetween val="midCat"/>
        <c:majorUnit val="10"/>
        <c:minorUnit val="5"/>
      </c:valAx>
      <c:valAx>
        <c:axId val="1545522943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Objective Function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13418520997335"/>
          <c:y val="0.85793244448454198"/>
          <c:w val="0.34786579861111111"/>
          <c:h val="6.21336111111111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(2)'!$D$3</c:f>
              <c:strCache>
                <c:ptCount val="1"/>
                <c:pt idx="0">
                  <c:v>umol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'Plot (2)'!$A$4:$A$89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'Plot (2)'!$D$4:$D$89</c:f>
              <c:numCache>
                <c:formatCode>General</c:formatCode>
                <c:ptCount val="86"/>
                <c:pt idx="0">
                  <c:v>0.42</c:v>
                </c:pt>
                <c:pt idx="1">
                  <c:v>0.04</c:v>
                </c:pt>
                <c:pt idx="2">
                  <c:v>0.18</c:v>
                </c:pt>
                <c:pt idx="3">
                  <c:v>0.34</c:v>
                </c:pt>
                <c:pt idx="4">
                  <c:v>0.37</c:v>
                </c:pt>
                <c:pt idx="5">
                  <c:v>0.218</c:v>
                </c:pt>
                <c:pt idx="6">
                  <c:v>7.6999999999999999E-2</c:v>
                </c:pt>
                <c:pt idx="7">
                  <c:v>0.2</c:v>
                </c:pt>
                <c:pt idx="8">
                  <c:v>0.28999999999999998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0.6</c:v>
                </c:pt>
                <c:pt idx="14">
                  <c:v>1.07</c:v>
                </c:pt>
                <c:pt idx="15">
                  <c:v>0.5</c:v>
                </c:pt>
                <c:pt idx="16" formatCode="0">
                  <c:v>0.29499999999999998</c:v>
                </c:pt>
                <c:pt idx="17">
                  <c:v>0.18</c:v>
                </c:pt>
                <c:pt idx="18" formatCode="0.00">
                  <c:v>0.26671</c:v>
                </c:pt>
                <c:pt idx="19">
                  <c:v>0.29699999999999999</c:v>
                </c:pt>
                <c:pt idx="20">
                  <c:v>0.54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0.376</c:v>
                </c:pt>
                <c:pt idx="25">
                  <c:v>0.27</c:v>
                </c:pt>
                <c:pt idx="26">
                  <c:v>0.09</c:v>
                </c:pt>
                <c:pt idx="27">
                  <c:v>1.2999999999999999E-2</c:v>
                </c:pt>
                <c:pt idx="28">
                  <c:v>0.157</c:v>
                </c:pt>
                <c:pt idx="29">
                  <c:v>0.25</c:v>
                </c:pt>
                <c:pt idx="30">
                  <c:v>0.25</c:v>
                </c:pt>
                <c:pt idx="31">
                  <c:v>0.249</c:v>
                </c:pt>
                <c:pt idx="32">
                  <c:v>0.36299999999999999</c:v>
                </c:pt>
                <c:pt idx="33">
                  <c:v>0.7</c:v>
                </c:pt>
                <c:pt idx="34">
                  <c:v>0.27</c:v>
                </c:pt>
                <c:pt idx="35">
                  <c:v>0.32</c:v>
                </c:pt>
                <c:pt idx="36">
                  <c:v>0.34</c:v>
                </c:pt>
                <c:pt idx="37">
                  <c:v>0.16</c:v>
                </c:pt>
                <c:pt idx="38">
                  <c:v>0.48</c:v>
                </c:pt>
                <c:pt idx="39">
                  <c:v>0.52</c:v>
                </c:pt>
                <c:pt idx="40">
                  <c:v>0.4</c:v>
                </c:pt>
                <c:pt idx="41">
                  <c:v>0.46</c:v>
                </c:pt>
                <c:pt idx="42">
                  <c:v>0.3649</c:v>
                </c:pt>
                <c:pt idx="43">
                  <c:v>0.38</c:v>
                </c:pt>
                <c:pt idx="44">
                  <c:v>0.39</c:v>
                </c:pt>
                <c:pt idx="45">
                  <c:v>0.52</c:v>
                </c:pt>
                <c:pt idx="46">
                  <c:v>0.14000000000000001</c:v>
                </c:pt>
                <c:pt idx="47">
                  <c:v>0.8</c:v>
                </c:pt>
                <c:pt idx="48">
                  <c:v>1.06</c:v>
                </c:pt>
                <c:pt idx="49">
                  <c:v>1.06</c:v>
                </c:pt>
                <c:pt idx="50">
                  <c:v>1.37</c:v>
                </c:pt>
                <c:pt idx="51">
                  <c:v>1.64</c:v>
                </c:pt>
                <c:pt idx="52">
                  <c:v>0.36</c:v>
                </c:pt>
                <c:pt idx="53">
                  <c:v>1.1000000000000001</c:v>
                </c:pt>
                <c:pt idx="54">
                  <c:v>0.93</c:v>
                </c:pt>
                <c:pt idx="55">
                  <c:v>1.32</c:v>
                </c:pt>
                <c:pt idx="56">
                  <c:v>1.65</c:v>
                </c:pt>
                <c:pt idx="57">
                  <c:v>0.28999999999999998</c:v>
                </c:pt>
                <c:pt idx="58" formatCode="0.0">
                  <c:v>1</c:v>
                </c:pt>
                <c:pt idx="59">
                  <c:v>1.24</c:v>
                </c:pt>
                <c:pt idx="60">
                  <c:v>0.74</c:v>
                </c:pt>
                <c:pt idx="61">
                  <c:v>0.72</c:v>
                </c:pt>
                <c:pt idx="62">
                  <c:v>0.9</c:v>
                </c:pt>
                <c:pt idx="63">
                  <c:v>0.74</c:v>
                </c:pt>
                <c:pt idx="64">
                  <c:v>1.528</c:v>
                </c:pt>
                <c:pt idx="65">
                  <c:v>1.35</c:v>
                </c:pt>
                <c:pt idx="66">
                  <c:v>0.87</c:v>
                </c:pt>
                <c:pt idx="67">
                  <c:v>1.07</c:v>
                </c:pt>
                <c:pt idx="68">
                  <c:v>1.1950000000000001</c:v>
                </c:pt>
                <c:pt idx="69">
                  <c:v>1.3</c:v>
                </c:pt>
                <c:pt idx="70">
                  <c:v>0.70299999999999996</c:v>
                </c:pt>
                <c:pt idx="71">
                  <c:v>0.35</c:v>
                </c:pt>
                <c:pt idx="72">
                  <c:v>0.6</c:v>
                </c:pt>
                <c:pt idx="73">
                  <c:v>1.08</c:v>
                </c:pt>
                <c:pt idx="74">
                  <c:v>1.4871000000000001</c:v>
                </c:pt>
                <c:pt idx="75">
                  <c:v>1.8</c:v>
                </c:pt>
                <c:pt idx="76">
                  <c:v>0.99</c:v>
                </c:pt>
                <c:pt idx="77">
                  <c:v>1.17</c:v>
                </c:pt>
                <c:pt idx="78">
                  <c:v>1.52</c:v>
                </c:pt>
                <c:pt idx="79">
                  <c:v>1.56</c:v>
                </c:pt>
                <c:pt idx="80">
                  <c:v>0.99</c:v>
                </c:pt>
                <c:pt idx="81">
                  <c:v>1.1120000000000001</c:v>
                </c:pt>
                <c:pt idx="82">
                  <c:v>0.5</c:v>
                </c:pt>
                <c:pt idx="83">
                  <c:v>1.47</c:v>
                </c:pt>
                <c:pt idx="84">
                  <c:v>1.25</c:v>
                </c:pt>
                <c:pt idx="85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F-490C-90D4-838D9856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(2)'!$E$3</c:f>
              <c:strCache>
                <c:ptCount val="1"/>
                <c:pt idx="0">
                  <c:v>TON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'Plot (2)'!$A$4:$A$89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'Plot (2)'!$E$4:$E$89</c:f>
              <c:numCache>
                <c:formatCode>General</c:formatCode>
                <c:ptCount val="86"/>
                <c:pt idx="0">
                  <c:v>283</c:v>
                </c:pt>
                <c:pt idx="1">
                  <c:v>30</c:v>
                </c:pt>
                <c:pt idx="2">
                  <c:v>119</c:v>
                </c:pt>
                <c:pt idx="3">
                  <c:v>225</c:v>
                </c:pt>
                <c:pt idx="4">
                  <c:v>243</c:v>
                </c:pt>
                <c:pt idx="5">
                  <c:v>146</c:v>
                </c:pt>
                <c:pt idx="6">
                  <c:v>51</c:v>
                </c:pt>
                <c:pt idx="7">
                  <c:v>131</c:v>
                </c:pt>
                <c:pt idx="8">
                  <c:v>196</c:v>
                </c:pt>
                <c:pt idx="9">
                  <c:v>184</c:v>
                </c:pt>
                <c:pt idx="10">
                  <c:v>189</c:v>
                </c:pt>
                <c:pt idx="11">
                  <c:v>189</c:v>
                </c:pt>
                <c:pt idx="12">
                  <c:v>226</c:v>
                </c:pt>
                <c:pt idx="13">
                  <c:v>118</c:v>
                </c:pt>
                <c:pt idx="14">
                  <c:v>297</c:v>
                </c:pt>
                <c:pt idx="15">
                  <c:v>107</c:v>
                </c:pt>
                <c:pt idx="16">
                  <c:v>197</c:v>
                </c:pt>
                <c:pt idx="17">
                  <c:v>25</c:v>
                </c:pt>
                <c:pt idx="18">
                  <c:v>89</c:v>
                </c:pt>
                <c:pt idx="19">
                  <c:v>93</c:v>
                </c:pt>
                <c:pt idx="20">
                  <c:v>246</c:v>
                </c:pt>
                <c:pt idx="21">
                  <c:v>55</c:v>
                </c:pt>
                <c:pt idx="22">
                  <c:v>193</c:v>
                </c:pt>
                <c:pt idx="23">
                  <c:v>198</c:v>
                </c:pt>
                <c:pt idx="24">
                  <c:v>251</c:v>
                </c:pt>
                <c:pt idx="25">
                  <c:v>178</c:v>
                </c:pt>
                <c:pt idx="26">
                  <c:v>58</c:v>
                </c:pt>
                <c:pt idx="27">
                  <c:v>9</c:v>
                </c:pt>
                <c:pt idx="28">
                  <c:v>105</c:v>
                </c:pt>
                <c:pt idx="29">
                  <c:v>170</c:v>
                </c:pt>
                <c:pt idx="30">
                  <c:v>170</c:v>
                </c:pt>
                <c:pt idx="31">
                  <c:v>166</c:v>
                </c:pt>
                <c:pt idx="32">
                  <c:v>130</c:v>
                </c:pt>
                <c:pt idx="33">
                  <c:v>127</c:v>
                </c:pt>
                <c:pt idx="34">
                  <c:v>36</c:v>
                </c:pt>
                <c:pt idx="35">
                  <c:v>103</c:v>
                </c:pt>
                <c:pt idx="36">
                  <c:v>63</c:v>
                </c:pt>
                <c:pt idx="37">
                  <c:v>23</c:v>
                </c:pt>
                <c:pt idx="38">
                  <c:v>318</c:v>
                </c:pt>
                <c:pt idx="39">
                  <c:v>109</c:v>
                </c:pt>
                <c:pt idx="40">
                  <c:v>122</c:v>
                </c:pt>
                <c:pt idx="41">
                  <c:v>169</c:v>
                </c:pt>
                <c:pt idx="42">
                  <c:v>50</c:v>
                </c:pt>
                <c:pt idx="43">
                  <c:v>69</c:v>
                </c:pt>
                <c:pt idx="44">
                  <c:v>86</c:v>
                </c:pt>
                <c:pt idx="45">
                  <c:v>156</c:v>
                </c:pt>
                <c:pt idx="46">
                  <c:v>55</c:v>
                </c:pt>
                <c:pt idx="47">
                  <c:v>175</c:v>
                </c:pt>
                <c:pt idx="48">
                  <c:v>236</c:v>
                </c:pt>
                <c:pt idx="49">
                  <c:v>178</c:v>
                </c:pt>
                <c:pt idx="50">
                  <c:v>229</c:v>
                </c:pt>
                <c:pt idx="51">
                  <c:v>183</c:v>
                </c:pt>
                <c:pt idx="52">
                  <c:v>240</c:v>
                </c:pt>
                <c:pt idx="53">
                  <c:v>323</c:v>
                </c:pt>
                <c:pt idx="54">
                  <c:v>422</c:v>
                </c:pt>
                <c:pt idx="55">
                  <c:v>349</c:v>
                </c:pt>
                <c:pt idx="56">
                  <c:v>271</c:v>
                </c:pt>
                <c:pt idx="57">
                  <c:v>46</c:v>
                </c:pt>
                <c:pt idx="58">
                  <c:v>415</c:v>
                </c:pt>
                <c:pt idx="59">
                  <c:v>295</c:v>
                </c:pt>
                <c:pt idx="60">
                  <c:v>134</c:v>
                </c:pt>
                <c:pt idx="61">
                  <c:v>103</c:v>
                </c:pt>
                <c:pt idx="62">
                  <c:v>320</c:v>
                </c:pt>
                <c:pt idx="63">
                  <c:v>323</c:v>
                </c:pt>
                <c:pt idx="64">
                  <c:v>283</c:v>
                </c:pt>
                <c:pt idx="65">
                  <c:v>270</c:v>
                </c:pt>
                <c:pt idx="66">
                  <c:v>121</c:v>
                </c:pt>
                <c:pt idx="67">
                  <c:v>315</c:v>
                </c:pt>
                <c:pt idx="68">
                  <c:v>332</c:v>
                </c:pt>
                <c:pt idx="69">
                  <c:v>284</c:v>
                </c:pt>
                <c:pt idx="70">
                  <c:v>88</c:v>
                </c:pt>
                <c:pt idx="71">
                  <c:v>168</c:v>
                </c:pt>
                <c:pt idx="72">
                  <c:v>167</c:v>
                </c:pt>
                <c:pt idx="73">
                  <c:v>350</c:v>
                </c:pt>
                <c:pt idx="74">
                  <c:v>240</c:v>
                </c:pt>
                <c:pt idx="75">
                  <c:v>184</c:v>
                </c:pt>
                <c:pt idx="76">
                  <c:v>343</c:v>
                </c:pt>
                <c:pt idx="77">
                  <c:v>280</c:v>
                </c:pt>
                <c:pt idx="78">
                  <c:v>176</c:v>
                </c:pt>
                <c:pt idx="79">
                  <c:v>176</c:v>
                </c:pt>
                <c:pt idx="80">
                  <c:v>131</c:v>
                </c:pt>
                <c:pt idx="81">
                  <c:v>371</c:v>
                </c:pt>
                <c:pt idx="82">
                  <c:v>79</c:v>
                </c:pt>
                <c:pt idx="83">
                  <c:v>273</c:v>
                </c:pt>
                <c:pt idx="84">
                  <c:v>304</c:v>
                </c:pt>
                <c:pt idx="85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6-440A-AEFD-CA7C7864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(2)'!$F$3</c:f>
              <c:strCache>
                <c:ptCount val="1"/>
                <c:pt idx="0">
                  <c:v>TOF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'Plot (2)'!$A$4:$A$89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'Plot (2)'!$F$4:$F$89</c:f>
              <c:numCache>
                <c:formatCode>General</c:formatCode>
                <c:ptCount val="86"/>
                <c:pt idx="0" formatCode="0">
                  <c:v>19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16</c:v>
                </c:pt>
                <c:pt idx="5">
                  <c:v>9.6999999999999993</c:v>
                </c:pt>
                <c:pt idx="6">
                  <c:v>3.4</c:v>
                </c:pt>
                <c:pt idx="7">
                  <c:v>8.6999999999999993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7.8</c:v>
                </c:pt>
                <c:pt idx="14">
                  <c:v>20</c:v>
                </c:pt>
                <c:pt idx="15">
                  <c:v>7</c:v>
                </c:pt>
                <c:pt idx="16" formatCode="0.0">
                  <c:v>13.1</c:v>
                </c:pt>
                <c:pt idx="17">
                  <c:v>1.6</c:v>
                </c:pt>
                <c:pt idx="18" formatCode="0.0">
                  <c:v>5.9333</c:v>
                </c:pt>
                <c:pt idx="19">
                  <c:v>6.17</c:v>
                </c:pt>
                <c:pt idx="20">
                  <c:v>16.399999999999999</c:v>
                </c:pt>
                <c:pt idx="21">
                  <c:v>3.6</c:v>
                </c:pt>
                <c:pt idx="22">
                  <c:v>12.8</c:v>
                </c:pt>
                <c:pt idx="23">
                  <c:v>13</c:v>
                </c:pt>
                <c:pt idx="24">
                  <c:v>16.7</c:v>
                </c:pt>
                <c:pt idx="25">
                  <c:v>11.9</c:v>
                </c:pt>
                <c:pt idx="26">
                  <c:v>4</c:v>
                </c:pt>
                <c:pt idx="27">
                  <c:v>0.6</c:v>
                </c:pt>
                <c:pt idx="28">
                  <c:v>7</c:v>
                </c:pt>
                <c:pt idx="29">
                  <c:v>11.3</c:v>
                </c:pt>
                <c:pt idx="30">
                  <c:v>11</c:v>
                </c:pt>
                <c:pt idx="31">
                  <c:v>11.1</c:v>
                </c:pt>
                <c:pt idx="32">
                  <c:v>8.6</c:v>
                </c:pt>
                <c:pt idx="33">
                  <c:v>8</c:v>
                </c:pt>
                <c:pt idx="34">
                  <c:v>2.4</c:v>
                </c:pt>
                <c:pt idx="35">
                  <c:v>6.8</c:v>
                </c:pt>
                <c:pt idx="36">
                  <c:v>4.2</c:v>
                </c:pt>
                <c:pt idx="37">
                  <c:v>1.5</c:v>
                </c:pt>
                <c:pt idx="38">
                  <c:v>21</c:v>
                </c:pt>
                <c:pt idx="39">
                  <c:v>7.2</c:v>
                </c:pt>
                <c:pt idx="40">
                  <c:v>8.1</c:v>
                </c:pt>
                <c:pt idx="41">
                  <c:v>11.3</c:v>
                </c:pt>
                <c:pt idx="42">
                  <c:v>3.3333333333333299</c:v>
                </c:pt>
                <c:pt idx="43">
                  <c:v>4.5999999999999996</c:v>
                </c:pt>
                <c:pt idx="44">
                  <c:v>5.7</c:v>
                </c:pt>
                <c:pt idx="45">
                  <c:v>10.4</c:v>
                </c:pt>
                <c:pt idx="46">
                  <c:v>4</c:v>
                </c:pt>
                <c:pt idx="47">
                  <c:v>12</c:v>
                </c:pt>
                <c:pt idx="48">
                  <c:v>16</c:v>
                </c:pt>
                <c:pt idx="49">
                  <c:v>11.8</c:v>
                </c:pt>
                <c:pt idx="50">
                  <c:v>15.3</c:v>
                </c:pt>
                <c:pt idx="51">
                  <c:v>12.2</c:v>
                </c:pt>
                <c:pt idx="52">
                  <c:v>16</c:v>
                </c:pt>
                <c:pt idx="53">
                  <c:v>21.5</c:v>
                </c:pt>
                <c:pt idx="54">
                  <c:v>28.1</c:v>
                </c:pt>
                <c:pt idx="55">
                  <c:v>23.2</c:v>
                </c:pt>
                <c:pt idx="56">
                  <c:v>18</c:v>
                </c:pt>
                <c:pt idx="57">
                  <c:v>3</c:v>
                </c:pt>
                <c:pt idx="58">
                  <c:v>28</c:v>
                </c:pt>
                <c:pt idx="59">
                  <c:v>19.7</c:v>
                </c:pt>
                <c:pt idx="60">
                  <c:v>8.9</c:v>
                </c:pt>
                <c:pt idx="61">
                  <c:v>6.8</c:v>
                </c:pt>
                <c:pt idx="62">
                  <c:v>21</c:v>
                </c:pt>
                <c:pt idx="63">
                  <c:v>22</c:v>
                </c:pt>
                <c:pt idx="64" formatCode="0">
                  <c:v>18.866666666666699</c:v>
                </c:pt>
                <c:pt idx="65">
                  <c:v>18</c:v>
                </c:pt>
                <c:pt idx="66">
                  <c:v>8.1</c:v>
                </c:pt>
                <c:pt idx="67">
                  <c:v>21</c:v>
                </c:pt>
                <c:pt idx="68" formatCode="0.0">
                  <c:v>22.133333333333301</c:v>
                </c:pt>
                <c:pt idx="69">
                  <c:v>19</c:v>
                </c:pt>
                <c:pt idx="70">
                  <c:v>5.83</c:v>
                </c:pt>
                <c:pt idx="71">
                  <c:v>11.2</c:v>
                </c:pt>
                <c:pt idx="72">
                  <c:v>11.1</c:v>
                </c:pt>
                <c:pt idx="73" formatCode="0">
                  <c:v>23.3</c:v>
                </c:pt>
                <c:pt idx="74">
                  <c:v>16</c:v>
                </c:pt>
                <c:pt idx="75">
                  <c:v>12.2</c:v>
                </c:pt>
                <c:pt idx="76">
                  <c:v>22.8</c:v>
                </c:pt>
                <c:pt idx="77" formatCode="0.0">
                  <c:v>18.600000000000001</c:v>
                </c:pt>
                <c:pt idx="78">
                  <c:v>11.7</c:v>
                </c:pt>
                <c:pt idx="79">
                  <c:v>11.7</c:v>
                </c:pt>
                <c:pt idx="80">
                  <c:v>8.6999999999999993</c:v>
                </c:pt>
                <c:pt idx="81" formatCode="0">
                  <c:v>24.73</c:v>
                </c:pt>
                <c:pt idx="82">
                  <c:v>5.3</c:v>
                </c:pt>
                <c:pt idx="83">
                  <c:v>18.2</c:v>
                </c:pt>
                <c:pt idx="84">
                  <c:v>20</c:v>
                </c:pt>
                <c:pt idx="85" formatCode="0.0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7-401F-A455-0CAB5ED9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22527"/>
        <c:axId val="1545522943"/>
      </c:scatterChart>
      <c:valAx>
        <c:axId val="154552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943"/>
        <c:crosses val="autoZero"/>
        <c:crossBetween val="midCat"/>
      </c:valAx>
      <c:valAx>
        <c:axId val="15455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2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260958</xdr:colOff>
      <xdr:row>2</xdr:row>
      <xdr:rowOff>8699</xdr:rowOff>
    </xdr:from>
    <xdr:to>
      <xdr:col>22</xdr:col>
      <xdr:colOff>156575</xdr:colOff>
      <xdr:row>19</xdr:row>
      <xdr:rowOff>52192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AEA97-170B-4E5E-80AC-0213F807B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31</xdr:col>
      <xdr:colOff>504521</xdr:colOff>
      <xdr:row>19</xdr:row>
      <xdr:rowOff>43493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423A0-F79D-4377-9956-40DE3233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349809</xdr:colOff>
      <xdr:row>19</xdr:row>
      <xdr:rowOff>148623</xdr:rowOff>
    </xdr:from>
    <xdr:to>
      <xdr:col>22</xdr:col>
      <xdr:colOff>245426</xdr:colOff>
      <xdr:row>36</xdr:row>
      <xdr:rowOff>18143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CF00E-CDE0-495D-849B-58C6656E8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330548</xdr:colOff>
      <xdr:row>36</xdr:row>
      <xdr:rowOff>130480</xdr:rowOff>
    </xdr:from>
    <xdr:to>
      <xdr:col>22</xdr:col>
      <xdr:colOff>226165</xdr:colOff>
      <xdr:row>53</xdr:row>
      <xdr:rowOff>173973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C1B378-5CB9-4D1D-AA89-C263820BF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52192</xdr:colOff>
      <xdr:row>19</xdr:row>
      <xdr:rowOff>156575</xdr:rowOff>
    </xdr:from>
    <xdr:to>
      <xdr:col>31</xdr:col>
      <xdr:colOff>556713</xdr:colOff>
      <xdr:row>36</xdr:row>
      <xdr:rowOff>17397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71988-C782-4647-9F40-EAFB8F9B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23</xdr:col>
      <xdr:colOff>252818</xdr:colOff>
      <xdr:row>75</xdr:row>
      <xdr:rowOff>90182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242F05-7DD9-425C-82E6-902BEAB1C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260958</xdr:colOff>
      <xdr:row>4</xdr:row>
      <xdr:rowOff>8699</xdr:rowOff>
    </xdr:from>
    <xdr:to>
      <xdr:col>22</xdr:col>
      <xdr:colOff>156575</xdr:colOff>
      <xdr:row>21</xdr:row>
      <xdr:rowOff>52192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73024-7CB5-445F-8A3A-06AF1DAEF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31</xdr:col>
      <xdr:colOff>504521</xdr:colOff>
      <xdr:row>21</xdr:row>
      <xdr:rowOff>43493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F8A24-F772-4025-B4A8-110E401BB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304453</xdr:colOff>
      <xdr:row>21</xdr:row>
      <xdr:rowOff>130480</xdr:rowOff>
    </xdr:from>
    <xdr:to>
      <xdr:col>22</xdr:col>
      <xdr:colOff>200070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E629C-58AE-4D54-9A60-58625EF9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330548</xdr:colOff>
      <xdr:row>38</xdr:row>
      <xdr:rowOff>130480</xdr:rowOff>
    </xdr:from>
    <xdr:to>
      <xdr:col>22</xdr:col>
      <xdr:colOff>226165</xdr:colOff>
      <xdr:row>55</xdr:row>
      <xdr:rowOff>173973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3B403-AE73-4468-B0A1-E90F9396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52192</xdr:colOff>
      <xdr:row>21</xdr:row>
      <xdr:rowOff>156575</xdr:rowOff>
    </xdr:from>
    <xdr:to>
      <xdr:col>31</xdr:col>
      <xdr:colOff>556713</xdr:colOff>
      <xdr:row>38</xdr:row>
      <xdr:rowOff>17397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38701-0C65-424B-B07C-58CB5DCB7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58</xdr:row>
      <xdr:rowOff>0</xdr:rowOff>
    </xdr:from>
    <xdr:to>
      <xdr:col>25</xdr:col>
      <xdr:colOff>304917</xdr:colOff>
      <xdr:row>81</xdr:row>
      <xdr:rowOff>7565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5F559A-CC37-4E36-8B70-34BE0FEA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69"/>
  <sheetViews>
    <sheetView zoomScale="70" zoomScaleNormal="70" workbookViewId="0">
      <pane xSplit="2" ySplit="3" topLeftCell="C107" activePane="bottomRight" state="frozen"/>
      <selection pane="topRight" activeCell="C1" sqref="C1"/>
      <selection pane="bottomLeft" activeCell="A4" sqref="A4"/>
      <selection pane="bottomRight" activeCell="AP22" activeCellId="1" sqref="AN22:AN29 AP22:AP29"/>
    </sheetView>
  </sheetViews>
  <sheetFormatPr defaultColWidth="14.46484375" defaultRowHeight="15" customHeight="1" x14ac:dyDescent="0.45"/>
  <cols>
    <col min="1" max="1" width="13.73046875" customWidth="1"/>
    <col min="2" max="2" width="6.53125" customWidth="1"/>
    <col min="3" max="3" width="15.265625" customWidth="1"/>
    <col min="4" max="17" width="10.73046875" customWidth="1"/>
    <col min="18" max="18" width="10.46484375" customWidth="1"/>
    <col min="19" max="19" width="9.796875" customWidth="1"/>
    <col min="20" max="20" width="15.265625" customWidth="1"/>
    <col min="21" max="21" width="8.19921875" customWidth="1"/>
    <col min="22" max="22" width="9" customWidth="1"/>
    <col min="23" max="23" width="7.19921875" customWidth="1"/>
    <col min="24" max="24" width="8" customWidth="1"/>
    <col min="25" max="44" width="5.73046875" customWidth="1"/>
    <col min="45" max="49" width="14.53125" customWidth="1"/>
    <col min="50" max="50" width="57.796875" customWidth="1"/>
    <col min="51" max="51" width="6.53125" customWidth="1"/>
    <col min="52" max="54" width="13.73046875" customWidth="1"/>
    <col min="55" max="55" width="16.46484375" customWidth="1"/>
    <col min="56" max="56" width="13.73046875" customWidth="1"/>
  </cols>
  <sheetData>
    <row r="1" spans="1:56" ht="13.5" customHeight="1" x14ac:dyDescent="0.45">
      <c r="A1" s="696" t="s">
        <v>0</v>
      </c>
      <c r="B1" s="694" t="s">
        <v>1</v>
      </c>
      <c r="C1" s="696" t="s">
        <v>2</v>
      </c>
      <c r="D1" s="708" t="s">
        <v>3</v>
      </c>
      <c r="E1" s="702"/>
      <c r="F1" s="702"/>
      <c r="G1" s="702"/>
      <c r="H1" s="701"/>
      <c r="I1" s="708" t="s">
        <v>4</v>
      </c>
      <c r="J1" s="702"/>
      <c r="K1" s="702"/>
      <c r="L1" s="702"/>
      <c r="M1" s="701"/>
      <c r="N1" s="708" t="s">
        <v>5</v>
      </c>
      <c r="O1" s="702"/>
      <c r="P1" s="702"/>
      <c r="Q1" s="701"/>
      <c r="R1" s="696" t="s">
        <v>6</v>
      </c>
      <c r="S1" s="702"/>
      <c r="T1" s="702"/>
      <c r="U1" s="702"/>
      <c r="V1" s="702"/>
      <c r="W1" s="702"/>
      <c r="X1" s="701"/>
      <c r="Y1" s="696" t="s">
        <v>7</v>
      </c>
      <c r="Z1" s="702"/>
      <c r="AA1" s="702"/>
      <c r="AB1" s="702"/>
      <c r="AC1" s="702"/>
      <c r="AD1" s="702"/>
      <c r="AE1" s="702"/>
      <c r="AF1" s="702"/>
      <c r="AG1" s="702"/>
      <c r="AH1" s="702"/>
      <c r="AI1" s="702"/>
      <c r="AJ1" s="702"/>
      <c r="AK1" s="702"/>
      <c r="AL1" s="702"/>
      <c r="AM1" s="702"/>
      <c r="AN1" s="702"/>
      <c r="AO1" s="702"/>
      <c r="AP1" s="702"/>
      <c r="AQ1" s="702"/>
      <c r="AR1" s="701"/>
      <c r="AS1" s="703" t="s">
        <v>8</v>
      </c>
      <c r="AT1" s="685"/>
      <c r="AU1" s="701"/>
      <c r="AV1" s="1"/>
      <c r="AW1" s="149"/>
      <c r="AX1" s="700" t="s">
        <v>9</v>
      </c>
      <c r="AY1" s="704" t="s">
        <v>10</v>
      </c>
      <c r="AZ1" s="707" t="s">
        <v>11</v>
      </c>
      <c r="BA1" s="701"/>
      <c r="BB1" s="2"/>
      <c r="BC1" s="2"/>
      <c r="BD1" s="2"/>
    </row>
    <row r="2" spans="1:56" ht="13.5" customHeight="1" x14ac:dyDescent="0.45">
      <c r="A2" s="702"/>
      <c r="B2" s="685"/>
      <c r="C2" s="702"/>
      <c r="D2" s="716" t="s">
        <v>12</v>
      </c>
      <c r="E2" s="694" t="s">
        <v>13</v>
      </c>
      <c r="F2" s="694" t="s">
        <v>14</v>
      </c>
      <c r="G2" s="694" t="s">
        <v>15</v>
      </c>
      <c r="H2" s="697" t="s">
        <v>16</v>
      </c>
      <c r="I2" s="694" t="s">
        <v>17</v>
      </c>
      <c r="J2" s="694" t="s">
        <v>18</v>
      </c>
      <c r="K2" s="694" t="s">
        <v>19</v>
      </c>
      <c r="L2" s="694" t="s">
        <v>20</v>
      </c>
      <c r="M2" s="697" t="s">
        <v>21</v>
      </c>
      <c r="N2" s="696" t="s">
        <v>22</v>
      </c>
      <c r="O2" s="696" t="s">
        <v>23</v>
      </c>
      <c r="P2" s="696" t="s">
        <v>24</v>
      </c>
      <c r="Q2" s="697" t="s">
        <v>25</v>
      </c>
      <c r="R2" s="707" t="s">
        <v>26</v>
      </c>
      <c r="S2" s="707" t="s">
        <v>27</v>
      </c>
      <c r="T2" s="699" t="s">
        <v>28</v>
      </c>
      <c r="U2" s="699" t="s">
        <v>29</v>
      </c>
      <c r="V2" s="699" t="s">
        <v>30</v>
      </c>
      <c r="W2" s="699" t="s">
        <v>31</v>
      </c>
      <c r="X2" s="718" t="s">
        <v>32</v>
      </c>
      <c r="Y2" s="708" t="s">
        <v>33</v>
      </c>
      <c r="Z2" s="702"/>
      <c r="AA2" s="695"/>
      <c r="AB2" s="696" t="s">
        <v>34</v>
      </c>
      <c r="AC2" s="695"/>
      <c r="AD2" s="694" t="s">
        <v>35</v>
      </c>
      <c r="AE2" s="695"/>
      <c r="AF2" s="696" t="s">
        <v>36</v>
      </c>
      <c r="AG2" s="695"/>
      <c r="AH2" s="696" t="s">
        <v>37</v>
      </c>
      <c r="AI2" s="695"/>
      <c r="AJ2" s="694" t="s">
        <v>38</v>
      </c>
      <c r="AK2" s="702"/>
      <c r="AL2" s="695"/>
      <c r="AM2" s="712" t="s">
        <v>39</v>
      </c>
      <c r="AN2" s="695"/>
      <c r="AO2" s="712" t="s">
        <v>40</v>
      </c>
      <c r="AP2" s="695"/>
      <c r="AQ2" s="4" t="s">
        <v>41</v>
      </c>
      <c r="AR2" s="713" t="s">
        <v>42</v>
      </c>
      <c r="AS2" s="709" t="s">
        <v>43</v>
      </c>
      <c r="AT2" s="703" t="s">
        <v>44</v>
      </c>
      <c r="AU2" s="711" t="s">
        <v>45</v>
      </c>
      <c r="AV2" s="711" t="s">
        <v>46</v>
      </c>
      <c r="AW2" s="711" t="s">
        <v>47</v>
      </c>
      <c r="AX2" s="701"/>
      <c r="AY2" s="705"/>
      <c r="AZ2" s="700" t="s">
        <v>48</v>
      </c>
      <c r="BA2" s="700" t="s">
        <v>49</v>
      </c>
      <c r="BB2" s="2"/>
      <c r="BC2" s="2"/>
      <c r="BD2" s="2"/>
    </row>
    <row r="3" spans="1:56" ht="13.5" customHeight="1" x14ac:dyDescent="0.45">
      <c r="A3" s="691"/>
      <c r="B3" s="691"/>
      <c r="C3" s="691"/>
      <c r="D3" s="717"/>
      <c r="E3" s="691"/>
      <c r="F3" s="691"/>
      <c r="G3" s="691"/>
      <c r="H3" s="698"/>
      <c r="I3" s="691"/>
      <c r="J3" s="691"/>
      <c r="K3" s="691"/>
      <c r="L3" s="691"/>
      <c r="M3" s="698"/>
      <c r="N3" s="691"/>
      <c r="O3" s="691"/>
      <c r="P3" s="691"/>
      <c r="Q3" s="698"/>
      <c r="R3" s="691"/>
      <c r="S3" s="691"/>
      <c r="T3" s="691"/>
      <c r="U3" s="691"/>
      <c r="V3" s="691"/>
      <c r="W3" s="691"/>
      <c r="X3" s="698"/>
      <c r="Y3" s="5" t="s">
        <v>50</v>
      </c>
      <c r="Z3" s="5" t="s">
        <v>51</v>
      </c>
      <c r="AA3" s="151" t="s">
        <v>52</v>
      </c>
      <c r="AB3" s="5" t="s">
        <v>50</v>
      </c>
      <c r="AC3" s="151" t="s">
        <v>51</v>
      </c>
      <c r="AD3" s="5" t="s">
        <v>50</v>
      </c>
      <c r="AE3" s="151" t="s">
        <v>51</v>
      </c>
      <c r="AF3" s="5" t="s">
        <v>50</v>
      </c>
      <c r="AG3" s="151" t="s">
        <v>51</v>
      </c>
      <c r="AH3" s="5" t="s">
        <v>50</v>
      </c>
      <c r="AI3" s="151" t="s">
        <v>51</v>
      </c>
      <c r="AJ3" s="5" t="s">
        <v>50</v>
      </c>
      <c r="AK3" s="5" t="s">
        <v>51</v>
      </c>
      <c r="AL3" s="151" t="s">
        <v>52</v>
      </c>
      <c r="AM3" s="152">
        <v>447</v>
      </c>
      <c r="AN3" s="6">
        <v>456</v>
      </c>
      <c r="AO3" s="152">
        <v>447</v>
      </c>
      <c r="AP3" s="6">
        <v>456</v>
      </c>
      <c r="AQ3" s="153">
        <v>456</v>
      </c>
      <c r="AR3" s="698"/>
      <c r="AS3" s="710"/>
      <c r="AT3" s="685"/>
      <c r="AU3" s="701"/>
      <c r="AV3" s="701"/>
      <c r="AW3" s="701"/>
      <c r="AX3" s="701"/>
      <c r="AY3" s="706"/>
      <c r="AZ3" s="701"/>
      <c r="BA3" s="701"/>
      <c r="BB3" s="2"/>
      <c r="BC3" s="2"/>
      <c r="BD3" s="2"/>
    </row>
    <row r="4" spans="1:56" ht="13.5" customHeight="1" x14ac:dyDescent="0.45">
      <c r="A4" s="684" t="s">
        <v>53</v>
      </c>
      <c r="B4" s="8">
        <v>44621</v>
      </c>
      <c r="C4" s="686" t="s">
        <v>54</v>
      </c>
      <c r="D4" s="9" t="s">
        <v>55</v>
      </c>
      <c r="E4" s="10" t="s">
        <v>56</v>
      </c>
      <c r="F4" s="10" t="s">
        <v>57</v>
      </c>
      <c r="G4" s="10" t="s">
        <v>58</v>
      </c>
      <c r="H4" s="11" t="s">
        <v>59</v>
      </c>
      <c r="I4" s="10">
        <v>1.5</v>
      </c>
      <c r="J4" s="10">
        <v>30</v>
      </c>
      <c r="K4" s="12">
        <v>3</v>
      </c>
      <c r="L4" s="10">
        <v>100</v>
      </c>
      <c r="M4" s="11">
        <v>100</v>
      </c>
      <c r="N4" s="13">
        <v>6.3</v>
      </c>
      <c r="O4" s="10" t="s">
        <v>60</v>
      </c>
      <c r="P4" s="10">
        <v>15</v>
      </c>
      <c r="Q4" s="10">
        <v>1</v>
      </c>
      <c r="R4" s="14">
        <f t="shared" ref="R4:S4" si="0">I4/1000000</f>
        <v>1.5E-6</v>
      </c>
      <c r="S4" s="15">
        <f t="shared" si="0"/>
        <v>3.0000000000000001E-5</v>
      </c>
      <c r="T4" s="15">
        <f t="shared" ref="T4:T67" si="1">Q4/1000</f>
        <v>1E-3</v>
      </c>
      <c r="U4" s="15">
        <f t="shared" ref="U4:U67" si="2">T4*R4</f>
        <v>1.5E-9</v>
      </c>
      <c r="V4" s="15">
        <f t="shared" ref="V4:V39" si="3">U4*1000000</f>
        <v>1.5E-3</v>
      </c>
      <c r="W4" s="15">
        <f t="shared" ref="W4:W67" si="4">T4*S4</f>
        <v>3.0000000000000004E-8</v>
      </c>
      <c r="X4" s="154">
        <f t="shared" ref="X4:X67" si="5">W4*1000000</f>
        <v>3.0000000000000002E-2</v>
      </c>
      <c r="Y4" s="10">
        <v>0.42</v>
      </c>
      <c r="Z4" s="10">
        <v>0.03</v>
      </c>
      <c r="AA4" s="16">
        <f t="shared" ref="AA4:AA22" si="6">(Z4/Y4)*100</f>
        <v>7.1428571428571423</v>
      </c>
      <c r="AB4" s="10">
        <v>283</v>
      </c>
      <c r="AC4" s="17">
        <v>22</v>
      </c>
      <c r="AD4" s="18">
        <v>19</v>
      </c>
      <c r="AE4" s="19">
        <v>1</v>
      </c>
      <c r="AF4" s="10">
        <v>4.4999999999999998E-2</v>
      </c>
      <c r="AG4" s="17">
        <v>4.0000000000000001E-3</v>
      </c>
      <c r="AH4" s="10">
        <v>87</v>
      </c>
      <c r="AI4" s="17">
        <v>1</v>
      </c>
      <c r="AJ4" s="20">
        <v>4150755</v>
      </c>
      <c r="AK4" s="21">
        <v>108838</v>
      </c>
      <c r="AL4" s="16">
        <f t="shared" ref="AL4:AL36" si="7">(AK4/AJ4)*100</f>
        <v>2.6221253723720142</v>
      </c>
      <c r="AM4" s="22">
        <v>0.42</v>
      </c>
      <c r="AN4" s="23">
        <v>0.43</v>
      </c>
      <c r="AO4" s="22">
        <v>0.3</v>
      </c>
      <c r="AP4" s="22">
        <v>0.31</v>
      </c>
      <c r="AQ4" s="24">
        <f t="shared" ref="AQ4:AQ7" si="8">AN4-AP4</f>
        <v>0.12</v>
      </c>
      <c r="AR4" s="155">
        <f t="shared" ref="AR4:AR10" si="9">AF4/AM4</f>
        <v>0.10714285714285714</v>
      </c>
      <c r="AS4" s="25">
        <f t="shared" ref="AS4:AS37" si="10">AF4</f>
        <v>4.4999999999999998E-2</v>
      </c>
      <c r="AT4" s="25">
        <f t="shared" ref="AT4:AT6" si="11">Y4/(P4*60*V4)</f>
        <v>0.31111111111111106</v>
      </c>
      <c r="AU4" s="156">
        <f t="shared" ref="AU4:AU37" si="12">Y4/(P4*60*X4)</f>
        <v>1.5555555555555553E-2</v>
      </c>
      <c r="AV4" s="26">
        <f t="shared" ref="AV4:AV36" si="13">$BC$7*LN(AS4) + $BC$8*LN(AT4) + $BC$9*LN(AU4)</f>
        <v>-2.5401466664885621</v>
      </c>
      <c r="AW4" s="157">
        <f t="shared" ref="AW4:AW36" si="14">$BD$7*LN(AS4) + $BD$8*LN(AT4) + $BD$9*LN(AU4)</f>
        <v>-2.134348974683439</v>
      </c>
      <c r="AX4" s="27" t="s">
        <v>61</v>
      </c>
      <c r="AY4" s="28">
        <v>1165</v>
      </c>
      <c r="AZ4" s="29"/>
      <c r="BA4" s="29"/>
      <c r="BB4" s="29"/>
      <c r="BC4" s="29"/>
      <c r="BD4" s="29"/>
    </row>
    <row r="5" spans="1:56" ht="13.5" customHeight="1" x14ac:dyDescent="0.45">
      <c r="A5" s="685"/>
      <c r="B5" s="30">
        <v>44716</v>
      </c>
      <c r="C5" s="685"/>
      <c r="D5" s="31" t="s">
        <v>55</v>
      </c>
      <c r="E5" s="32" t="s">
        <v>56</v>
      </c>
      <c r="F5" s="32" t="s">
        <v>67</v>
      </c>
      <c r="G5" s="32" t="s">
        <v>58</v>
      </c>
      <c r="H5" s="158" t="s">
        <v>59</v>
      </c>
      <c r="I5" s="32">
        <v>1.5</v>
      </c>
      <c r="J5" s="32">
        <v>30</v>
      </c>
      <c r="K5" s="33">
        <v>0</v>
      </c>
      <c r="L5" s="32">
        <v>100</v>
      </c>
      <c r="M5" s="158">
        <v>100</v>
      </c>
      <c r="N5" s="34">
        <v>6.3</v>
      </c>
      <c r="O5" s="32" t="s">
        <v>60</v>
      </c>
      <c r="P5" s="32">
        <v>15</v>
      </c>
      <c r="Q5" s="32">
        <v>1</v>
      </c>
      <c r="R5" s="14">
        <f t="shared" ref="R5:S5" si="15">I5/1000000</f>
        <v>1.5E-6</v>
      </c>
      <c r="S5" s="15">
        <f t="shared" si="15"/>
        <v>3.0000000000000001E-5</v>
      </c>
      <c r="T5" s="15">
        <f t="shared" si="1"/>
        <v>1E-3</v>
      </c>
      <c r="U5" s="15">
        <f t="shared" si="2"/>
        <v>1.5E-9</v>
      </c>
      <c r="V5" s="15">
        <f t="shared" si="3"/>
        <v>1.5E-3</v>
      </c>
      <c r="W5" s="15">
        <f t="shared" si="4"/>
        <v>3.0000000000000004E-8</v>
      </c>
      <c r="X5" s="154">
        <f t="shared" si="5"/>
        <v>3.0000000000000002E-2</v>
      </c>
      <c r="Y5" s="35">
        <v>7.6999999999999999E-2</v>
      </c>
      <c r="Z5" s="35">
        <v>2E-3</v>
      </c>
      <c r="AA5" s="36">
        <f t="shared" si="6"/>
        <v>2.5974025974025974</v>
      </c>
      <c r="AB5" s="35">
        <v>52</v>
      </c>
      <c r="AC5" s="37">
        <v>2</v>
      </c>
      <c r="AD5" s="38">
        <v>3.4</v>
      </c>
      <c r="AE5" s="39">
        <v>0.1</v>
      </c>
      <c r="AF5" s="35">
        <v>8.2000000000000007E-3</v>
      </c>
      <c r="AG5" s="37">
        <v>2.9999999999999997E-4</v>
      </c>
      <c r="AH5" s="35">
        <v>84</v>
      </c>
      <c r="AI5" s="37">
        <v>3</v>
      </c>
      <c r="AJ5" s="40">
        <v>4200761</v>
      </c>
      <c r="AK5" s="40">
        <v>82139</v>
      </c>
      <c r="AL5" s="36">
        <f t="shared" si="7"/>
        <v>1.9553361878954789</v>
      </c>
      <c r="AM5" s="41">
        <v>0.38</v>
      </c>
      <c r="AN5" s="42">
        <v>0.38</v>
      </c>
      <c r="AO5" s="41">
        <v>0.31</v>
      </c>
      <c r="AP5" s="41">
        <v>0.31</v>
      </c>
      <c r="AQ5" s="41">
        <f t="shared" si="8"/>
        <v>7.0000000000000007E-2</v>
      </c>
      <c r="AR5" s="159">
        <f t="shared" si="9"/>
        <v>2.1578947368421055E-2</v>
      </c>
      <c r="AS5" s="25">
        <f t="shared" si="10"/>
        <v>8.2000000000000007E-3</v>
      </c>
      <c r="AT5" s="25">
        <f t="shared" si="11"/>
        <v>5.7037037037037032E-2</v>
      </c>
      <c r="AU5" s="156">
        <f t="shared" si="12"/>
        <v>2.8518518518518515E-3</v>
      </c>
      <c r="AV5" s="26">
        <f t="shared" si="13"/>
        <v>-4.2390275743428454</v>
      </c>
      <c r="AW5" s="157">
        <f t="shared" si="14"/>
        <v>-3.8338377871453604</v>
      </c>
      <c r="AX5" s="29" t="s">
        <v>62</v>
      </c>
      <c r="AY5" s="160">
        <v>1165</v>
      </c>
      <c r="AZ5" s="29"/>
      <c r="BA5" s="29"/>
      <c r="BB5" s="29"/>
      <c r="BC5" s="29"/>
      <c r="BD5" s="29"/>
    </row>
    <row r="6" spans="1:56" ht="13.5" customHeight="1" x14ac:dyDescent="0.45">
      <c r="A6" s="685"/>
      <c r="B6" s="30">
        <v>44811</v>
      </c>
      <c r="C6" s="685"/>
      <c r="D6" s="31" t="s">
        <v>55</v>
      </c>
      <c r="E6" s="32" t="s">
        <v>56</v>
      </c>
      <c r="F6" s="32" t="s">
        <v>57</v>
      </c>
      <c r="G6" s="32" t="s">
        <v>58</v>
      </c>
      <c r="H6" s="158" t="s">
        <v>59</v>
      </c>
      <c r="I6" s="32">
        <v>1.5</v>
      </c>
      <c r="J6" s="32">
        <v>30</v>
      </c>
      <c r="K6" s="32">
        <v>3</v>
      </c>
      <c r="L6" s="32">
        <v>100</v>
      </c>
      <c r="M6" s="158">
        <v>100</v>
      </c>
      <c r="N6" s="34">
        <v>7</v>
      </c>
      <c r="O6" s="33" t="s">
        <v>63</v>
      </c>
      <c r="P6" s="32">
        <v>15</v>
      </c>
      <c r="Q6" s="32">
        <v>1</v>
      </c>
      <c r="R6" s="14">
        <f t="shared" ref="R6:S6" si="16">I6/1000000</f>
        <v>1.5E-6</v>
      </c>
      <c r="S6" s="15">
        <f t="shared" si="16"/>
        <v>3.0000000000000001E-5</v>
      </c>
      <c r="T6" s="15">
        <f t="shared" si="1"/>
        <v>1E-3</v>
      </c>
      <c r="U6" s="15">
        <f t="shared" si="2"/>
        <v>1.5E-9</v>
      </c>
      <c r="V6" s="15">
        <f t="shared" si="3"/>
        <v>1.5E-3</v>
      </c>
      <c r="W6" s="15">
        <f t="shared" si="4"/>
        <v>3.0000000000000004E-8</v>
      </c>
      <c r="X6" s="154">
        <f t="shared" si="5"/>
        <v>3.0000000000000002E-2</v>
      </c>
      <c r="Y6" s="35">
        <v>1E-3</v>
      </c>
      <c r="Z6" s="35">
        <v>2E-3</v>
      </c>
      <c r="AA6" s="36">
        <f t="shared" si="6"/>
        <v>200</v>
      </c>
      <c r="AB6" s="35">
        <v>1</v>
      </c>
      <c r="AC6" s="37">
        <v>1</v>
      </c>
      <c r="AD6" s="35">
        <v>0.04</v>
      </c>
      <c r="AE6" s="36">
        <v>0.08</v>
      </c>
      <c r="AF6" s="43">
        <v>1E-4</v>
      </c>
      <c r="AG6" s="44">
        <v>2.0000000000000001E-4</v>
      </c>
      <c r="AH6" s="35">
        <v>2</v>
      </c>
      <c r="AI6" s="37">
        <v>3</v>
      </c>
      <c r="AJ6" s="40">
        <v>4282877</v>
      </c>
      <c r="AK6" s="40">
        <v>18186</v>
      </c>
      <c r="AL6" s="36">
        <f t="shared" si="7"/>
        <v>0.42462111333106228</v>
      </c>
      <c r="AM6" s="41">
        <v>0.42</v>
      </c>
      <c r="AN6" s="42">
        <v>0.43</v>
      </c>
      <c r="AO6" s="41">
        <v>0.35</v>
      </c>
      <c r="AP6" s="41">
        <v>0.37</v>
      </c>
      <c r="AQ6" s="41">
        <f t="shared" si="8"/>
        <v>0.06</v>
      </c>
      <c r="AR6" s="159">
        <f t="shared" si="9"/>
        <v>2.3809523809523812E-4</v>
      </c>
      <c r="AS6" s="25">
        <f t="shared" si="10"/>
        <v>1E-4</v>
      </c>
      <c r="AT6" s="25">
        <f t="shared" si="11"/>
        <v>7.407407407407407E-4</v>
      </c>
      <c r="AU6" s="156">
        <f t="shared" si="12"/>
        <v>3.703703703703703E-5</v>
      </c>
      <c r="AV6" s="26">
        <f t="shared" si="13"/>
        <v>-8.6079985263607561</v>
      </c>
      <c r="AW6" s="157">
        <f t="shared" si="14"/>
        <v>-8.2091001217043278</v>
      </c>
      <c r="AX6" s="29" t="s">
        <v>64</v>
      </c>
      <c r="AY6" s="160">
        <v>1165</v>
      </c>
      <c r="AZ6" s="29"/>
      <c r="BA6" s="29"/>
      <c r="BB6" s="45"/>
      <c r="BC6" s="46" t="s">
        <v>65</v>
      </c>
      <c r="BD6" s="46" t="s">
        <v>66</v>
      </c>
    </row>
    <row r="7" spans="1:56" ht="13.5" customHeight="1" x14ac:dyDescent="0.45">
      <c r="A7" s="685"/>
      <c r="B7" s="30">
        <v>44905</v>
      </c>
      <c r="C7" s="685"/>
      <c r="D7" s="31" t="s">
        <v>67</v>
      </c>
      <c r="E7" s="32" t="s">
        <v>56</v>
      </c>
      <c r="F7" s="32" t="s">
        <v>57</v>
      </c>
      <c r="G7" s="32" t="s">
        <v>58</v>
      </c>
      <c r="H7" s="158" t="s">
        <v>59</v>
      </c>
      <c r="I7" s="47">
        <v>0</v>
      </c>
      <c r="J7" s="32">
        <v>30</v>
      </c>
      <c r="K7" s="32">
        <v>3</v>
      </c>
      <c r="L7" s="32">
        <v>100</v>
      </c>
      <c r="M7" s="158">
        <v>100</v>
      </c>
      <c r="N7" s="34">
        <v>6.3</v>
      </c>
      <c r="O7" s="32" t="s">
        <v>60</v>
      </c>
      <c r="P7" s="32">
        <v>15</v>
      </c>
      <c r="Q7" s="32">
        <v>1</v>
      </c>
      <c r="R7" s="14">
        <f t="shared" ref="R7:S7" si="17">I7/1000000</f>
        <v>0</v>
      </c>
      <c r="S7" s="15">
        <f t="shared" si="17"/>
        <v>3.0000000000000001E-5</v>
      </c>
      <c r="T7" s="15">
        <f t="shared" si="1"/>
        <v>1E-3</v>
      </c>
      <c r="U7" s="15">
        <f t="shared" si="2"/>
        <v>0</v>
      </c>
      <c r="V7" s="15">
        <f t="shared" si="3"/>
        <v>0</v>
      </c>
      <c r="W7" s="15">
        <f t="shared" si="4"/>
        <v>3.0000000000000004E-8</v>
      </c>
      <c r="X7" s="154">
        <f t="shared" si="5"/>
        <v>3.0000000000000002E-2</v>
      </c>
      <c r="Y7" s="35">
        <v>1.1000000000000001E-3</v>
      </c>
      <c r="Z7" s="35">
        <v>8.9999999999999998E-4</v>
      </c>
      <c r="AA7" s="36">
        <f t="shared" si="6"/>
        <v>81.818181818181813</v>
      </c>
      <c r="AB7" s="35">
        <v>1</v>
      </c>
      <c r="AC7" s="37">
        <v>1</v>
      </c>
      <c r="AD7" s="35">
        <v>0.04</v>
      </c>
      <c r="AE7" s="36">
        <v>0.04</v>
      </c>
      <c r="AF7" s="43">
        <v>1.1E-4</v>
      </c>
      <c r="AG7" s="44">
        <v>1E-4</v>
      </c>
      <c r="AH7" s="35">
        <v>40</v>
      </c>
      <c r="AI7" s="37">
        <v>53</v>
      </c>
      <c r="AJ7" s="40">
        <v>4252553</v>
      </c>
      <c r="AK7" s="40">
        <v>33119</v>
      </c>
      <c r="AL7" s="36">
        <f t="shared" si="7"/>
        <v>0.77880275683806888</v>
      </c>
      <c r="AM7" s="41">
        <v>0.34</v>
      </c>
      <c r="AN7" s="42">
        <v>0.35</v>
      </c>
      <c r="AO7" s="41">
        <v>0.42</v>
      </c>
      <c r="AP7" s="41">
        <v>0.43</v>
      </c>
      <c r="AQ7" s="41">
        <f t="shared" si="8"/>
        <v>-8.0000000000000016E-2</v>
      </c>
      <c r="AR7" s="159">
        <f t="shared" si="9"/>
        <v>3.2352941176470585E-4</v>
      </c>
      <c r="AS7" s="25">
        <f t="shared" si="10"/>
        <v>1.1E-4</v>
      </c>
      <c r="AT7" s="25">
        <v>1E-99</v>
      </c>
      <c r="AU7" s="156">
        <f t="shared" si="12"/>
        <v>4.0740740740740738E-5</v>
      </c>
      <c r="AV7" s="26">
        <f t="shared" si="13"/>
        <v>-96.850038152469381</v>
      </c>
      <c r="AW7" s="157">
        <f t="shared" si="14"/>
        <v>-118.53547719929119</v>
      </c>
      <c r="AX7" s="29" t="s">
        <v>68</v>
      </c>
      <c r="AY7" s="160">
        <v>1165</v>
      </c>
      <c r="AZ7" s="29"/>
      <c r="BA7" s="29"/>
      <c r="BB7" s="48" t="s">
        <v>69</v>
      </c>
      <c r="BC7" s="161">
        <v>0.4</v>
      </c>
      <c r="BD7" s="161">
        <v>0.5</v>
      </c>
    </row>
    <row r="8" spans="1:56" ht="13.5" customHeight="1" x14ac:dyDescent="0.45">
      <c r="A8" s="691"/>
      <c r="B8" s="162" t="s">
        <v>70</v>
      </c>
      <c r="C8" s="163" t="s">
        <v>71</v>
      </c>
      <c r="D8" s="49" t="s">
        <v>55</v>
      </c>
      <c r="E8" s="164" t="s">
        <v>72</v>
      </c>
      <c r="F8" s="165" t="s">
        <v>57</v>
      </c>
      <c r="G8" s="165" t="s">
        <v>58</v>
      </c>
      <c r="H8" s="50" t="s">
        <v>59</v>
      </c>
      <c r="I8" s="165">
        <v>1.5</v>
      </c>
      <c r="J8" s="165">
        <v>30</v>
      </c>
      <c r="K8" s="165">
        <v>3</v>
      </c>
      <c r="L8" s="165">
        <v>100</v>
      </c>
      <c r="M8" s="50">
        <v>100</v>
      </c>
      <c r="N8" s="166">
        <v>6.3</v>
      </c>
      <c r="O8" s="165" t="s">
        <v>60</v>
      </c>
      <c r="P8" s="165">
        <v>15</v>
      </c>
      <c r="Q8" s="165">
        <v>1</v>
      </c>
      <c r="R8" s="51">
        <f t="shared" ref="R8:S8" si="18">I8/1000000</f>
        <v>1.5E-6</v>
      </c>
      <c r="S8" s="167">
        <f t="shared" si="18"/>
        <v>3.0000000000000001E-5</v>
      </c>
      <c r="T8" s="167">
        <f t="shared" si="1"/>
        <v>1E-3</v>
      </c>
      <c r="U8" s="167">
        <f t="shared" si="2"/>
        <v>1.5E-9</v>
      </c>
      <c r="V8" s="167">
        <f t="shared" si="3"/>
        <v>1.5E-3</v>
      </c>
      <c r="W8" s="167">
        <f t="shared" si="4"/>
        <v>3.0000000000000004E-8</v>
      </c>
      <c r="X8" s="52">
        <f t="shared" si="5"/>
        <v>3.0000000000000002E-2</v>
      </c>
      <c r="Y8" s="168">
        <v>0.15</v>
      </c>
      <c r="Z8" s="168">
        <v>0.02</v>
      </c>
      <c r="AA8" s="53">
        <f t="shared" si="6"/>
        <v>13.333333333333334</v>
      </c>
      <c r="AB8" s="168">
        <v>102</v>
      </c>
      <c r="AC8" s="54">
        <v>12</v>
      </c>
      <c r="AD8" s="169">
        <v>6.8</v>
      </c>
      <c r="AE8" s="55">
        <v>0.8</v>
      </c>
      <c r="AF8" s="168">
        <v>1.6E-2</v>
      </c>
      <c r="AG8" s="54">
        <v>2E-3</v>
      </c>
      <c r="AH8" s="168">
        <v>58</v>
      </c>
      <c r="AI8" s="54">
        <v>0</v>
      </c>
      <c r="AJ8" s="170">
        <v>4220031</v>
      </c>
      <c r="AK8" s="170">
        <v>26173</v>
      </c>
      <c r="AL8" s="53">
        <f t="shared" si="7"/>
        <v>0.6202087141066025</v>
      </c>
      <c r="AM8" s="169">
        <v>0.43</v>
      </c>
      <c r="AN8" s="55">
        <v>0.42</v>
      </c>
      <c r="AO8" s="169" t="s">
        <v>67</v>
      </c>
      <c r="AP8" s="169" t="s">
        <v>67</v>
      </c>
      <c r="AQ8" s="169" t="s">
        <v>67</v>
      </c>
      <c r="AR8" s="56">
        <f t="shared" si="9"/>
        <v>3.7209302325581395E-2</v>
      </c>
      <c r="AS8" s="171">
        <f t="shared" si="10"/>
        <v>1.6E-2</v>
      </c>
      <c r="AT8" s="171">
        <f t="shared" ref="AT8:AT37" si="19">Y8/(P8*60*V8)</f>
        <v>0.1111111111111111</v>
      </c>
      <c r="AU8" s="57">
        <f t="shared" si="12"/>
        <v>5.5555555555555549E-3</v>
      </c>
      <c r="AV8" s="172">
        <f t="shared" si="13"/>
        <v>-3.5715478238094729</v>
      </c>
      <c r="AW8" s="58">
        <f t="shared" si="14"/>
        <v>-3.1661955670392876</v>
      </c>
      <c r="AX8" s="173" t="s">
        <v>73</v>
      </c>
      <c r="AY8" s="59">
        <v>1165</v>
      </c>
      <c r="AZ8" s="173"/>
      <c r="BA8" s="173"/>
      <c r="BB8" s="48" t="s">
        <v>74</v>
      </c>
      <c r="BC8" s="161">
        <v>0.4</v>
      </c>
      <c r="BD8" s="161">
        <v>0.5</v>
      </c>
    </row>
    <row r="9" spans="1:56" ht="13.5" customHeight="1" x14ac:dyDescent="0.45">
      <c r="A9" s="692" t="s">
        <v>75</v>
      </c>
      <c r="B9" s="30">
        <v>44621</v>
      </c>
      <c r="C9" s="693" t="s">
        <v>76</v>
      </c>
      <c r="D9" s="61" t="s">
        <v>55</v>
      </c>
      <c r="E9" s="62" t="s">
        <v>56</v>
      </c>
      <c r="F9" s="62" t="s">
        <v>57</v>
      </c>
      <c r="G9" s="62" t="s">
        <v>58</v>
      </c>
      <c r="H9" s="63" t="s">
        <v>59</v>
      </c>
      <c r="I9" s="62">
        <v>1.5</v>
      </c>
      <c r="J9" s="64">
        <v>3</v>
      </c>
      <c r="K9" s="62">
        <v>3</v>
      </c>
      <c r="L9" s="62">
        <v>100</v>
      </c>
      <c r="M9" s="63">
        <v>100</v>
      </c>
      <c r="N9" s="65">
        <v>6.3</v>
      </c>
      <c r="O9" s="62" t="s">
        <v>60</v>
      </c>
      <c r="P9" s="62">
        <v>15</v>
      </c>
      <c r="Q9" s="62">
        <v>1</v>
      </c>
      <c r="R9" s="14">
        <f t="shared" ref="R9:S9" si="20">I9/1000000</f>
        <v>1.5E-6</v>
      </c>
      <c r="S9" s="15">
        <f t="shared" si="20"/>
        <v>3.0000000000000001E-6</v>
      </c>
      <c r="T9" s="15">
        <f t="shared" si="1"/>
        <v>1E-3</v>
      </c>
      <c r="U9" s="15">
        <f t="shared" si="2"/>
        <v>1.5E-9</v>
      </c>
      <c r="V9" s="15">
        <f t="shared" si="3"/>
        <v>1.5E-3</v>
      </c>
      <c r="W9" s="15">
        <f t="shared" si="4"/>
        <v>3E-9</v>
      </c>
      <c r="X9" s="154">
        <f t="shared" si="5"/>
        <v>3.0000000000000001E-3</v>
      </c>
      <c r="Y9" s="35">
        <v>0.04</v>
      </c>
      <c r="Z9" s="35">
        <v>0.02</v>
      </c>
      <c r="AA9" s="36">
        <f t="shared" si="6"/>
        <v>50</v>
      </c>
      <c r="AB9" s="35">
        <v>30</v>
      </c>
      <c r="AC9" s="37">
        <v>10</v>
      </c>
      <c r="AD9" s="35">
        <v>2</v>
      </c>
      <c r="AE9" s="37">
        <v>0.7</v>
      </c>
      <c r="AF9" s="35">
        <v>5.0000000000000001E-3</v>
      </c>
      <c r="AG9" s="37">
        <v>2E-3</v>
      </c>
      <c r="AH9" s="35">
        <v>87</v>
      </c>
      <c r="AI9" s="37">
        <v>3</v>
      </c>
      <c r="AJ9" s="40">
        <v>4423209</v>
      </c>
      <c r="AK9" s="40">
        <v>96484</v>
      </c>
      <c r="AL9" s="36">
        <f t="shared" si="7"/>
        <v>2.1813122554236073</v>
      </c>
      <c r="AM9" s="41">
        <v>0.09</v>
      </c>
      <c r="AN9" s="42">
        <v>0.09</v>
      </c>
      <c r="AO9" s="41">
        <v>0.04</v>
      </c>
      <c r="AP9" s="41">
        <v>0.03</v>
      </c>
      <c r="AQ9" s="41">
        <f t="shared" ref="AQ9:AQ36" si="21">AN9-AP9</f>
        <v>0.06</v>
      </c>
      <c r="AR9" s="159">
        <f t="shared" si="9"/>
        <v>5.5555555555555559E-2</v>
      </c>
      <c r="AS9" s="25">
        <f t="shared" si="10"/>
        <v>5.0000000000000001E-3</v>
      </c>
      <c r="AT9" s="25">
        <f t="shared" si="19"/>
        <v>2.9629629629629627E-2</v>
      </c>
      <c r="AU9" s="156">
        <f t="shared" si="12"/>
        <v>1.4814814814814814E-2</v>
      </c>
      <c r="AV9" s="26">
        <f t="shared" si="13"/>
        <v>-4.3693446331223269</v>
      </c>
      <c r="AW9" s="157">
        <f t="shared" si="14"/>
        <v>-4.4086488919332876</v>
      </c>
      <c r="AX9" s="29"/>
      <c r="AY9" s="35">
        <v>1190</v>
      </c>
      <c r="AZ9" s="29"/>
      <c r="BA9" s="29"/>
      <c r="BB9" s="66" t="s">
        <v>77</v>
      </c>
      <c r="BC9" s="67">
        <v>0.2</v>
      </c>
      <c r="BD9" s="67">
        <v>0</v>
      </c>
    </row>
    <row r="10" spans="1:56" ht="13.5" customHeight="1" x14ac:dyDescent="0.45">
      <c r="A10" s="685"/>
      <c r="B10" s="30">
        <v>44716</v>
      </c>
      <c r="C10" s="685"/>
      <c r="D10" s="31" t="s">
        <v>55</v>
      </c>
      <c r="E10" s="32" t="s">
        <v>56</v>
      </c>
      <c r="F10" s="32" t="s">
        <v>57</v>
      </c>
      <c r="G10" s="32" t="s">
        <v>58</v>
      </c>
      <c r="H10" s="158" t="s">
        <v>59</v>
      </c>
      <c r="I10" s="32">
        <v>1.5</v>
      </c>
      <c r="J10" s="33">
        <v>10</v>
      </c>
      <c r="K10" s="32">
        <v>3</v>
      </c>
      <c r="L10" s="32">
        <v>100</v>
      </c>
      <c r="M10" s="158">
        <v>100</v>
      </c>
      <c r="N10" s="34">
        <v>6.3</v>
      </c>
      <c r="O10" s="32" t="s">
        <v>60</v>
      </c>
      <c r="P10" s="32">
        <v>15</v>
      </c>
      <c r="Q10" s="32">
        <v>1</v>
      </c>
      <c r="R10" s="14">
        <f t="shared" ref="R10:S10" si="22">I10/1000000</f>
        <v>1.5E-6</v>
      </c>
      <c r="S10" s="15">
        <f t="shared" si="22"/>
        <v>1.0000000000000001E-5</v>
      </c>
      <c r="T10" s="15">
        <f t="shared" si="1"/>
        <v>1E-3</v>
      </c>
      <c r="U10" s="15">
        <f t="shared" si="2"/>
        <v>1.5E-9</v>
      </c>
      <c r="V10" s="15">
        <f t="shared" si="3"/>
        <v>1.5E-3</v>
      </c>
      <c r="W10" s="15">
        <f t="shared" si="4"/>
        <v>1E-8</v>
      </c>
      <c r="X10" s="154">
        <f t="shared" si="5"/>
        <v>0.01</v>
      </c>
      <c r="Y10" s="35">
        <v>0.18</v>
      </c>
      <c r="Z10" s="35">
        <v>0.02</v>
      </c>
      <c r="AA10" s="36">
        <f t="shared" si="6"/>
        <v>11.111111111111112</v>
      </c>
      <c r="AB10" s="35">
        <v>119</v>
      </c>
      <c r="AC10" s="37">
        <v>17</v>
      </c>
      <c r="AD10" s="35">
        <v>8</v>
      </c>
      <c r="AE10" s="37">
        <v>1</v>
      </c>
      <c r="AF10" s="35">
        <v>1.9E-2</v>
      </c>
      <c r="AG10" s="37">
        <v>3.0000000000000001E-3</v>
      </c>
      <c r="AH10" s="35">
        <v>88</v>
      </c>
      <c r="AI10" s="37">
        <v>1</v>
      </c>
      <c r="AJ10" s="40">
        <v>4410067</v>
      </c>
      <c r="AK10" s="40">
        <v>30723</v>
      </c>
      <c r="AL10" s="36">
        <f t="shared" si="7"/>
        <v>0.69665608254931266</v>
      </c>
      <c r="AM10" s="41">
        <v>0.16</v>
      </c>
      <c r="AN10" s="42">
        <v>0.16</v>
      </c>
      <c r="AO10" s="41">
        <v>0.08</v>
      </c>
      <c r="AP10" s="41">
        <v>0.08</v>
      </c>
      <c r="AQ10" s="41">
        <f t="shared" si="21"/>
        <v>0.08</v>
      </c>
      <c r="AR10" s="159">
        <f t="shared" si="9"/>
        <v>0.11874999999999999</v>
      </c>
      <c r="AS10" s="25">
        <f t="shared" si="10"/>
        <v>1.9E-2</v>
      </c>
      <c r="AT10" s="25">
        <f t="shared" si="19"/>
        <v>0.13333333333333333</v>
      </c>
      <c r="AU10" s="156">
        <f t="shared" si="12"/>
        <v>0.02</v>
      </c>
      <c r="AV10" s="26">
        <f t="shared" si="13"/>
        <v>-3.1736923292288139</v>
      </c>
      <c r="AW10" s="157">
        <f t="shared" si="14"/>
        <v>-2.9891096601789808</v>
      </c>
      <c r="AX10" s="29"/>
      <c r="AY10" s="35">
        <v>1190</v>
      </c>
      <c r="AZ10" s="29"/>
      <c r="BA10" s="29"/>
      <c r="BB10" s="29"/>
      <c r="BC10" s="29"/>
      <c r="BD10" s="29"/>
    </row>
    <row r="11" spans="1:56" ht="13.5" customHeight="1" x14ac:dyDescent="0.45">
      <c r="A11" s="685"/>
      <c r="B11" s="30">
        <v>44811</v>
      </c>
      <c r="C11" s="685"/>
      <c r="D11" s="68" t="s">
        <v>55</v>
      </c>
      <c r="E11" s="69" t="s">
        <v>56</v>
      </c>
      <c r="F11" s="69" t="s">
        <v>57</v>
      </c>
      <c r="G11" s="69" t="s">
        <v>58</v>
      </c>
      <c r="H11" s="174" t="s">
        <v>59</v>
      </c>
      <c r="I11" s="69">
        <v>1.5</v>
      </c>
      <c r="J11" s="70">
        <v>30</v>
      </c>
      <c r="K11" s="69">
        <v>3</v>
      </c>
      <c r="L11" s="69">
        <v>100</v>
      </c>
      <c r="M11" s="174">
        <v>100</v>
      </c>
      <c r="N11" s="71">
        <v>6.3</v>
      </c>
      <c r="O11" s="69" t="s">
        <v>60</v>
      </c>
      <c r="P11" s="69">
        <v>15</v>
      </c>
      <c r="Q11" s="69">
        <v>1</v>
      </c>
      <c r="R11" s="14">
        <f t="shared" ref="R11:S11" si="23">I11/1000000</f>
        <v>1.5E-6</v>
      </c>
      <c r="S11" s="15">
        <f t="shared" si="23"/>
        <v>3.0000000000000001E-5</v>
      </c>
      <c r="T11" s="15">
        <f t="shared" si="1"/>
        <v>1E-3</v>
      </c>
      <c r="U11" s="15">
        <f t="shared" si="2"/>
        <v>1.5E-9</v>
      </c>
      <c r="V11" s="15">
        <f t="shared" si="3"/>
        <v>1.5E-3</v>
      </c>
      <c r="W11" s="15">
        <f t="shared" si="4"/>
        <v>3.0000000000000004E-8</v>
      </c>
      <c r="X11" s="154">
        <f t="shared" si="5"/>
        <v>3.0000000000000002E-2</v>
      </c>
      <c r="Y11" s="69">
        <v>0.34</v>
      </c>
      <c r="Z11" s="69">
        <v>0.05</v>
      </c>
      <c r="AA11" s="16">
        <f t="shared" si="6"/>
        <v>14.705882352941178</v>
      </c>
      <c r="AB11" s="69">
        <v>225</v>
      </c>
      <c r="AC11" s="72">
        <v>36</v>
      </c>
      <c r="AD11" s="69">
        <v>15</v>
      </c>
      <c r="AE11" s="72">
        <v>2</v>
      </c>
      <c r="AF11" s="69">
        <v>3.5999999999999997E-2</v>
      </c>
      <c r="AG11" s="72">
        <v>6.0000000000000001E-3</v>
      </c>
      <c r="AH11" s="69">
        <v>89</v>
      </c>
      <c r="AI11" s="72">
        <v>0</v>
      </c>
      <c r="AJ11" s="20">
        <v>4417787</v>
      </c>
      <c r="AK11" s="20">
        <v>60799</v>
      </c>
      <c r="AL11" s="16">
        <f t="shared" si="7"/>
        <v>1.3762320365377507</v>
      </c>
      <c r="AM11" s="24">
        <v>0.36</v>
      </c>
      <c r="AN11" s="73">
        <v>0.37</v>
      </c>
      <c r="AO11" s="24">
        <v>0.25</v>
      </c>
      <c r="AP11" s="24">
        <v>0.26</v>
      </c>
      <c r="AQ11" s="24">
        <f t="shared" si="21"/>
        <v>0.10999999999999999</v>
      </c>
      <c r="AR11" s="155">
        <f t="shared" ref="AR11:AR36" si="24">AF11/(1-(10^-AM11))</f>
        <v>6.3888219154621867E-2</v>
      </c>
      <c r="AS11" s="25">
        <f t="shared" si="10"/>
        <v>3.5999999999999997E-2</v>
      </c>
      <c r="AT11" s="25">
        <f t="shared" si="19"/>
        <v>0.25185185185185183</v>
      </c>
      <c r="AU11" s="156">
        <f t="shared" si="12"/>
        <v>1.2592592592592591E-2</v>
      </c>
      <c r="AV11" s="26">
        <f t="shared" si="13"/>
        <v>-2.7561895432145702</v>
      </c>
      <c r="AW11" s="157">
        <f t="shared" si="14"/>
        <v>-2.3515752971741479</v>
      </c>
      <c r="AX11" s="29"/>
      <c r="AY11" s="35">
        <v>1190</v>
      </c>
      <c r="AZ11" s="29"/>
      <c r="BA11" s="29"/>
      <c r="BB11" s="29"/>
      <c r="BC11" s="29"/>
      <c r="BD11" s="29"/>
    </row>
    <row r="12" spans="1:56" ht="13.5" customHeight="1" x14ac:dyDescent="0.45">
      <c r="A12" s="685"/>
      <c r="B12" s="30">
        <v>44905</v>
      </c>
      <c r="C12" s="685"/>
      <c r="D12" s="31" t="s">
        <v>55</v>
      </c>
      <c r="E12" s="32" t="s">
        <v>56</v>
      </c>
      <c r="F12" s="32" t="s">
        <v>57</v>
      </c>
      <c r="G12" s="32" t="s">
        <v>58</v>
      </c>
      <c r="H12" s="158" t="s">
        <v>59</v>
      </c>
      <c r="I12" s="32">
        <v>1.5</v>
      </c>
      <c r="J12" s="33">
        <v>50</v>
      </c>
      <c r="K12" s="32">
        <v>3</v>
      </c>
      <c r="L12" s="32">
        <v>100</v>
      </c>
      <c r="M12" s="158">
        <v>100</v>
      </c>
      <c r="N12" s="34">
        <v>6.3</v>
      </c>
      <c r="O12" s="32" t="s">
        <v>60</v>
      </c>
      <c r="P12" s="32">
        <v>15</v>
      </c>
      <c r="Q12" s="32">
        <v>1</v>
      </c>
      <c r="R12" s="14">
        <f t="shared" ref="R12:S12" si="25">I12/1000000</f>
        <v>1.5E-6</v>
      </c>
      <c r="S12" s="15">
        <f t="shared" si="25"/>
        <v>5.0000000000000002E-5</v>
      </c>
      <c r="T12" s="15">
        <f t="shared" si="1"/>
        <v>1E-3</v>
      </c>
      <c r="U12" s="15">
        <f t="shared" si="2"/>
        <v>1.5E-9</v>
      </c>
      <c r="V12" s="15">
        <f t="shared" si="3"/>
        <v>1.5E-3</v>
      </c>
      <c r="W12" s="15">
        <f t="shared" si="4"/>
        <v>5.0000000000000004E-8</v>
      </c>
      <c r="X12" s="154">
        <f t="shared" si="5"/>
        <v>0.05</v>
      </c>
      <c r="Y12" s="35">
        <v>0.37</v>
      </c>
      <c r="Z12" s="35">
        <v>0.03</v>
      </c>
      <c r="AA12" s="36">
        <f t="shared" si="6"/>
        <v>8.1081081081081088</v>
      </c>
      <c r="AB12" s="35">
        <v>243</v>
      </c>
      <c r="AC12" s="37">
        <v>20</v>
      </c>
      <c r="AD12" s="35">
        <v>16</v>
      </c>
      <c r="AE12" s="37">
        <v>1</v>
      </c>
      <c r="AF12" s="35">
        <v>3.9E-2</v>
      </c>
      <c r="AG12" s="37">
        <v>3.0000000000000001E-3</v>
      </c>
      <c r="AH12" s="35">
        <v>89</v>
      </c>
      <c r="AI12" s="37">
        <v>1</v>
      </c>
      <c r="AJ12" s="40">
        <v>4453274</v>
      </c>
      <c r="AK12" s="40">
        <v>36014</v>
      </c>
      <c r="AL12" s="36">
        <f t="shared" si="7"/>
        <v>0.80870837949787067</v>
      </c>
      <c r="AM12" s="41">
        <v>0.56000000000000005</v>
      </c>
      <c r="AN12" s="42">
        <v>0.57999999999999996</v>
      </c>
      <c r="AO12" s="41">
        <v>0.44</v>
      </c>
      <c r="AP12" s="41">
        <v>0.45</v>
      </c>
      <c r="AQ12" s="41">
        <f t="shared" si="21"/>
        <v>0.12999999999999995</v>
      </c>
      <c r="AR12" s="159">
        <f t="shared" si="24"/>
        <v>5.3824497632112007E-2</v>
      </c>
      <c r="AS12" s="25">
        <f t="shared" si="10"/>
        <v>3.9E-2</v>
      </c>
      <c r="AT12" s="25">
        <f t="shared" si="19"/>
        <v>0.27407407407407403</v>
      </c>
      <c r="AU12" s="156">
        <f t="shared" si="12"/>
        <v>8.2222222222222228E-3</v>
      </c>
      <c r="AV12" s="26">
        <f t="shared" si="13"/>
        <v>-2.7756031520815156</v>
      </c>
      <c r="AW12" s="157">
        <f t="shared" si="14"/>
        <v>-2.2692752493233481</v>
      </c>
      <c r="AX12" s="29"/>
      <c r="AY12" s="35">
        <v>1190</v>
      </c>
      <c r="AZ12" s="29"/>
      <c r="BA12" s="29"/>
      <c r="BB12" s="29"/>
      <c r="BC12" s="29"/>
      <c r="BD12" s="29"/>
    </row>
    <row r="13" spans="1:56" ht="13.5" customHeight="1" x14ac:dyDescent="0.45">
      <c r="A13" s="685"/>
      <c r="B13" s="60" t="s">
        <v>70</v>
      </c>
      <c r="C13" s="685"/>
      <c r="D13" s="31" t="s">
        <v>55</v>
      </c>
      <c r="E13" s="32" t="s">
        <v>56</v>
      </c>
      <c r="F13" s="32" t="s">
        <v>57</v>
      </c>
      <c r="G13" s="32" t="s">
        <v>58</v>
      </c>
      <c r="H13" s="158" t="s">
        <v>59</v>
      </c>
      <c r="I13" s="32">
        <v>1.5</v>
      </c>
      <c r="J13" s="33">
        <v>100</v>
      </c>
      <c r="K13" s="32">
        <v>3</v>
      </c>
      <c r="L13" s="32">
        <v>100</v>
      </c>
      <c r="M13" s="158">
        <v>100</v>
      </c>
      <c r="N13" s="34">
        <v>6.3</v>
      </c>
      <c r="O13" s="32" t="s">
        <v>60</v>
      </c>
      <c r="P13" s="32">
        <v>15</v>
      </c>
      <c r="Q13" s="32">
        <v>1</v>
      </c>
      <c r="R13" s="14">
        <f t="shared" ref="R13:S13" si="26">I13/1000000</f>
        <v>1.5E-6</v>
      </c>
      <c r="S13" s="15">
        <f t="shared" si="26"/>
        <v>1E-4</v>
      </c>
      <c r="T13" s="15">
        <f t="shared" si="1"/>
        <v>1E-3</v>
      </c>
      <c r="U13" s="15">
        <f t="shared" si="2"/>
        <v>1.5E-9</v>
      </c>
      <c r="V13" s="15">
        <f t="shared" si="3"/>
        <v>1.5E-3</v>
      </c>
      <c r="W13" s="15">
        <f t="shared" si="4"/>
        <v>1.0000000000000001E-7</v>
      </c>
      <c r="X13" s="154">
        <f t="shared" si="5"/>
        <v>0.1</v>
      </c>
      <c r="Y13" s="35">
        <v>0.218</v>
      </c>
      <c r="Z13" s="35">
        <v>8.0000000000000002E-3</v>
      </c>
      <c r="AA13" s="36">
        <f t="shared" si="6"/>
        <v>3.669724770642202</v>
      </c>
      <c r="AB13" s="35">
        <v>146</v>
      </c>
      <c r="AC13" s="37">
        <v>5</v>
      </c>
      <c r="AD13" s="35">
        <v>9.6999999999999993</v>
      </c>
      <c r="AE13" s="37">
        <v>0.3</v>
      </c>
      <c r="AF13" s="35">
        <v>2.3099999999999999E-2</v>
      </c>
      <c r="AG13" s="37">
        <v>8.0000000000000004E-4</v>
      </c>
      <c r="AH13" s="35">
        <v>89</v>
      </c>
      <c r="AI13" s="37">
        <v>0</v>
      </c>
      <c r="AJ13" s="40">
        <v>4532523</v>
      </c>
      <c r="AK13" s="40">
        <v>37268</v>
      </c>
      <c r="AL13" s="36">
        <f t="shared" si="7"/>
        <v>0.82223520983787624</v>
      </c>
      <c r="AM13" s="41">
        <v>1.03</v>
      </c>
      <c r="AN13" s="42">
        <v>1.05</v>
      </c>
      <c r="AO13" s="41">
        <v>1.01</v>
      </c>
      <c r="AP13" s="41">
        <v>1.04</v>
      </c>
      <c r="AQ13" s="41">
        <f t="shared" si="21"/>
        <v>1.0000000000000009E-2</v>
      </c>
      <c r="AR13" s="159">
        <f t="shared" si="24"/>
        <v>2.5477719091680878E-2</v>
      </c>
      <c r="AS13" s="25">
        <f t="shared" si="10"/>
        <v>2.3099999999999999E-2</v>
      </c>
      <c r="AT13" s="25">
        <f t="shared" si="19"/>
        <v>0.16148148148148148</v>
      </c>
      <c r="AU13" s="156">
        <f t="shared" si="12"/>
        <v>2.4222222222222223E-3</v>
      </c>
      <c r="AV13" s="26">
        <f t="shared" si="13"/>
        <v>-3.4411289653437729</v>
      </c>
      <c r="AW13" s="157">
        <f t="shared" si="14"/>
        <v>-2.7956437350488876</v>
      </c>
      <c r="AX13" s="29"/>
      <c r="AY13" s="35">
        <v>1190</v>
      </c>
      <c r="AZ13" s="29"/>
      <c r="BA13" s="29"/>
      <c r="BB13" s="29"/>
      <c r="BC13" s="29"/>
      <c r="BD13" s="29"/>
    </row>
    <row r="14" spans="1:56" ht="13.5" customHeight="1" x14ac:dyDescent="0.45">
      <c r="A14" s="685"/>
      <c r="B14" s="60" t="s">
        <v>78</v>
      </c>
      <c r="C14" s="685"/>
      <c r="D14" s="31" t="s">
        <v>55</v>
      </c>
      <c r="E14" s="32" t="s">
        <v>56</v>
      </c>
      <c r="F14" s="32" t="s">
        <v>57</v>
      </c>
      <c r="G14" s="32" t="s">
        <v>58</v>
      </c>
      <c r="H14" s="158" t="s">
        <v>59</v>
      </c>
      <c r="I14" s="32">
        <v>1.5</v>
      </c>
      <c r="J14" s="33">
        <v>200</v>
      </c>
      <c r="K14" s="32">
        <v>3</v>
      </c>
      <c r="L14" s="32">
        <v>100</v>
      </c>
      <c r="M14" s="158">
        <v>100</v>
      </c>
      <c r="N14" s="34">
        <v>6.3</v>
      </c>
      <c r="O14" s="32" t="s">
        <v>60</v>
      </c>
      <c r="P14" s="32">
        <v>15</v>
      </c>
      <c r="Q14" s="32">
        <v>1</v>
      </c>
      <c r="R14" s="14">
        <f t="shared" ref="R14:S14" si="27">I14/1000000</f>
        <v>1.5E-6</v>
      </c>
      <c r="S14" s="15">
        <f t="shared" si="27"/>
        <v>2.0000000000000001E-4</v>
      </c>
      <c r="T14" s="15">
        <f t="shared" si="1"/>
        <v>1E-3</v>
      </c>
      <c r="U14" s="15">
        <f t="shared" si="2"/>
        <v>1.5E-9</v>
      </c>
      <c r="V14" s="15">
        <f t="shared" si="3"/>
        <v>1.5E-3</v>
      </c>
      <c r="W14" s="15">
        <f t="shared" si="4"/>
        <v>2.0000000000000002E-7</v>
      </c>
      <c r="X14" s="154">
        <f t="shared" si="5"/>
        <v>0.2</v>
      </c>
      <c r="Y14" s="35">
        <v>7.6999999999999999E-2</v>
      </c>
      <c r="Z14" s="35">
        <v>4.0000000000000001E-3</v>
      </c>
      <c r="AA14" s="36">
        <f t="shared" si="6"/>
        <v>5.1948051948051948</v>
      </c>
      <c r="AB14" s="35">
        <v>51</v>
      </c>
      <c r="AC14" s="37">
        <v>3</v>
      </c>
      <c r="AD14" s="35">
        <v>3.4</v>
      </c>
      <c r="AE14" s="37">
        <v>0.2</v>
      </c>
      <c r="AF14" s="35">
        <v>8.2000000000000007E-3</v>
      </c>
      <c r="AG14" s="37">
        <v>5.0000000000000001E-4</v>
      </c>
      <c r="AH14" s="35">
        <v>88</v>
      </c>
      <c r="AI14" s="37">
        <v>1</v>
      </c>
      <c r="AJ14" s="40">
        <v>4467241</v>
      </c>
      <c r="AK14" s="40">
        <v>46255</v>
      </c>
      <c r="AL14" s="36">
        <f t="shared" si="7"/>
        <v>1.0354265641813369</v>
      </c>
      <c r="AM14" s="41">
        <v>1.64</v>
      </c>
      <c r="AN14" s="42">
        <v>1.66</v>
      </c>
      <c r="AO14" s="41">
        <v>1.78</v>
      </c>
      <c r="AP14" s="41">
        <v>1.82</v>
      </c>
      <c r="AQ14" s="41">
        <f t="shared" si="21"/>
        <v>-0.16000000000000014</v>
      </c>
      <c r="AR14" s="159">
        <f t="shared" si="24"/>
        <v>8.3922554658037336E-3</v>
      </c>
      <c r="AS14" s="25">
        <f t="shared" si="10"/>
        <v>8.2000000000000007E-3</v>
      </c>
      <c r="AT14" s="25">
        <f t="shared" si="19"/>
        <v>5.7037037037037032E-2</v>
      </c>
      <c r="AU14" s="156">
        <f t="shared" si="12"/>
        <v>4.2777777777777779E-4</v>
      </c>
      <c r="AV14" s="26">
        <f t="shared" si="13"/>
        <v>-4.6184515713200218</v>
      </c>
      <c r="AW14" s="157">
        <f t="shared" si="14"/>
        <v>-3.8338377871453604</v>
      </c>
      <c r="AX14" s="29"/>
      <c r="AY14" s="35">
        <v>1190</v>
      </c>
      <c r="AZ14" s="29"/>
      <c r="BA14" s="29"/>
      <c r="BB14" s="29"/>
      <c r="BC14" s="29"/>
      <c r="BD14" s="29"/>
    </row>
    <row r="15" spans="1:56" ht="13.5" customHeight="1" x14ac:dyDescent="0.45">
      <c r="A15" s="685"/>
      <c r="B15" s="60" t="s">
        <v>79</v>
      </c>
      <c r="C15" s="693" t="s">
        <v>80</v>
      </c>
      <c r="D15" s="31" t="s">
        <v>55</v>
      </c>
      <c r="E15" s="32" t="s">
        <v>56</v>
      </c>
      <c r="F15" s="32" t="s">
        <v>57</v>
      </c>
      <c r="G15" s="32" t="s">
        <v>58</v>
      </c>
      <c r="H15" s="158" t="s">
        <v>59</v>
      </c>
      <c r="I15" s="32">
        <v>1.5</v>
      </c>
      <c r="J15" s="33">
        <v>30</v>
      </c>
      <c r="K15" s="32">
        <v>3</v>
      </c>
      <c r="L15" s="32">
        <v>100</v>
      </c>
      <c r="M15" s="158">
        <v>100</v>
      </c>
      <c r="N15" s="34">
        <v>6.3</v>
      </c>
      <c r="O15" s="32" t="s">
        <v>60</v>
      </c>
      <c r="P15" s="32">
        <v>15</v>
      </c>
      <c r="Q15" s="32">
        <v>1</v>
      </c>
      <c r="R15" s="14">
        <f t="shared" ref="R15:S15" si="28">I15/1000000</f>
        <v>1.5E-6</v>
      </c>
      <c r="S15" s="15">
        <f t="shared" si="28"/>
        <v>3.0000000000000001E-5</v>
      </c>
      <c r="T15" s="15">
        <f t="shared" si="1"/>
        <v>1E-3</v>
      </c>
      <c r="U15" s="15">
        <f t="shared" si="2"/>
        <v>1.5E-9</v>
      </c>
      <c r="V15" s="15">
        <f t="shared" si="3"/>
        <v>1.5E-3</v>
      </c>
      <c r="W15" s="15">
        <f t="shared" si="4"/>
        <v>3.0000000000000004E-8</v>
      </c>
      <c r="X15" s="154">
        <f t="shared" si="5"/>
        <v>3.0000000000000002E-2</v>
      </c>
      <c r="Y15" s="35">
        <v>0.14000000000000001</v>
      </c>
      <c r="Z15" s="35">
        <v>0.03</v>
      </c>
      <c r="AA15" s="36">
        <f t="shared" si="6"/>
        <v>21.428571428571423</v>
      </c>
      <c r="AB15" s="35">
        <v>93</v>
      </c>
      <c r="AC15" s="37">
        <v>21</v>
      </c>
      <c r="AD15" s="35">
        <v>6</v>
      </c>
      <c r="AE15" s="37">
        <v>1</v>
      </c>
      <c r="AF15" s="35">
        <v>1.4999999999999999E-2</v>
      </c>
      <c r="AG15" s="37">
        <v>3.0000000000000001E-3</v>
      </c>
      <c r="AH15" s="35">
        <v>85</v>
      </c>
      <c r="AI15" s="37">
        <v>1</v>
      </c>
      <c r="AJ15" s="40">
        <v>4449603</v>
      </c>
      <c r="AK15" s="40">
        <v>120038</v>
      </c>
      <c r="AL15" s="36">
        <f t="shared" si="7"/>
        <v>2.697723819405911</v>
      </c>
      <c r="AM15" s="41">
        <v>0.34</v>
      </c>
      <c r="AN15" s="42">
        <v>0.35</v>
      </c>
      <c r="AO15" s="41">
        <v>0.23</v>
      </c>
      <c r="AP15" s="41">
        <v>0.24</v>
      </c>
      <c r="AQ15" s="41">
        <f t="shared" si="21"/>
        <v>0.10999999999999999</v>
      </c>
      <c r="AR15" s="159">
        <f t="shared" si="24"/>
        <v>2.76287966352389E-2</v>
      </c>
      <c r="AS15" s="25">
        <f t="shared" si="10"/>
        <v>1.4999999999999999E-2</v>
      </c>
      <c r="AT15" s="25">
        <f t="shared" si="19"/>
        <v>0.1037037037037037</v>
      </c>
      <c r="AU15" s="156">
        <f t="shared" si="12"/>
        <v>5.185185185185185E-3</v>
      </c>
      <c r="AV15" s="26">
        <f t="shared" si="13"/>
        <v>-3.6387589551566721</v>
      </c>
      <c r="AW15" s="157">
        <f t="shared" si="14"/>
        <v>-3.232961263351549</v>
      </c>
      <c r="AX15" s="29" t="s">
        <v>81</v>
      </c>
      <c r="AY15" s="35">
        <v>1190</v>
      </c>
      <c r="AZ15" s="29"/>
      <c r="BA15" s="29"/>
      <c r="BB15" s="29"/>
      <c r="BC15" s="29"/>
      <c r="BD15" s="29"/>
    </row>
    <row r="16" spans="1:56" ht="13.5" customHeight="1" x14ac:dyDescent="0.45">
      <c r="A16" s="691"/>
      <c r="B16" s="162" t="s">
        <v>82</v>
      </c>
      <c r="C16" s="691"/>
      <c r="D16" s="74" t="s">
        <v>83</v>
      </c>
      <c r="E16" s="165" t="s">
        <v>56</v>
      </c>
      <c r="F16" s="165" t="s">
        <v>57</v>
      </c>
      <c r="G16" s="165" t="s">
        <v>58</v>
      </c>
      <c r="H16" s="50" t="s">
        <v>59</v>
      </c>
      <c r="I16" s="165">
        <v>1.5</v>
      </c>
      <c r="J16" s="175">
        <v>30</v>
      </c>
      <c r="K16" s="165">
        <v>3</v>
      </c>
      <c r="L16" s="165">
        <v>100</v>
      </c>
      <c r="M16" s="50">
        <v>100</v>
      </c>
      <c r="N16" s="166">
        <v>6.3</v>
      </c>
      <c r="O16" s="165" t="s">
        <v>60</v>
      </c>
      <c r="P16" s="165">
        <v>15</v>
      </c>
      <c r="Q16" s="165">
        <v>1</v>
      </c>
      <c r="R16" s="51">
        <f t="shared" ref="R16:S16" si="29">I16/1000000</f>
        <v>1.5E-6</v>
      </c>
      <c r="S16" s="167">
        <f t="shared" si="29"/>
        <v>3.0000000000000001E-5</v>
      </c>
      <c r="T16" s="167">
        <f t="shared" si="1"/>
        <v>1E-3</v>
      </c>
      <c r="U16" s="167">
        <f t="shared" si="2"/>
        <v>1.5E-9</v>
      </c>
      <c r="V16" s="167">
        <f t="shared" si="3"/>
        <v>1.5E-3</v>
      </c>
      <c r="W16" s="167">
        <f t="shared" si="4"/>
        <v>3.0000000000000004E-8</v>
      </c>
      <c r="X16" s="52">
        <f t="shared" si="5"/>
        <v>3.0000000000000002E-2</v>
      </c>
      <c r="Y16" s="168">
        <v>0.03</v>
      </c>
      <c r="Z16" s="168">
        <v>0.02</v>
      </c>
      <c r="AA16" s="53">
        <f t="shared" si="6"/>
        <v>66.666666666666671</v>
      </c>
      <c r="AB16" s="168">
        <v>21</v>
      </c>
      <c r="AC16" s="54">
        <v>12</v>
      </c>
      <c r="AD16" s="168">
        <v>1.4</v>
      </c>
      <c r="AE16" s="75">
        <v>0.8</v>
      </c>
      <c r="AF16" s="168">
        <v>3.0000000000000001E-3</v>
      </c>
      <c r="AG16" s="54">
        <v>2E-3</v>
      </c>
      <c r="AH16" s="168">
        <v>77</v>
      </c>
      <c r="AI16" s="54">
        <v>5</v>
      </c>
      <c r="AJ16" s="170">
        <v>4537609</v>
      </c>
      <c r="AK16" s="170">
        <v>3704</v>
      </c>
      <c r="AL16" s="53">
        <f t="shared" si="7"/>
        <v>8.1628893102072039E-2</v>
      </c>
      <c r="AM16" s="169">
        <v>0.33</v>
      </c>
      <c r="AN16" s="55">
        <v>0.34</v>
      </c>
      <c r="AO16" s="169">
        <v>0.22</v>
      </c>
      <c r="AP16" s="169">
        <v>0.23</v>
      </c>
      <c r="AQ16" s="169">
        <f t="shared" si="21"/>
        <v>0.11000000000000001</v>
      </c>
      <c r="AR16" s="56">
        <f t="shared" si="24"/>
        <v>5.6362916899211123E-3</v>
      </c>
      <c r="AS16" s="171">
        <f t="shared" si="10"/>
        <v>3.0000000000000001E-3</v>
      </c>
      <c r="AT16" s="171">
        <f t="shared" si="19"/>
        <v>2.222222222222222E-2</v>
      </c>
      <c r="AU16" s="57">
        <f t="shared" si="12"/>
        <v>1.1111111111111109E-3</v>
      </c>
      <c r="AV16" s="172">
        <f t="shared" si="13"/>
        <v>-5.206801144698602</v>
      </c>
      <c r="AW16" s="58">
        <f t="shared" si="14"/>
        <v>-4.8079027400421737</v>
      </c>
      <c r="AX16" s="173" t="s">
        <v>84</v>
      </c>
      <c r="AY16" s="168">
        <v>1190</v>
      </c>
      <c r="AZ16" s="173"/>
      <c r="BA16" s="173"/>
      <c r="BB16" s="29"/>
      <c r="BC16" s="29"/>
      <c r="BD16" s="29"/>
    </row>
    <row r="17" spans="1:56" ht="13.5" customHeight="1" x14ac:dyDescent="0.45">
      <c r="A17" s="692" t="s">
        <v>85</v>
      </c>
      <c r="B17" s="30">
        <v>44621</v>
      </c>
      <c r="C17" s="693" t="s">
        <v>86</v>
      </c>
      <c r="D17" s="31" t="s">
        <v>55</v>
      </c>
      <c r="E17" s="32" t="s">
        <v>56</v>
      </c>
      <c r="F17" s="33" t="s">
        <v>57</v>
      </c>
      <c r="G17" s="32" t="s">
        <v>58</v>
      </c>
      <c r="H17" s="158" t="s">
        <v>59</v>
      </c>
      <c r="I17" s="32">
        <v>1.5</v>
      </c>
      <c r="J17" s="33">
        <v>30</v>
      </c>
      <c r="K17" s="32">
        <v>1</v>
      </c>
      <c r="L17" s="32">
        <v>100</v>
      </c>
      <c r="M17" s="158">
        <v>100</v>
      </c>
      <c r="N17" s="34">
        <v>6.3</v>
      </c>
      <c r="O17" s="32" t="s">
        <v>60</v>
      </c>
      <c r="P17" s="32">
        <v>15</v>
      </c>
      <c r="Q17" s="32">
        <v>1</v>
      </c>
      <c r="R17" s="14">
        <f t="shared" ref="R17:S17" si="30">I17/1000000</f>
        <v>1.5E-6</v>
      </c>
      <c r="S17" s="15">
        <f t="shared" si="30"/>
        <v>3.0000000000000001E-5</v>
      </c>
      <c r="T17" s="15">
        <f t="shared" si="1"/>
        <v>1E-3</v>
      </c>
      <c r="U17" s="15">
        <f t="shared" si="2"/>
        <v>1.5E-9</v>
      </c>
      <c r="V17" s="15">
        <f t="shared" si="3"/>
        <v>1.5E-3</v>
      </c>
      <c r="W17" s="15">
        <f t="shared" si="4"/>
        <v>3.0000000000000004E-8</v>
      </c>
      <c r="X17" s="154">
        <f t="shared" si="5"/>
        <v>3.0000000000000002E-2</v>
      </c>
      <c r="Y17" s="35">
        <v>0.2</v>
      </c>
      <c r="Z17" s="35">
        <v>0.01</v>
      </c>
      <c r="AA17" s="36">
        <f t="shared" si="6"/>
        <v>5</v>
      </c>
      <c r="AB17" s="35">
        <v>131</v>
      </c>
      <c r="AC17" s="37">
        <v>9</v>
      </c>
      <c r="AD17" s="35">
        <v>8.6999999999999993</v>
      </c>
      <c r="AE17" s="37">
        <v>0.6</v>
      </c>
      <c r="AF17" s="35">
        <v>2.1000000000000001E-2</v>
      </c>
      <c r="AG17" s="37">
        <v>1E-3</v>
      </c>
      <c r="AH17" s="35">
        <v>90</v>
      </c>
      <c r="AI17" s="37">
        <v>1</v>
      </c>
      <c r="AJ17" s="40">
        <v>4528243</v>
      </c>
      <c r="AK17" s="40">
        <v>18854</v>
      </c>
      <c r="AL17" s="36">
        <f t="shared" si="7"/>
        <v>0.41636458114107394</v>
      </c>
      <c r="AM17" s="41">
        <v>0.39</v>
      </c>
      <c r="AN17" s="42">
        <v>0.4</v>
      </c>
      <c r="AO17" s="41">
        <v>0.28000000000000003</v>
      </c>
      <c r="AP17" s="41">
        <v>0.28999999999999998</v>
      </c>
      <c r="AQ17" s="41">
        <f t="shared" si="21"/>
        <v>0.11000000000000004</v>
      </c>
      <c r="AR17" s="159">
        <f t="shared" si="24"/>
        <v>3.5435877702798699E-2</v>
      </c>
      <c r="AS17" s="25">
        <f t="shared" si="10"/>
        <v>2.1000000000000001E-2</v>
      </c>
      <c r="AT17" s="25">
        <f t="shared" si="19"/>
        <v>0.14814814814814814</v>
      </c>
      <c r="AU17" s="156">
        <f t="shared" si="12"/>
        <v>7.4074074074074068E-3</v>
      </c>
      <c r="AV17" s="26">
        <f t="shared" si="13"/>
        <v>-3.290165094144947</v>
      </c>
      <c r="AW17" s="157">
        <f t="shared" si="14"/>
        <v>-2.8863876730715763</v>
      </c>
      <c r="AX17" s="29"/>
      <c r="AY17" s="35">
        <v>1195</v>
      </c>
      <c r="AZ17" s="29"/>
      <c r="BA17" s="29"/>
      <c r="BB17" s="29"/>
      <c r="BC17" s="29"/>
      <c r="BD17" s="29"/>
    </row>
    <row r="18" spans="1:56" ht="13.5" customHeight="1" x14ac:dyDescent="0.45">
      <c r="A18" s="685"/>
      <c r="B18" s="30">
        <v>44716</v>
      </c>
      <c r="C18" s="685"/>
      <c r="D18" s="68" t="s">
        <v>55</v>
      </c>
      <c r="E18" s="69" t="s">
        <v>56</v>
      </c>
      <c r="F18" s="70" t="s">
        <v>57</v>
      </c>
      <c r="G18" s="69" t="s">
        <v>58</v>
      </c>
      <c r="H18" s="174" t="s">
        <v>59</v>
      </c>
      <c r="I18" s="69">
        <v>1.5</v>
      </c>
      <c r="J18" s="70">
        <v>30</v>
      </c>
      <c r="K18" s="69">
        <v>3</v>
      </c>
      <c r="L18" s="69">
        <v>100</v>
      </c>
      <c r="M18" s="174">
        <v>100</v>
      </c>
      <c r="N18" s="71">
        <v>6.3</v>
      </c>
      <c r="O18" s="69" t="s">
        <v>60</v>
      </c>
      <c r="P18" s="69">
        <v>15</v>
      </c>
      <c r="Q18" s="69">
        <v>1</v>
      </c>
      <c r="R18" s="14">
        <f t="shared" ref="R18:S18" si="31">I18/1000000</f>
        <v>1.5E-6</v>
      </c>
      <c r="S18" s="15">
        <f t="shared" si="31"/>
        <v>3.0000000000000001E-5</v>
      </c>
      <c r="T18" s="15">
        <f t="shared" si="1"/>
        <v>1E-3</v>
      </c>
      <c r="U18" s="15">
        <f t="shared" si="2"/>
        <v>1.5E-9</v>
      </c>
      <c r="V18" s="15">
        <f t="shared" si="3"/>
        <v>1.5E-3</v>
      </c>
      <c r="W18" s="15">
        <f t="shared" si="4"/>
        <v>3.0000000000000004E-8</v>
      </c>
      <c r="X18" s="154">
        <f t="shared" si="5"/>
        <v>3.0000000000000002E-2</v>
      </c>
      <c r="Y18" s="69">
        <v>0.28999999999999998</v>
      </c>
      <c r="Z18" s="69">
        <v>0.06</v>
      </c>
      <c r="AA18" s="16">
        <f t="shared" si="6"/>
        <v>20.689655172413794</v>
      </c>
      <c r="AB18" s="69">
        <v>196</v>
      </c>
      <c r="AC18" s="72">
        <v>42</v>
      </c>
      <c r="AD18" s="69">
        <v>13</v>
      </c>
      <c r="AE18" s="72">
        <v>3</v>
      </c>
      <c r="AF18" s="69">
        <v>3.1E-2</v>
      </c>
      <c r="AG18" s="72">
        <v>7.0000000000000001E-3</v>
      </c>
      <c r="AH18" s="69">
        <v>89</v>
      </c>
      <c r="AI18" s="72">
        <v>1</v>
      </c>
      <c r="AJ18" s="20">
        <v>4417755</v>
      </c>
      <c r="AK18" s="20">
        <v>62679</v>
      </c>
      <c r="AL18" s="16">
        <f t="shared" si="7"/>
        <v>1.4187975566775433</v>
      </c>
      <c r="AM18" s="24">
        <v>0.4</v>
      </c>
      <c r="AN18" s="73">
        <v>0.41</v>
      </c>
      <c r="AO18" s="24">
        <v>0.28999999999999998</v>
      </c>
      <c r="AP18" s="24">
        <v>0.3</v>
      </c>
      <c r="AQ18" s="24">
        <f t="shared" si="21"/>
        <v>0.10999999999999999</v>
      </c>
      <c r="AR18" s="155">
        <f t="shared" si="24"/>
        <v>5.1504185601459022E-2</v>
      </c>
      <c r="AS18" s="25">
        <f t="shared" si="10"/>
        <v>3.1E-2</v>
      </c>
      <c r="AT18" s="25">
        <f t="shared" si="19"/>
        <v>0.21481481481481479</v>
      </c>
      <c r="AU18" s="156">
        <f t="shared" si="12"/>
        <v>1.0740740740740738E-2</v>
      </c>
      <c r="AV18" s="26">
        <f t="shared" si="13"/>
        <v>-2.9114410535807682</v>
      </c>
      <c r="AW18" s="157">
        <f t="shared" si="14"/>
        <v>-2.5058735114744732</v>
      </c>
      <c r="AX18" s="29"/>
      <c r="AY18" s="35">
        <v>1195</v>
      </c>
      <c r="AZ18" s="29"/>
      <c r="BA18" s="29"/>
      <c r="BB18" s="29"/>
      <c r="BC18" s="29"/>
      <c r="BD18" s="29"/>
    </row>
    <row r="19" spans="1:56" ht="13.5" customHeight="1" x14ac:dyDescent="0.45">
      <c r="A19" s="685"/>
      <c r="B19" s="30">
        <v>44811</v>
      </c>
      <c r="C19" s="685"/>
      <c r="D19" s="31" t="s">
        <v>55</v>
      </c>
      <c r="E19" s="32" t="s">
        <v>56</v>
      </c>
      <c r="F19" s="33" t="s">
        <v>57</v>
      </c>
      <c r="G19" s="32" t="s">
        <v>58</v>
      </c>
      <c r="H19" s="158" t="s">
        <v>59</v>
      </c>
      <c r="I19" s="32">
        <v>1.5</v>
      </c>
      <c r="J19" s="33">
        <v>30</v>
      </c>
      <c r="K19" s="32">
        <v>6</v>
      </c>
      <c r="L19" s="32">
        <v>100</v>
      </c>
      <c r="M19" s="158">
        <v>100</v>
      </c>
      <c r="N19" s="34">
        <v>6.3</v>
      </c>
      <c r="O19" s="32" t="s">
        <v>60</v>
      </c>
      <c r="P19" s="32">
        <v>15</v>
      </c>
      <c r="Q19" s="32">
        <v>1</v>
      </c>
      <c r="R19" s="14">
        <f t="shared" ref="R19:S19" si="32">I19/1000000</f>
        <v>1.5E-6</v>
      </c>
      <c r="S19" s="15">
        <f t="shared" si="32"/>
        <v>3.0000000000000001E-5</v>
      </c>
      <c r="T19" s="15">
        <f t="shared" si="1"/>
        <v>1E-3</v>
      </c>
      <c r="U19" s="15">
        <f t="shared" si="2"/>
        <v>1.5E-9</v>
      </c>
      <c r="V19" s="15">
        <f t="shared" si="3"/>
        <v>1.5E-3</v>
      </c>
      <c r="W19" s="15">
        <f t="shared" si="4"/>
        <v>3.0000000000000004E-8</v>
      </c>
      <c r="X19" s="154">
        <f t="shared" si="5"/>
        <v>3.0000000000000002E-2</v>
      </c>
      <c r="Y19" s="35">
        <v>0.27</v>
      </c>
      <c r="Z19" s="35">
        <v>0.04</v>
      </c>
      <c r="AA19" s="36">
        <f t="shared" si="6"/>
        <v>14.814814814814813</v>
      </c>
      <c r="AB19" s="35">
        <v>184</v>
      </c>
      <c r="AC19" s="37">
        <v>28</v>
      </c>
      <c r="AD19" s="35">
        <v>12</v>
      </c>
      <c r="AE19" s="37">
        <v>2</v>
      </c>
      <c r="AF19" s="35">
        <v>2.9000000000000001E-2</v>
      </c>
      <c r="AG19" s="37">
        <v>4.0000000000000001E-3</v>
      </c>
      <c r="AH19" s="35">
        <v>88</v>
      </c>
      <c r="AI19" s="37">
        <v>1</v>
      </c>
      <c r="AJ19" s="40">
        <v>4475265</v>
      </c>
      <c r="AK19" s="40">
        <v>33460</v>
      </c>
      <c r="AL19" s="36">
        <f t="shared" si="7"/>
        <v>0.74766522205947583</v>
      </c>
      <c r="AM19" s="41">
        <v>0.41</v>
      </c>
      <c r="AN19" s="42">
        <v>0.41</v>
      </c>
      <c r="AO19" s="41">
        <v>0.28999999999999998</v>
      </c>
      <c r="AP19" s="41">
        <v>0.3</v>
      </c>
      <c r="AQ19" s="41">
        <f t="shared" si="21"/>
        <v>0.10999999999999999</v>
      </c>
      <c r="AR19" s="159">
        <f t="shared" si="24"/>
        <v>4.7466682296400636E-2</v>
      </c>
      <c r="AS19" s="25">
        <f t="shared" si="10"/>
        <v>2.9000000000000001E-2</v>
      </c>
      <c r="AT19" s="25">
        <f t="shared" si="19"/>
        <v>0.2</v>
      </c>
      <c r="AU19" s="156">
        <f t="shared" si="12"/>
        <v>0.01</v>
      </c>
      <c r="AV19" s="26">
        <f t="shared" si="13"/>
        <v>-2.980992981769524</v>
      </c>
      <c r="AW19" s="157">
        <f t="shared" si="14"/>
        <v>-2.5749486807148818</v>
      </c>
      <c r="AX19" s="29"/>
      <c r="AY19" s="35">
        <v>1195</v>
      </c>
      <c r="AZ19" s="29"/>
      <c r="BA19" s="29"/>
      <c r="BB19" s="29"/>
      <c r="BC19" s="29"/>
      <c r="BD19" s="29"/>
    </row>
    <row r="20" spans="1:56" ht="13.5" customHeight="1" x14ac:dyDescent="0.45">
      <c r="A20" s="685"/>
      <c r="B20" s="30">
        <v>44905</v>
      </c>
      <c r="C20" s="685"/>
      <c r="D20" s="31" t="s">
        <v>55</v>
      </c>
      <c r="E20" s="32" t="s">
        <v>56</v>
      </c>
      <c r="F20" s="33" t="s">
        <v>57</v>
      </c>
      <c r="G20" s="32" t="s">
        <v>58</v>
      </c>
      <c r="H20" s="158" t="s">
        <v>59</v>
      </c>
      <c r="I20" s="32">
        <v>1.5</v>
      </c>
      <c r="J20" s="33">
        <v>30</v>
      </c>
      <c r="K20" s="32">
        <v>12</v>
      </c>
      <c r="L20" s="32">
        <v>100</v>
      </c>
      <c r="M20" s="158">
        <v>100</v>
      </c>
      <c r="N20" s="34">
        <v>6.3</v>
      </c>
      <c r="O20" s="32" t="s">
        <v>60</v>
      </c>
      <c r="P20" s="32">
        <v>15</v>
      </c>
      <c r="Q20" s="32">
        <v>1</v>
      </c>
      <c r="R20" s="14">
        <f t="shared" ref="R20:S20" si="33">I20/1000000</f>
        <v>1.5E-6</v>
      </c>
      <c r="S20" s="15">
        <f t="shared" si="33"/>
        <v>3.0000000000000001E-5</v>
      </c>
      <c r="T20" s="15">
        <f t="shared" si="1"/>
        <v>1E-3</v>
      </c>
      <c r="U20" s="15">
        <f t="shared" si="2"/>
        <v>1.5E-9</v>
      </c>
      <c r="V20" s="15">
        <f t="shared" si="3"/>
        <v>1.5E-3</v>
      </c>
      <c r="W20" s="15">
        <f t="shared" si="4"/>
        <v>3.0000000000000004E-8</v>
      </c>
      <c r="X20" s="154">
        <f t="shared" si="5"/>
        <v>3.0000000000000002E-2</v>
      </c>
      <c r="Y20" s="35">
        <v>0.28000000000000003</v>
      </c>
      <c r="Z20" s="35">
        <v>0.05</v>
      </c>
      <c r="AA20" s="36">
        <f t="shared" si="6"/>
        <v>17.857142857142858</v>
      </c>
      <c r="AB20" s="35">
        <v>189</v>
      </c>
      <c r="AC20" s="37">
        <v>31</v>
      </c>
      <c r="AD20" s="35">
        <v>13</v>
      </c>
      <c r="AE20" s="37">
        <v>2</v>
      </c>
      <c r="AF20" s="35">
        <v>0.03</v>
      </c>
      <c r="AG20" s="37">
        <v>5.0000000000000001E-3</v>
      </c>
      <c r="AH20" s="35">
        <v>89</v>
      </c>
      <c r="AI20" s="37">
        <v>0</v>
      </c>
      <c r="AJ20" s="40">
        <v>4519325</v>
      </c>
      <c r="AK20" s="40">
        <v>33659</v>
      </c>
      <c r="AL20" s="36">
        <f t="shared" si="7"/>
        <v>0.74477936417495971</v>
      </c>
      <c r="AM20" s="41">
        <v>0.41</v>
      </c>
      <c r="AN20" s="42">
        <v>0.42</v>
      </c>
      <c r="AO20" s="41">
        <v>0.31</v>
      </c>
      <c r="AP20" s="41">
        <v>0.32</v>
      </c>
      <c r="AQ20" s="41">
        <f t="shared" si="21"/>
        <v>9.9999999999999978E-2</v>
      </c>
      <c r="AR20" s="159">
        <f t="shared" si="24"/>
        <v>4.910346444455238E-2</v>
      </c>
      <c r="AS20" s="25">
        <f t="shared" si="10"/>
        <v>0.03</v>
      </c>
      <c r="AT20" s="25">
        <f t="shared" si="19"/>
        <v>0.2074074074074074</v>
      </c>
      <c r="AU20" s="156">
        <f t="shared" si="12"/>
        <v>1.037037037037037E-2</v>
      </c>
      <c r="AV20" s="26">
        <f t="shared" si="13"/>
        <v>-2.9456117745967263</v>
      </c>
      <c r="AW20" s="157">
        <f t="shared" si="14"/>
        <v>-2.5398140827916036</v>
      </c>
      <c r="AX20" s="29"/>
      <c r="AY20" s="35">
        <v>1195</v>
      </c>
      <c r="AZ20" s="29"/>
      <c r="BA20" s="29"/>
      <c r="BB20" s="29"/>
      <c r="BC20" s="29"/>
      <c r="BD20" s="29"/>
    </row>
    <row r="21" spans="1:56" ht="13.5" customHeight="1" x14ac:dyDescent="0.45">
      <c r="A21" s="685"/>
      <c r="B21" s="60" t="s">
        <v>70</v>
      </c>
      <c r="C21" s="685"/>
      <c r="D21" s="31" t="s">
        <v>55</v>
      </c>
      <c r="E21" s="32" t="s">
        <v>56</v>
      </c>
      <c r="F21" s="33" t="s">
        <v>57</v>
      </c>
      <c r="G21" s="32" t="s">
        <v>58</v>
      </c>
      <c r="H21" s="158" t="s">
        <v>59</v>
      </c>
      <c r="I21" s="32">
        <v>1.5</v>
      </c>
      <c r="J21" s="33">
        <v>30</v>
      </c>
      <c r="K21" s="32">
        <v>18</v>
      </c>
      <c r="L21" s="32">
        <v>100</v>
      </c>
      <c r="M21" s="158">
        <v>100</v>
      </c>
      <c r="N21" s="34">
        <v>6.3</v>
      </c>
      <c r="O21" s="32" t="s">
        <v>60</v>
      </c>
      <c r="P21" s="32">
        <v>15</v>
      </c>
      <c r="Q21" s="32">
        <v>1</v>
      </c>
      <c r="R21" s="14">
        <f t="shared" ref="R21:S21" si="34">I21/1000000</f>
        <v>1.5E-6</v>
      </c>
      <c r="S21" s="15">
        <f t="shared" si="34"/>
        <v>3.0000000000000001E-5</v>
      </c>
      <c r="T21" s="15">
        <f t="shared" si="1"/>
        <v>1E-3</v>
      </c>
      <c r="U21" s="15">
        <f t="shared" si="2"/>
        <v>1.5E-9</v>
      </c>
      <c r="V21" s="15">
        <f t="shared" si="3"/>
        <v>1.5E-3</v>
      </c>
      <c r="W21" s="15">
        <f t="shared" si="4"/>
        <v>3.0000000000000004E-8</v>
      </c>
      <c r="X21" s="154">
        <f t="shared" si="5"/>
        <v>3.0000000000000002E-2</v>
      </c>
      <c r="Y21" s="35">
        <v>0.28000000000000003</v>
      </c>
      <c r="Z21" s="35">
        <v>0.05</v>
      </c>
      <c r="AA21" s="36">
        <f t="shared" si="6"/>
        <v>17.857142857142858</v>
      </c>
      <c r="AB21" s="35">
        <v>189</v>
      </c>
      <c r="AC21" s="37">
        <v>31</v>
      </c>
      <c r="AD21" s="35">
        <v>13</v>
      </c>
      <c r="AE21" s="37">
        <v>2</v>
      </c>
      <c r="AF21" s="35">
        <v>0.03</v>
      </c>
      <c r="AG21" s="37">
        <v>5.0000000000000001E-3</v>
      </c>
      <c r="AH21" s="35">
        <v>90</v>
      </c>
      <c r="AI21" s="37">
        <v>1</v>
      </c>
      <c r="AJ21" s="40">
        <v>4520672</v>
      </c>
      <c r="AK21" s="40">
        <v>25176</v>
      </c>
      <c r="AL21" s="36">
        <f t="shared" si="7"/>
        <v>0.55690835344833689</v>
      </c>
      <c r="AM21" s="41">
        <v>0.41</v>
      </c>
      <c r="AN21" s="42">
        <v>0.42</v>
      </c>
      <c r="AO21" s="41">
        <v>0.34</v>
      </c>
      <c r="AP21" s="41">
        <v>0.35</v>
      </c>
      <c r="AQ21" s="41">
        <f t="shared" si="21"/>
        <v>7.0000000000000007E-2</v>
      </c>
      <c r="AR21" s="159">
        <f t="shared" si="24"/>
        <v>4.910346444455238E-2</v>
      </c>
      <c r="AS21" s="25">
        <f t="shared" si="10"/>
        <v>0.03</v>
      </c>
      <c r="AT21" s="25">
        <f t="shared" si="19"/>
        <v>0.2074074074074074</v>
      </c>
      <c r="AU21" s="156">
        <f t="shared" si="12"/>
        <v>1.037037037037037E-2</v>
      </c>
      <c r="AV21" s="26">
        <f t="shared" si="13"/>
        <v>-2.9456117745967263</v>
      </c>
      <c r="AW21" s="157">
        <f t="shared" si="14"/>
        <v>-2.5398140827916036</v>
      </c>
      <c r="AX21" s="29"/>
      <c r="AY21" s="35">
        <v>1195</v>
      </c>
      <c r="AZ21" s="29"/>
      <c r="BA21" s="29"/>
      <c r="BB21" s="29"/>
      <c r="BC21" s="29"/>
      <c r="BD21" s="29"/>
    </row>
    <row r="22" spans="1:56" ht="13.5" customHeight="1" x14ac:dyDescent="0.45">
      <c r="A22" s="685"/>
      <c r="B22" s="60" t="s">
        <v>78</v>
      </c>
      <c r="C22" s="693" t="s">
        <v>87</v>
      </c>
      <c r="D22" s="31" t="s">
        <v>55</v>
      </c>
      <c r="E22" s="32" t="s">
        <v>56</v>
      </c>
      <c r="F22" s="33" t="s">
        <v>88</v>
      </c>
      <c r="G22" s="32" t="s">
        <v>58</v>
      </c>
      <c r="H22" s="158" t="s">
        <v>59</v>
      </c>
      <c r="I22" s="32">
        <v>1.5</v>
      </c>
      <c r="J22" s="33">
        <v>30</v>
      </c>
      <c r="K22" s="32">
        <v>1</v>
      </c>
      <c r="L22" s="32">
        <v>100</v>
      </c>
      <c r="M22" s="158">
        <v>100</v>
      </c>
      <c r="N22" s="34">
        <v>6.3</v>
      </c>
      <c r="O22" s="32" t="s">
        <v>60</v>
      </c>
      <c r="P22" s="32">
        <v>15</v>
      </c>
      <c r="Q22" s="32">
        <v>1</v>
      </c>
      <c r="R22" s="14">
        <f t="shared" ref="R22:S22" si="35">I22/1000000</f>
        <v>1.5E-6</v>
      </c>
      <c r="S22" s="15">
        <f t="shared" si="35"/>
        <v>3.0000000000000001E-5</v>
      </c>
      <c r="T22" s="15">
        <f t="shared" si="1"/>
        <v>1E-3</v>
      </c>
      <c r="U22" s="15">
        <f t="shared" si="2"/>
        <v>1.5E-9</v>
      </c>
      <c r="V22" s="15">
        <f t="shared" si="3"/>
        <v>1.5E-3</v>
      </c>
      <c r="W22" s="15">
        <f t="shared" si="4"/>
        <v>3.0000000000000004E-8</v>
      </c>
      <c r="X22" s="154">
        <f t="shared" si="5"/>
        <v>3.0000000000000002E-2</v>
      </c>
      <c r="Y22" s="43">
        <v>1E-3</v>
      </c>
      <c r="Z22" s="43">
        <v>1E-3</v>
      </c>
      <c r="AA22" s="36">
        <f t="shared" si="6"/>
        <v>100</v>
      </c>
      <c r="AB22" s="35">
        <v>0</v>
      </c>
      <c r="AC22" s="37">
        <v>1</v>
      </c>
      <c r="AD22" s="35">
        <v>0.02</v>
      </c>
      <c r="AE22" s="37">
        <v>0.04</v>
      </c>
      <c r="AF22" s="76">
        <v>1E-4</v>
      </c>
      <c r="AG22" s="77">
        <v>1E-4</v>
      </c>
      <c r="AH22" s="35">
        <v>0</v>
      </c>
      <c r="AI22" s="37">
        <v>0</v>
      </c>
      <c r="AJ22" s="40">
        <v>4536063</v>
      </c>
      <c r="AK22" s="40">
        <v>27023</v>
      </c>
      <c r="AL22" s="36">
        <f t="shared" si="7"/>
        <v>0.59573687578854173</v>
      </c>
      <c r="AM22" s="41">
        <v>0.37</v>
      </c>
      <c r="AN22" s="42">
        <v>0.37</v>
      </c>
      <c r="AO22" s="41">
        <v>0.4</v>
      </c>
      <c r="AP22" s="41">
        <v>0.39</v>
      </c>
      <c r="AQ22" s="41">
        <f t="shared" si="21"/>
        <v>-2.0000000000000018E-2</v>
      </c>
      <c r="AR22" s="159">
        <f t="shared" si="24"/>
        <v>1.7439209668794394E-4</v>
      </c>
      <c r="AS22" s="25">
        <f t="shared" si="10"/>
        <v>1E-4</v>
      </c>
      <c r="AT22" s="25">
        <f t="shared" si="19"/>
        <v>7.407407407407407E-4</v>
      </c>
      <c r="AU22" s="156">
        <f t="shared" si="12"/>
        <v>3.703703703703703E-5</v>
      </c>
      <c r="AV22" s="26">
        <f t="shared" si="13"/>
        <v>-8.6079985263607561</v>
      </c>
      <c r="AW22" s="157">
        <f t="shared" si="14"/>
        <v>-8.2091001217043278</v>
      </c>
      <c r="AX22" s="29" t="s">
        <v>89</v>
      </c>
      <c r="AY22" s="35">
        <v>1195</v>
      </c>
      <c r="AZ22" s="29"/>
      <c r="BA22" s="29"/>
      <c r="BB22" s="29"/>
      <c r="BC22" s="29"/>
      <c r="BD22" s="29"/>
    </row>
    <row r="23" spans="1:56" ht="13.5" customHeight="1" x14ac:dyDescent="0.45">
      <c r="A23" s="685"/>
      <c r="B23" s="60" t="s">
        <v>79</v>
      </c>
      <c r="C23" s="685"/>
      <c r="D23" s="31" t="s">
        <v>55</v>
      </c>
      <c r="E23" s="32" t="s">
        <v>56</v>
      </c>
      <c r="F23" s="33" t="s">
        <v>88</v>
      </c>
      <c r="G23" s="32" t="s">
        <v>58</v>
      </c>
      <c r="H23" s="158" t="s">
        <v>59</v>
      </c>
      <c r="I23" s="32">
        <v>1.5</v>
      </c>
      <c r="J23" s="33">
        <v>30</v>
      </c>
      <c r="K23" s="32">
        <v>3</v>
      </c>
      <c r="L23" s="32">
        <v>100</v>
      </c>
      <c r="M23" s="158">
        <v>100</v>
      </c>
      <c r="N23" s="34">
        <v>6.3</v>
      </c>
      <c r="O23" s="32" t="s">
        <v>60</v>
      </c>
      <c r="P23" s="32">
        <v>15</v>
      </c>
      <c r="Q23" s="32">
        <v>1</v>
      </c>
      <c r="R23" s="14">
        <f t="shared" ref="R23:S23" si="36">I23/1000000</f>
        <v>1.5E-6</v>
      </c>
      <c r="S23" s="15">
        <f t="shared" si="36"/>
        <v>3.0000000000000001E-5</v>
      </c>
      <c r="T23" s="15">
        <f t="shared" si="1"/>
        <v>1E-3</v>
      </c>
      <c r="U23" s="15">
        <f t="shared" si="2"/>
        <v>1.5E-9</v>
      </c>
      <c r="V23" s="15">
        <f t="shared" si="3"/>
        <v>1.5E-3</v>
      </c>
      <c r="W23" s="15">
        <f t="shared" si="4"/>
        <v>3.0000000000000004E-8</v>
      </c>
      <c r="X23" s="154">
        <f t="shared" si="5"/>
        <v>3.0000000000000002E-2</v>
      </c>
      <c r="Y23" s="35">
        <v>0</v>
      </c>
      <c r="Z23" s="35">
        <v>0</v>
      </c>
      <c r="AA23" s="36">
        <v>0</v>
      </c>
      <c r="AB23" s="35">
        <v>0</v>
      </c>
      <c r="AC23" s="37">
        <v>0</v>
      </c>
      <c r="AD23" s="35">
        <v>0</v>
      </c>
      <c r="AE23" s="37">
        <v>0</v>
      </c>
      <c r="AF23" s="76">
        <v>0</v>
      </c>
      <c r="AG23" s="77">
        <v>0</v>
      </c>
      <c r="AH23" s="35">
        <v>0</v>
      </c>
      <c r="AI23" s="37">
        <v>0</v>
      </c>
      <c r="AJ23" s="40">
        <v>4517232</v>
      </c>
      <c r="AK23" s="40">
        <v>14021</v>
      </c>
      <c r="AL23" s="36">
        <f t="shared" si="7"/>
        <v>0.31038919409054039</v>
      </c>
      <c r="AM23" s="41">
        <v>0.37</v>
      </c>
      <c r="AN23" s="42">
        <v>0.37</v>
      </c>
      <c r="AO23" s="41">
        <v>0.4</v>
      </c>
      <c r="AP23" s="41">
        <v>0.4</v>
      </c>
      <c r="AQ23" s="41">
        <f t="shared" si="21"/>
        <v>-3.0000000000000027E-2</v>
      </c>
      <c r="AR23" s="159">
        <f t="shared" si="24"/>
        <v>0</v>
      </c>
      <c r="AS23" s="25">
        <f t="shared" si="10"/>
        <v>0</v>
      </c>
      <c r="AT23" s="25">
        <f t="shared" si="19"/>
        <v>0</v>
      </c>
      <c r="AU23" s="156">
        <f t="shared" si="12"/>
        <v>0</v>
      </c>
      <c r="AV23" s="275" t="s">
        <v>67</v>
      </c>
      <c r="AW23" s="274" t="s">
        <v>67</v>
      </c>
      <c r="AX23" s="29"/>
      <c r="AY23" s="35">
        <v>1195</v>
      </c>
      <c r="AZ23" s="29"/>
      <c r="BA23" s="29"/>
      <c r="BB23" s="29"/>
      <c r="BC23" s="29"/>
      <c r="BD23" s="29"/>
    </row>
    <row r="24" spans="1:56" ht="13.5" customHeight="1" x14ac:dyDescent="0.45">
      <c r="A24" s="685"/>
      <c r="B24" s="60" t="s">
        <v>82</v>
      </c>
      <c r="C24" s="685"/>
      <c r="D24" s="31" t="s">
        <v>55</v>
      </c>
      <c r="E24" s="32" t="s">
        <v>56</v>
      </c>
      <c r="F24" s="33" t="s">
        <v>88</v>
      </c>
      <c r="G24" s="32" t="s">
        <v>58</v>
      </c>
      <c r="H24" s="158" t="s">
        <v>59</v>
      </c>
      <c r="I24" s="32">
        <v>1.5</v>
      </c>
      <c r="J24" s="33">
        <v>30</v>
      </c>
      <c r="K24" s="32">
        <v>6</v>
      </c>
      <c r="L24" s="32">
        <v>100</v>
      </c>
      <c r="M24" s="158">
        <v>100</v>
      </c>
      <c r="N24" s="34">
        <v>6.3</v>
      </c>
      <c r="O24" s="32" t="s">
        <v>60</v>
      </c>
      <c r="P24" s="32">
        <v>15</v>
      </c>
      <c r="Q24" s="32">
        <v>1</v>
      </c>
      <c r="R24" s="14">
        <f t="shared" ref="R24:S24" si="37">I24/1000000</f>
        <v>1.5E-6</v>
      </c>
      <c r="S24" s="15">
        <f t="shared" si="37"/>
        <v>3.0000000000000001E-5</v>
      </c>
      <c r="T24" s="15">
        <f t="shared" si="1"/>
        <v>1E-3</v>
      </c>
      <c r="U24" s="15">
        <f t="shared" si="2"/>
        <v>1.5E-9</v>
      </c>
      <c r="V24" s="15">
        <f t="shared" si="3"/>
        <v>1.5E-3</v>
      </c>
      <c r="W24" s="15">
        <f t="shared" si="4"/>
        <v>3.0000000000000004E-8</v>
      </c>
      <c r="X24" s="154">
        <f t="shared" si="5"/>
        <v>3.0000000000000002E-2</v>
      </c>
      <c r="Y24" s="76">
        <v>1E-3</v>
      </c>
      <c r="Z24" s="76">
        <v>6.9999999999999999E-4</v>
      </c>
      <c r="AA24" s="36">
        <f>(Z24/Y24)*100</f>
        <v>70</v>
      </c>
      <c r="AB24" s="35">
        <v>1</v>
      </c>
      <c r="AC24" s="37">
        <v>1</v>
      </c>
      <c r="AD24" s="35">
        <v>0.03</v>
      </c>
      <c r="AE24" s="37">
        <v>0.05</v>
      </c>
      <c r="AF24" s="76">
        <v>1.1E-4</v>
      </c>
      <c r="AG24" s="77">
        <v>6.9999999999999994E-5</v>
      </c>
      <c r="AH24" s="35">
        <v>0</v>
      </c>
      <c r="AI24" s="37">
        <v>0</v>
      </c>
      <c r="AJ24" s="40">
        <v>4519939</v>
      </c>
      <c r="AK24" s="40">
        <v>7939</v>
      </c>
      <c r="AL24" s="36">
        <f t="shared" si="7"/>
        <v>0.17564396333667334</v>
      </c>
      <c r="AM24" s="41">
        <v>0.37</v>
      </c>
      <c r="AN24" s="42">
        <v>0.37</v>
      </c>
      <c r="AO24" s="41">
        <v>0.44</v>
      </c>
      <c r="AP24" s="41">
        <v>0.43</v>
      </c>
      <c r="AQ24" s="41">
        <f t="shared" si="21"/>
        <v>-0.06</v>
      </c>
      <c r="AR24" s="159">
        <f t="shared" si="24"/>
        <v>1.9183130635673834E-4</v>
      </c>
      <c r="AS24" s="25">
        <f t="shared" si="10"/>
        <v>1.1E-4</v>
      </c>
      <c r="AT24" s="25">
        <f t="shared" si="19"/>
        <v>7.407407407407407E-4</v>
      </c>
      <c r="AU24" s="156">
        <f t="shared" si="12"/>
        <v>3.703703703703703E-5</v>
      </c>
      <c r="AV24" s="26">
        <f t="shared" si="13"/>
        <v>-8.5698744544390273</v>
      </c>
      <c r="AW24" s="157">
        <f t="shared" si="14"/>
        <v>-8.1614450318021667</v>
      </c>
      <c r="AX24" s="29"/>
      <c r="AY24" s="35">
        <v>1195</v>
      </c>
      <c r="AZ24" s="29"/>
      <c r="BA24" s="29"/>
      <c r="BB24" s="29"/>
      <c r="BC24" s="29"/>
      <c r="BD24" s="29"/>
    </row>
    <row r="25" spans="1:56" ht="13.5" customHeight="1" x14ac:dyDescent="0.45">
      <c r="A25" s="685"/>
      <c r="B25" s="60" t="s">
        <v>90</v>
      </c>
      <c r="C25" s="685"/>
      <c r="D25" s="31" t="s">
        <v>55</v>
      </c>
      <c r="E25" s="32" t="s">
        <v>56</v>
      </c>
      <c r="F25" s="33" t="s">
        <v>88</v>
      </c>
      <c r="G25" s="32" t="s">
        <v>58</v>
      </c>
      <c r="H25" s="158" t="s">
        <v>59</v>
      </c>
      <c r="I25" s="32">
        <v>1.5</v>
      </c>
      <c r="J25" s="33">
        <v>30</v>
      </c>
      <c r="K25" s="32">
        <v>12</v>
      </c>
      <c r="L25" s="32">
        <v>100</v>
      </c>
      <c r="M25" s="158">
        <v>100</v>
      </c>
      <c r="N25" s="34">
        <v>6.3</v>
      </c>
      <c r="O25" s="32" t="s">
        <v>60</v>
      </c>
      <c r="P25" s="32">
        <v>15</v>
      </c>
      <c r="Q25" s="32">
        <v>1</v>
      </c>
      <c r="R25" s="14">
        <f t="shared" ref="R25:S25" si="38">I25/1000000</f>
        <v>1.5E-6</v>
      </c>
      <c r="S25" s="15">
        <f t="shared" si="38"/>
        <v>3.0000000000000001E-5</v>
      </c>
      <c r="T25" s="15">
        <f t="shared" si="1"/>
        <v>1E-3</v>
      </c>
      <c r="U25" s="15">
        <f t="shared" si="2"/>
        <v>1.5E-9</v>
      </c>
      <c r="V25" s="15">
        <f t="shared" si="3"/>
        <v>1.5E-3</v>
      </c>
      <c r="W25" s="15">
        <f t="shared" si="4"/>
        <v>3.0000000000000004E-8</v>
      </c>
      <c r="X25" s="154">
        <f t="shared" si="5"/>
        <v>3.0000000000000002E-2</v>
      </c>
      <c r="Y25" s="76">
        <v>0</v>
      </c>
      <c r="Z25" s="76">
        <v>0</v>
      </c>
      <c r="AA25" s="36">
        <v>0</v>
      </c>
      <c r="AB25" s="35">
        <v>0</v>
      </c>
      <c r="AC25" s="37">
        <v>0</v>
      </c>
      <c r="AD25" s="35">
        <v>0</v>
      </c>
      <c r="AE25" s="37">
        <v>0</v>
      </c>
      <c r="AF25" s="76">
        <v>0</v>
      </c>
      <c r="AG25" s="77">
        <v>0</v>
      </c>
      <c r="AH25" s="35">
        <v>0</v>
      </c>
      <c r="AI25" s="37">
        <v>0</v>
      </c>
      <c r="AJ25" s="40">
        <v>4530418</v>
      </c>
      <c r="AK25" s="40">
        <v>14490</v>
      </c>
      <c r="AL25" s="36">
        <f t="shared" si="7"/>
        <v>0.31983803701998359</v>
      </c>
      <c r="AM25" s="41">
        <v>0.38</v>
      </c>
      <c r="AN25" s="42">
        <v>0.38</v>
      </c>
      <c r="AO25" s="41">
        <v>0.44</v>
      </c>
      <c r="AP25" s="41">
        <v>0.43</v>
      </c>
      <c r="AQ25" s="41">
        <f t="shared" si="21"/>
        <v>-4.9999999999999989E-2</v>
      </c>
      <c r="AR25" s="159">
        <f t="shared" si="24"/>
        <v>0</v>
      </c>
      <c r="AS25" s="25">
        <f t="shared" si="10"/>
        <v>0</v>
      </c>
      <c r="AT25" s="25">
        <f t="shared" si="19"/>
        <v>0</v>
      </c>
      <c r="AU25" s="156">
        <f t="shared" si="12"/>
        <v>0</v>
      </c>
      <c r="AV25" s="275" t="s">
        <v>67</v>
      </c>
      <c r="AW25" s="274" t="s">
        <v>67</v>
      </c>
      <c r="AX25" s="29"/>
      <c r="AY25" s="35">
        <v>1195</v>
      </c>
      <c r="AZ25" s="29"/>
      <c r="BA25" s="29"/>
      <c r="BB25" s="29"/>
      <c r="BC25" s="29"/>
      <c r="BD25" s="29"/>
    </row>
    <row r="26" spans="1:56" ht="13.5" customHeight="1" x14ac:dyDescent="0.45">
      <c r="A26" s="691"/>
      <c r="B26" s="162" t="s">
        <v>91</v>
      </c>
      <c r="C26" s="691"/>
      <c r="D26" s="49" t="s">
        <v>55</v>
      </c>
      <c r="E26" s="165" t="s">
        <v>56</v>
      </c>
      <c r="F26" s="175" t="s">
        <v>88</v>
      </c>
      <c r="G26" s="165" t="s">
        <v>58</v>
      </c>
      <c r="H26" s="50" t="s">
        <v>59</v>
      </c>
      <c r="I26" s="165">
        <v>1.5</v>
      </c>
      <c r="J26" s="175">
        <v>30</v>
      </c>
      <c r="K26" s="165">
        <v>18</v>
      </c>
      <c r="L26" s="165">
        <v>100</v>
      </c>
      <c r="M26" s="50">
        <v>100</v>
      </c>
      <c r="N26" s="166">
        <v>6.3</v>
      </c>
      <c r="O26" s="165" t="s">
        <v>60</v>
      </c>
      <c r="P26" s="165">
        <v>15</v>
      </c>
      <c r="Q26" s="165">
        <v>1</v>
      </c>
      <c r="R26" s="51">
        <f t="shared" ref="R26:S26" si="39">I26/1000000</f>
        <v>1.5E-6</v>
      </c>
      <c r="S26" s="167">
        <f t="shared" si="39"/>
        <v>3.0000000000000001E-5</v>
      </c>
      <c r="T26" s="167">
        <f t="shared" si="1"/>
        <v>1E-3</v>
      </c>
      <c r="U26" s="167">
        <f t="shared" si="2"/>
        <v>1.5E-9</v>
      </c>
      <c r="V26" s="167">
        <f t="shared" si="3"/>
        <v>1.5E-3</v>
      </c>
      <c r="W26" s="167">
        <f t="shared" si="4"/>
        <v>3.0000000000000004E-8</v>
      </c>
      <c r="X26" s="52">
        <f t="shared" si="5"/>
        <v>3.0000000000000002E-2</v>
      </c>
      <c r="Y26" s="176">
        <v>1E-3</v>
      </c>
      <c r="Z26" s="176">
        <v>1E-3</v>
      </c>
      <c r="AA26" s="53">
        <f>(Z26/Y26)*100</f>
        <v>100</v>
      </c>
      <c r="AB26" s="168">
        <v>1</v>
      </c>
      <c r="AC26" s="54">
        <v>1</v>
      </c>
      <c r="AD26" s="168">
        <v>0.03</v>
      </c>
      <c r="AE26" s="54">
        <v>0.05</v>
      </c>
      <c r="AF26" s="176">
        <v>1E-4</v>
      </c>
      <c r="AG26" s="78">
        <v>1E-4</v>
      </c>
      <c r="AH26" s="168">
        <v>0</v>
      </c>
      <c r="AI26" s="54">
        <v>0</v>
      </c>
      <c r="AJ26" s="170">
        <v>4570819</v>
      </c>
      <c r="AK26" s="170">
        <v>40971</v>
      </c>
      <c r="AL26" s="53">
        <f t="shared" si="7"/>
        <v>0.89636014902362149</v>
      </c>
      <c r="AM26" s="169">
        <v>0.34</v>
      </c>
      <c r="AN26" s="55">
        <v>0.35</v>
      </c>
      <c r="AO26" s="169">
        <v>0.36</v>
      </c>
      <c r="AP26" s="169">
        <v>0.36</v>
      </c>
      <c r="AQ26" s="169">
        <f t="shared" si="21"/>
        <v>-1.0000000000000009E-2</v>
      </c>
      <c r="AR26" s="56">
        <f t="shared" si="24"/>
        <v>1.8419197756825936E-4</v>
      </c>
      <c r="AS26" s="171">
        <f t="shared" si="10"/>
        <v>1E-4</v>
      </c>
      <c r="AT26" s="171">
        <f t="shared" si="19"/>
        <v>7.407407407407407E-4</v>
      </c>
      <c r="AU26" s="57">
        <f t="shared" si="12"/>
        <v>3.703703703703703E-5</v>
      </c>
      <c r="AV26" s="172">
        <f t="shared" si="13"/>
        <v>-8.6079985263607561</v>
      </c>
      <c r="AW26" s="58">
        <f t="shared" si="14"/>
        <v>-8.2091001217043278</v>
      </c>
      <c r="AX26" s="173" t="s">
        <v>92</v>
      </c>
      <c r="AY26" s="168">
        <v>1195</v>
      </c>
      <c r="AZ26" s="173"/>
      <c r="BA26" s="173"/>
      <c r="BB26" s="29"/>
      <c r="BC26" s="29"/>
      <c r="BD26" s="29"/>
    </row>
    <row r="27" spans="1:56" ht="13.5" customHeight="1" x14ac:dyDescent="0.45">
      <c r="A27" s="692" t="s">
        <v>93</v>
      </c>
      <c r="B27" s="30">
        <v>44621</v>
      </c>
      <c r="C27" s="693" t="s">
        <v>94</v>
      </c>
      <c r="D27" s="31" t="s">
        <v>55</v>
      </c>
      <c r="E27" s="32" t="s">
        <v>56</v>
      </c>
      <c r="F27" s="33" t="s">
        <v>95</v>
      </c>
      <c r="G27" s="32" t="s">
        <v>58</v>
      </c>
      <c r="H27" s="158" t="s">
        <v>59</v>
      </c>
      <c r="I27" s="32">
        <v>1.5</v>
      </c>
      <c r="J27" s="33">
        <v>30</v>
      </c>
      <c r="K27" s="32">
        <v>1</v>
      </c>
      <c r="L27" s="32">
        <v>100</v>
      </c>
      <c r="M27" s="158">
        <v>100</v>
      </c>
      <c r="N27" s="34">
        <v>6.3</v>
      </c>
      <c r="O27" s="32" t="s">
        <v>60</v>
      </c>
      <c r="P27" s="32">
        <v>15</v>
      </c>
      <c r="Q27" s="32">
        <v>1</v>
      </c>
      <c r="R27" s="14">
        <f t="shared" ref="R27:S27" si="40">I27/1000000</f>
        <v>1.5E-6</v>
      </c>
      <c r="S27" s="15">
        <f t="shared" si="40"/>
        <v>3.0000000000000001E-5</v>
      </c>
      <c r="T27" s="15">
        <f t="shared" si="1"/>
        <v>1E-3</v>
      </c>
      <c r="U27" s="15">
        <f t="shared" si="2"/>
        <v>1.5E-9</v>
      </c>
      <c r="V27" s="15">
        <f t="shared" si="3"/>
        <v>1.5E-3</v>
      </c>
      <c r="W27" s="15">
        <f t="shared" si="4"/>
        <v>3.0000000000000004E-8</v>
      </c>
      <c r="X27" s="154">
        <f t="shared" si="5"/>
        <v>3.0000000000000002E-2</v>
      </c>
      <c r="Y27" s="76">
        <v>1.547E-3</v>
      </c>
      <c r="Z27" s="35">
        <v>0</v>
      </c>
      <c r="AA27" s="37">
        <v>0</v>
      </c>
      <c r="AB27" s="35">
        <v>0</v>
      </c>
      <c r="AC27" s="37">
        <v>0</v>
      </c>
      <c r="AD27" s="35">
        <v>0</v>
      </c>
      <c r="AE27" s="37">
        <v>0</v>
      </c>
      <c r="AF27" s="35">
        <v>0</v>
      </c>
      <c r="AG27" s="37">
        <v>0</v>
      </c>
      <c r="AH27" s="35">
        <v>0</v>
      </c>
      <c r="AI27" s="37">
        <v>0</v>
      </c>
      <c r="AJ27" s="40">
        <v>4538817</v>
      </c>
      <c r="AK27" s="40">
        <v>13471</v>
      </c>
      <c r="AL27" s="36">
        <f t="shared" si="7"/>
        <v>0.29679539844853842</v>
      </c>
      <c r="AM27" s="41">
        <v>0.42</v>
      </c>
      <c r="AN27" s="41">
        <v>0.42</v>
      </c>
      <c r="AO27" s="41">
        <v>0.45</v>
      </c>
      <c r="AP27" s="41">
        <v>0.45</v>
      </c>
      <c r="AQ27" s="41">
        <f t="shared" si="21"/>
        <v>-3.0000000000000027E-2</v>
      </c>
      <c r="AR27" s="159">
        <f t="shared" si="24"/>
        <v>0</v>
      </c>
      <c r="AS27" s="25">
        <f t="shared" si="10"/>
        <v>0</v>
      </c>
      <c r="AT27" s="25">
        <f t="shared" si="19"/>
        <v>1.1459259259259259E-3</v>
      </c>
      <c r="AU27" s="156">
        <f t="shared" si="12"/>
        <v>5.729629629629629E-5</v>
      </c>
      <c r="AV27" s="275" t="s">
        <v>67</v>
      </c>
      <c r="AW27" s="274" t="s">
        <v>67</v>
      </c>
      <c r="AX27" s="29" t="s">
        <v>96</v>
      </c>
      <c r="AY27" s="35">
        <v>1198</v>
      </c>
      <c r="AZ27" s="29"/>
      <c r="BA27" s="29"/>
      <c r="BB27" s="29"/>
      <c r="BC27" s="29"/>
      <c r="BD27" s="29"/>
    </row>
    <row r="28" spans="1:56" ht="13.5" customHeight="1" x14ac:dyDescent="0.45">
      <c r="A28" s="685"/>
      <c r="B28" s="30">
        <v>44716</v>
      </c>
      <c r="C28" s="685"/>
      <c r="D28" s="31" t="s">
        <v>55</v>
      </c>
      <c r="E28" s="32" t="s">
        <v>56</v>
      </c>
      <c r="F28" s="33" t="s">
        <v>95</v>
      </c>
      <c r="G28" s="32" t="s">
        <v>58</v>
      </c>
      <c r="H28" s="158" t="s">
        <v>59</v>
      </c>
      <c r="I28" s="32">
        <v>1.5</v>
      </c>
      <c r="J28" s="33">
        <v>30</v>
      </c>
      <c r="K28" s="32">
        <v>3</v>
      </c>
      <c r="L28" s="32">
        <v>100</v>
      </c>
      <c r="M28" s="158">
        <v>100</v>
      </c>
      <c r="N28" s="34">
        <v>6.3</v>
      </c>
      <c r="O28" s="32" t="s">
        <v>60</v>
      </c>
      <c r="P28" s="32">
        <v>15</v>
      </c>
      <c r="Q28" s="32">
        <v>1</v>
      </c>
      <c r="R28" s="14">
        <f t="shared" ref="R28:S28" si="41">I28/1000000</f>
        <v>1.5E-6</v>
      </c>
      <c r="S28" s="15">
        <f t="shared" si="41"/>
        <v>3.0000000000000001E-5</v>
      </c>
      <c r="T28" s="15">
        <f t="shared" si="1"/>
        <v>1E-3</v>
      </c>
      <c r="U28" s="15">
        <f t="shared" si="2"/>
        <v>1.5E-9</v>
      </c>
      <c r="V28" s="15">
        <f t="shared" si="3"/>
        <v>1.5E-3</v>
      </c>
      <c r="W28" s="15">
        <f t="shared" si="4"/>
        <v>3.0000000000000004E-8</v>
      </c>
      <c r="X28" s="154">
        <f t="shared" si="5"/>
        <v>3.0000000000000002E-2</v>
      </c>
      <c r="Y28" s="76">
        <v>1.547E-3</v>
      </c>
      <c r="Z28" s="35">
        <v>0</v>
      </c>
      <c r="AA28" s="37">
        <v>0</v>
      </c>
      <c r="AB28" s="35">
        <v>0</v>
      </c>
      <c r="AC28" s="37">
        <v>0</v>
      </c>
      <c r="AD28" s="35">
        <v>0</v>
      </c>
      <c r="AE28" s="37">
        <v>0</v>
      </c>
      <c r="AF28" s="35">
        <v>0</v>
      </c>
      <c r="AG28" s="37">
        <v>0</v>
      </c>
      <c r="AH28" s="35">
        <v>0</v>
      </c>
      <c r="AI28" s="37">
        <v>0</v>
      </c>
      <c r="AJ28" s="40">
        <v>4553296</v>
      </c>
      <c r="AK28" s="40">
        <v>23656</v>
      </c>
      <c r="AL28" s="36">
        <f t="shared" si="7"/>
        <v>0.51953573850678725</v>
      </c>
      <c r="AM28" s="41">
        <v>0.42</v>
      </c>
      <c r="AN28" s="41">
        <v>0.42</v>
      </c>
      <c r="AO28" s="41">
        <v>0.46</v>
      </c>
      <c r="AP28" s="41">
        <v>0.46</v>
      </c>
      <c r="AQ28" s="41">
        <f t="shared" si="21"/>
        <v>-4.0000000000000036E-2</v>
      </c>
      <c r="AR28" s="159">
        <f t="shared" si="24"/>
        <v>0</v>
      </c>
      <c r="AS28" s="25">
        <f t="shared" si="10"/>
        <v>0</v>
      </c>
      <c r="AT28" s="25">
        <f t="shared" si="19"/>
        <v>1.1459259259259259E-3</v>
      </c>
      <c r="AU28" s="156">
        <f t="shared" si="12"/>
        <v>5.729629629629629E-5</v>
      </c>
      <c r="AV28" s="26" t="s">
        <v>67</v>
      </c>
      <c r="AW28" s="157" t="s">
        <v>67</v>
      </c>
      <c r="AX28" s="29"/>
      <c r="AY28" s="35">
        <v>1198</v>
      </c>
      <c r="AZ28" s="29"/>
      <c r="BA28" s="29"/>
      <c r="BB28" s="29"/>
      <c r="BC28" s="29"/>
      <c r="BD28" s="29"/>
    </row>
    <row r="29" spans="1:56" ht="13.5" customHeight="1" x14ac:dyDescent="0.45">
      <c r="A29" s="685"/>
      <c r="B29" s="30">
        <v>44811</v>
      </c>
      <c r="C29" s="685"/>
      <c r="D29" s="31" t="s">
        <v>55</v>
      </c>
      <c r="E29" s="32" t="s">
        <v>56</v>
      </c>
      <c r="F29" s="33" t="s">
        <v>95</v>
      </c>
      <c r="G29" s="32" t="s">
        <v>58</v>
      </c>
      <c r="H29" s="158" t="s">
        <v>59</v>
      </c>
      <c r="I29" s="32">
        <v>1.5</v>
      </c>
      <c r="J29" s="33">
        <v>30</v>
      </c>
      <c r="K29" s="32">
        <v>6</v>
      </c>
      <c r="L29" s="32">
        <v>100</v>
      </c>
      <c r="M29" s="158">
        <v>100</v>
      </c>
      <c r="N29" s="34">
        <v>6.3</v>
      </c>
      <c r="O29" s="32" t="s">
        <v>60</v>
      </c>
      <c r="P29" s="32">
        <v>15</v>
      </c>
      <c r="Q29" s="32">
        <v>1</v>
      </c>
      <c r="R29" s="14">
        <f t="shared" ref="R29:S29" si="42">I29/1000000</f>
        <v>1.5E-6</v>
      </c>
      <c r="S29" s="15">
        <f t="shared" si="42"/>
        <v>3.0000000000000001E-5</v>
      </c>
      <c r="T29" s="15">
        <f t="shared" si="1"/>
        <v>1E-3</v>
      </c>
      <c r="U29" s="15">
        <f t="shared" si="2"/>
        <v>1.5E-9</v>
      </c>
      <c r="V29" s="15">
        <f t="shared" si="3"/>
        <v>1.5E-3</v>
      </c>
      <c r="W29" s="15">
        <f t="shared" si="4"/>
        <v>3.0000000000000004E-8</v>
      </c>
      <c r="X29" s="154">
        <f t="shared" si="5"/>
        <v>3.0000000000000002E-2</v>
      </c>
      <c r="Y29" s="76">
        <v>1.547E-3</v>
      </c>
      <c r="Z29" s="35">
        <v>0</v>
      </c>
      <c r="AA29" s="37">
        <v>0</v>
      </c>
      <c r="AB29" s="35">
        <v>0</v>
      </c>
      <c r="AC29" s="37">
        <v>0</v>
      </c>
      <c r="AD29" s="35">
        <v>0</v>
      </c>
      <c r="AE29" s="37">
        <v>0</v>
      </c>
      <c r="AF29" s="35">
        <v>0</v>
      </c>
      <c r="AG29" s="37">
        <v>0</v>
      </c>
      <c r="AH29" s="35">
        <v>0</v>
      </c>
      <c r="AI29" s="37">
        <v>0</v>
      </c>
      <c r="AJ29" s="40">
        <v>4502438</v>
      </c>
      <c r="AK29" s="40">
        <v>14239</v>
      </c>
      <c r="AL29" s="36">
        <f t="shared" si="7"/>
        <v>0.31625088452078631</v>
      </c>
      <c r="AM29" s="41">
        <v>0.43</v>
      </c>
      <c r="AN29" s="41">
        <v>0.43</v>
      </c>
      <c r="AO29" s="41">
        <v>0.46</v>
      </c>
      <c r="AP29" s="41">
        <v>0.46</v>
      </c>
      <c r="AQ29" s="41">
        <f t="shared" si="21"/>
        <v>-3.0000000000000027E-2</v>
      </c>
      <c r="AR29" s="159">
        <f t="shared" si="24"/>
        <v>0</v>
      </c>
      <c r="AS29" s="25">
        <f t="shared" si="10"/>
        <v>0</v>
      </c>
      <c r="AT29" s="25">
        <f t="shared" si="19"/>
        <v>1.1459259259259259E-3</v>
      </c>
      <c r="AU29" s="156">
        <f t="shared" si="12"/>
        <v>5.729629629629629E-5</v>
      </c>
      <c r="AV29" s="26" t="s">
        <v>67</v>
      </c>
      <c r="AW29" s="157" t="s">
        <v>67</v>
      </c>
      <c r="AX29" s="29"/>
      <c r="AY29" s="35">
        <v>1198</v>
      </c>
      <c r="AZ29" s="29"/>
      <c r="BA29" s="29"/>
      <c r="BB29" s="29"/>
      <c r="BC29" s="29"/>
      <c r="BD29" s="29"/>
    </row>
    <row r="30" spans="1:56" ht="13.5" customHeight="1" x14ac:dyDescent="0.45">
      <c r="A30" s="685"/>
      <c r="B30" s="35">
        <v>10</v>
      </c>
      <c r="C30" s="693" t="s">
        <v>97</v>
      </c>
      <c r="D30" s="31" t="s">
        <v>55</v>
      </c>
      <c r="E30" s="32" t="s">
        <v>56</v>
      </c>
      <c r="F30" s="33" t="s">
        <v>88</v>
      </c>
      <c r="G30" s="32" t="s">
        <v>58</v>
      </c>
      <c r="H30" s="158" t="s">
        <v>59</v>
      </c>
      <c r="I30" s="32">
        <v>1.5</v>
      </c>
      <c r="J30" s="33">
        <v>30</v>
      </c>
      <c r="K30" s="32">
        <v>3</v>
      </c>
      <c r="L30" s="32">
        <v>100</v>
      </c>
      <c r="M30" s="158">
        <v>100</v>
      </c>
      <c r="N30" s="34">
        <v>6.3</v>
      </c>
      <c r="O30" s="32" t="s">
        <v>60</v>
      </c>
      <c r="P30" s="32">
        <v>15</v>
      </c>
      <c r="Q30" s="32">
        <v>1</v>
      </c>
      <c r="R30" s="14">
        <f t="shared" ref="R30:S30" si="43">I30/1000000</f>
        <v>1.5E-6</v>
      </c>
      <c r="S30" s="15">
        <f t="shared" si="43"/>
        <v>3.0000000000000001E-5</v>
      </c>
      <c r="T30" s="15">
        <f t="shared" si="1"/>
        <v>1E-3</v>
      </c>
      <c r="U30" s="15">
        <f t="shared" si="2"/>
        <v>1.5E-9</v>
      </c>
      <c r="V30" s="15">
        <f t="shared" si="3"/>
        <v>1.5E-3</v>
      </c>
      <c r="W30" s="15">
        <f t="shared" si="4"/>
        <v>3.0000000000000004E-8</v>
      </c>
      <c r="X30" s="154">
        <f t="shared" si="5"/>
        <v>3.0000000000000002E-2</v>
      </c>
      <c r="Y30" s="76">
        <v>1.547E-3</v>
      </c>
      <c r="Z30" s="35">
        <v>0</v>
      </c>
      <c r="AA30" s="36">
        <f>(Z30/Y30)*100</f>
        <v>0</v>
      </c>
      <c r="AB30" s="35">
        <v>1</v>
      </c>
      <c r="AC30" s="37">
        <v>0</v>
      </c>
      <c r="AD30" s="43">
        <v>6.6667000000000004E-2</v>
      </c>
      <c r="AE30" s="37">
        <v>0</v>
      </c>
      <c r="AF30" s="76">
        <v>1.64E-4</v>
      </c>
      <c r="AG30" s="37">
        <v>0</v>
      </c>
      <c r="AH30" s="35">
        <v>0</v>
      </c>
      <c r="AI30" s="37">
        <v>0</v>
      </c>
      <c r="AJ30" s="40">
        <v>4549417</v>
      </c>
      <c r="AK30" s="40">
        <v>0</v>
      </c>
      <c r="AL30" s="36">
        <f t="shared" si="7"/>
        <v>0</v>
      </c>
      <c r="AM30" s="41">
        <v>0.38</v>
      </c>
      <c r="AN30" s="41">
        <v>0.37</v>
      </c>
      <c r="AO30" s="41">
        <v>0.39</v>
      </c>
      <c r="AP30" s="41">
        <v>0.39</v>
      </c>
      <c r="AQ30" s="41">
        <f t="shared" si="21"/>
        <v>-2.0000000000000018E-2</v>
      </c>
      <c r="AR30" s="159">
        <f t="shared" si="24"/>
        <v>2.8124059233246778E-4</v>
      </c>
      <c r="AS30" s="25">
        <f t="shared" si="10"/>
        <v>1.64E-4</v>
      </c>
      <c r="AT30" s="25">
        <f t="shared" si="19"/>
        <v>1.1459259259259259E-3</v>
      </c>
      <c r="AU30" s="156">
        <f t="shared" si="12"/>
        <v>5.729629629629629E-5</v>
      </c>
      <c r="AV30" s="26">
        <f t="shared" si="13"/>
        <v>-8.1483294866717575</v>
      </c>
      <c r="AW30" s="157">
        <f t="shared" si="14"/>
        <v>-7.7435932149908115</v>
      </c>
      <c r="AX30" s="29" t="s">
        <v>98</v>
      </c>
      <c r="AY30" s="35">
        <v>1198</v>
      </c>
      <c r="AZ30" s="29"/>
      <c r="BA30" s="29"/>
      <c r="BB30" s="29"/>
      <c r="BC30" s="29"/>
      <c r="BD30" s="29"/>
    </row>
    <row r="31" spans="1:56" ht="13.5" customHeight="1" x14ac:dyDescent="0.45">
      <c r="A31" s="685"/>
      <c r="B31" s="35">
        <v>13</v>
      </c>
      <c r="C31" s="685"/>
      <c r="D31" s="31" t="s">
        <v>55</v>
      </c>
      <c r="E31" s="32" t="s">
        <v>56</v>
      </c>
      <c r="F31" s="33" t="s">
        <v>88</v>
      </c>
      <c r="G31" s="32" t="s">
        <v>58</v>
      </c>
      <c r="H31" s="158" t="s">
        <v>59</v>
      </c>
      <c r="I31" s="32">
        <v>1.5</v>
      </c>
      <c r="J31" s="33">
        <v>30</v>
      </c>
      <c r="K31" s="32">
        <v>6</v>
      </c>
      <c r="L31" s="32">
        <v>100</v>
      </c>
      <c r="M31" s="158">
        <v>100</v>
      </c>
      <c r="N31" s="34">
        <v>6.3</v>
      </c>
      <c r="O31" s="32" t="s">
        <v>60</v>
      </c>
      <c r="P31" s="32">
        <v>15</v>
      </c>
      <c r="Q31" s="32">
        <v>1</v>
      </c>
      <c r="R31" s="51">
        <f t="shared" ref="R31:S31" si="44">I31/1000000</f>
        <v>1.5E-6</v>
      </c>
      <c r="S31" s="167">
        <f t="shared" si="44"/>
        <v>3.0000000000000001E-5</v>
      </c>
      <c r="T31" s="167">
        <f t="shared" si="1"/>
        <v>1E-3</v>
      </c>
      <c r="U31" s="167">
        <f t="shared" si="2"/>
        <v>1.5E-9</v>
      </c>
      <c r="V31" s="167">
        <f t="shared" si="3"/>
        <v>1.5E-3</v>
      </c>
      <c r="W31" s="167">
        <f t="shared" si="4"/>
        <v>3.0000000000000004E-8</v>
      </c>
      <c r="X31" s="52">
        <f t="shared" si="5"/>
        <v>3.0000000000000002E-2</v>
      </c>
      <c r="Y31" s="35">
        <v>0</v>
      </c>
      <c r="Z31" s="35">
        <v>0</v>
      </c>
      <c r="AA31" s="36">
        <v>0</v>
      </c>
      <c r="AB31" s="35">
        <v>0</v>
      </c>
      <c r="AC31" s="37">
        <v>0</v>
      </c>
      <c r="AD31" s="35">
        <v>0</v>
      </c>
      <c r="AE31" s="37">
        <v>0</v>
      </c>
      <c r="AF31" s="35">
        <v>0</v>
      </c>
      <c r="AG31" s="37">
        <v>0</v>
      </c>
      <c r="AH31" s="35">
        <v>0</v>
      </c>
      <c r="AI31" s="37">
        <v>0</v>
      </c>
      <c r="AJ31" s="40">
        <v>4487920</v>
      </c>
      <c r="AK31" s="40">
        <v>0</v>
      </c>
      <c r="AL31" s="36">
        <f t="shared" si="7"/>
        <v>0</v>
      </c>
      <c r="AM31" s="41">
        <v>0.39</v>
      </c>
      <c r="AN31" s="42">
        <v>0.38</v>
      </c>
      <c r="AO31" s="41">
        <v>0.43</v>
      </c>
      <c r="AP31" s="41">
        <v>0.42</v>
      </c>
      <c r="AQ31" s="41">
        <f t="shared" si="21"/>
        <v>-3.999999999999998E-2</v>
      </c>
      <c r="AR31" s="159">
        <f t="shared" si="24"/>
        <v>0</v>
      </c>
      <c r="AS31" s="171">
        <f t="shared" si="10"/>
        <v>0</v>
      </c>
      <c r="AT31" s="171">
        <f t="shared" si="19"/>
        <v>0</v>
      </c>
      <c r="AU31" s="57">
        <f t="shared" si="12"/>
        <v>0</v>
      </c>
      <c r="AV31" s="172" t="s">
        <v>67</v>
      </c>
      <c r="AW31" s="58" t="s">
        <v>67</v>
      </c>
      <c r="AX31" s="29"/>
      <c r="AY31" s="35">
        <v>1198</v>
      </c>
      <c r="AZ31" s="29"/>
      <c r="BA31" s="29"/>
      <c r="BB31" s="29"/>
      <c r="BC31" s="29"/>
      <c r="BD31" s="29"/>
    </row>
    <row r="32" spans="1:56" ht="13.5" customHeight="1" x14ac:dyDescent="0.45">
      <c r="A32" s="684" t="s">
        <v>99</v>
      </c>
      <c r="B32" s="7" t="s">
        <v>100</v>
      </c>
      <c r="C32" s="79" t="s">
        <v>101</v>
      </c>
      <c r="D32" s="9" t="s">
        <v>55</v>
      </c>
      <c r="E32" s="10" t="s">
        <v>56</v>
      </c>
      <c r="F32" s="10" t="s">
        <v>57</v>
      </c>
      <c r="G32" s="10" t="s">
        <v>58</v>
      </c>
      <c r="H32" s="11" t="s">
        <v>59</v>
      </c>
      <c r="I32" s="10">
        <v>1.5</v>
      </c>
      <c r="J32" s="18">
        <v>30</v>
      </c>
      <c r="K32" s="18">
        <v>3</v>
      </c>
      <c r="L32" s="18">
        <v>100</v>
      </c>
      <c r="M32" s="80">
        <v>100</v>
      </c>
      <c r="N32" s="81">
        <v>6.3</v>
      </c>
      <c r="O32" s="10" t="s">
        <v>60</v>
      </c>
      <c r="P32" s="10">
        <v>15</v>
      </c>
      <c r="Q32" s="10">
        <v>1</v>
      </c>
      <c r="R32" s="14">
        <f t="shared" ref="R32:S32" si="45">I32/1000000</f>
        <v>1.5E-6</v>
      </c>
      <c r="S32" s="15">
        <f t="shared" si="45"/>
        <v>3.0000000000000001E-5</v>
      </c>
      <c r="T32" s="15">
        <f t="shared" si="1"/>
        <v>1E-3</v>
      </c>
      <c r="U32" s="15">
        <f t="shared" si="2"/>
        <v>1.5E-9</v>
      </c>
      <c r="V32" s="15">
        <f t="shared" si="3"/>
        <v>1.5E-3</v>
      </c>
      <c r="W32" s="15">
        <f t="shared" si="4"/>
        <v>3.0000000000000004E-8</v>
      </c>
      <c r="X32" s="154">
        <f t="shared" si="5"/>
        <v>3.0000000000000002E-2</v>
      </c>
      <c r="Y32" s="10">
        <v>0.34</v>
      </c>
      <c r="Z32" s="10">
        <v>0.05</v>
      </c>
      <c r="AA32" s="19">
        <f t="shared" ref="AA32:AA36" si="46">(Z32/Y32)*100</f>
        <v>14.705882352941178</v>
      </c>
      <c r="AB32" s="10">
        <v>226</v>
      </c>
      <c r="AC32" s="17">
        <v>32</v>
      </c>
      <c r="AD32" s="10">
        <v>15</v>
      </c>
      <c r="AE32" s="17">
        <v>2</v>
      </c>
      <c r="AF32" s="10">
        <v>3.5999999999999997E-2</v>
      </c>
      <c r="AG32" s="17">
        <v>5.0000000000000001E-3</v>
      </c>
      <c r="AH32" s="10">
        <v>88</v>
      </c>
      <c r="AI32" s="17">
        <v>0</v>
      </c>
      <c r="AJ32" s="82">
        <v>14296456</v>
      </c>
      <c r="AK32" s="82">
        <v>80695</v>
      </c>
      <c r="AL32" s="19">
        <f t="shared" si="7"/>
        <v>0.56444058583469914</v>
      </c>
      <c r="AM32" s="22">
        <v>0.37</v>
      </c>
      <c r="AN32" s="23">
        <v>0.38</v>
      </c>
      <c r="AO32" s="22">
        <v>0.26</v>
      </c>
      <c r="AP32" s="22">
        <v>0.27</v>
      </c>
      <c r="AQ32" s="22">
        <f t="shared" si="21"/>
        <v>0.10999999999999999</v>
      </c>
      <c r="AR32" s="83">
        <f t="shared" si="24"/>
        <v>6.278115480765982E-2</v>
      </c>
      <c r="AS32" s="25">
        <f t="shared" si="10"/>
        <v>3.5999999999999997E-2</v>
      </c>
      <c r="AT32" s="25">
        <f t="shared" si="19"/>
        <v>0.25185185185185183</v>
      </c>
      <c r="AU32" s="156">
        <f t="shared" si="12"/>
        <v>1.2592592592592591E-2</v>
      </c>
      <c r="AV32" s="26">
        <f t="shared" si="13"/>
        <v>-2.7561895432145702</v>
      </c>
      <c r="AW32" s="157">
        <f t="shared" si="14"/>
        <v>-2.3515752971741479</v>
      </c>
      <c r="AX32" s="27"/>
      <c r="AY32" s="84">
        <v>2006</v>
      </c>
      <c r="AZ32" s="27"/>
      <c r="BA32" s="27"/>
      <c r="BB32" s="29"/>
      <c r="BC32" s="29"/>
      <c r="BD32" s="29"/>
    </row>
    <row r="33" spans="1:56" ht="13.5" customHeight="1" x14ac:dyDescent="0.45">
      <c r="A33" s="685"/>
      <c r="B33" s="60" t="s">
        <v>102</v>
      </c>
      <c r="C33" s="715" t="s">
        <v>103</v>
      </c>
      <c r="D33" s="85" t="s">
        <v>55</v>
      </c>
      <c r="E33" s="86" t="s">
        <v>56</v>
      </c>
      <c r="F33" s="86" t="s">
        <v>57</v>
      </c>
      <c r="G33" s="86" t="s">
        <v>58</v>
      </c>
      <c r="H33" s="177" t="s">
        <v>59</v>
      </c>
      <c r="I33" s="86">
        <v>5.0999999999999996</v>
      </c>
      <c r="J33" s="87">
        <v>87.2</v>
      </c>
      <c r="K33" s="87">
        <v>16.7</v>
      </c>
      <c r="L33" s="87">
        <v>176.9</v>
      </c>
      <c r="M33" s="178">
        <v>460.3</v>
      </c>
      <c r="N33" s="88">
        <v>6.3</v>
      </c>
      <c r="O33" s="86" t="s">
        <v>60</v>
      </c>
      <c r="P33" s="86">
        <v>15</v>
      </c>
      <c r="Q33" s="86">
        <v>1</v>
      </c>
      <c r="R33" s="14">
        <f t="shared" ref="R33:S33" si="47">I33/1000000</f>
        <v>5.0999999999999995E-6</v>
      </c>
      <c r="S33" s="15">
        <f t="shared" si="47"/>
        <v>8.7200000000000005E-5</v>
      </c>
      <c r="T33" s="15">
        <f t="shared" si="1"/>
        <v>1E-3</v>
      </c>
      <c r="U33" s="15">
        <f t="shared" si="2"/>
        <v>5.0999999999999993E-9</v>
      </c>
      <c r="V33" s="15">
        <f t="shared" si="3"/>
        <v>5.0999999999999995E-3</v>
      </c>
      <c r="W33" s="15">
        <f t="shared" si="4"/>
        <v>8.7200000000000013E-8</v>
      </c>
      <c r="X33" s="154">
        <f t="shared" si="5"/>
        <v>8.7200000000000014E-2</v>
      </c>
      <c r="Y33" s="35">
        <v>0.6</v>
      </c>
      <c r="Z33" s="35">
        <v>0.03</v>
      </c>
      <c r="AA33" s="36">
        <f t="shared" si="46"/>
        <v>5</v>
      </c>
      <c r="AB33" s="35">
        <v>118</v>
      </c>
      <c r="AC33" s="37">
        <v>6</v>
      </c>
      <c r="AD33" s="35">
        <v>7.8</v>
      </c>
      <c r="AE33" s="37">
        <v>0.4</v>
      </c>
      <c r="AF33" s="35">
        <v>6.3E-2</v>
      </c>
      <c r="AG33" s="37">
        <v>3.0000000000000001E-3</v>
      </c>
      <c r="AH33" s="35">
        <v>88</v>
      </c>
      <c r="AI33" s="37">
        <v>0</v>
      </c>
      <c r="AJ33" s="89">
        <v>14277569</v>
      </c>
      <c r="AK33" s="89">
        <v>77612</v>
      </c>
      <c r="AL33" s="36">
        <f t="shared" si="7"/>
        <v>0.54359394095731561</v>
      </c>
      <c r="AM33" s="41">
        <v>1.33</v>
      </c>
      <c r="AN33" s="42">
        <v>1.36</v>
      </c>
      <c r="AO33" s="41">
        <v>1</v>
      </c>
      <c r="AP33" s="41">
        <v>1.02</v>
      </c>
      <c r="AQ33" s="41">
        <f t="shared" si="21"/>
        <v>0.34000000000000008</v>
      </c>
      <c r="AR33" s="159">
        <f t="shared" si="24"/>
        <v>6.609132345123199E-2</v>
      </c>
      <c r="AS33" s="25">
        <f t="shared" si="10"/>
        <v>6.3E-2</v>
      </c>
      <c r="AT33" s="25">
        <f t="shared" si="19"/>
        <v>0.13071895424836602</v>
      </c>
      <c r="AU33" s="156">
        <f t="shared" si="12"/>
        <v>7.6452599388379186E-3</v>
      </c>
      <c r="AV33" s="26">
        <f t="shared" si="13"/>
        <v>-2.894464367976239</v>
      </c>
      <c r="AW33" s="157">
        <f t="shared" si="14"/>
        <v>-2.3996631002145241</v>
      </c>
      <c r="AX33" s="29" t="s">
        <v>104</v>
      </c>
      <c r="AY33" s="35">
        <v>2006</v>
      </c>
      <c r="AZ33" s="29" t="s">
        <v>105</v>
      </c>
      <c r="BA33" s="29" t="s">
        <v>106</v>
      </c>
      <c r="BB33" s="29"/>
      <c r="BC33" s="29"/>
      <c r="BD33" s="29"/>
    </row>
    <row r="34" spans="1:56" ht="13.5" customHeight="1" x14ac:dyDescent="0.45">
      <c r="A34" s="685"/>
      <c r="B34" s="60" t="s">
        <v>107</v>
      </c>
      <c r="C34" s="685"/>
      <c r="D34" s="85" t="s">
        <v>55</v>
      </c>
      <c r="E34" s="86" t="s">
        <v>56</v>
      </c>
      <c r="F34" s="86" t="s">
        <v>57</v>
      </c>
      <c r="G34" s="86" t="s">
        <v>58</v>
      </c>
      <c r="H34" s="177" t="s">
        <v>59</v>
      </c>
      <c r="I34" s="86">
        <v>3.6</v>
      </c>
      <c r="J34" s="87">
        <v>114.6</v>
      </c>
      <c r="K34" s="87">
        <v>29.7</v>
      </c>
      <c r="L34" s="87">
        <v>241.6</v>
      </c>
      <c r="M34" s="178">
        <v>251.9</v>
      </c>
      <c r="N34" s="88">
        <v>6.3</v>
      </c>
      <c r="O34" s="86" t="s">
        <v>60</v>
      </c>
      <c r="P34" s="86">
        <v>15</v>
      </c>
      <c r="Q34" s="86">
        <v>1</v>
      </c>
      <c r="R34" s="14">
        <f t="shared" ref="R34:S34" si="48">I34/1000000</f>
        <v>3.6000000000000003E-6</v>
      </c>
      <c r="S34" s="15">
        <f t="shared" si="48"/>
        <v>1.1459999999999999E-4</v>
      </c>
      <c r="T34" s="15">
        <f t="shared" si="1"/>
        <v>1E-3</v>
      </c>
      <c r="U34" s="15">
        <f t="shared" si="2"/>
        <v>3.6000000000000004E-9</v>
      </c>
      <c r="V34" s="15">
        <f t="shared" si="3"/>
        <v>3.6000000000000003E-3</v>
      </c>
      <c r="W34" s="15">
        <f t="shared" si="4"/>
        <v>1.1459999999999999E-7</v>
      </c>
      <c r="X34" s="154">
        <f t="shared" si="5"/>
        <v>0.11459999999999999</v>
      </c>
      <c r="Y34" s="35">
        <v>1.07</v>
      </c>
      <c r="Z34" s="35">
        <v>0.06</v>
      </c>
      <c r="AA34" s="36">
        <f t="shared" si="46"/>
        <v>5.6074766355140175</v>
      </c>
      <c r="AB34" s="35">
        <v>297</v>
      </c>
      <c r="AC34" s="37">
        <v>16</v>
      </c>
      <c r="AD34" s="35">
        <v>20</v>
      </c>
      <c r="AE34" s="37">
        <v>1</v>
      </c>
      <c r="AF34" s="35">
        <v>0.113</v>
      </c>
      <c r="AG34" s="37">
        <v>6.0000000000000001E-3</v>
      </c>
      <c r="AH34" s="35">
        <v>89</v>
      </c>
      <c r="AI34" s="37">
        <v>2</v>
      </c>
      <c r="AJ34" s="89">
        <v>14224347</v>
      </c>
      <c r="AK34" s="89">
        <v>5060</v>
      </c>
      <c r="AL34" s="36">
        <f t="shared" si="7"/>
        <v>3.5572810477697149E-2</v>
      </c>
      <c r="AM34" s="41">
        <v>1.49</v>
      </c>
      <c r="AN34" s="42">
        <v>1.53</v>
      </c>
      <c r="AO34" s="41">
        <v>1.08</v>
      </c>
      <c r="AP34" s="41">
        <v>1.1200000000000001</v>
      </c>
      <c r="AQ34" s="41">
        <f t="shared" si="21"/>
        <v>0.40999999999999992</v>
      </c>
      <c r="AR34" s="159">
        <f t="shared" si="24"/>
        <v>0.1167788908337065</v>
      </c>
      <c r="AS34" s="25">
        <f t="shared" si="10"/>
        <v>0.113</v>
      </c>
      <c r="AT34" s="25">
        <f t="shared" si="19"/>
        <v>0.33024691358024694</v>
      </c>
      <c r="AU34" s="156">
        <f t="shared" si="12"/>
        <v>1.0374248594143883E-2</v>
      </c>
      <c r="AV34" s="26">
        <f t="shared" si="13"/>
        <v>-2.2289985846698874</v>
      </c>
      <c r="AW34" s="157">
        <f t="shared" si="14"/>
        <v>-1.6441410708001096</v>
      </c>
      <c r="AX34" s="29" t="s">
        <v>108</v>
      </c>
      <c r="AY34" s="35">
        <v>2006</v>
      </c>
      <c r="AZ34" s="29" t="s">
        <v>105</v>
      </c>
      <c r="BA34" s="29" t="s">
        <v>109</v>
      </c>
      <c r="BB34" s="29"/>
      <c r="BC34" s="29"/>
      <c r="BD34" s="29"/>
    </row>
    <row r="35" spans="1:56" ht="13.5" customHeight="1" x14ac:dyDescent="0.45">
      <c r="A35" s="685"/>
      <c r="B35" s="60" t="s">
        <v>110</v>
      </c>
      <c r="C35" s="685"/>
      <c r="D35" s="85" t="s">
        <v>55</v>
      </c>
      <c r="E35" s="86" t="s">
        <v>56</v>
      </c>
      <c r="F35" s="86" t="s">
        <v>57</v>
      </c>
      <c r="G35" s="86" t="s">
        <v>58</v>
      </c>
      <c r="H35" s="177" t="s">
        <v>59</v>
      </c>
      <c r="I35" s="86">
        <v>4.7</v>
      </c>
      <c r="J35" s="87">
        <v>111.6</v>
      </c>
      <c r="K35" s="87">
        <v>17.2</v>
      </c>
      <c r="L35" s="87">
        <v>241.8</v>
      </c>
      <c r="M35" s="178">
        <v>445.4</v>
      </c>
      <c r="N35" s="88">
        <v>6.3</v>
      </c>
      <c r="O35" s="86" t="s">
        <v>60</v>
      </c>
      <c r="P35" s="86">
        <v>15</v>
      </c>
      <c r="Q35" s="86">
        <v>1</v>
      </c>
      <c r="R35" s="14">
        <f t="shared" ref="R35:S35" si="49">I35/1000000</f>
        <v>4.6999999999999999E-6</v>
      </c>
      <c r="S35" s="15">
        <f t="shared" si="49"/>
        <v>1.1159999999999999E-4</v>
      </c>
      <c r="T35" s="15">
        <f t="shared" si="1"/>
        <v>1E-3</v>
      </c>
      <c r="U35" s="15">
        <f t="shared" si="2"/>
        <v>4.6999999999999999E-9</v>
      </c>
      <c r="V35" s="15">
        <f t="shared" si="3"/>
        <v>4.7000000000000002E-3</v>
      </c>
      <c r="W35" s="15">
        <f t="shared" si="4"/>
        <v>1.1159999999999999E-7</v>
      </c>
      <c r="X35" s="154">
        <f t="shared" si="5"/>
        <v>0.11159999999999999</v>
      </c>
      <c r="Y35" s="35">
        <v>0.5</v>
      </c>
      <c r="Z35" s="35">
        <v>0.08</v>
      </c>
      <c r="AA35" s="36">
        <f t="shared" si="46"/>
        <v>16</v>
      </c>
      <c r="AB35" s="35">
        <v>107</v>
      </c>
      <c r="AC35" s="37">
        <v>17</v>
      </c>
      <c r="AD35" s="35">
        <v>7</v>
      </c>
      <c r="AE35" s="37">
        <v>1</v>
      </c>
      <c r="AF35" s="35">
        <v>5.2999999999999999E-2</v>
      </c>
      <c r="AG35" s="37">
        <v>8.0000000000000002E-3</v>
      </c>
      <c r="AH35" s="35">
        <v>83</v>
      </c>
      <c r="AI35" s="37">
        <v>2</v>
      </c>
      <c r="AJ35" s="89">
        <v>14546596</v>
      </c>
      <c r="AK35" s="89">
        <v>144687</v>
      </c>
      <c r="AL35" s="36">
        <f t="shared" si="7"/>
        <v>0.99464507022811388</v>
      </c>
      <c r="AM35" s="41">
        <v>1.5</v>
      </c>
      <c r="AN35" s="42">
        <v>1.54</v>
      </c>
      <c r="AO35" s="41">
        <v>0.98</v>
      </c>
      <c r="AP35" s="41">
        <v>1.02</v>
      </c>
      <c r="AQ35" s="41">
        <f t="shared" si="21"/>
        <v>0.52</v>
      </c>
      <c r="AR35" s="159">
        <f t="shared" si="24"/>
        <v>5.4730737897787027E-2</v>
      </c>
      <c r="AS35" s="25">
        <f t="shared" si="10"/>
        <v>5.2999999999999999E-2</v>
      </c>
      <c r="AT35" s="25">
        <f t="shared" si="19"/>
        <v>0.11820330969267138</v>
      </c>
      <c r="AU35" s="156">
        <f t="shared" si="12"/>
        <v>4.9780963759458383E-3</v>
      </c>
      <c r="AV35" s="26">
        <f t="shared" si="13"/>
        <v>-3.0896665585891245</v>
      </c>
      <c r="AW35" s="157">
        <f t="shared" si="14"/>
        <v>-2.5364062695240737</v>
      </c>
      <c r="AX35" s="29" t="s">
        <v>104</v>
      </c>
      <c r="AY35" s="35">
        <v>2006</v>
      </c>
      <c r="AZ35" s="29" t="s">
        <v>105</v>
      </c>
      <c r="BA35" s="29" t="s">
        <v>111</v>
      </c>
      <c r="BB35" s="29"/>
      <c r="BC35" s="29"/>
      <c r="BD35" s="29"/>
    </row>
    <row r="36" spans="1:56" ht="13.5" customHeight="1" x14ac:dyDescent="0.45">
      <c r="A36" s="685"/>
      <c r="B36" s="60" t="s">
        <v>112</v>
      </c>
      <c r="C36" s="685"/>
      <c r="D36" s="31" t="s">
        <v>55</v>
      </c>
      <c r="E36" s="32" t="s">
        <v>56</v>
      </c>
      <c r="F36" s="32" t="s">
        <v>57</v>
      </c>
      <c r="G36" s="32" t="s">
        <v>58</v>
      </c>
      <c r="H36" s="158" t="s">
        <v>59</v>
      </c>
      <c r="I36" s="32">
        <v>1.5</v>
      </c>
      <c r="J36" s="32">
        <v>30.2</v>
      </c>
      <c r="K36" s="32">
        <v>2.6</v>
      </c>
      <c r="L36" s="32">
        <v>95.6</v>
      </c>
      <c r="M36" s="158">
        <v>72.3</v>
      </c>
      <c r="N36" s="90">
        <v>6.3</v>
      </c>
      <c r="O36" s="32" t="s">
        <v>60</v>
      </c>
      <c r="P36" s="32">
        <v>15</v>
      </c>
      <c r="Q36" s="32">
        <v>1</v>
      </c>
      <c r="R36" s="14">
        <f t="shared" ref="R36:S36" si="50">I36/1000000</f>
        <v>1.5E-6</v>
      </c>
      <c r="S36" s="15">
        <f t="shared" si="50"/>
        <v>3.0199999999999999E-5</v>
      </c>
      <c r="T36" s="15">
        <f t="shared" si="1"/>
        <v>1E-3</v>
      </c>
      <c r="U36" s="15">
        <f t="shared" si="2"/>
        <v>1.5E-9</v>
      </c>
      <c r="V36" s="15">
        <f t="shared" si="3"/>
        <v>1.5E-3</v>
      </c>
      <c r="W36" s="15">
        <f t="shared" si="4"/>
        <v>3.0199999999999999E-8</v>
      </c>
      <c r="X36" s="154">
        <f t="shared" si="5"/>
        <v>3.0199999999999998E-2</v>
      </c>
      <c r="Y36" s="76">
        <v>0.29499999999999998</v>
      </c>
      <c r="Z36" s="35">
        <v>8.9999999999999993E-3</v>
      </c>
      <c r="AA36" s="36">
        <f t="shared" si="46"/>
        <v>3.0508474576271185</v>
      </c>
      <c r="AB36" s="35">
        <v>197</v>
      </c>
      <c r="AC36" s="37">
        <v>6</v>
      </c>
      <c r="AD36" s="43">
        <v>13.1</v>
      </c>
      <c r="AE36" s="37">
        <v>0.4</v>
      </c>
      <c r="AF36" s="76">
        <v>3.1199999999999999E-2</v>
      </c>
      <c r="AG36" s="37">
        <v>1E-3</v>
      </c>
      <c r="AH36" s="35">
        <v>89</v>
      </c>
      <c r="AI36" s="37">
        <v>1</v>
      </c>
      <c r="AJ36" s="40">
        <v>14268078</v>
      </c>
      <c r="AK36" s="40">
        <v>53350</v>
      </c>
      <c r="AL36" s="36">
        <f t="shared" si="7"/>
        <v>0.37391160883757435</v>
      </c>
      <c r="AM36" s="41">
        <v>0.37</v>
      </c>
      <c r="AN36" s="41">
        <v>0.37</v>
      </c>
      <c r="AO36" s="41">
        <v>0.27</v>
      </c>
      <c r="AP36" s="41">
        <v>0.28000000000000003</v>
      </c>
      <c r="AQ36" s="41">
        <f t="shared" si="21"/>
        <v>8.9999999999999969E-2</v>
      </c>
      <c r="AR36" s="159">
        <f t="shared" si="24"/>
        <v>5.4410334166638506E-2</v>
      </c>
      <c r="AS36" s="25">
        <f t="shared" si="10"/>
        <v>3.1199999999999999E-2</v>
      </c>
      <c r="AT36" s="25">
        <f t="shared" si="19"/>
        <v>0.2185185185185185</v>
      </c>
      <c r="AU36" s="156">
        <f t="shared" si="12"/>
        <v>1.0853568800588669E-2</v>
      </c>
      <c r="AV36" s="26">
        <f t="shared" si="13"/>
        <v>-2.8999409459768053</v>
      </c>
      <c r="AW36" s="157">
        <f t="shared" si="14"/>
        <v>-2.4941108496296778</v>
      </c>
      <c r="AX36" s="29"/>
      <c r="AY36" s="35">
        <v>2006</v>
      </c>
      <c r="AZ36" s="29" t="s">
        <v>113</v>
      </c>
      <c r="BA36" s="29" t="s">
        <v>114</v>
      </c>
      <c r="BB36" s="29"/>
      <c r="BC36" s="29"/>
      <c r="BD36" s="29"/>
    </row>
    <row r="37" spans="1:56" ht="13.5" customHeight="1" x14ac:dyDescent="0.45">
      <c r="A37" s="685"/>
      <c r="B37" s="162">
        <v>6</v>
      </c>
      <c r="C37" s="691"/>
      <c r="D37" s="31" t="s">
        <v>55</v>
      </c>
      <c r="E37" s="32" t="s">
        <v>56</v>
      </c>
      <c r="F37" s="86" t="s">
        <v>57</v>
      </c>
      <c r="G37" s="32" t="s">
        <v>58</v>
      </c>
      <c r="H37" s="158" t="s">
        <v>59</v>
      </c>
      <c r="I37" s="32">
        <v>5.8</v>
      </c>
      <c r="J37" s="32">
        <v>95.1</v>
      </c>
      <c r="K37" s="32">
        <v>30</v>
      </c>
      <c r="L37" s="32">
        <v>173.5</v>
      </c>
      <c r="M37" s="158">
        <v>584.1</v>
      </c>
      <c r="N37" s="90">
        <v>6.3</v>
      </c>
      <c r="O37" s="32" t="s">
        <v>60</v>
      </c>
      <c r="P37" s="32">
        <v>15</v>
      </c>
      <c r="Q37" s="32">
        <v>1</v>
      </c>
      <c r="R37" s="14">
        <f t="shared" ref="R37:S37" si="51">I37/1000000</f>
        <v>5.7999999999999995E-6</v>
      </c>
      <c r="S37" s="15">
        <f t="shared" si="51"/>
        <v>9.5099999999999994E-5</v>
      </c>
      <c r="T37" s="15">
        <f t="shared" si="1"/>
        <v>1E-3</v>
      </c>
      <c r="U37" s="15">
        <f t="shared" si="2"/>
        <v>5.7999999999999998E-9</v>
      </c>
      <c r="V37" s="15">
        <f t="shared" si="3"/>
        <v>5.7999999999999996E-3</v>
      </c>
      <c r="W37" s="15">
        <f t="shared" si="4"/>
        <v>9.5099999999999998E-8</v>
      </c>
      <c r="X37" s="154">
        <f t="shared" si="5"/>
        <v>9.5100000000000004E-2</v>
      </c>
      <c r="Y37" s="35">
        <v>0</v>
      </c>
      <c r="Z37" s="35">
        <v>0</v>
      </c>
      <c r="AA37" s="36">
        <v>0</v>
      </c>
      <c r="AB37" s="35">
        <v>0</v>
      </c>
      <c r="AC37" s="37">
        <v>0</v>
      </c>
      <c r="AD37" s="35">
        <v>0</v>
      </c>
      <c r="AE37" s="37">
        <v>0</v>
      </c>
      <c r="AF37" s="35">
        <v>0</v>
      </c>
      <c r="AG37" s="37">
        <v>0</v>
      </c>
      <c r="AH37" s="35">
        <v>0</v>
      </c>
      <c r="AI37" s="37">
        <v>0</v>
      </c>
      <c r="AJ37" s="91" t="s">
        <v>67</v>
      </c>
      <c r="AK37" s="91" t="s">
        <v>67</v>
      </c>
      <c r="AL37" s="36" t="s">
        <v>67</v>
      </c>
      <c r="AM37" s="41" t="s">
        <v>67</v>
      </c>
      <c r="AN37" s="42" t="s">
        <v>67</v>
      </c>
      <c r="AO37" s="41" t="s">
        <v>67</v>
      </c>
      <c r="AP37" s="41" t="s">
        <v>67</v>
      </c>
      <c r="AQ37" s="41" t="s">
        <v>67</v>
      </c>
      <c r="AR37" s="159" t="s">
        <v>67</v>
      </c>
      <c r="AS37" s="25">
        <f t="shared" si="10"/>
        <v>0</v>
      </c>
      <c r="AT37" s="25">
        <f t="shared" si="19"/>
        <v>0</v>
      </c>
      <c r="AU37" s="270">
        <f t="shared" si="12"/>
        <v>0</v>
      </c>
      <c r="AV37" s="26" t="s">
        <v>67</v>
      </c>
      <c r="AW37" s="157" t="s">
        <v>67</v>
      </c>
      <c r="AX37" s="29" t="s">
        <v>115</v>
      </c>
      <c r="AY37" s="168">
        <v>2006</v>
      </c>
      <c r="AZ37" s="29" t="s">
        <v>113</v>
      </c>
      <c r="BA37" s="29" t="s">
        <v>116</v>
      </c>
      <c r="BB37" s="29"/>
      <c r="BC37" s="29"/>
      <c r="BD37" s="29"/>
    </row>
    <row r="38" spans="1:56" ht="13.5" customHeight="1" x14ac:dyDescent="0.45">
      <c r="A38" s="685"/>
      <c r="B38" s="92" t="s">
        <v>117</v>
      </c>
      <c r="C38" s="93"/>
      <c r="D38" s="94" t="s">
        <v>55</v>
      </c>
      <c r="E38" s="95" t="s">
        <v>56</v>
      </c>
      <c r="F38" s="95" t="s">
        <v>57</v>
      </c>
      <c r="G38" s="95" t="s">
        <v>58</v>
      </c>
      <c r="H38" s="179" t="s">
        <v>59</v>
      </c>
      <c r="I38" s="95">
        <v>3</v>
      </c>
      <c r="J38" s="95">
        <v>135.1</v>
      </c>
      <c r="K38" s="95">
        <v>22.2</v>
      </c>
      <c r="L38" s="95">
        <v>177.3</v>
      </c>
      <c r="M38" s="95">
        <v>613.20000000000005</v>
      </c>
      <c r="N38" s="96">
        <v>6.3</v>
      </c>
      <c r="O38" s="95" t="s">
        <v>60</v>
      </c>
      <c r="P38" s="95">
        <v>15</v>
      </c>
      <c r="Q38" s="95">
        <v>1</v>
      </c>
      <c r="R38" s="97">
        <f t="shared" ref="R38:S38" si="52">I38/1000000</f>
        <v>3.0000000000000001E-6</v>
      </c>
      <c r="S38" s="98">
        <f t="shared" si="52"/>
        <v>1.351E-4</v>
      </c>
      <c r="T38" s="98">
        <f t="shared" si="1"/>
        <v>1E-3</v>
      </c>
      <c r="U38" s="98">
        <f t="shared" si="2"/>
        <v>3E-9</v>
      </c>
      <c r="V38" s="98">
        <f t="shared" si="3"/>
        <v>3.0000000000000001E-3</v>
      </c>
      <c r="W38" s="98">
        <f t="shared" si="4"/>
        <v>1.3510000000000001E-7</v>
      </c>
      <c r="X38" s="180">
        <f t="shared" si="5"/>
        <v>0.13510000000000003</v>
      </c>
      <c r="Y38" s="99">
        <v>0.25</v>
      </c>
      <c r="Z38" s="99">
        <v>0.06</v>
      </c>
      <c r="AA38" s="100">
        <f t="shared" ref="AA38:AA58" si="53">(Z38/Y38)*100</f>
        <v>24</v>
      </c>
      <c r="AB38" s="99">
        <v>85</v>
      </c>
      <c r="AC38" s="101">
        <v>22</v>
      </c>
      <c r="AD38" s="99">
        <v>6</v>
      </c>
      <c r="AE38" s="101">
        <v>1</v>
      </c>
      <c r="AF38" s="99">
        <v>2.7E-2</v>
      </c>
      <c r="AG38" s="101">
        <v>7.0000000000000001E-3</v>
      </c>
      <c r="AH38" s="99">
        <v>88</v>
      </c>
      <c r="AI38" s="101">
        <v>2</v>
      </c>
      <c r="AJ38" s="102">
        <v>14496334</v>
      </c>
      <c r="AK38" s="102">
        <v>175927</v>
      </c>
      <c r="AL38" s="100">
        <f t="shared" ref="AL38:AL58" si="54">(AK38/AJ38)*100</f>
        <v>1.2135964858425585</v>
      </c>
      <c r="AM38" s="103">
        <v>1.83</v>
      </c>
      <c r="AN38" s="104">
        <v>1.87</v>
      </c>
      <c r="AO38" s="103">
        <v>1.44</v>
      </c>
      <c r="AP38" s="103">
        <v>1.47</v>
      </c>
      <c r="AQ38" s="103">
        <f t="shared" ref="AQ38:AQ58" si="55">AN38-AP38</f>
        <v>0.40000000000000013</v>
      </c>
      <c r="AR38" s="181">
        <f t="shared" ref="AR38:AR58" si="56">AF38/(1-(10^-AM38))</f>
        <v>2.7405354903180204E-2</v>
      </c>
      <c r="AS38" s="105" t="s">
        <v>67</v>
      </c>
      <c r="AT38" s="106" t="s">
        <v>67</v>
      </c>
      <c r="AU38" s="276" t="s">
        <v>67</v>
      </c>
      <c r="AV38" s="107" t="s">
        <v>67</v>
      </c>
      <c r="AW38" s="278" t="s">
        <v>67</v>
      </c>
      <c r="AX38" s="108" t="s">
        <v>104</v>
      </c>
      <c r="AY38" s="95">
        <v>2006</v>
      </c>
      <c r="AZ38" s="109" t="s">
        <v>105</v>
      </c>
      <c r="BA38" s="109" t="s">
        <v>109</v>
      </c>
      <c r="BB38" s="109"/>
      <c r="BC38" s="109"/>
      <c r="BD38" s="109"/>
    </row>
    <row r="39" spans="1:56" ht="13.5" customHeight="1" x14ac:dyDescent="0.45">
      <c r="A39" s="685"/>
      <c r="B39" s="92" t="s">
        <v>118</v>
      </c>
      <c r="C39" s="93"/>
      <c r="D39" s="94" t="s">
        <v>55</v>
      </c>
      <c r="E39" s="95" t="s">
        <v>56</v>
      </c>
      <c r="F39" s="95" t="s">
        <v>57</v>
      </c>
      <c r="G39" s="95" t="s">
        <v>58</v>
      </c>
      <c r="H39" s="179" t="s">
        <v>59</v>
      </c>
      <c r="I39" s="95">
        <v>2.2000000000000002</v>
      </c>
      <c r="J39" s="95">
        <v>46.6</v>
      </c>
      <c r="K39" s="95">
        <v>8.1</v>
      </c>
      <c r="L39" s="95">
        <v>109.2</v>
      </c>
      <c r="M39" s="95">
        <v>131.6</v>
      </c>
      <c r="N39" s="96">
        <v>6.3</v>
      </c>
      <c r="O39" s="95" t="s">
        <v>60</v>
      </c>
      <c r="P39" s="95">
        <v>15</v>
      </c>
      <c r="Q39" s="95">
        <v>1</v>
      </c>
      <c r="R39" s="97">
        <f t="shared" ref="R39:S39" si="57">I39/1000000</f>
        <v>2.2000000000000001E-6</v>
      </c>
      <c r="S39" s="98">
        <f t="shared" si="57"/>
        <v>4.6600000000000001E-5</v>
      </c>
      <c r="T39" s="98">
        <f t="shared" si="1"/>
        <v>1E-3</v>
      </c>
      <c r="U39" s="98">
        <f t="shared" si="2"/>
        <v>2.2000000000000003E-9</v>
      </c>
      <c r="V39" s="98">
        <f t="shared" si="3"/>
        <v>2.2000000000000001E-3</v>
      </c>
      <c r="W39" s="98">
        <f t="shared" si="4"/>
        <v>4.66E-8</v>
      </c>
      <c r="X39" s="180">
        <f t="shared" si="5"/>
        <v>4.6600000000000003E-2</v>
      </c>
      <c r="Y39" s="99">
        <v>0.51</v>
      </c>
      <c r="Z39" s="99">
        <v>0.05</v>
      </c>
      <c r="AA39" s="100">
        <f t="shared" si="53"/>
        <v>9.8039215686274517</v>
      </c>
      <c r="AB39" s="99">
        <v>232</v>
      </c>
      <c r="AC39" s="101">
        <v>23</v>
      </c>
      <c r="AD39" s="99">
        <v>15</v>
      </c>
      <c r="AE39" s="101">
        <v>2</v>
      </c>
      <c r="AF39" s="99">
        <v>5.3999999999999999E-2</v>
      </c>
      <c r="AG39" s="101">
        <v>5.0000000000000001E-3</v>
      </c>
      <c r="AH39" s="99">
        <v>88</v>
      </c>
      <c r="AI39" s="101">
        <v>1</v>
      </c>
      <c r="AJ39" s="102">
        <v>14352863</v>
      </c>
      <c r="AK39" s="102">
        <v>83968</v>
      </c>
      <c r="AL39" s="100">
        <f t="shared" si="54"/>
        <v>0.58502613729400188</v>
      </c>
      <c r="AM39" s="103">
        <v>0.65</v>
      </c>
      <c r="AN39" s="104">
        <v>0.66</v>
      </c>
      <c r="AO39" s="103">
        <v>0.45</v>
      </c>
      <c r="AP39" s="103">
        <v>0.47</v>
      </c>
      <c r="AQ39" s="103">
        <f t="shared" si="55"/>
        <v>0.19000000000000006</v>
      </c>
      <c r="AR39" s="181">
        <f t="shared" si="56"/>
        <v>6.9576162593955618E-2</v>
      </c>
      <c r="AS39" s="105" t="s">
        <v>67</v>
      </c>
      <c r="AT39" s="106" t="s">
        <v>67</v>
      </c>
      <c r="AU39" s="276" t="s">
        <v>67</v>
      </c>
      <c r="AV39" s="107" t="s">
        <v>67</v>
      </c>
      <c r="AW39" s="278" t="s">
        <v>67</v>
      </c>
      <c r="AX39" s="109"/>
      <c r="AY39" s="95">
        <v>2006</v>
      </c>
      <c r="AZ39" s="109" t="s">
        <v>113</v>
      </c>
      <c r="BA39" s="109" t="s">
        <v>114</v>
      </c>
      <c r="BB39" s="109"/>
      <c r="BC39" s="109"/>
      <c r="BD39" s="109"/>
    </row>
    <row r="40" spans="1:56" ht="13.5" customHeight="1" x14ac:dyDescent="0.45">
      <c r="A40" s="691"/>
      <c r="B40" s="92" t="s">
        <v>119</v>
      </c>
      <c r="C40" s="93" t="s">
        <v>120</v>
      </c>
      <c r="D40" s="94" t="s">
        <v>55</v>
      </c>
      <c r="E40" s="95" t="s">
        <v>56</v>
      </c>
      <c r="F40" s="95" t="s">
        <v>57</v>
      </c>
      <c r="G40" s="95" t="s">
        <v>58</v>
      </c>
      <c r="H40" s="179" t="s">
        <v>59</v>
      </c>
      <c r="I40" s="95">
        <v>1.5</v>
      </c>
      <c r="J40" s="95">
        <v>30</v>
      </c>
      <c r="K40" s="95">
        <v>3</v>
      </c>
      <c r="L40" s="95">
        <v>100</v>
      </c>
      <c r="M40" s="95">
        <v>100</v>
      </c>
      <c r="N40" s="96">
        <v>6.3</v>
      </c>
      <c r="O40" s="95" t="s">
        <v>60</v>
      </c>
      <c r="P40" s="95">
        <v>15</v>
      </c>
      <c r="Q40" s="95">
        <v>1</v>
      </c>
      <c r="R40" s="97">
        <f t="shared" ref="R40:S40" si="58">I40/1000000</f>
        <v>1.5E-6</v>
      </c>
      <c r="S40" s="98">
        <f t="shared" si="58"/>
        <v>3.0000000000000001E-5</v>
      </c>
      <c r="T40" s="98">
        <f t="shared" si="1"/>
        <v>1E-3</v>
      </c>
      <c r="U40" s="98">
        <f t="shared" si="2"/>
        <v>1.5E-9</v>
      </c>
      <c r="V40" s="98">
        <f>U40*S40</f>
        <v>4.5000000000000004E-14</v>
      </c>
      <c r="W40" s="98">
        <f t="shared" si="4"/>
        <v>3.0000000000000004E-8</v>
      </c>
      <c r="X40" s="180">
        <f t="shared" si="5"/>
        <v>3.0000000000000002E-2</v>
      </c>
      <c r="Y40" s="99">
        <v>0.21</v>
      </c>
      <c r="Z40" s="99">
        <v>0.04</v>
      </c>
      <c r="AA40" s="100">
        <f t="shared" si="53"/>
        <v>19.047619047619051</v>
      </c>
      <c r="AB40" s="99">
        <v>141</v>
      </c>
      <c r="AC40" s="101">
        <v>24</v>
      </c>
      <c r="AD40" s="99">
        <v>9</v>
      </c>
      <c r="AE40" s="101">
        <v>2</v>
      </c>
      <c r="AF40" s="99">
        <v>2.1999999999999999E-2</v>
      </c>
      <c r="AG40" s="101">
        <v>4.0000000000000001E-3</v>
      </c>
      <c r="AH40" s="99">
        <v>89</v>
      </c>
      <c r="AI40" s="101">
        <v>1</v>
      </c>
      <c r="AJ40" s="102">
        <v>14206564</v>
      </c>
      <c r="AK40" s="102">
        <v>271376</v>
      </c>
      <c r="AL40" s="100">
        <f t="shared" si="54"/>
        <v>1.9102155876677851</v>
      </c>
      <c r="AM40" s="103">
        <v>0.37</v>
      </c>
      <c r="AN40" s="104">
        <v>0.38</v>
      </c>
      <c r="AO40" s="103">
        <v>0.26</v>
      </c>
      <c r="AP40" s="103">
        <v>0.27</v>
      </c>
      <c r="AQ40" s="103">
        <f t="shared" si="55"/>
        <v>0.10999999999999999</v>
      </c>
      <c r="AR40" s="181">
        <f t="shared" si="56"/>
        <v>3.8366261271347665E-2</v>
      </c>
      <c r="AS40" s="105" t="s">
        <v>67</v>
      </c>
      <c r="AT40" s="106" t="s">
        <v>67</v>
      </c>
      <c r="AU40" s="277" t="s">
        <v>67</v>
      </c>
      <c r="AV40" s="107" t="s">
        <v>67</v>
      </c>
      <c r="AW40" s="279" t="s">
        <v>67</v>
      </c>
      <c r="AX40" s="109" t="s">
        <v>121</v>
      </c>
      <c r="AY40" s="95">
        <v>2006</v>
      </c>
      <c r="AZ40" s="109"/>
      <c r="BA40" s="109"/>
      <c r="BB40" s="109"/>
      <c r="BC40" s="109"/>
      <c r="BD40" s="109"/>
    </row>
    <row r="41" spans="1:56" ht="13.5" customHeight="1" x14ac:dyDescent="0.45">
      <c r="A41" s="684" t="s">
        <v>122</v>
      </c>
      <c r="B41" s="8" t="s">
        <v>123</v>
      </c>
      <c r="C41" s="714" t="s">
        <v>124</v>
      </c>
      <c r="D41" s="61" t="s">
        <v>55</v>
      </c>
      <c r="E41" s="62" t="s">
        <v>56</v>
      </c>
      <c r="F41" s="64" t="s">
        <v>57</v>
      </c>
      <c r="G41" s="62" t="s">
        <v>58</v>
      </c>
      <c r="H41" s="63" t="s">
        <v>59</v>
      </c>
      <c r="I41" s="62">
        <v>7.2</v>
      </c>
      <c r="J41" s="110">
        <v>96.3</v>
      </c>
      <c r="K41" s="111">
        <v>17</v>
      </c>
      <c r="L41" s="111">
        <v>197.6</v>
      </c>
      <c r="M41" s="112">
        <v>597.6</v>
      </c>
      <c r="N41" s="65">
        <v>6.3</v>
      </c>
      <c r="O41" s="62" t="s">
        <v>60</v>
      </c>
      <c r="P41" s="62">
        <v>15</v>
      </c>
      <c r="Q41" s="62">
        <v>1</v>
      </c>
      <c r="R41" s="113">
        <f t="shared" ref="R41:S41" si="59">I41/1000000</f>
        <v>7.2000000000000005E-6</v>
      </c>
      <c r="S41" s="114">
        <f t="shared" si="59"/>
        <v>9.6299999999999996E-5</v>
      </c>
      <c r="T41" s="114">
        <f t="shared" si="1"/>
        <v>1E-3</v>
      </c>
      <c r="U41" s="114">
        <f t="shared" si="2"/>
        <v>7.2000000000000008E-9</v>
      </c>
      <c r="V41" s="114">
        <f t="shared" ref="V41:V67" si="60">U41*1000000</f>
        <v>7.2000000000000007E-3</v>
      </c>
      <c r="W41" s="114">
        <f t="shared" si="4"/>
        <v>9.6299999999999995E-8</v>
      </c>
      <c r="X41" s="115">
        <f t="shared" si="5"/>
        <v>9.6299999999999997E-2</v>
      </c>
      <c r="Y41" s="84">
        <v>0.18</v>
      </c>
      <c r="Z41" s="84">
        <v>0.06</v>
      </c>
      <c r="AA41" s="116">
        <f t="shared" si="53"/>
        <v>33.333333333333329</v>
      </c>
      <c r="AB41" s="84">
        <v>25</v>
      </c>
      <c r="AC41" s="117">
        <v>9</v>
      </c>
      <c r="AD41" s="84">
        <v>1.6</v>
      </c>
      <c r="AE41" s="117">
        <v>0.6</v>
      </c>
      <c r="AF41" s="84">
        <v>1.9E-2</v>
      </c>
      <c r="AG41" s="117">
        <v>7.0000000000000001E-3</v>
      </c>
      <c r="AH41" s="84">
        <v>86</v>
      </c>
      <c r="AI41" s="117">
        <v>1</v>
      </c>
      <c r="AJ41" s="118">
        <v>14027248</v>
      </c>
      <c r="AK41" s="118">
        <v>280659</v>
      </c>
      <c r="AL41" s="116">
        <f t="shared" si="54"/>
        <v>2.0008129891194626</v>
      </c>
      <c r="AM41" s="119">
        <v>0.44</v>
      </c>
      <c r="AN41" s="120">
        <v>0.45</v>
      </c>
      <c r="AO41" s="119">
        <v>0.43</v>
      </c>
      <c r="AP41" s="119">
        <v>0.44</v>
      </c>
      <c r="AQ41" s="119">
        <f t="shared" si="55"/>
        <v>1.0000000000000009E-2</v>
      </c>
      <c r="AR41" s="121">
        <f t="shared" si="56"/>
        <v>2.9830970878451834E-2</v>
      </c>
      <c r="AS41" s="122">
        <f t="shared" ref="AS41:AS63" si="61">AF41</f>
        <v>1.9E-2</v>
      </c>
      <c r="AT41" s="122">
        <f t="shared" ref="AT41:AT63" si="62">Y41/(P41*60*V41)</f>
        <v>2.7777777777777776E-2</v>
      </c>
      <c r="AU41" s="123">
        <f t="shared" ref="AU41:AU63" si="63">Y41/(P41*60*X41)</f>
        <v>2.0768431983385254E-3</v>
      </c>
      <c r="AV41" s="124">
        <f t="shared" ref="AV41:AV63" si="64">$BC$7*LN(AS41) + $BC$8*LN(AT41) + $BC$9*LN(AU41)</f>
        <v>-4.2541153415563588</v>
      </c>
      <c r="AW41" s="125">
        <f t="shared" ref="AW41:AW63" si="65">$BD$7*LN(AS41) + $BD$8*LN(AT41) + $BD$9*LN(AU41)</f>
        <v>-3.7734176191359032</v>
      </c>
      <c r="AX41" s="27" t="s">
        <v>125</v>
      </c>
      <c r="AY41" s="84">
        <v>2011</v>
      </c>
      <c r="AZ41" s="27" t="s">
        <v>105</v>
      </c>
      <c r="BA41" s="27" t="s">
        <v>106</v>
      </c>
      <c r="BB41" s="27"/>
      <c r="BC41" s="27"/>
      <c r="BD41" s="27"/>
    </row>
    <row r="42" spans="1:56" ht="13.5" customHeight="1" x14ac:dyDescent="0.45">
      <c r="A42" s="685"/>
      <c r="B42" s="33" t="s">
        <v>117</v>
      </c>
      <c r="C42" s="685"/>
      <c r="D42" s="85" t="s">
        <v>55</v>
      </c>
      <c r="E42" s="86" t="s">
        <v>56</v>
      </c>
      <c r="F42" s="86" t="s">
        <v>57</v>
      </c>
      <c r="G42" s="86" t="s">
        <v>58</v>
      </c>
      <c r="H42" s="177" t="s">
        <v>59</v>
      </c>
      <c r="I42" s="32">
        <v>3</v>
      </c>
      <c r="J42" s="126">
        <v>135.1</v>
      </c>
      <c r="K42" s="126">
        <v>22.2</v>
      </c>
      <c r="L42" s="126">
        <v>177.3</v>
      </c>
      <c r="M42" s="126">
        <v>613.20000000000005</v>
      </c>
      <c r="N42" s="90">
        <v>6.3</v>
      </c>
      <c r="O42" s="32" t="s">
        <v>60</v>
      </c>
      <c r="P42" s="32">
        <v>15</v>
      </c>
      <c r="Q42" s="32">
        <v>1</v>
      </c>
      <c r="R42" s="14">
        <f t="shared" ref="R42:S42" si="66">I42/1000000</f>
        <v>3.0000000000000001E-6</v>
      </c>
      <c r="S42" s="15">
        <f t="shared" si="66"/>
        <v>1.351E-4</v>
      </c>
      <c r="T42" s="15">
        <f t="shared" si="1"/>
        <v>1E-3</v>
      </c>
      <c r="U42" s="15">
        <f t="shared" si="2"/>
        <v>3E-9</v>
      </c>
      <c r="V42" s="15">
        <f t="shared" si="60"/>
        <v>3.0000000000000001E-3</v>
      </c>
      <c r="W42" s="15">
        <f t="shared" si="4"/>
        <v>1.3510000000000001E-7</v>
      </c>
      <c r="X42" s="154">
        <f t="shared" si="5"/>
        <v>0.13510000000000003</v>
      </c>
      <c r="Y42" s="41">
        <v>0.26671</v>
      </c>
      <c r="Z42" s="41">
        <v>3.0000000000000001E-6</v>
      </c>
      <c r="AA42" s="36">
        <f t="shared" si="53"/>
        <v>1.1248172172022045E-3</v>
      </c>
      <c r="AB42" s="35">
        <v>89</v>
      </c>
      <c r="AC42" s="37">
        <v>0</v>
      </c>
      <c r="AD42" s="43">
        <v>5.9333</v>
      </c>
      <c r="AE42" s="37">
        <v>0</v>
      </c>
      <c r="AF42" s="41">
        <v>2.8223000000000002E-2</v>
      </c>
      <c r="AG42" s="42">
        <v>3.9999999999999998E-7</v>
      </c>
      <c r="AH42" s="35">
        <v>89</v>
      </c>
      <c r="AI42" s="37">
        <v>0</v>
      </c>
      <c r="AJ42" s="40">
        <v>13851449</v>
      </c>
      <c r="AK42" s="40">
        <v>43575</v>
      </c>
      <c r="AL42" s="36">
        <f t="shared" si="54"/>
        <v>0.31458802613358355</v>
      </c>
      <c r="AM42" s="41">
        <v>0.62</v>
      </c>
      <c r="AN42" s="42">
        <v>0.63</v>
      </c>
      <c r="AO42" s="41">
        <v>0.33</v>
      </c>
      <c r="AP42" s="41">
        <v>0.34</v>
      </c>
      <c r="AQ42" s="41">
        <f t="shared" si="55"/>
        <v>0.28999999999999998</v>
      </c>
      <c r="AR42" s="159">
        <f t="shared" si="56"/>
        <v>3.7129824537891078E-2</v>
      </c>
      <c r="AS42" s="25">
        <f t="shared" si="61"/>
        <v>2.8223000000000002E-2</v>
      </c>
      <c r="AT42" s="25">
        <f t="shared" si="62"/>
        <v>9.878148148148147E-2</v>
      </c>
      <c r="AU42" s="156">
        <f t="shared" si="63"/>
        <v>2.193519203881898E-3</v>
      </c>
      <c r="AV42" s="26">
        <f t="shared" si="64"/>
        <v>-3.5774348792259656</v>
      </c>
      <c r="AW42" s="157">
        <f t="shared" si="65"/>
        <v>-2.9412315784093717</v>
      </c>
      <c r="AX42" s="29" t="s">
        <v>125</v>
      </c>
      <c r="AY42" s="32">
        <v>2011</v>
      </c>
      <c r="AZ42" s="127" t="s">
        <v>105</v>
      </c>
      <c r="BA42" s="127" t="s">
        <v>109</v>
      </c>
      <c r="BB42" s="29"/>
      <c r="BC42" s="29"/>
      <c r="BD42" s="29"/>
    </row>
    <row r="43" spans="1:56" ht="13.5" customHeight="1" x14ac:dyDescent="0.45">
      <c r="A43" s="685"/>
      <c r="B43" s="33" t="s">
        <v>126</v>
      </c>
      <c r="C43" s="685"/>
      <c r="D43" s="85" t="s">
        <v>55</v>
      </c>
      <c r="E43" s="86" t="s">
        <v>56</v>
      </c>
      <c r="F43" s="86" t="s">
        <v>57</v>
      </c>
      <c r="G43" s="86" t="s">
        <v>58</v>
      </c>
      <c r="H43" s="177" t="s">
        <v>59</v>
      </c>
      <c r="I43" s="32">
        <v>3.2</v>
      </c>
      <c r="J43" s="126">
        <v>98.8</v>
      </c>
      <c r="K43" s="126">
        <v>26</v>
      </c>
      <c r="L43" s="126">
        <v>192.9</v>
      </c>
      <c r="M43" s="126">
        <v>592.70000000000005</v>
      </c>
      <c r="N43" s="90">
        <v>6.3</v>
      </c>
      <c r="O43" s="32" t="s">
        <v>60</v>
      </c>
      <c r="P43" s="32">
        <v>15</v>
      </c>
      <c r="Q43" s="32">
        <v>1</v>
      </c>
      <c r="R43" s="14">
        <f t="shared" ref="R43:S43" si="67">I43/1000000</f>
        <v>3.2000000000000003E-6</v>
      </c>
      <c r="S43" s="15">
        <f t="shared" si="67"/>
        <v>9.8800000000000003E-5</v>
      </c>
      <c r="T43" s="15">
        <f t="shared" si="1"/>
        <v>1E-3</v>
      </c>
      <c r="U43" s="15">
        <f t="shared" si="2"/>
        <v>3.2000000000000005E-9</v>
      </c>
      <c r="V43" s="15">
        <f t="shared" si="60"/>
        <v>3.2000000000000006E-3</v>
      </c>
      <c r="W43" s="15">
        <f t="shared" si="4"/>
        <v>9.8800000000000011E-8</v>
      </c>
      <c r="X43" s="154">
        <f t="shared" si="5"/>
        <v>9.8800000000000013E-2</v>
      </c>
      <c r="Y43" s="35">
        <v>0.29699999999999999</v>
      </c>
      <c r="Z43" s="35">
        <v>2E-3</v>
      </c>
      <c r="AA43" s="36">
        <f t="shared" si="53"/>
        <v>0.67340067340067344</v>
      </c>
      <c r="AB43" s="35">
        <v>93</v>
      </c>
      <c r="AC43" s="37">
        <v>1</v>
      </c>
      <c r="AD43" s="35">
        <v>6.17</v>
      </c>
      <c r="AE43" s="37">
        <v>0.05</v>
      </c>
      <c r="AF43" s="35">
        <v>3.1399999999999997E-2</v>
      </c>
      <c r="AG43" s="37">
        <v>2.0000000000000001E-4</v>
      </c>
      <c r="AH43" s="35">
        <v>89</v>
      </c>
      <c r="AI43" s="37">
        <v>1</v>
      </c>
      <c r="AJ43" s="40">
        <v>13235514</v>
      </c>
      <c r="AK43" s="40">
        <v>839988</v>
      </c>
      <c r="AL43" s="36">
        <f t="shared" si="54"/>
        <v>6.3464705639690315</v>
      </c>
      <c r="AM43" s="41">
        <v>0.37</v>
      </c>
      <c r="AN43" s="42">
        <v>0.37</v>
      </c>
      <c r="AO43" s="41">
        <v>0.46</v>
      </c>
      <c r="AP43" s="41">
        <v>0.47</v>
      </c>
      <c r="AQ43" s="41">
        <f t="shared" si="55"/>
        <v>-9.9999999999999978E-2</v>
      </c>
      <c r="AR43" s="159">
        <f t="shared" si="56"/>
        <v>5.4759118360014389E-2</v>
      </c>
      <c r="AS43" s="25">
        <f t="shared" si="61"/>
        <v>3.1399999999999997E-2</v>
      </c>
      <c r="AT43" s="25">
        <f t="shared" si="62"/>
        <v>0.10312499999999998</v>
      </c>
      <c r="AU43" s="156">
        <f t="shared" si="63"/>
        <v>3.3400809716599184E-3</v>
      </c>
      <c r="AV43" s="26">
        <f t="shared" si="64"/>
        <v>-3.4334563740131756</v>
      </c>
      <c r="AW43" s="157">
        <f t="shared" si="65"/>
        <v>-2.8663804101976109</v>
      </c>
      <c r="AX43" s="29" t="s">
        <v>125</v>
      </c>
      <c r="AY43" s="32">
        <v>2011</v>
      </c>
      <c r="AZ43" s="127" t="s">
        <v>105</v>
      </c>
      <c r="BA43" s="127" t="s">
        <v>111</v>
      </c>
      <c r="BB43" s="29"/>
      <c r="BC43" s="29"/>
      <c r="BD43" s="29"/>
    </row>
    <row r="44" spans="1:56" ht="13.5" customHeight="1" x14ac:dyDescent="0.45">
      <c r="A44" s="685"/>
      <c r="B44" s="33" t="s">
        <v>118</v>
      </c>
      <c r="C44" s="685"/>
      <c r="D44" s="85" t="s">
        <v>55</v>
      </c>
      <c r="E44" s="86" t="s">
        <v>56</v>
      </c>
      <c r="F44" s="86" t="s">
        <v>57</v>
      </c>
      <c r="G44" s="86" t="s">
        <v>58</v>
      </c>
      <c r="H44" s="177" t="s">
        <v>59</v>
      </c>
      <c r="I44" s="32">
        <v>2.2000000000000002</v>
      </c>
      <c r="J44" s="126">
        <v>46.6</v>
      </c>
      <c r="K44" s="126">
        <v>8.1</v>
      </c>
      <c r="L44" s="126">
        <v>109.2</v>
      </c>
      <c r="M44" s="126">
        <v>131.6</v>
      </c>
      <c r="N44" s="90">
        <v>6.3</v>
      </c>
      <c r="O44" s="32" t="s">
        <v>60</v>
      </c>
      <c r="P44" s="32">
        <v>15</v>
      </c>
      <c r="Q44" s="32">
        <v>1</v>
      </c>
      <c r="R44" s="14">
        <f t="shared" ref="R44:S44" si="68">I44/1000000</f>
        <v>2.2000000000000001E-6</v>
      </c>
      <c r="S44" s="15">
        <f t="shared" si="68"/>
        <v>4.6600000000000001E-5</v>
      </c>
      <c r="T44" s="15">
        <f t="shared" si="1"/>
        <v>1E-3</v>
      </c>
      <c r="U44" s="15">
        <f t="shared" si="2"/>
        <v>2.2000000000000003E-9</v>
      </c>
      <c r="V44" s="15">
        <f t="shared" si="60"/>
        <v>2.2000000000000001E-3</v>
      </c>
      <c r="W44" s="15">
        <f t="shared" si="4"/>
        <v>4.66E-8</v>
      </c>
      <c r="X44" s="154">
        <f t="shared" si="5"/>
        <v>4.6600000000000003E-2</v>
      </c>
      <c r="Y44" s="35">
        <v>0.54</v>
      </c>
      <c r="Z44" s="35">
        <v>0.03</v>
      </c>
      <c r="AA44" s="36">
        <f t="shared" si="53"/>
        <v>5.5555555555555554</v>
      </c>
      <c r="AB44" s="35">
        <v>246</v>
      </c>
      <c r="AC44" s="37">
        <v>12</v>
      </c>
      <c r="AD44" s="35">
        <v>16.399999999999999</v>
      </c>
      <c r="AE44" s="37">
        <v>0.8</v>
      </c>
      <c r="AF44" s="35">
        <v>5.7000000000000002E-2</v>
      </c>
      <c r="AG44" s="37">
        <v>3.0000000000000001E-3</v>
      </c>
      <c r="AH44" s="35">
        <v>88</v>
      </c>
      <c r="AI44" s="37">
        <v>0</v>
      </c>
      <c r="AJ44" s="40">
        <v>13842971</v>
      </c>
      <c r="AK44" s="40">
        <v>237382</v>
      </c>
      <c r="AL44" s="36">
        <f t="shared" si="54"/>
        <v>1.7148197449810449</v>
      </c>
      <c r="AM44" s="41">
        <v>0.56000000000000005</v>
      </c>
      <c r="AN44" s="42">
        <v>0.57999999999999996</v>
      </c>
      <c r="AO44" s="41">
        <v>0.38</v>
      </c>
      <c r="AP44" s="41">
        <v>0.4</v>
      </c>
      <c r="AQ44" s="41">
        <f t="shared" si="55"/>
        <v>0.17999999999999994</v>
      </c>
      <c r="AR44" s="159">
        <f t="shared" si="56"/>
        <v>7.8666573462317549E-2</v>
      </c>
      <c r="AS44" s="25">
        <f t="shared" si="61"/>
        <v>5.7000000000000002E-2</v>
      </c>
      <c r="AT44" s="25">
        <f t="shared" si="62"/>
        <v>0.27272727272727271</v>
      </c>
      <c r="AU44" s="156">
        <f t="shared" si="63"/>
        <v>1.2875536480686695E-2</v>
      </c>
      <c r="AV44" s="26">
        <f t="shared" si="64"/>
        <v>-2.5360800310906573</v>
      </c>
      <c r="AW44" s="157">
        <f t="shared" si="65"/>
        <v>-2.0819934976389241</v>
      </c>
      <c r="AX44" s="29" t="s">
        <v>127</v>
      </c>
      <c r="AY44" s="32">
        <v>2011</v>
      </c>
      <c r="AZ44" s="127" t="s">
        <v>113</v>
      </c>
      <c r="BA44" s="127" t="s">
        <v>114</v>
      </c>
      <c r="BB44" s="29"/>
      <c r="BC44" s="29"/>
      <c r="BD44" s="29"/>
    </row>
    <row r="45" spans="1:56" ht="13.5" customHeight="1" x14ac:dyDescent="0.45">
      <c r="A45" s="685"/>
      <c r="B45" s="33" t="s">
        <v>128</v>
      </c>
      <c r="C45" s="691"/>
      <c r="D45" s="85" t="s">
        <v>55</v>
      </c>
      <c r="E45" s="86" t="s">
        <v>56</v>
      </c>
      <c r="F45" s="86" t="s">
        <v>57</v>
      </c>
      <c r="G45" s="86" t="s">
        <v>58</v>
      </c>
      <c r="H45" s="177" t="s">
        <v>59</v>
      </c>
      <c r="I45" s="32">
        <v>6.2</v>
      </c>
      <c r="J45" s="126">
        <v>75.3</v>
      </c>
      <c r="K45" s="126">
        <v>30</v>
      </c>
      <c r="L45" s="126">
        <v>195</v>
      </c>
      <c r="M45" s="126">
        <v>638.29999999999995</v>
      </c>
      <c r="N45" s="90">
        <v>6.3</v>
      </c>
      <c r="O45" s="32" t="s">
        <v>60</v>
      </c>
      <c r="P45" s="32">
        <v>15</v>
      </c>
      <c r="Q45" s="32">
        <v>1</v>
      </c>
      <c r="R45" s="14">
        <f t="shared" ref="R45:S45" si="69">I45/1000000</f>
        <v>6.1999999999999999E-6</v>
      </c>
      <c r="S45" s="15">
        <f t="shared" si="69"/>
        <v>7.5300000000000001E-5</v>
      </c>
      <c r="T45" s="15">
        <f t="shared" si="1"/>
        <v>1E-3</v>
      </c>
      <c r="U45" s="15">
        <f t="shared" si="2"/>
        <v>6.2000000000000001E-9</v>
      </c>
      <c r="V45" s="15">
        <f t="shared" si="60"/>
        <v>6.1999999999999998E-3</v>
      </c>
      <c r="W45" s="15">
        <f t="shared" si="4"/>
        <v>7.5300000000000006E-8</v>
      </c>
      <c r="X45" s="154">
        <f t="shared" si="5"/>
        <v>7.5300000000000006E-2</v>
      </c>
      <c r="Y45" s="35">
        <v>0.34</v>
      </c>
      <c r="Z45" s="35">
        <v>0.01</v>
      </c>
      <c r="AA45" s="36">
        <f t="shared" si="53"/>
        <v>2.9411764705882351</v>
      </c>
      <c r="AB45" s="35">
        <v>55</v>
      </c>
      <c r="AC45" s="37">
        <v>2</v>
      </c>
      <c r="AD45" s="35">
        <v>3.6</v>
      </c>
      <c r="AE45" s="37">
        <v>0.1</v>
      </c>
      <c r="AF45" s="35">
        <v>3.5999999999999997E-2</v>
      </c>
      <c r="AG45" s="37">
        <v>1E-3</v>
      </c>
      <c r="AH45" s="35">
        <v>88</v>
      </c>
      <c r="AI45" s="37">
        <v>1</v>
      </c>
      <c r="AJ45" s="40">
        <v>13361574</v>
      </c>
      <c r="AK45" s="40">
        <v>197201</v>
      </c>
      <c r="AL45" s="36">
        <f t="shared" si="54"/>
        <v>1.4758815091695034</v>
      </c>
      <c r="AM45" s="41">
        <v>0.35</v>
      </c>
      <c r="AN45" s="42">
        <v>0.35</v>
      </c>
      <c r="AO45" s="41">
        <v>0.45</v>
      </c>
      <c r="AP45" s="41">
        <v>0.45</v>
      </c>
      <c r="AQ45" s="41">
        <f t="shared" si="55"/>
        <v>-0.10000000000000003</v>
      </c>
      <c r="AR45" s="159">
        <f t="shared" si="56"/>
        <v>6.5062231101995424E-2</v>
      </c>
      <c r="AS45" s="25">
        <f t="shared" si="61"/>
        <v>3.5999999999999997E-2</v>
      </c>
      <c r="AT45" s="25">
        <f t="shared" si="62"/>
        <v>6.0931899641577067E-2</v>
      </c>
      <c r="AU45" s="156">
        <f t="shared" si="63"/>
        <v>5.0169691603954552E-3</v>
      </c>
      <c r="AV45" s="26">
        <f t="shared" si="64"/>
        <v>-3.5078797674204614</v>
      </c>
      <c r="AW45" s="157">
        <f t="shared" si="65"/>
        <v>-3.0611173891455885</v>
      </c>
      <c r="AX45" s="29" t="s">
        <v>125</v>
      </c>
      <c r="AY45" s="32">
        <v>2011</v>
      </c>
      <c r="AZ45" s="127" t="s">
        <v>113</v>
      </c>
      <c r="BA45" s="127" t="s">
        <v>116</v>
      </c>
      <c r="BB45" s="29"/>
      <c r="BC45" s="29"/>
      <c r="BD45" s="29"/>
    </row>
    <row r="46" spans="1:56" ht="13.5" customHeight="1" x14ac:dyDescent="0.45">
      <c r="A46" s="684" t="s">
        <v>129</v>
      </c>
      <c r="B46" s="7" t="s">
        <v>100</v>
      </c>
      <c r="C46" s="686" t="s">
        <v>130</v>
      </c>
      <c r="D46" s="128" t="s">
        <v>55</v>
      </c>
      <c r="E46" s="129" t="s">
        <v>56</v>
      </c>
      <c r="F46" s="129" t="s">
        <v>57</v>
      </c>
      <c r="G46" s="129" t="s">
        <v>58</v>
      </c>
      <c r="H46" s="130" t="s">
        <v>59</v>
      </c>
      <c r="I46" s="62">
        <v>1.5</v>
      </c>
      <c r="J46" s="62">
        <v>30</v>
      </c>
      <c r="K46" s="62">
        <v>3</v>
      </c>
      <c r="L46" s="62">
        <v>100</v>
      </c>
      <c r="M46" s="62">
        <v>1</v>
      </c>
      <c r="N46" s="131">
        <v>6.3</v>
      </c>
      <c r="O46" s="62" t="s">
        <v>60</v>
      </c>
      <c r="P46" s="62">
        <v>15</v>
      </c>
      <c r="Q46" s="62">
        <v>1</v>
      </c>
      <c r="R46" s="113">
        <f t="shared" ref="R46:S46" si="70">I46/1000000</f>
        <v>1.5E-6</v>
      </c>
      <c r="S46" s="114">
        <f t="shared" si="70"/>
        <v>3.0000000000000001E-5</v>
      </c>
      <c r="T46" s="114">
        <f t="shared" si="1"/>
        <v>1E-3</v>
      </c>
      <c r="U46" s="114">
        <f t="shared" si="2"/>
        <v>1.5E-9</v>
      </c>
      <c r="V46" s="114">
        <f t="shared" si="60"/>
        <v>1.5E-3</v>
      </c>
      <c r="W46" s="114">
        <f t="shared" si="4"/>
        <v>3.0000000000000004E-8</v>
      </c>
      <c r="X46" s="115">
        <f t="shared" si="5"/>
        <v>3.0000000000000002E-2</v>
      </c>
      <c r="Y46" s="84">
        <v>0.28999999999999998</v>
      </c>
      <c r="Z46" s="84">
        <v>0.02</v>
      </c>
      <c r="AA46" s="116">
        <f t="shared" si="53"/>
        <v>6.8965517241379324</v>
      </c>
      <c r="AB46" s="84">
        <v>193</v>
      </c>
      <c r="AC46" s="117">
        <v>11</v>
      </c>
      <c r="AD46" s="84">
        <v>12.8</v>
      </c>
      <c r="AE46" s="117">
        <v>0.7</v>
      </c>
      <c r="AF46" s="84">
        <v>3.1E-2</v>
      </c>
      <c r="AG46" s="117">
        <v>2E-3</v>
      </c>
      <c r="AH46" s="84">
        <v>85</v>
      </c>
      <c r="AI46" s="117">
        <v>1</v>
      </c>
      <c r="AJ46" s="118">
        <v>13892587</v>
      </c>
      <c r="AK46" s="118">
        <v>327405</v>
      </c>
      <c r="AL46" s="116">
        <f t="shared" si="54"/>
        <v>2.3566884986935839</v>
      </c>
      <c r="AM46" s="119">
        <v>0.39</v>
      </c>
      <c r="AN46" s="120">
        <v>0.39</v>
      </c>
      <c r="AO46" s="119">
        <v>0.24</v>
      </c>
      <c r="AP46" s="119">
        <v>0.24</v>
      </c>
      <c r="AQ46" s="119">
        <f t="shared" si="55"/>
        <v>0.15000000000000002</v>
      </c>
      <c r="AR46" s="121">
        <f t="shared" si="56"/>
        <v>5.2310105180321885E-2</v>
      </c>
      <c r="AS46" s="122">
        <f t="shared" si="61"/>
        <v>3.1E-2</v>
      </c>
      <c r="AT46" s="122">
        <f t="shared" si="62"/>
        <v>0.21481481481481479</v>
      </c>
      <c r="AU46" s="123">
        <f t="shared" si="63"/>
        <v>1.0740740740740738E-2</v>
      </c>
      <c r="AV46" s="124">
        <f t="shared" si="64"/>
        <v>-2.9114410535807682</v>
      </c>
      <c r="AW46" s="125">
        <f t="shared" si="65"/>
        <v>-2.5058735114744732</v>
      </c>
      <c r="AX46" s="27"/>
      <c r="AY46" s="62">
        <v>2013</v>
      </c>
      <c r="AZ46" s="27"/>
      <c r="BA46" s="27"/>
      <c r="BB46" s="27"/>
      <c r="BC46" s="27"/>
      <c r="BD46" s="27"/>
    </row>
    <row r="47" spans="1:56" ht="13.5" customHeight="1" x14ac:dyDescent="0.45">
      <c r="A47" s="685"/>
      <c r="B47" s="60" t="s">
        <v>102</v>
      </c>
      <c r="C47" s="685"/>
      <c r="D47" s="85" t="s">
        <v>55</v>
      </c>
      <c r="E47" s="86" t="s">
        <v>56</v>
      </c>
      <c r="F47" s="86" t="s">
        <v>57</v>
      </c>
      <c r="G47" s="86" t="s">
        <v>58</v>
      </c>
      <c r="H47" s="177" t="s">
        <v>59</v>
      </c>
      <c r="I47" s="32">
        <v>1.5</v>
      </c>
      <c r="J47" s="32">
        <v>30</v>
      </c>
      <c r="K47" s="32">
        <v>3</v>
      </c>
      <c r="L47" s="32">
        <v>100</v>
      </c>
      <c r="M47" s="32">
        <v>10</v>
      </c>
      <c r="N47" s="90">
        <v>6.3</v>
      </c>
      <c r="O47" s="32" t="s">
        <v>60</v>
      </c>
      <c r="P47" s="32">
        <v>15</v>
      </c>
      <c r="Q47" s="32">
        <v>1</v>
      </c>
      <c r="R47" s="14">
        <f t="shared" ref="R47:S47" si="71">I47/1000000</f>
        <v>1.5E-6</v>
      </c>
      <c r="S47" s="15">
        <f t="shared" si="71"/>
        <v>3.0000000000000001E-5</v>
      </c>
      <c r="T47" s="15">
        <f t="shared" si="1"/>
        <v>1E-3</v>
      </c>
      <c r="U47" s="15">
        <f t="shared" si="2"/>
        <v>1.5E-9</v>
      </c>
      <c r="V47" s="15">
        <f t="shared" si="60"/>
        <v>1.5E-3</v>
      </c>
      <c r="W47" s="15">
        <f t="shared" si="4"/>
        <v>3.0000000000000004E-8</v>
      </c>
      <c r="X47" s="154">
        <f t="shared" si="5"/>
        <v>3.0000000000000002E-2</v>
      </c>
      <c r="Y47" s="35">
        <v>0.3</v>
      </c>
      <c r="Z47" s="35">
        <v>0.06</v>
      </c>
      <c r="AA47" s="36">
        <f t="shared" si="53"/>
        <v>20</v>
      </c>
      <c r="AB47" s="35">
        <v>198</v>
      </c>
      <c r="AC47" s="37">
        <v>39</v>
      </c>
      <c r="AD47" s="35">
        <v>13</v>
      </c>
      <c r="AE47" s="37">
        <v>3</v>
      </c>
      <c r="AF47" s="35">
        <v>3.1E-2</v>
      </c>
      <c r="AG47" s="37">
        <v>6.0000000000000001E-3</v>
      </c>
      <c r="AH47" s="35">
        <v>87</v>
      </c>
      <c r="AI47" s="37">
        <v>0</v>
      </c>
      <c r="AJ47" s="40">
        <v>13963963</v>
      </c>
      <c r="AK47" s="40">
        <v>156194</v>
      </c>
      <c r="AL47" s="36">
        <f t="shared" si="54"/>
        <v>1.118550657861239</v>
      </c>
      <c r="AM47" s="41">
        <v>0.39</v>
      </c>
      <c r="AN47" s="42">
        <v>0.4</v>
      </c>
      <c r="AO47" s="41">
        <v>0.24</v>
      </c>
      <c r="AP47" s="41">
        <v>0.25</v>
      </c>
      <c r="AQ47" s="41">
        <f t="shared" si="55"/>
        <v>0.15000000000000002</v>
      </c>
      <c r="AR47" s="159">
        <f t="shared" si="56"/>
        <v>5.2310105180321885E-2</v>
      </c>
      <c r="AS47" s="25">
        <f t="shared" si="61"/>
        <v>3.1E-2</v>
      </c>
      <c r="AT47" s="25">
        <f t="shared" si="62"/>
        <v>0.22222222222222221</v>
      </c>
      <c r="AU47" s="156">
        <f t="shared" si="63"/>
        <v>1.111111111111111E-2</v>
      </c>
      <c r="AV47" s="26">
        <f t="shared" si="64"/>
        <v>-2.8911001225753594</v>
      </c>
      <c r="AW47" s="157">
        <f t="shared" si="65"/>
        <v>-2.4889227356366326</v>
      </c>
      <c r="AX47" s="29"/>
      <c r="AY47" s="32">
        <v>2013</v>
      </c>
      <c r="AZ47" s="29"/>
      <c r="BA47" s="29"/>
      <c r="BB47" s="29"/>
      <c r="BC47" s="29"/>
      <c r="BD47" s="29"/>
    </row>
    <row r="48" spans="1:56" ht="13.5" customHeight="1" x14ac:dyDescent="0.45">
      <c r="A48" s="685"/>
      <c r="B48" s="60" t="s">
        <v>107</v>
      </c>
      <c r="C48" s="685"/>
      <c r="D48" s="85" t="s">
        <v>55</v>
      </c>
      <c r="E48" s="86" t="s">
        <v>56</v>
      </c>
      <c r="F48" s="86" t="s">
        <v>57</v>
      </c>
      <c r="G48" s="86" t="s">
        <v>58</v>
      </c>
      <c r="H48" s="177" t="s">
        <v>59</v>
      </c>
      <c r="I48" s="408">
        <v>1.5</v>
      </c>
      <c r="J48" s="408">
        <v>30</v>
      </c>
      <c r="K48" s="408">
        <v>3</v>
      </c>
      <c r="L48" s="408">
        <v>100</v>
      </c>
      <c r="M48" s="408">
        <v>100</v>
      </c>
      <c r="N48" s="90">
        <v>6.3</v>
      </c>
      <c r="O48" s="32" t="s">
        <v>60</v>
      </c>
      <c r="P48" s="32">
        <v>15</v>
      </c>
      <c r="Q48" s="32">
        <v>1</v>
      </c>
      <c r="R48" s="14">
        <f t="shared" ref="R48:S48" si="72">I48/1000000</f>
        <v>1.5E-6</v>
      </c>
      <c r="S48" s="15">
        <f t="shared" si="72"/>
        <v>3.0000000000000001E-5</v>
      </c>
      <c r="T48" s="15">
        <f t="shared" si="1"/>
        <v>1E-3</v>
      </c>
      <c r="U48" s="15">
        <f t="shared" si="2"/>
        <v>1.5E-9</v>
      </c>
      <c r="V48" s="15">
        <f t="shared" si="60"/>
        <v>1.5E-3</v>
      </c>
      <c r="W48" s="15">
        <f t="shared" si="4"/>
        <v>3.0000000000000004E-8</v>
      </c>
      <c r="X48" s="154">
        <f t="shared" si="5"/>
        <v>3.0000000000000002E-2</v>
      </c>
      <c r="Y48" s="35">
        <v>0.376</v>
      </c>
      <c r="Z48" s="35">
        <v>5.0000000000000001E-3</v>
      </c>
      <c r="AA48" s="36">
        <f t="shared" si="53"/>
        <v>1.3297872340425532</v>
      </c>
      <c r="AB48" s="35">
        <v>251</v>
      </c>
      <c r="AC48" s="37">
        <v>4</v>
      </c>
      <c r="AD48" s="35">
        <v>16.7</v>
      </c>
      <c r="AE48" s="37">
        <v>0.2</v>
      </c>
      <c r="AF48" s="35">
        <v>3.9800000000000002E-2</v>
      </c>
      <c r="AG48" s="37">
        <v>5.9999999999999995E-4</v>
      </c>
      <c r="AH48" s="35">
        <v>89</v>
      </c>
      <c r="AI48" s="37">
        <v>0</v>
      </c>
      <c r="AJ48" s="40">
        <v>13934047</v>
      </c>
      <c r="AK48" s="40">
        <v>7218</v>
      </c>
      <c r="AL48" s="36">
        <f t="shared" si="54"/>
        <v>5.1801174490081744E-2</v>
      </c>
      <c r="AM48" s="41">
        <v>0.4</v>
      </c>
      <c r="AN48" s="42">
        <v>0.4</v>
      </c>
      <c r="AO48" s="41">
        <v>0.24</v>
      </c>
      <c r="AP48" s="41">
        <v>0.25</v>
      </c>
      <c r="AQ48" s="41">
        <f t="shared" si="55"/>
        <v>0.15000000000000002</v>
      </c>
      <c r="AR48" s="159">
        <f t="shared" si="56"/>
        <v>6.6124728610905459E-2</v>
      </c>
      <c r="AS48" s="25">
        <f t="shared" si="61"/>
        <v>3.9800000000000002E-2</v>
      </c>
      <c r="AT48" s="25">
        <f t="shared" si="62"/>
        <v>0.2785185185185185</v>
      </c>
      <c r="AU48" s="156">
        <f t="shared" si="63"/>
        <v>1.3925925925925925E-2</v>
      </c>
      <c r="AV48" s="26">
        <f t="shared" si="64"/>
        <v>-2.6556642382130446</v>
      </c>
      <c r="AW48" s="157">
        <f t="shared" si="65"/>
        <v>-2.251079547367163</v>
      </c>
      <c r="AX48" s="29"/>
      <c r="AY48" s="32">
        <v>2013</v>
      </c>
      <c r="AZ48" s="29"/>
      <c r="BA48" s="29"/>
      <c r="BB48" s="29"/>
      <c r="BC48" s="29"/>
      <c r="BD48" s="29"/>
    </row>
    <row r="49" spans="1:56" ht="13.5" customHeight="1" x14ac:dyDescent="0.45">
      <c r="A49" s="685"/>
      <c r="B49" s="60" t="s">
        <v>110</v>
      </c>
      <c r="C49" s="685"/>
      <c r="D49" s="85" t="s">
        <v>55</v>
      </c>
      <c r="E49" s="86" t="s">
        <v>56</v>
      </c>
      <c r="F49" s="86" t="s">
        <v>57</v>
      </c>
      <c r="G49" s="86" t="s">
        <v>58</v>
      </c>
      <c r="H49" s="177" t="s">
        <v>59</v>
      </c>
      <c r="I49" s="32">
        <v>1.5</v>
      </c>
      <c r="J49" s="32">
        <v>30</v>
      </c>
      <c r="K49" s="32">
        <v>3</v>
      </c>
      <c r="L49" s="32">
        <v>100</v>
      </c>
      <c r="M49" s="32">
        <v>500</v>
      </c>
      <c r="N49" s="90">
        <v>6.3</v>
      </c>
      <c r="O49" s="32" t="s">
        <v>60</v>
      </c>
      <c r="P49" s="32">
        <v>15</v>
      </c>
      <c r="Q49" s="32">
        <v>1</v>
      </c>
      <c r="R49" s="14">
        <f t="shared" ref="R49:S49" si="73">I49/1000000</f>
        <v>1.5E-6</v>
      </c>
      <c r="S49" s="15">
        <f t="shared" si="73"/>
        <v>3.0000000000000001E-5</v>
      </c>
      <c r="T49" s="15">
        <f t="shared" si="1"/>
        <v>1E-3</v>
      </c>
      <c r="U49" s="15">
        <f t="shared" si="2"/>
        <v>1.5E-9</v>
      </c>
      <c r="V49" s="15">
        <f t="shared" si="60"/>
        <v>1.5E-3</v>
      </c>
      <c r="W49" s="15">
        <f t="shared" si="4"/>
        <v>3.0000000000000004E-8</v>
      </c>
      <c r="X49" s="154">
        <f t="shared" si="5"/>
        <v>3.0000000000000002E-2</v>
      </c>
      <c r="Y49" s="35">
        <v>0.27</v>
      </c>
      <c r="Z49" s="35">
        <v>0.01</v>
      </c>
      <c r="AA49" s="36">
        <f t="shared" si="53"/>
        <v>3.7037037037037033</v>
      </c>
      <c r="AB49" s="35">
        <v>178</v>
      </c>
      <c r="AC49" s="37">
        <v>7</v>
      </c>
      <c r="AD49" s="35">
        <v>11.9</v>
      </c>
      <c r="AE49" s="37">
        <v>0.5</v>
      </c>
      <c r="AF49" s="35">
        <v>2.8000000000000001E-2</v>
      </c>
      <c r="AG49" s="37">
        <v>1E-3</v>
      </c>
      <c r="AH49" s="35">
        <v>89</v>
      </c>
      <c r="AI49" s="37">
        <v>1</v>
      </c>
      <c r="AJ49" s="40">
        <v>13672398</v>
      </c>
      <c r="AK49" s="40">
        <v>77282</v>
      </c>
      <c r="AL49" s="36">
        <f t="shared" si="54"/>
        <v>0.56524100600348237</v>
      </c>
      <c r="AM49" s="41">
        <v>0.37</v>
      </c>
      <c r="AN49" s="42">
        <v>0.38</v>
      </c>
      <c r="AO49" s="41">
        <v>0.22</v>
      </c>
      <c r="AP49" s="41">
        <v>0.22</v>
      </c>
      <c r="AQ49" s="41">
        <f t="shared" si="55"/>
        <v>0.16</v>
      </c>
      <c r="AR49" s="159">
        <f t="shared" si="56"/>
        <v>4.8829787072624302E-2</v>
      </c>
      <c r="AS49" s="25">
        <f t="shared" si="61"/>
        <v>2.8000000000000001E-2</v>
      </c>
      <c r="AT49" s="25">
        <f t="shared" si="62"/>
        <v>0.2</v>
      </c>
      <c r="AU49" s="156">
        <f t="shared" si="63"/>
        <v>0.01</v>
      </c>
      <c r="AV49" s="26">
        <f t="shared" si="64"/>
        <v>-2.9950295096940316</v>
      </c>
      <c r="AW49" s="157">
        <f t="shared" si="65"/>
        <v>-2.5924943406205165</v>
      </c>
      <c r="AX49" s="29"/>
      <c r="AY49" s="32">
        <v>2013</v>
      </c>
      <c r="AZ49" s="29"/>
      <c r="BA49" s="29"/>
      <c r="BB49" s="29"/>
      <c r="BC49" s="29"/>
      <c r="BD49" s="29"/>
    </row>
    <row r="50" spans="1:56" ht="13.5" customHeight="1" x14ac:dyDescent="0.45">
      <c r="A50" s="685"/>
      <c r="B50" s="60" t="s">
        <v>112</v>
      </c>
      <c r="C50" s="685"/>
      <c r="D50" s="85" t="s">
        <v>55</v>
      </c>
      <c r="E50" s="86" t="s">
        <v>56</v>
      </c>
      <c r="F50" s="86" t="s">
        <v>57</v>
      </c>
      <c r="G50" s="86" t="s">
        <v>58</v>
      </c>
      <c r="H50" s="177" t="s">
        <v>59</v>
      </c>
      <c r="I50" s="32">
        <v>1.5</v>
      </c>
      <c r="J50" s="32">
        <v>30</v>
      </c>
      <c r="K50" s="32">
        <v>3</v>
      </c>
      <c r="L50" s="32">
        <v>100</v>
      </c>
      <c r="M50" s="32">
        <v>1000</v>
      </c>
      <c r="N50" s="90">
        <v>6.3</v>
      </c>
      <c r="O50" s="32" t="s">
        <v>60</v>
      </c>
      <c r="P50" s="32">
        <v>15</v>
      </c>
      <c r="Q50" s="32">
        <v>1</v>
      </c>
      <c r="R50" s="14">
        <f t="shared" ref="R50:S50" si="74">I50/1000000</f>
        <v>1.5E-6</v>
      </c>
      <c r="S50" s="15">
        <f t="shared" si="74"/>
        <v>3.0000000000000001E-5</v>
      </c>
      <c r="T50" s="15">
        <f t="shared" si="1"/>
        <v>1E-3</v>
      </c>
      <c r="U50" s="15">
        <f t="shared" si="2"/>
        <v>1.5E-9</v>
      </c>
      <c r="V50" s="15">
        <f t="shared" si="60"/>
        <v>1.5E-3</v>
      </c>
      <c r="W50" s="15">
        <f t="shared" si="4"/>
        <v>3.0000000000000004E-8</v>
      </c>
      <c r="X50" s="154">
        <f t="shared" si="5"/>
        <v>3.0000000000000002E-2</v>
      </c>
      <c r="Y50" s="35">
        <v>0.09</v>
      </c>
      <c r="Z50" s="35">
        <v>0.1</v>
      </c>
      <c r="AA50" s="36">
        <f t="shared" si="53"/>
        <v>111.11111111111111</v>
      </c>
      <c r="AB50" s="35">
        <v>58</v>
      </c>
      <c r="AC50" s="37">
        <v>65</v>
      </c>
      <c r="AD50" s="35">
        <v>4</v>
      </c>
      <c r="AE50" s="37">
        <v>4</v>
      </c>
      <c r="AF50" s="35">
        <v>0.01</v>
      </c>
      <c r="AG50" s="37">
        <v>0.01</v>
      </c>
      <c r="AH50" s="35">
        <v>88</v>
      </c>
      <c r="AI50" s="37">
        <v>2</v>
      </c>
      <c r="AJ50" s="40">
        <v>13411290</v>
      </c>
      <c r="AK50" s="40">
        <v>1326513</v>
      </c>
      <c r="AL50" s="36">
        <f t="shared" si="54"/>
        <v>9.8910171952138839</v>
      </c>
      <c r="AM50" s="41">
        <v>0.63</v>
      </c>
      <c r="AN50" s="42">
        <v>0.65</v>
      </c>
      <c r="AO50" s="41">
        <v>0.16</v>
      </c>
      <c r="AP50" s="41">
        <v>0.17</v>
      </c>
      <c r="AQ50" s="41">
        <f t="shared" si="55"/>
        <v>0.48</v>
      </c>
      <c r="AR50" s="159">
        <f t="shared" si="56"/>
        <v>1.3062041378680368E-2</v>
      </c>
      <c r="AS50" s="25">
        <f t="shared" si="61"/>
        <v>0.01</v>
      </c>
      <c r="AT50" s="25">
        <f t="shared" si="62"/>
        <v>6.6666666666666666E-2</v>
      </c>
      <c r="AU50" s="156">
        <f t="shared" si="63"/>
        <v>3.3333333333333327E-3</v>
      </c>
      <c r="AV50" s="26">
        <f t="shared" si="64"/>
        <v>-4.0660446497673606</v>
      </c>
      <c r="AW50" s="157">
        <f t="shared" si="65"/>
        <v>-3.6566101935451503</v>
      </c>
      <c r="AX50" s="29" t="s">
        <v>131</v>
      </c>
      <c r="AY50" s="32">
        <v>2013</v>
      </c>
      <c r="AZ50" s="29"/>
      <c r="BA50" s="29"/>
      <c r="BB50" s="29"/>
      <c r="BC50" s="29"/>
      <c r="BD50" s="29"/>
    </row>
    <row r="51" spans="1:56" ht="13.5" customHeight="1" x14ac:dyDescent="0.45">
      <c r="A51" s="684" t="s">
        <v>132</v>
      </c>
      <c r="B51" s="7" t="s">
        <v>100</v>
      </c>
      <c r="C51" s="686" t="s">
        <v>133</v>
      </c>
      <c r="D51" s="128" t="s">
        <v>55</v>
      </c>
      <c r="E51" s="129" t="s">
        <v>56</v>
      </c>
      <c r="F51" s="129" t="s">
        <v>57</v>
      </c>
      <c r="G51" s="129" t="s">
        <v>58</v>
      </c>
      <c r="H51" s="130" t="s">
        <v>59</v>
      </c>
      <c r="I51" s="62">
        <v>1.5</v>
      </c>
      <c r="J51" s="62">
        <v>30</v>
      </c>
      <c r="K51" s="62">
        <v>3</v>
      </c>
      <c r="L51" s="62">
        <v>1</v>
      </c>
      <c r="M51" s="62">
        <v>100</v>
      </c>
      <c r="N51" s="131">
        <v>6.3</v>
      </c>
      <c r="O51" s="62" t="s">
        <v>60</v>
      </c>
      <c r="P51" s="62">
        <v>15</v>
      </c>
      <c r="Q51" s="62">
        <v>1</v>
      </c>
      <c r="R51" s="113">
        <f t="shared" ref="R51:S51" si="75">I51/1000000</f>
        <v>1.5E-6</v>
      </c>
      <c r="S51" s="114">
        <f t="shared" si="75"/>
        <v>3.0000000000000001E-5</v>
      </c>
      <c r="T51" s="114">
        <f t="shared" si="1"/>
        <v>1E-3</v>
      </c>
      <c r="U51" s="114">
        <f t="shared" si="2"/>
        <v>1.5E-9</v>
      </c>
      <c r="V51" s="114">
        <f t="shared" si="60"/>
        <v>1.5E-3</v>
      </c>
      <c r="W51" s="114">
        <f t="shared" si="4"/>
        <v>3.0000000000000004E-8</v>
      </c>
      <c r="X51" s="115">
        <f t="shared" si="5"/>
        <v>3.0000000000000002E-2</v>
      </c>
      <c r="Y51" s="84">
        <v>1.2999999999999999E-2</v>
      </c>
      <c r="Z51" s="84">
        <v>2E-3</v>
      </c>
      <c r="AA51" s="116">
        <f t="shared" si="53"/>
        <v>15.384615384615385</v>
      </c>
      <c r="AB51" s="84">
        <v>9</v>
      </c>
      <c r="AC51" s="117">
        <v>1</v>
      </c>
      <c r="AD51" s="84">
        <v>0.6</v>
      </c>
      <c r="AE51" s="117">
        <v>0.09</v>
      </c>
      <c r="AF51" s="84">
        <v>1.4E-3</v>
      </c>
      <c r="AG51" s="117">
        <v>2.0000000000000001E-4</v>
      </c>
      <c r="AH51" s="84">
        <v>95</v>
      </c>
      <c r="AI51" s="117">
        <v>1</v>
      </c>
      <c r="AJ51" s="118">
        <v>14078250</v>
      </c>
      <c r="AK51" s="118">
        <v>49027</v>
      </c>
      <c r="AL51" s="116">
        <f t="shared" si="54"/>
        <v>0.34824640846696142</v>
      </c>
      <c r="AM51" s="119">
        <v>0.4</v>
      </c>
      <c r="AN51" s="120">
        <v>0.41</v>
      </c>
      <c r="AO51" s="119">
        <v>0.33</v>
      </c>
      <c r="AP51" s="119">
        <v>0.34</v>
      </c>
      <c r="AQ51" s="119">
        <f t="shared" si="55"/>
        <v>6.9999999999999951E-2</v>
      </c>
      <c r="AR51" s="121">
        <f t="shared" si="56"/>
        <v>2.3259954787755686E-3</v>
      </c>
      <c r="AS51" s="122">
        <f t="shared" si="61"/>
        <v>1.4E-3</v>
      </c>
      <c r="AT51" s="122">
        <f t="shared" si="62"/>
        <v>9.6296296296296286E-3</v>
      </c>
      <c r="AU51" s="123">
        <f t="shared" si="63"/>
        <v>4.8148148148148139E-4</v>
      </c>
      <c r="AV51" s="124">
        <f t="shared" si="64"/>
        <v>-6.0134059800377315</v>
      </c>
      <c r="AW51" s="125">
        <f t="shared" si="65"/>
        <v>-5.6070967781659311</v>
      </c>
      <c r="AX51" s="27"/>
      <c r="AY51" s="62">
        <v>2015</v>
      </c>
      <c r="AZ51" s="27"/>
      <c r="BA51" s="27"/>
      <c r="BB51" s="27"/>
      <c r="BC51" s="27"/>
      <c r="BD51" s="27"/>
    </row>
    <row r="52" spans="1:56" ht="13.5" customHeight="1" x14ac:dyDescent="0.45">
      <c r="A52" s="685"/>
      <c r="B52" s="60" t="s">
        <v>102</v>
      </c>
      <c r="C52" s="685"/>
      <c r="D52" s="85" t="s">
        <v>55</v>
      </c>
      <c r="E52" s="86" t="s">
        <v>56</v>
      </c>
      <c r="F52" s="86" t="s">
        <v>57</v>
      </c>
      <c r="G52" s="86" t="s">
        <v>58</v>
      </c>
      <c r="H52" s="177" t="s">
        <v>59</v>
      </c>
      <c r="I52" s="32">
        <v>1.5</v>
      </c>
      <c r="J52" s="32">
        <v>30</v>
      </c>
      <c r="K52" s="32">
        <v>3</v>
      </c>
      <c r="L52" s="32">
        <v>10</v>
      </c>
      <c r="M52" s="32">
        <v>100</v>
      </c>
      <c r="N52" s="90">
        <v>6.3</v>
      </c>
      <c r="O52" s="32" t="s">
        <v>60</v>
      </c>
      <c r="P52" s="32">
        <v>15</v>
      </c>
      <c r="Q52" s="32">
        <v>1</v>
      </c>
      <c r="R52" s="14">
        <f t="shared" ref="R52:S52" si="76">I52/1000000</f>
        <v>1.5E-6</v>
      </c>
      <c r="S52" s="15">
        <f t="shared" si="76"/>
        <v>3.0000000000000001E-5</v>
      </c>
      <c r="T52" s="15">
        <f t="shared" si="1"/>
        <v>1E-3</v>
      </c>
      <c r="U52" s="15">
        <f t="shared" si="2"/>
        <v>1.5E-9</v>
      </c>
      <c r="V52" s="15">
        <f t="shared" si="60"/>
        <v>1.5E-3</v>
      </c>
      <c r="W52" s="15">
        <f t="shared" si="4"/>
        <v>3.0000000000000004E-8</v>
      </c>
      <c r="X52" s="154">
        <f t="shared" si="5"/>
        <v>3.0000000000000002E-2</v>
      </c>
      <c r="Y52" s="35">
        <v>0.157</v>
      </c>
      <c r="Z52" s="35">
        <v>5.0000000000000001E-3</v>
      </c>
      <c r="AA52" s="36">
        <f t="shared" si="53"/>
        <v>3.1847133757961785</v>
      </c>
      <c r="AB52" s="35">
        <v>105</v>
      </c>
      <c r="AC52" s="37">
        <v>4</v>
      </c>
      <c r="AD52" s="35">
        <v>7</v>
      </c>
      <c r="AE52" s="37">
        <v>0.2</v>
      </c>
      <c r="AF52" s="35">
        <v>1.66E-2</v>
      </c>
      <c r="AG52" s="37">
        <v>5.9999999999999995E-4</v>
      </c>
      <c r="AH52" s="35">
        <v>88</v>
      </c>
      <c r="AI52" s="37">
        <v>0</v>
      </c>
      <c r="AJ52" s="40">
        <v>13961408</v>
      </c>
      <c r="AK52" s="40">
        <v>32043</v>
      </c>
      <c r="AL52" s="36">
        <f t="shared" si="54"/>
        <v>0.2295112355430054</v>
      </c>
      <c r="AM52" s="41">
        <v>0.39</v>
      </c>
      <c r="AN52" s="42">
        <v>0.39</v>
      </c>
      <c r="AO52" s="41">
        <v>0.28000000000000003</v>
      </c>
      <c r="AP52" s="41">
        <v>0.28999999999999998</v>
      </c>
      <c r="AQ52" s="41">
        <f t="shared" si="55"/>
        <v>0.10000000000000003</v>
      </c>
      <c r="AR52" s="159">
        <f t="shared" si="56"/>
        <v>2.8011217612688492E-2</v>
      </c>
      <c r="AS52" s="25">
        <f t="shared" si="61"/>
        <v>1.66E-2</v>
      </c>
      <c r="AT52" s="25">
        <f t="shared" si="62"/>
        <v>0.11629629629629629</v>
      </c>
      <c r="AU52" s="156">
        <f t="shared" si="63"/>
        <v>5.8148148148148143E-3</v>
      </c>
      <c r="AV52" s="26">
        <f t="shared" si="64"/>
        <v>-3.5294559278091544</v>
      </c>
      <c r="AW52" s="157">
        <f t="shared" si="65"/>
        <v>-3.124983324851903</v>
      </c>
      <c r="AX52" s="29"/>
      <c r="AY52" s="32">
        <v>2015</v>
      </c>
      <c r="AZ52" s="29"/>
      <c r="BA52" s="29"/>
      <c r="BB52" s="29"/>
      <c r="BC52" s="29"/>
      <c r="BD52" s="29"/>
    </row>
    <row r="53" spans="1:56" ht="13.5" customHeight="1" x14ac:dyDescent="0.45">
      <c r="A53" s="685"/>
      <c r="B53" s="60" t="s">
        <v>107</v>
      </c>
      <c r="C53" s="685"/>
      <c r="D53" s="85" t="s">
        <v>55</v>
      </c>
      <c r="E53" s="86" t="s">
        <v>56</v>
      </c>
      <c r="F53" s="86" t="s">
        <v>57</v>
      </c>
      <c r="G53" s="86" t="s">
        <v>58</v>
      </c>
      <c r="H53" s="177" t="s">
        <v>59</v>
      </c>
      <c r="I53" s="32">
        <v>1.5</v>
      </c>
      <c r="J53" s="32">
        <v>30</v>
      </c>
      <c r="K53" s="32">
        <v>3</v>
      </c>
      <c r="L53" s="32">
        <v>500</v>
      </c>
      <c r="M53" s="32">
        <v>100</v>
      </c>
      <c r="N53" s="90">
        <v>6.3</v>
      </c>
      <c r="O53" s="32" t="s">
        <v>60</v>
      </c>
      <c r="P53" s="32">
        <v>15</v>
      </c>
      <c r="Q53" s="32">
        <v>1</v>
      </c>
      <c r="R53" s="14">
        <f t="shared" ref="R53:S53" si="77">I53/1000000</f>
        <v>1.5E-6</v>
      </c>
      <c r="S53" s="15">
        <f t="shared" si="77"/>
        <v>3.0000000000000001E-5</v>
      </c>
      <c r="T53" s="15">
        <f t="shared" si="1"/>
        <v>1E-3</v>
      </c>
      <c r="U53" s="15">
        <f t="shared" si="2"/>
        <v>1.5E-9</v>
      </c>
      <c r="V53" s="15">
        <f t="shared" si="60"/>
        <v>1.5E-3</v>
      </c>
      <c r="W53" s="15">
        <f t="shared" si="4"/>
        <v>3.0000000000000004E-8</v>
      </c>
      <c r="X53" s="154">
        <f t="shared" si="5"/>
        <v>3.0000000000000002E-2</v>
      </c>
      <c r="Y53" s="35">
        <v>0.25</v>
      </c>
      <c r="Z53" s="35">
        <v>0.02</v>
      </c>
      <c r="AA53" s="36">
        <f t="shared" si="53"/>
        <v>8</v>
      </c>
      <c r="AB53" s="35">
        <v>170</v>
      </c>
      <c r="AC53" s="37">
        <v>11</v>
      </c>
      <c r="AD53" s="35">
        <v>11.3</v>
      </c>
      <c r="AE53" s="37">
        <v>0.8</v>
      </c>
      <c r="AF53" s="35">
        <v>2.7E-2</v>
      </c>
      <c r="AG53" s="37">
        <v>2E-3</v>
      </c>
      <c r="AH53" s="35">
        <v>83</v>
      </c>
      <c r="AI53" s="37">
        <v>0</v>
      </c>
      <c r="AJ53" s="40">
        <v>13963798</v>
      </c>
      <c r="AK53" s="40">
        <v>206561</v>
      </c>
      <c r="AL53" s="36">
        <f t="shared" si="54"/>
        <v>1.4792608715766298</v>
      </c>
      <c r="AM53" s="41">
        <v>0.34</v>
      </c>
      <c r="AN53" s="42">
        <v>0.35</v>
      </c>
      <c r="AO53" s="41">
        <v>0.19</v>
      </c>
      <c r="AP53" s="41">
        <v>0.2</v>
      </c>
      <c r="AQ53" s="41">
        <f t="shared" si="55"/>
        <v>0.14999999999999997</v>
      </c>
      <c r="AR53" s="159">
        <f t="shared" si="56"/>
        <v>4.9731833943430025E-2</v>
      </c>
      <c r="AS53" s="25">
        <f t="shared" si="61"/>
        <v>2.7E-2</v>
      </c>
      <c r="AT53" s="25">
        <f t="shared" si="62"/>
        <v>0.18518518518518517</v>
      </c>
      <c r="AU53" s="156">
        <f t="shared" si="63"/>
        <v>9.2592592592592587E-3</v>
      </c>
      <c r="AV53" s="26">
        <f t="shared" si="64"/>
        <v>-3.055753192044059</v>
      </c>
      <c r="AW53" s="157">
        <f t="shared" si="65"/>
        <v>-2.6491586832740186</v>
      </c>
      <c r="AX53" s="29"/>
      <c r="AY53" s="32">
        <v>2015</v>
      </c>
      <c r="AZ53" s="29"/>
      <c r="BA53" s="29"/>
      <c r="BB53" s="29"/>
      <c r="BC53" s="29"/>
      <c r="BD53" s="29"/>
    </row>
    <row r="54" spans="1:56" ht="13.5" customHeight="1" x14ac:dyDescent="0.45">
      <c r="A54" s="685"/>
      <c r="B54" s="60" t="s">
        <v>110</v>
      </c>
      <c r="C54" s="685"/>
      <c r="D54" s="85" t="s">
        <v>55</v>
      </c>
      <c r="E54" s="86" t="s">
        <v>56</v>
      </c>
      <c r="F54" s="86" t="s">
        <v>57</v>
      </c>
      <c r="G54" s="86" t="s">
        <v>58</v>
      </c>
      <c r="H54" s="177" t="s">
        <v>59</v>
      </c>
      <c r="I54" s="32">
        <v>1.5</v>
      </c>
      <c r="J54" s="32">
        <v>30</v>
      </c>
      <c r="K54" s="32">
        <v>3</v>
      </c>
      <c r="L54" s="32">
        <v>1000</v>
      </c>
      <c r="M54" s="32">
        <v>100</v>
      </c>
      <c r="N54" s="90">
        <v>6.3</v>
      </c>
      <c r="O54" s="32" t="s">
        <v>60</v>
      </c>
      <c r="P54" s="32">
        <v>15</v>
      </c>
      <c r="Q54" s="32">
        <v>1</v>
      </c>
      <c r="R54" s="14">
        <f t="shared" ref="R54:S54" si="78">I54/1000000</f>
        <v>1.5E-6</v>
      </c>
      <c r="S54" s="15">
        <f t="shared" si="78"/>
        <v>3.0000000000000001E-5</v>
      </c>
      <c r="T54" s="15">
        <f t="shared" si="1"/>
        <v>1E-3</v>
      </c>
      <c r="U54" s="15">
        <f t="shared" si="2"/>
        <v>1.5E-9</v>
      </c>
      <c r="V54" s="15">
        <f t="shared" si="60"/>
        <v>1.5E-3</v>
      </c>
      <c r="W54" s="15">
        <f t="shared" si="4"/>
        <v>3.0000000000000004E-8</v>
      </c>
      <c r="X54" s="154">
        <f t="shared" si="5"/>
        <v>3.0000000000000002E-2</v>
      </c>
      <c r="Y54" s="35">
        <v>0.25</v>
      </c>
      <c r="Z54" s="35">
        <v>0.08</v>
      </c>
      <c r="AA54" s="36">
        <f t="shared" si="53"/>
        <v>32</v>
      </c>
      <c r="AB54" s="35">
        <v>170</v>
      </c>
      <c r="AC54" s="37">
        <v>52</v>
      </c>
      <c r="AD54" s="35">
        <v>11</v>
      </c>
      <c r="AE54" s="37">
        <v>3</v>
      </c>
      <c r="AF54" s="35">
        <v>2.7E-2</v>
      </c>
      <c r="AG54" s="37">
        <v>8.0000000000000002E-3</v>
      </c>
      <c r="AH54" s="35">
        <v>82</v>
      </c>
      <c r="AI54" s="37">
        <v>4</v>
      </c>
      <c r="AJ54" s="40">
        <v>14078161</v>
      </c>
      <c r="AK54" s="40">
        <v>122264</v>
      </c>
      <c r="AL54" s="36">
        <f t="shared" si="54"/>
        <v>0.86846570372366116</v>
      </c>
      <c r="AM54" s="41">
        <v>0.34</v>
      </c>
      <c r="AN54" s="42">
        <v>0.35</v>
      </c>
      <c r="AO54" s="41">
        <v>0.18</v>
      </c>
      <c r="AP54" s="41">
        <v>0.19</v>
      </c>
      <c r="AQ54" s="41">
        <f t="shared" si="55"/>
        <v>0.15999999999999998</v>
      </c>
      <c r="AR54" s="159">
        <f t="shared" si="56"/>
        <v>4.9731833943430025E-2</v>
      </c>
      <c r="AS54" s="25">
        <f t="shared" si="61"/>
        <v>2.7E-2</v>
      </c>
      <c r="AT54" s="25">
        <f t="shared" si="62"/>
        <v>0.18518518518518517</v>
      </c>
      <c r="AU54" s="156">
        <f t="shared" si="63"/>
        <v>9.2592592592592587E-3</v>
      </c>
      <c r="AV54" s="26">
        <f t="shared" si="64"/>
        <v>-3.055753192044059</v>
      </c>
      <c r="AW54" s="157">
        <f t="shared" si="65"/>
        <v>-2.6491586832740186</v>
      </c>
      <c r="AX54" s="29"/>
      <c r="AY54" s="32">
        <v>2015</v>
      </c>
      <c r="AZ54" s="29"/>
      <c r="BA54" s="29"/>
      <c r="BB54" s="29"/>
      <c r="BC54" s="29"/>
      <c r="BD54" s="29"/>
    </row>
    <row r="55" spans="1:56" ht="13.5" customHeight="1" x14ac:dyDescent="0.45">
      <c r="A55" s="684" t="s">
        <v>134</v>
      </c>
      <c r="B55" s="7" t="s">
        <v>100</v>
      </c>
      <c r="C55" s="714" t="s">
        <v>103</v>
      </c>
      <c r="D55" s="128" t="s">
        <v>55</v>
      </c>
      <c r="E55" s="129" t="s">
        <v>56</v>
      </c>
      <c r="F55" s="129" t="s">
        <v>57</v>
      </c>
      <c r="G55" s="129" t="s">
        <v>58</v>
      </c>
      <c r="H55" s="130" t="s">
        <v>59</v>
      </c>
      <c r="I55" s="62">
        <v>1.5</v>
      </c>
      <c r="J55" s="111">
        <v>103.5</v>
      </c>
      <c r="K55" s="111">
        <v>28.8</v>
      </c>
      <c r="L55" s="111">
        <v>204.1</v>
      </c>
      <c r="M55" s="111">
        <v>596.29999999999995</v>
      </c>
      <c r="N55" s="131">
        <v>6.3</v>
      </c>
      <c r="O55" s="62" t="s">
        <v>60</v>
      </c>
      <c r="P55" s="62">
        <v>15</v>
      </c>
      <c r="Q55" s="62">
        <v>1</v>
      </c>
      <c r="R55" s="113">
        <f t="shared" ref="R55:S55" si="79">I55/1000000</f>
        <v>1.5E-6</v>
      </c>
      <c r="S55" s="114">
        <f t="shared" si="79"/>
        <v>1.0349999999999999E-4</v>
      </c>
      <c r="T55" s="114">
        <f t="shared" si="1"/>
        <v>1E-3</v>
      </c>
      <c r="U55" s="114">
        <f t="shared" si="2"/>
        <v>1.5E-9</v>
      </c>
      <c r="V55" s="114">
        <f t="shared" si="60"/>
        <v>1.5E-3</v>
      </c>
      <c r="W55" s="114">
        <f t="shared" si="4"/>
        <v>1.0349999999999999E-7</v>
      </c>
      <c r="X55" s="115">
        <f t="shared" si="5"/>
        <v>0.10349999999999999</v>
      </c>
      <c r="Y55" s="84">
        <v>0.249</v>
      </c>
      <c r="Z55" s="84">
        <v>7.0000000000000001E-3</v>
      </c>
      <c r="AA55" s="116">
        <f t="shared" si="53"/>
        <v>2.8112449799196786</v>
      </c>
      <c r="AB55" s="84">
        <v>166</v>
      </c>
      <c r="AC55" s="117">
        <v>4</v>
      </c>
      <c r="AD55" s="84">
        <v>11.1</v>
      </c>
      <c r="AE55" s="117">
        <v>0.3</v>
      </c>
      <c r="AF55" s="84">
        <v>2.63E-2</v>
      </c>
      <c r="AG55" s="117">
        <v>6.9999999999999999E-4</v>
      </c>
      <c r="AH55" s="84">
        <v>90</v>
      </c>
      <c r="AI55" s="117">
        <v>0</v>
      </c>
      <c r="AJ55" s="118">
        <v>12623691</v>
      </c>
      <c r="AK55" s="118">
        <v>114114</v>
      </c>
      <c r="AL55" s="116">
        <f t="shared" si="54"/>
        <v>0.90396699348867138</v>
      </c>
      <c r="AM55" s="119">
        <v>1.82</v>
      </c>
      <c r="AN55" s="120">
        <v>1.86</v>
      </c>
      <c r="AO55" s="119">
        <v>0.44</v>
      </c>
      <c r="AP55" s="119">
        <v>0.44</v>
      </c>
      <c r="AQ55" s="119">
        <f t="shared" si="55"/>
        <v>1.4200000000000002</v>
      </c>
      <c r="AR55" s="121">
        <f t="shared" si="56"/>
        <v>2.670418418351268E-2</v>
      </c>
      <c r="AS55" s="122">
        <f t="shared" si="61"/>
        <v>2.63E-2</v>
      </c>
      <c r="AT55" s="122">
        <f t="shared" si="62"/>
        <v>0.18444444444444444</v>
      </c>
      <c r="AU55" s="123">
        <f t="shared" si="63"/>
        <v>2.6731078904991949E-3</v>
      </c>
      <c r="AV55" s="124">
        <f t="shared" si="64"/>
        <v>-3.3163400218194798</v>
      </c>
      <c r="AW55" s="125">
        <f t="shared" si="65"/>
        <v>-2.6642966573830926</v>
      </c>
      <c r="AX55" s="27" t="s">
        <v>125</v>
      </c>
      <c r="AY55" s="62">
        <v>2025</v>
      </c>
      <c r="AZ55" s="27" t="s">
        <v>105</v>
      </c>
      <c r="BA55" s="27" t="s">
        <v>106</v>
      </c>
      <c r="BB55" s="27"/>
      <c r="BC55" s="27"/>
      <c r="BD55" s="27"/>
    </row>
    <row r="56" spans="1:56" ht="13.5" customHeight="1" x14ac:dyDescent="0.45">
      <c r="A56" s="685"/>
      <c r="B56" s="60" t="s">
        <v>102</v>
      </c>
      <c r="C56" s="685"/>
      <c r="D56" s="85" t="s">
        <v>55</v>
      </c>
      <c r="E56" s="86" t="s">
        <v>56</v>
      </c>
      <c r="F56" s="86" t="s">
        <v>57</v>
      </c>
      <c r="G56" s="86" t="s">
        <v>58</v>
      </c>
      <c r="H56" s="177" t="s">
        <v>59</v>
      </c>
      <c r="I56" s="32">
        <v>2.8</v>
      </c>
      <c r="J56" s="126">
        <v>85</v>
      </c>
      <c r="K56" s="126">
        <v>21.4</v>
      </c>
      <c r="L56" s="126">
        <v>174.6</v>
      </c>
      <c r="M56" s="126">
        <v>491.1</v>
      </c>
      <c r="N56" s="90">
        <v>6.3</v>
      </c>
      <c r="O56" s="32" t="s">
        <v>60</v>
      </c>
      <c r="P56" s="32">
        <v>15</v>
      </c>
      <c r="Q56" s="32">
        <v>1</v>
      </c>
      <c r="R56" s="14">
        <f t="shared" ref="R56:S56" si="80">I56/1000000</f>
        <v>2.7999999999999999E-6</v>
      </c>
      <c r="S56" s="15">
        <f t="shared" si="80"/>
        <v>8.5000000000000006E-5</v>
      </c>
      <c r="T56" s="15">
        <f t="shared" si="1"/>
        <v>1E-3</v>
      </c>
      <c r="U56" s="15">
        <f t="shared" si="2"/>
        <v>2.7999999999999998E-9</v>
      </c>
      <c r="V56" s="15">
        <f t="shared" si="60"/>
        <v>2.8E-3</v>
      </c>
      <c r="W56" s="15">
        <f t="shared" si="4"/>
        <v>8.5000000000000007E-8</v>
      </c>
      <c r="X56" s="154">
        <f t="shared" si="5"/>
        <v>8.5000000000000006E-2</v>
      </c>
      <c r="Y56" s="35">
        <v>0.36299999999999999</v>
      </c>
      <c r="Z56" s="35">
        <v>7.0000000000000001E-3</v>
      </c>
      <c r="AA56" s="36">
        <f t="shared" si="53"/>
        <v>1.9283746556473829</v>
      </c>
      <c r="AB56" s="35">
        <v>130</v>
      </c>
      <c r="AC56" s="37">
        <v>2</v>
      </c>
      <c r="AD56" s="35">
        <v>8.6</v>
      </c>
      <c r="AE56" s="37">
        <v>0.1</v>
      </c>
      <c r="AF56" s="35">
        <v>3.8399999999999997E-2</v>
      </c>
      <c r="AG56" s="37">
        <v>6.9999999999999999E-4</v>
      </c>
      <c r="AH56" s="35">
        <v>89</v>
      </c>
      <c r="AI56" s="37">
        <v>1</v>
      </c>
      <c r="AJ56" s="40">
        <v>12790144</v>
      </c>
      <c r="AK56" s="40">
        <v>208127</v>
      </c>
      <c r="AL56" s="36">
        <f t="shared" si="54"/>
        <v>1.6272451662780341</v>
      </c>
      <c r="AM56" s="41">
        <v>1.34</v>
      </c>
      <c r="AN56" s="42">
        <v>1.37</v>
      </c>
      <c r="AO56" s="41">
        <v>0.55000000000000004</v>
      </c>
      <c r="AP56" s="41">
        <v>0.56000000000000005</v>
      </c>
      <c r="AQ56" s="41">
        <f t="shared" si="55"/>
        <v>0.81</v>
      </c>
      <c r="AR56" s="159">
        <f t="shared" si="56"/>
        <v>4.0239290441949793E-2</v>
      </c>
      <c r="AS56" s="25">
        <f t="shared" si="61"/>
        <v>3.8399999999999997E-2</v>
      </c>
      <c r="AT56" s="25">
        <f t="shared" si="62"/>
        <v>0.14404761904761904</v>
      </c>
      <c r="AU56" s="156">
        <f t="shared" si="63"/>
        <v>4.7450980392156859E-3</v>
      </c>
      <c r="AV56" s="26">
        <f t="shared" si="64"/>
        <v>-3.1490523033615849</v>
      </c>
      <c r="AW56" s="157">
        <f t="shared" si="65"/>
        <v>-2.5986545828145369</v>
      </c>
      <c r="AX56" s="29" t="s">
        <v>125</v>
      </c>
      <c r="AY56" s="32">
        <v>2025</v>
      </c>
      <c r="AZ56" s="29" t="s">
        <v>105</v>
      </c>
      <c r="BA56" s="29" t="s">
        <v>111</v>
      </c>
      <c r="BB56" s="29"/>
      <c r="BC56" s="29"/>
      <c r="BD56" s="29"/>
    </row>
    <row r="57" spans="1:56" ht="13.5" customHeight="1" x14ac:dyDescent="0.45">
      <c r="A57" s="685"/>
      <c r="B57" s="60" t="s">
        <v>107</v>
      </c>
      <c r="C57" s="685"/>
      <c r="D57" s="85" t="s">
        <v>55</v>
      </c>
      <c r="E57" s="86" t="s">
        <v>56</v>
      </c>
      <c r="F57" s="86" t="s">
        <v>57</v>
      </c>
      <c r="G57" s="86" t="s">
        <v>58</v>
      </c>
      <c r="H57" s="177" t="s">
        <v>59</v>
      </c>
      <c r="I57" s="32">
        <v>5.5</v>
      </c>
      <c r="J57" s="126">
        <v>117.3</v>
      </c>
      <c r="K57" s="126">
        <v>29.3</v>
      </c>
      <c r="L57" s="126">
        <v>260</v>
      </c>
      <c r="M57" s="126">
        <v>383.4</v>
      </c>
      <c r="N57" s="90">
        <v>6.3</v>
      </c>
      <c r="O57" s="32" t="s">
        <v>60</v>
      </c>
      <c r="P57" s="32">
        <v>15</v>
      </c>
      <c r="Q57" s="32">
        <v>1</v>
      </c>
      <c r="R57" s="14">
        <f t="shared" ref="R57:S57" si="81">I57/1000000</f>
        <v>5.4999999999999999E-6</v>
      </c>
      <c r="S57" s="15">
        <f t="shared" si="81"/>
        <v>1.1729999999999999E-4</v>
      </c>
      <c r="T57" s="15">
        <f t="shared" si="1"/>
        <v>1E-3</v>
      </c>
      <c r="U57" s="15">
        <f t="shared" si="2"/>
        <v>5.4999999999999996E-9</v>
      </c>
      <c r="V57" s="15">
        <f t="shared" si="60"/>
        <v>5.4999999999999997E-3</v>
      </c>
      <c r="W57" s="15">
        <f t="shared" si="4"/>
        <v>1.173E-7</v>
      </c>
      <c r="X57" s="154">
        <f t="shared" si="5"/>
        <v>0.1173</v>
      </c>
      <c r="Y57" s="35">
        <v>0.7</v>
      </c>
      <c r="Z57" s="35">
        <v>0.08</v>
      </c>
      <c r="AA57" s="36">
        <f t="shared" si="53"/>
        <v>11.428571428571429</v>
      </c>
      <c r="AB57" s="35">
        <v>127</v>
      </c>
      <c r="AC57" s="37">
        <v>16</v>
      </c>
      <c r="AD57" s="35">
        <v>8</v>
      </c>
      <c r="AE57" s="37">
        <v>1</v>
      </c>
      <c r="AF57" s="35">
        <v>7.3999999999999996E-2</v>
      </c>
      <c r="AG57" s="37">
        <v>8.9999999999999993E-3</v>
      </c>
      <c r="AH57" s="35">
        <v>92</v>
      </c>
      <c r="AI57" s="37">
        <v>1</v>
      </c>
      <c r="AJ57" s="40">
        <v>12820393</v>
      </c>
      <c r="AK57" s="40">
        <v>60248</v>
      </c>
      <c r="AL57" s="36">
        <f t="shared" si="54"/>
        <v>0.46993879204795042</v>
      </c>
      <c r="AM57" s="41">
        <v>1.81</v>
      </c>
      <c r="AN57" s="42">
        <v>1.84</v>
      </c>
      <c r="AO57" s="41">
        <v>1.21</v>
      </c>
      <c r="AP57" s="41">
        <v>1.24</v>
      </c>
      <c r="AQ57" s="41">
        <f t="shared" si="55"/>
        <v>0.60000000000000009</v>
      </c>
      <c r="AR57" s="159">
        <f t="shared" si="56"/>
        <v>7.5164154922911175E-2</v>
      </c>
      <c r="AS57" s="25">
        <f t="shared" si="61"/>
        <v>7.3999999999999996E-2</v>
      </c>
      <c r="AT57" s="25">
        <f t="shared" si="62"/>
        <v>0.14141414141414144</v>
      </c>
      <c r="AU57" s="156">
        <f t="shared" si="63"/>
        <v>6.6306715923084205E-3</v>
      </c>
      <c r="AV57" s="26">
        <f t="shared" si="64"/>
        <v>-2.8271109193069863</v>
      </c>
      <c r="AW57" s="157">
        <f t="shared" si="65"/>
        <v>-2.2798763531486492</v>
      </c>
      <c r="AX57" s="29" t="s">
        <v>125</v>
      </c>
      <c r="AY57" s="32">
        <v>2025</v>
      </c>
      <c r="AZ57" s="29" t="s">
        <v>113</v>
      </c>
      <c r="BA57" s="29" t="s">
        <v>114</v>
      </c>
      <c r="BB57" s="29"/>
      <c r="BC57" s="29"/>
      <c r="BD57" s="29"/>
    </row>
    <row r="58" spans="1:56" ht="13.5" customHeight="1" x14ac:dyDescent="0.45">
      <c r="A58" s="685"/>
      <c r="B58" s="60" t="s">
        <v>110</v>
      </c>
      <c r="C58" s="691"/>
      <c r="D58" s="85" t="s">
        <v>55</v>
      </c>
      <c r="E58" s="86" t="s">
        <v>56</v>
      </c>
      <c r="F58" s="86" t="s">
        <v>57</v>
      </c>
      <c r="G58" s="86" t="s">
        <v>58</v>
      </c>
      <c r="H58" s="177" t="s">
        <v>59</v>
      </c>
      <c r="I58" s="32">
        <v>7.5</v>
      </c>
      <c r="J58" s="126">
        <v>97</v>
      </c>
      <c r="K58" s="126">
        <v>28.3</v>
      </c>
      <c r="L58" s="126">
        <v>268.2</v>
      </c>
      <c r="M58" s="126">
        <v>731.1</v>
      </c>
      <c r="N58" s="90">
        <v>6.3</v>
      </c>
      <c r="O58" s="32" t="s">
        <v>60</v>
      </c>
      <c r="P58" s="32">
        <v>15</v>
      </c>
      <c r="Q58" s="32">
        <v>1</v>
      </c>
      <c r="R58" s="14">
        <f t="shared" ref="R58:S58" si="82">I58/1000000</f>
        <v>7.5000000000000002E-6</v>
      </c>
      <c r="S58" s="15">
        <f t="shared" si="82"/>
        <v>9.7E-5</v>
      </c>
      <c r="T58" s="15">
        <f t="shared" si="1"/>
        <v>1E-3</v>
      </c>
      <c r="U58" s="15">
        <f t="shared" si="2"/>
        <v>7.500000000000001E-9</v>
      </c>
      <c r="V58" s="15">
        <f t="shared" si="60"/>
        <v>7.5000000000000006E-3</v>
      </c>
      <c r="W58" s="15">
        <f t="shared" si="4"/>
        <v>9.6999999999999995E-8</v>
      </c>
      <c r="X58" s="154">
        <f t="shared" si="5"/>
        <v>9.6999999999999989E-2</v>
      </c>
      <c r="Y58" s="35">
        <v>0.27</v>
      </c>
      <c r="Z58" s="35">
        <v>0.01</v>
      </c>
      <c r="AA58" s="36">
        <f t="shared" si="53"/>
        <v>3.7037037037037033</v>
      </c>
      <c r="AB58" s="35">
        <v>36</v>
      </c>
      <c r="AC58" s="37">
        <v>2</v>
      </c>
      <c r="AD58" s="35">
        <v>2.4</v>
      </c>
      <c r="AE58" s="37">
        <v>0.1</v>
      </c>
      <c r="AF58" s="35">
        <v>2.8000000000000001E-2</v>
      </c>
      <c r="AG58" s="37">
        <v>1E-3</v>
      </c>
      <c r="AH58" s="35">
        <v>90</v>
      </c>
      <c r="AI58" s="37">
        <v>1</v>
      </c>
      <c r="AJ58" s="40">
        <v>12605794</v>
      </c>
      <c r="AK58" s="40">
        <v>276497</v>
      </c>
      <c r="AL58" s="36">
        <f t="shared" si="54"/>
        <v>2.1934120135550366</v>
      </c>
      <c r="AM58" s="41">
        <v>1.71</v>
      </c>
      <c r="AN58" s="42">
        <v>1.73</v>
      </c>
      <c r="AO58" s="41">
        <v>0.21</v>
      </c>
      <c r="AP58" s="41">
        <v>0.21</v>
      </c>
      <c r="AQ58" s="41">
        <f t="shared" si="55"/>
        <v>1.52</v>
      </c>
      <c r="AR58" s="159">
        <f t="shared" si="56"/>
        <v>2.8556813485612186E-2</v>
      </c>
      <c r="AS58" s="25">
        <f t="shared" si="61"/>
        <v>2.8000000000000001E-2</v>
      </c>
      <c r="AT58" s="25">
        <f t="shared" si="62"/>
        <v>0.04</v>
      </c>
      <c r="AU58" s="156">
        <f t="shared" si="63"/>
        <v>3.0927835051546395E-3</v>
      </c>
      <c r="AV58" s="26">
        <f t="shared" si="64"/>
        <v>-3.8735073940359173</v>
      </c>
      <c r="AW58" s="157">
        <f t="shared" si="65"/>
        <v>-3.3972132968375668</v>
      </c>
      <c r="AX58" s="29" t="s">
        <v>125</v>
      </c>
      <c r="AY58" s="32">
        <v>2025</v>
      </c>
      <c r="AZ58" s="29" t="s">
        <v>113</v>
      </c>
      <c r="BA58" s="29" t="s">
        <v>116</v>
      </c>
      <c r="BB58" s="29"/>
      <c r="BC58" s="29"/>
      <c r="BD58" s="29"/>
    </row>
    <row r="59" spans="1:56" ht="13.5" customHeight="1" x14ac:dyDescent="0.45">
      <c r="A59" s="685"/>
      <c r="B59" s="7" t="s">
        <v>100</v>
      </c>
      <c r="C59" s="714" t="s">
        <v>124</v>
      </c>
      <c r="D59" s="85" t="s">
        <v>55</v>
      </c>
      <c r="E59" s="86" t="s">
        <v>56</v>
      </c>
      <c r="F59" s="86" t="s">
        <v>57</v>
      </c>
      <c r="G59" s="86" t="s">
        <v>58</v>
      </c>
      <c r="H59" s="177" t="s">
        <v>59</v>
      </c>
      <c r="I59" s="32">
        <v>1.5</v>
      </c>
      <c r="J59" s="126">
        <v>103.5</v>
      </c>
      <c r="K59" s="126">
        <v>28.8</v>
      </c>
      <c r="L59" s="126">
        <v>204.1</v>
      </c>
      <c r="M59" s="126">
        <v>596.29999999999995</v>
      </c>
      <c r="N59" s="90">
        <v>6.3</v>
      </c>
      <c r="O59" s="32" t="s">
        <v>60</v>
      </c>
      <c r="P59" s="32">
        <v>15</v>
      </c>
      <c r="Q59" s="32">
        <v>1</v>
      </c>
      <c r="R59" s="14">
        <f t="shared" ref="R59:S59" si="83">I59/1000000</f>
        <v>1.5E-6</v>
      </c>
      <c r="S59" s="15">
        <f t="shared" si="83"/>
        <v>1.0349999999999999E-4</v>
      </c>
      <c r="T59" s="15">
        <f t="shared" si="1"/>
        <v>1E-3</v>
      </c>
      <c r="U59" s="15">
        <f t="shared" si="2"/>
        <v>1.5E-9</v>
      </c>
      <c r="V59" s="15">
        <f t="shared" si="60"/>
        <v>1.5E-3</v>
      </c>
      <c r="W59" s="15">
        <f t="shared" si="4"/>
        <v>1.0349999999999999E-7</v>
      </c>
      <c r="X59" s="154">
        <f t="shared" si="5"/>
        <v>0.10349999999999999</v>
      </c>
      <c r="Y59" s="35">
        <f t="shared" ref="Y59:AR59" si="84">Y55</f>
        <v>0.249</v>
      </c>
      <c r="Z59" s="35">
        <f t="shared" si="84"/>
        <v>7.0000000000000001E-3</v>
      </c>
      <c r="AA59" s="36">
        <f t="shared" si="84"/>
        <v>2.8112449799196786</v>
      </c>
      <c r="AB59" s="35">
        <f t="shared" si="84"/>
        <v>166</v>
      </c>
      <c r="AC59" s="37">
        <f t="shared" si="84"/>
        <v>4</v>
      </c>
      <c r="AD59" s="35">
        <f t="shared" si="84"/>
        <v>11.1</v>
      </c>
      <c r="AE59" s="37">
        <f t="shared" si="84"/>
        <v>0.3</v>
      </c>
      <c r="AF59" s="35">
        <f t="shared" si="84"/>
        <v>2.63E-2</v>
      </c>
      <c r="AG59" s="37">
        <f t="shared" si="84"/>
        <v>6.9999999999999999E-4</v>
      </c>
      <c r="AH59" s="35">
        <f t="shared" si="84"/>
        <v>90</v>
      </c>
      <c r="AI59" s="37">
        <f t="shared" si="84"/>
        <v>0</v>
      </c>
      <c r="AJ59" s="40">
        <f t="shared" si="84"/>
        <v>12623691</v>
      </c>
      <c r="AK59" s="40">
        <f t="shared" si="84"/>
        <v>114114</v>
      </c>
      <c r="AL59" s="36">
        <f t="shared" si="84"/>
        <v>0.90396699348867138</v>
      </c>
      <c r="AM59" s="41">
        <f t="shared" si="84"/>
        <v>1.82</v>
      </c>
      <c r="AN59" s="42">
        <f t="shared" si="84"/>
        <v>1.86</v>
      </c>
      <c r="AO59" s="41">
        <f t="shared" si="84"/>
        <v>0.44</v>
      </c>
      <c r="AP59" s="41">
        <f t="shared" si="84"/>
        <v>0.44</v>
      </c>
      <c r="AQ59" s="41">
        <f t="shared" si="84"/>
        <v>1.4200000000000002</v>
      </c>
      <c r="AR59" s="159">
        <f t="shared" si="84"/>
        <v>2.670418418351268E-2</v>
      </c>
      <c r="AS59" s="25">
        <f t="shared" si="61"/>
        <v>2.63E-2</v>
      </c>
      <c r="AT59" s="25">
        <f t="shared" si="62"/>
        <v>0.18444444444444444</v>
      </c>
      <c r="AU59" s="156">
        <f t="shared" si="63"/>
        <v>2.6731078904991949E-3</v>
      </c>
      <c r="AV59" s="26">
        <f t="shared" si="64"/>
        <v>-3.3163400218194798</v>
      </c>
      <c r="AW59" s="157">
        <f t="shared" si="65"/>
        <v>-2.6642966573830926</v>
      </c>
      <c r="AX59" s="29" t="s">
        <v>135</v>
      </c>
      <c r="AY59" s="32">
        <v>2025</v>
      </c>
      <c r="AZ59" s="29" t="s">
        <v>105</v>
      </c>
      <c r="BA59" s="29" t="s">
        <v>106</v>
      </c>
      <c r="BB59" s="29"/>
      <c r="BC59" s="29"/>
      <c r="BD59" s="29"/>
    </row>
    <row r="60" spans="1:56" ht="13.5" customHeight="1" x14ac:dyDescent="0.45">
      <c r="A60" s="685"/>
      <c r="B60" s="60" t="s">
        <v>112</v>
      </c>
      <c r="C60" s="685"/>
      <c r="D60" s="85" t="s">
        <v>55</v>
      </c>
      <c r="E60" s="86" t="s">
        <v>56</v>
      </c>
      <c r="F60" s="86" t="s">
        <v>57</v>
      </c>
      <c r="G60" s="86" t="s">
        <v>58</v>
      </c>
      <c r="H60" s="177" t="s">
        <v>59</v>
      </c>
      <c r="I60" s="32">
        <v>3.1</v>
      </c>
      <c r="J60" s="126">
        <v>99</v>
      </c>
      <c r="K60" s="126">
        <v>25.7</v>
      </c>
      <c r="L60" s="126">
        <v>194</v>
      </c>
      <c r="M60" s="126">
        <v>593.20000000000005</v>
      </c>
      <c r="N60" s="90">
        <v>6.3</v>
      </c>
      <c r="O60" s="32" t="s">
        <v>60</v>
      </c>
      <c r="P60" s="32">
        <v>15</v>
      </c>
      <c r="Q60" s="32">
        <v>1</v>
      </c>
      <c r="R60" s="14">
        <f t="shared" ref="R60:S60" si="85">I60/1000000</f>
        <v>3.1E-6</v>
      </c>
      <c r="S60" s="15">
        <f t="shared" si="85"/>
        <v>9.8999999999999994E-5</v>
      </c>
      <c r="T60" s="15">
        <f t="shared" si="1"/>
        <v>1E-3</v>
      </c>
      <c r="U60" s="15">
        <f t="shared" si="2"/>
        <v>3.1E-9</v>
      </c>
      <c r="V60" s="15">
        <f t="shared" si="60"/>
        <v>3.0999999999999999E-3</v>
      </c>
      <c r="W60" s="15">
        <f t="shared" si="4"/>
        <v>9.9E-8</v>
      </c>
      <c r="X60" s="154">
        <f t="shared" si="5"/>
        <v>9.9000000000000005E-2</v>
      </c>
      <c r="Y60" s="35">
        <v>0.32</v>
      </c>
      <c r="Z60" s="35">
        <v>0.01</v>
      </c>
      <c r="AA60" s="36">
        <f t="shared" ref="AA60:AA62" si="86">(Z60/Y60)*100</f>
        <v>3.125</v>
      </c>
      <c r="AB60" s="35">
        <v>103</v>
      </c>
      <c r="AC60" s="37">
        <v>4</v>
      </c>
      <c r="AD60" s="35">
        <v>6.8</v>
      </c>
      <c r="AE60" s="37">
        <v>0.2</v>
      </c>
      <c r="AF60" s="35">
        <v>3.4000000000000002E-2</v>
      </c>
      <c r="AG60" s="37">
        <v>1E-3</v>
      </c>
      <c r="AH60" s="35">
        <v>91</v>
      </c>
      <c r="AI60" s="37">
        <v>0</v>
      </c>
      <c r="AJ60" s="40">
        <v>12401434</v>
      </c>
      <c r="AK60" s="40">
        <v>475734</v>
      </c>
      <c r="AL60" s="36">
        <f t="shared" ref="AL60:AL62" si="87">(AK60/AJ60)*100</f>
        <v>3.8361208873102903</v>
      </c>
      <c r="AM60" s="41">
        <v>1.85</v>
      </c>
      <c r="AN60" s="42">
        <v>1.88</v>
      </c>
      <c r="AO60" s="41">
        <v>0.53</v>
      </c>
      <c r="AP60" s="41">
        <v>0.54</v>
      </c>
      <c r="AQ60" s="41">
        <f t="shared" ref="AQ60:AQ65" si="88">AN60-AP60</f>
        <v>1.3399999999999999</v>
      </c>
      <c r="AR60" s="159">
        <f t="shared" ref="AR60:AR65" si="89">AF60/(1-(10^-AM60))</f>
        <v>3.4487143855020219E-2</v>
      </c>
      <c r="AS60" s="25">
        <f t="shared" si="61"/>
        <v>3.4000000000000002E-2</v>
      </c>
      <c r="AT60" s="25">
        <f t="shared" si="62"/>
        <v>0.11469534050179211</v>
      </c>
      <c r="AU60" s="156">
        <f t="shared" si="63"/>
        <v>3.5914702581369244E-3</v>
      </c>
      <c r="AV60" s="26">
        <f t="shared" si="64"/>
        <v>-3.3445869768880718</v>
      </c>
      <c r="AW60" s="157">
        <f t="shared" si="65"/>
        <v>-2.7734353166938073</v>
      </c>
      <c r="AX60" s="29" t="s">
        <v>125</v>
      </c>
      <c r="AY60" s="32">
        <v>2025</v>
      </c>
      <c r="AZ60" s="29" t="s">
        <v>105</v>
      </c>
      <c r="BA60" s="29" t="s">
        <v>111</v>
      </c>
      <c r="BB60" s="29"/>
      <c r="BC60" s="29"/>
      <c r="BD60" s="29"/>
    </row>
    <row r="61" spans="1:56" ht="13.5" customHeight="1" x14ac:dyDescent="0.45">
      <c r="A61" s="685"/>
      <c r="B61" s="60" t="s">
        <v>136</v>
      </c>
      <c r="C61" s="685"/>
      <c r="D61" s="85" t="s">
        <v>55</v>
      </c>
      <c r="E61" s="86" t="s">
        <v>56</v>
      </c>
      <c r="F61" s="86" t="s">
        <v>57</v>
      </c>
      <c r="G61" s="86" t="s">
        <v>58</v>
      </c>
      <c r="H61" s="177" t="s">
        <v>59</v>
      </c>
      <c r="I61" s="32">
        <v>5.5</v>
      </c>
      <c r="J61" s="126">
        <v>117.4</v>
      </c>
      <c r="K61" s="126">
        <v>26.3</v>
      </c>
      <c r="L61" s="126">
        <v>186.1</v>
      </c>
      <c r="M61" s="126">
        <v>611.29999999999995</v>
      </c>
      <c r="N61" s="90">
        <v>6.3</v>
      </c>
      <c r="O61" s="32" t="s">
        <v>60</v>
      </c>
      <c r="P61" s="32">
        <v>15</v>
      </c>
      <c r="Q61" s="32">
        <v>1</v>
      </c>
      <c r="R61" s="14">
        <f t="shared" ref="R61:S61" si="90">I61/1000000</f>
        <v>5.4999999999999999E-6</v>
      </c>
      <c r="S61" s="15">
        <f t="shared" si="90"/>
        <v>1.1740000000000001E-4</v>
      </c>
      <c r="T61" s="15">
        <f t="shared" si="1"/>
        <v>1E-3</v>
      </c>
      <c r="U61" s="15">
        <f t="shared" si="2"/>
        <v>5.4999999999999996E-9</v>
      </c>
      <c r="V61" s="15">
        <f t="shared" si="60"/>
        <v>5.4999999999999997E-3</v>
      </c>
      <c r="W61" s="15">
        <f t="shared" si="4"/>
        <v>1.1740000000000001E-7</v>
      </c>
      <c r="X61" s="154">
        <f t="shared" si="5"/>
        <v>0.1174</v>
      </c>
      <c r="Y61" s="35">
        <v>0.34</v>
      </c>
      <c r="Z61" s="35">
        <v>0.04</v>
      </c>
      <c r="AA61" s="36">
        <f t="shared" si="86"/>
        <v>11.76470588235294</v>
      </c>
      <c r="AB61" s="35">
        <v>63</v>
      </c>
      <c r="AC61" s="37">
        <v>8</v>
      </c>
      <c r="AD61" s="35">
        <v>4.2</v>
      </c>
      <c r="AE61" s="37">
        <v>0.5</v>
      </c>
      <c r="AF61" s="35">
        <v>3.5999999999999997E-2</v>
      </c>
      <c r="AG61" s="37">
        <v>4.0000000000000001E-3</v>
      </c>
      <c r="AH61" s="35">
        <v>91</v>
      </c>
      <c r="AI61" s="37">
        <v>0</v>
      </c>
      <c r="AJ61" s="40">
        <v>12761906</v>
      </c>
      <c r="AK61" s="40">
        <v>100937</v>
      </c>
      <c r="AL61" s="36">
        <f t="shared" si="87"/>
        <v>0.79092417699989337</v>
      </c>
      <c r="AM61" s="41">
        <v>1.88</v>
      </c>
      <c r="AN61" s="42">
        <v>1.93</v>
      </c>
      <c r="AO61" s="41">
        <v>0.54</v>
      </c>
      <c r="AP61" s="41">
        <v>0.55000000000000004</v>
      </c>
      <c r="AQ61" s="41">
        <f t="shared" si="88"/>
        <v>1.38</v>
      </c>
      <c r="AR61" s="159">
        <f t="shared" si="89"/>
        <v>3.6480912081805233E-2</v>
      </c>
      <c r="AS61" s="25">
        <f t="shared" si="61"/>
        <v>3.5999999999999997E-2</v>
      </c>
      <c r="AT61" s="25">
        <f t="shared" si="62"/>
        <v>6.8686868686868699E-2</v>
      </c>
      <c r="AU61" s="156">
        <f t="shared" si="63"/>
        <v>3.2178686352451256E-3</v>
      </c>
      <c r="AV61" s="26">
        <f t="shared" si="64"/>
        <v>-3.5487806420130426</v>
      </c>
      <c r="AW61" s="157">
        <f t="shared" si="65"/>
        <v>-3.0012167892392778</v>
      </c>
      <c r="AX61" s="29" t="s">
        <v>125</v>
      </c>
      <c r="AY61" s="32">
        <v>2025</v>
      </c>
      <c r="AZ61" s="29" t="s">
        <v>113</v>
      </c>
      <c r="BA61" s="29" t="s">
        <v>114</v>
      </c>
      <c r="BB61" s="29"/>
      <c r="BC61" s="29"/>
      <c r="BD61" s="29"/>
    </row>
    <row r="62" spans="1:56" ht="13.5" customHeight="1" x14ac:dyDescent="0.45">
      <c r="A62" s="685"/>
      <c r="B62" s="60" t="s">
        <v>123</v>
      </c>
      <c r="C62" s="691"/>
      <c r="D62" s="85" t="s">
        <v>55</v>
      </c>
      <c r="E62" s="86" t="s">
        <v>56</v>
      </c>
      <c r="F62" s="86" t="s">
        <v>57</v>
      </c>
      <c r="G62" s="86" t="s">
        <v>58</v>
      </c>
      <c r="H62" s="177" t="s">
        <v>59</v>
      </c>
      <c r="I62" s="34">
        <v>7</v>
      </c>
      <c r="J62" s="126">
        <v>77.900000000000006</v>
      </c>
      <c r="K62" s="126">
        <v>26</v>
      </c>
      <c r="L62" s="126">
        <v>343.8</v>
      </c>
      <c r="M62" s="126">
        <v>672.8</v>
      </c>
      <c r="N62" s="90">
        <v>6.3</v>
      </c>
      <c r="O62" s="32" t="s">
        <v>60</v>
      </c>
      <c r="P62" s="32">
        <v>15</v>
      </c>
      <c r="Q62" s="32">
        <v>1</v>
      </c>
      <c r="R62" s="14">
        <f t="shared" ref="R62:S62" si="91">I62/1000000</f>
        <v>6.9999999999999999E-6</v>
      </c>
      <c r="S62" s="15">
        <f t="shared" si="91"/>
        <v>7.790000000000001E-5</v>
      </c>
      <c r="T62" s="15">
        <f t="shared" si="1"/>
        <v>1E-3</v>
      </c>
      <c r="U62" s="15">
        <f t="shared" si="2"/>
        <v>6.9999999999999998E-9</v>
      </c>
      <c r="V62" s="15">
        <f t="shared" si="60"/>
        <v>7.0000000000000001E-3</v>
      </c>
      <c r="W62" s="15">
        <f t="shared" si="4"/>
        <v>7.7900000000000016E-8</v>
      </c>
      <c r="X62" s="154">
        <f t="shared" si="5"/>
        <v>7.7900000000000011E-2</v>
      </c>
      <c r="Y62" s="35">
        <v>0.16</v>
      </c>
      <c r="Z62" s="35">
        <v>0.08</v>
      </c>
      <c r="AA62" s="36">
        <f t="shared" si="86"/>
        <v>50</v>
      </c>
      <c r="AB62" s="35">
        <v>23</v>
      </c>
      <c r="AC62" s="37">
        <v>13</v>
      </c>
      <c r="AD62" s="35">
        <v>1.5</v>
      </c>
      <c r="AE62" s="37">
        <v>0.8</v>
      </c>
      <c r="AF62" s="35">
        <v>1.7000000000000001E-2</v>
      </c>
      <c r="AG62" s="37">
        <v>8.9999999999999993E-3</v>
      </c>
      <c r="AH62" s="35">
        <v>89</v>
      </c>
      <c r="AI62" s="37">
        <v>2</v>
      </c>
      <c r="AJ62" s="40">
        <v>12845195</v>
      </c>
      <c r="AK62" s="40">
        <v>57829</v>
      </c>
      <c r="AL62" s="36">
        <f t="shared" si="87"/>
        <v>0.45019947147552059</v>
      </c>
      <c r="AM62" s="41">
        <v>1.48</v>
      </c>
      <c r="AN62" s="42">
        <v>1.51</v>
      </c>
      <c r="AO62" s="41">
        <v>0.17</v>
      </c>
      <c r="AP62" s="41">
        <v>0.17</v>
      </c>
      <c r="AQ62" s="41">
        <f t="shared" si="88"/>
        <v>1.34</v>
      </c>
      <c r="AR62" s="159">
        <f t="shared" si="89"/>
        <v>1.7582201407003381E-2</v>
      </c>
      <c r="AS62" s="25">
        <f t="shared" si="61"/>
        <v>1.7000000000000001E-2</v>
      </c>
      <c r="AT62" s="25">
        <f t="shared" si="62"/>
        <v>2.5396825396825397E-2</v>
      </c>
      <c r="AU62" s="156">
        <f t="shared" si="63"/>
        <v>2.2821280844387386E-3</v>
      </c>
      <c r="AV62" s="26">
        <f t="shared" si="64"/>
        <v>-4.3155985930221243</v>
      </c>
      <c r="AW62" s="157">
        <f t="shared" si="65"/>
        <v>-3.8738365160358592</v>
      </c>
      <c r="AX62" s="29" t="s">
        <v>125</v>
      </c>
      <c r="AY62" s="32">
        <v>2025</v>
      </c>
      <c r="AZ62" s="29" t="s">
        <v>113</v>
      </c>
      <c r="BA62" s="29" t="s">
        <v>116</v>
      </c>
      <c r="BB62" s="29"/>
      <c r="BC62" s="29"/>
      <c r="BD62" s="29"/>
    </row>
    <row r="63" spans="1:56" ht="13.5" customHeight="1" x14ac:dyDescent="0.45">
      <c r="A63" s="684" t="s">
        <v>137</v>
      </c>
      <c r="B63" s="7" t="s">
        <v>138</v>
      </c>
      <c r="C63" s="79" t="s">
        <v>101</v>
      </c>
      <c r="D63" s="211" t="s">
        <v>55</v>
      </c>
      <c r="E63" s="212" t="s">
        <v>56</v>
      </c>
      <c r="F63" s="212" t="s">
        <v>57</v>
      </c>
      <c r="G63" s="212" t="s">
        <v>58</v>
      </c>
      <c r="H63" s="213" t="s">
        <v>59</v>
      </c>
      <c r="I63" s="212">
        <v>1.5</v>
      </c>
      <c r="J63" s="214">
        <v>30</v>
      </c>
      <c r="K63" s="214">
        <v>3</v>
      </c>
      <c r="L63" s="214">
        <v>100</v>
      </c>
      <c r="M63" s="215">
        <v>100</v>
      </c>
      <c r="N63" s="216">
        <v>6.3</v>
      </c>
      <c r="O63" s="212" t="s">
        <v>60</v>
      </c>
      <c r="P63" s="212">
        <v>15</v>
      </c>
      <c r="Q63" s="212">
        <v>1</v>
      </c>
      <c r="R63" s="217">
        <f t="shared" ref="R63:S63" si="92">I63/1000000</f>
        <v>1.5E-6</v>
      </c>
      <c r="S63" s="218">
        <f t="shared" si="92"/>
        <v>3.0000000000000001E-5</v>
      </c>
      <c r="T63" s="218">
        <f t="shared" si="1"/>
        <v>1E-3</v>
      </c>
      <c r="U63" s="218">
        <f t="shared" si="2"/>
        <v>1.5E-9</v>
      </c>
      <c r="V63" s="218">
        <f t="shared" si="60"/>
        <v>1.5E-3</v>
      </c>
      <c r="W63" s="218">
        <f t="shared" si="4"/>
        <v>3.0000000000000004E-8</v>
      </c>
      <c r="X63" s="219">
        <f t="shared" si="5"/>
        <v>3.0000000000000002E-2</v>
      </c>
      <c r="Y63" s="10">
        <v>0.48</v>
      </c>
      <c r="Z63" s="10">
        <v>0.03</v>
      </c>
      <c r="AA63" s="220">
        <v>6</v>
      </c>
      <c r="AB63" s="10">
        <v>318</v>
      </c>
      <c r="AC63" s="17">
        <v>22</v>
      </c>
      <c r="AD63" s="10">
        <v>21</v>
      </c>
      <c r="AE63" s="17">
        <v>1</v>
      </c>
      <c r="AF63" s="10">
        <v>0.05</v>
      </c>
      <c r="AG63" s="17">
        <v>3.0000000000000001E-3</v>
      </c>
      <c r="AH63" s="10">
        <v>86</v>
      </c>
      <c r="AI63" s="17">
        <v>0</v>
      </c>
      <c r="AJ63" s="82">
        <v>14163987</v>
      </c>
      <c r="AK63" s="82">
        <v>75640</v>
      </c>
      <c r="AL63" s="220">
        <v>1</v>
      </c>
      <c r="AM63" s="22">
        <v>0.34399999999999997</v>
      </c>
      <c r="AN63" s="23">
        <v>0.35099999999999998</v>
      </c>
      <c r="AO63" s="22">
        <v>0.193</v>
      </c>
      <c r="AP63" s="22">
        <v>0.19900000000000001</v>
      </c>
      <c r="AQ63" s="221">
        <f t="shared" si="88"/>
        <v>0.15199999999999997</v>
      </c>
      <c r="AR63" s="222">
        <f t="shared" si="89"/>
        <v>9.1390566306016066E-2</v>
      </c>
      <c r="AS63" s="200">
        <f t="shared" si="61"/>
        <v>0.05</v>
      </c>
      <c r="AT63" s="200">
        <f t="shared" si="62"/>
        <v>0.35555555555555551</v>
      </c>
      <c r="AU63" s="156">
        <f t="shared" si="63"/>
        <v>1.7777777777777774E-2</v>
      </c>
      <c r="AV63" s="201">
        <f t="shared" si="64"/>
        <v>-2.4178836246507176</v>
      </c>
      <c r="AW63" s="157">
        <f t="shared" si="65"/>
        <v>-2.0149030205422647</v>
      </c>
      <c r="AX63" s="27"/>
      <c r="AY63" s="84"/>
      <c r="AZ63" s="27"/>
      <c r="BA63" s="27"/>
      <c r="BB63" s="29"/>
      <c r="BC63" s="29"/>
      <c r="BD63" s="29"/>
    </row>
    <row r="64" spans="1:56" ht="13.5" customHeight="1" x14ac:dyDescent="0.45">
      <c r="A64" s="685"/>
      <c r="B64" s="7">
        <v>1.4</v>
      </c>
      <c r="C64" s="202" t="s">
        <v>139</v>
      </c>
      <c r="D64" s="31" t="s">
        <v>55</v>
      </c>
      <c r="E64" s="203" t="s">
        <v>56</v>
      </c>
      <c r="F64" s="203" t="s">
        <v>57</v>
      </c>
      <c r="G64" s="203" t="s">
        <v>58</v>
      </c>
      <c r="H64" s="158" t="s">
        <v>59</v>
      </c>
      <c r="I64" s="203">
        <v>1.5</v>
      </c>
      <c r="J64" s="204">
        <v>30</v>
      </c>
      <c r="K64" s="204">
        <v>3</v>
      </c>
      <c r="L64" s="204">
        <v>100</v>
      </c>
      <c r="M64" s="205">
        <v>100</v>
      </c>
      <c r="N64" s="90">
        <v>6.3</v>
      </c>
      <c r="O64" s="203" t="s">
        <v>60</v>
      </c>
      <c r="P64" s="203">
        <v>15</v>
      </c>
      <c r="Q64" s="203">
        <v>2</v>
      </c>
      <c r="R64" s="14">
        <f t="shared" ref="R64:S64" si="93">I64/1000000</f>
        <v>1.5E-6</v>
      </c>
      <c r="S64" s="198">
        <f t="shared" si="93"/>
        <v>3.0000000000000001E-5</v>
      </c>
      <c r="T64" s="198">
        <f t="shared" si="1"/>
        <v>2E-3</v>
      </c>
      <c r="U64" s="198">
        <f t="shared" si="2"/>
        <v>3E-9</v>
      </c>
      <c r="V64" s="198">
        <f t="shared" si="60"/>
        <v>3.0000000000000001E-3</v>
      </c>
      <c r="W64" s="198">
        <f t="shared" si="4"/>
        <v>6.0000000000000008E-8</v>
      </c>
      <c r="X64" s="154">
        <f t="shared" si="5"/>
        <v>6.0000000000000005E-2</v>
      </c>
      <c r="Y64" s="206">
        <v>0.96</v>
      </c>
      <c r="Z64" s="206" t="s">
        <v>67</v>
      </c>
      <c r="AA64" s="204"/>
      <c r="AB64" s="206">
        <v>319</v>
      </c>
      <c r="AC64" s="206" t="s">
        <v>67</v>
      </c>
      <c r="AD64" s="206">
        <v>21</v>
      </c>
      <c r="AE64" s="206" t="s">
        <v>67</v>
      </c>
      <c r="AF64" s="206">
        <v>0.1</v>
      </c>
      <c r="AG64" s="206" t="s">
        <v>67</v>
      </c>
      <c r="AH64" s="206">
        <v>86</v>
      </c>
      <c r="AI64" s="206" t="s">
        <v>67</v>
      </c>
      <c r="AJ64" s="207">
        <v>13990745</v>
      </c>
      <c r="AK64" s="207" t="s">
        <v>67</v>
      </c>
      <c r="AL64" s="207" t="s">
        <v>67</v>
      </c>
      <c r="AM64" s="199">
        <v>0.34399999999999997</v>
      </c>
      <c r="AN64" s="199">
        <v>0.35099999999999998</v>
      </c>
      <c r="AO64" s="199">
        <v>0.19400000000000001</v>
      </c>
      <c r="AP64" s="199">
        <v>0.19900000000000001</v>
      </c>
      <c r="AQ64" s="199">
        <f t="shared" si="88"/>
        <v>0.15199999999999997</v>
      </c>
      <c r="AR64" s="159">
        <f t="shared" si="89"/>
        <v>0.18278113261203213</v>
      </c>
      <c r="AS64" s="200">
        <f t="shared" ref="AS64:AS77" si="94">AF64</f>
        <v>0.1</v>
      </c>
      <c r="AT64" s="200">
        <f t="shared" ref="AT64:AT77" si="95">Y64/(P64*60*V64)</f>
        <v>0.35555555555555551</v>
      </c>
      <c r="AU64" s="156">
        <f t="shared" ref="AU64:AU77" si="96">Y64/(P64*60*X64)</f>
        <v>1.7777777777777774E-2</v>
      </c>
      <c r="AV64" s="201">
        <f t="shared" ref="AV64:AV77" si="97">$BC$7*LN(AS64) + $BC$8*LN(AT64) + $BC$9*LN(AU64)</f>
        <v>-2.1406247524267394</v>
      </c>
      <c r="AW64" s="157">
        <f t="shared" ref="AW64:AW77" si="98">$BD$7*LN(AS64) + $BD$8*LN(AT64) + $BD$9*LN(AU64)</f>
        <v>-1.668329430262292</v>
      </c>
      <c r="AX64" s="208"/>
      <c r="AY64" s="203"/>
      <c r="AZ64" s="208"/>
      <c r="BA64" s="208"/>
      <c r="BB64" s="29"/>
      <c r="BC64" s="29"/>
      <c r="BD64" s="29"/>
    </row>
    <row r="65" spans="1:56" ht="13.5" customHeight="1" x14ac:dyDescent="0.45">
      <c r="A65" s="685"/>
      <c r="B65" s="7">
        <v>1.5</v>
      </c>
      <c r="C65" s="202" t="s">
        <v>140</v>
      </c>
      <c r="D65" s="31" t="s">
        <v>55</v>
      </c>
      <c r="E65" s="203" t="s">
        <v>56</v>
      </c>
      <c r="F65" s="203" t="s">
        <v>57</v>
      </c>
      <c r="G65" s="203" t="s">
        <v>58</v>
      </c>
      <c r="H65" s="158" t="s">
        <v>59</v>
      </c>
      <c r="I65" s="203">
        <v>1.5</v>
      </c>
      <c r="J65" s="204">
        <v>30</v>
      </c>
      <c r="K65" s="204">
        <v>3</v>
      </c>
      <c r="L65" s="204">
        <v>100</v>
      </c>
      <c r="M65" s="205">
        <v>100</v>
      </c>
      <c r="N65" s="90">
        <v>6.3</v>
      </c>
      <c r="O65" s="203" t="s">
        <v>60</v>
      </c>
      <c r="P65" s="203">
        <v>15</v>
      </c>
      <c r="Q65" s="203">
        <v>3</v>
      </c>
      <c r="R65" s="14">
        <f t="shared" ref="R65:S65" si="99">I65/1000000</f>
        <v>1.5E-6</v>
      </c>
      <c r="S65" s="198">
        <f t="shared" si="99"/>
        <v>3.0000000000000001E-5</v>
      </c>
      <c r="T65" s="198">
        <f t="shared" si="1"/>
        <v>3.0000000000000001E-3</v>
      </c>
      <c r="U65" s="198">
        <f t="shared" si="2"/>
        <v>4.5000000000000006E-9</v>
      </c>
      <c r="V65" s="198">
        <f t="shared" si="60"/>
        <v>4.5000000000000005E-3</v>
      </c>
      <c r="W65" s="198">
        <f t="shared" si="4"/>
        <v>8.9999999999999999E-8</v>
      </c>
      <c r="X65" s="154">
        <f t="shared" si="5"/>
        <v>0.09</v>
      </c>
      <c r="Y65" s="206">
        <v>1.57</v>
      </c>
      <c r="Z65" s="206" t="s">
        <v>67</v>
      </c>
      <c r="AA65" s="204"/>
      <c r="AB65" s="206">
        <v>349</v>
      </c>
      <c r="AC65" s="206" t="s">
        <v>67</v>
      </c>
      <c r="AD65" s="206">
        <v>23</v>
      </c>
      <c r="AE65" s="206" t="s">
        <v>67</v>
      </c>
      <c r="AF65" s="206">
        <v>0.17</v>
      </c>
      <c r="AG65" s="206" t="s">
        <v>67</v>
      </c>
      <c r="AH65" s="206">
        <v>87</v>
      </c>
      <c r="AI65" s="206" t="s">
        <v>67</v>
      </c>
      <c r="AJ65" s="207">
        <v>13664007</v>
      </c>
      <c r="AK65" s="207" t="s">
        <v>67</v>
      </c>
      <c r="AL65" s="207" t="s">
        <v>67</v>
      </c>
      <c r="AM65" s="199">
        <v>0.34399999999999997</v>
      </c>
      <c r="AN65" s="199">
        <v>0.35099999999999998</v>
      </c>
      <c r="AO65" s="199">
        <v>0.20899999999999999</v>
      </c>
      <c r="AP65" s="199">
        <v>0.216</v>
      </c>
      <c r="AQ65" s="199">
        <f t="shared" si="88"/>
        <v>0.13499999999999998</v>
      </c>
      <c r="AR65" s="159">
        <f t="shared" si="89"/>
        <v>0.31072792544045463</v>
      </c>
      <c r="AS65" s="200">
        <f t="shared" si="94"/>
        <v>0.17</v>
      </c>
      <c r="AT65" s="200">
        <f t="shared" si="95"/>
        <v>0.38765432098765429</v>
      </c>
      <c r="AU65" s="156">
        <f t="shared" si="96"/>
        <v>1.9382716049382718E-2</v>
      </c>
      <c r="AV65" s="201">
        <f t="shared" si="97"/>
        <v>-1.8765139485384872</v>
      </c>
      <c r="AW65" s="157">
        <f t="shared" si="98"/>
        <v>-1.3597990518450531</v>
      </c>
      <c r="AX65" s="208"/>
      <c r="AY65" s="203"/>
      <c r="AZ65" s="208"/>
      <c r="BA65" s="208"/>
      <c r="BB65" s="29"/>
      <c r="BC65" s="29"/>
      <c r="BD65" s="29"/>
    </row>
    <row r="66" spans="1:56" ht="13.5" customHeight="1" x14ac:dyDescent="0.45">
      <c r="A66" s="685"/>
      <c r="B66" s="7">
        <v>1.6</v>
      </c>
      <c r="C66" s="202" t="s">
        <v>141</v>
      </c>
      <c r="D66" s="31" t="s">
        <v>55</v>
      </c>
      <c r="E66" s="203" t="s">
        <v>56</v>
      </c>
      <c r="F66" s="203" t="s">
        <v>57</v>
      </c>
      <c r="G66" s="203" t="s">
        <v>58</v>
      </c>
      <c r="H66" s="158" t="s">
        <v>59</v>
      </c>
      <c r="I66" s="203">
        <v>1.5</v>
      </c>
      <c r="J66" s="204">
        <v>30</v>
      </c>
      <c r="K66" s="204">
        <v>3</v>
      </c>
      <c r="L66" s="204">
        <v>100</v>
      </c>
      <c r="M66" s="205">
        <v>100</v>
      </c>
      <c r="N66" s="90">
        <v>6.3</v>
      </c>
      <c r="O66" s="203" t="s">
        <v>60</v>
      </c>
      <c r="P66" s="203">
        <v>0</v>
      </c>
      <c r="Q66" s="203">
        <v>1</v>
      </c>
      <c r="R66" s="14">
        <f t="shared" ref="R66:S66" si="100">I66/1000000</f>
        <v>1.5E-6</v>
      </c>
      <c r="S66" s="198">
        <f t="shared" si="100"/>
        <v>3.0000000000000001E-5</v>
      </c>
      <c r="T66" s="198">
        <f t="shared" si="1"/>
        <v>1E-3</v>
      </c>
      <c r="U66" s="198">
        <f t="shared" si="2"/>
        <v>1.5E-9</v>
      </c>
      <c r="V66" s="198">
        <f t="shared" si="60"/>
        <v>1.5E-3</v>
      </c>
      <c r="W66" s="198">
        <f t="shared" si="4"/>
        <v>3.0000000000000004E-8</v>
      </c>
      <c r="X66" s="154">
        <f t="shared" si="5"/>
        <v>3.0000000000000002E-2</v>
      </c>
      <c r="Y66" s="209">
        <v>5.7025690888888602E-4</v>
      </c>
      <c r="Z66" s="206">
        <v>0</v>
      </c>
      <c r="AA66" s="204">
        <v>0</v>
      </c>
      <c r="AB66" s="206">
        <v>0</v>
      </c>
      <c r="AC66" s="206">
        <v>0</v>
      </c>
      <c r="AD66" s="206">
        <v>0</v>
      </c>
      <c r="AE66" s="206">
        <v>0</v>
      </c>
      <c r="AF66" s="206">
        <v>0</v>
      </c>
      <c r="AG66" s="206">
        <v>0</v>
      </c>
      <c r="AH66" s="206">
        <v>7</v>
      </c>
      <c r="AI66" s="206">
        <v>0</v>
      </c>
      <c r="AJ66" s="207">
        <v>14242400</v>
      </c>
      <c r="AK66" s="207">
        <v>0</v>
      </c>
      <c r="AL66" s="207">
        <v>0</v>
      </c>
      <c r="AM66" s="199"/>
      <c r="AN66" s="199"/>
      <c r="AO66" s="199"/>
      <c r="AP66" s="199"/>
      <c r="AQ66" s="199"/>
      <c r="AR66" s="280"/>
      <c r="AS66" s="271" t="s">
        <v>67</v>
      </c>
      <c r="AT66" s="271" t="s">
        <v>67</v>
      </c>
      <c r="AU66" s="272" t="s">
        <v>67</v>
      </c>
      <c r="AV66" s="273" t="s">
        <v>67</v>
      </c>
      <c r="AW66" s="274" t="s">
        <v>67</v>
      </c>
      <c r="AX66" s="208"/>
      <c r="AY66" s="203"/>
      <c r="AZ66" s="208"/>
      <c r="BA66" s="208"/>
      <c r="BB66" s="29"/>
      <c r="BC66" s="29"/>
      <c r="BD66" s="29"/>
    </row>
    <row r="67" spans="1:56" s="245" customFormat="1" ht="13.5" customHeight="1" x14ac:dyDescent="0.45">
      <c r="A67" s="685"/>
      <c r="B67" s="248" t="s">
        <v>142</v>
      </c>
      <c r="C67" s="249" t="s">
        <v>143</v>
      </c>
      <c r="D67" s="223" t="s">
        <v>55</v>
      </c>
      <c r="E67" s="231" t="s">
        <v>56</v>
      </c>
      <c r="F67" s="231" t="s">
        <v>57</v>
      </c>
      <c r="G67" s="231" t="s">
        <v>58</v>
      </c>
      <c r="H67" s="232" t="s">
        <v>59</v>
      </c>
      <c r="I67" s="223">
        <v>1.5</v>
      </c>
      <c r="J67" s="224">
        <v>30</v>
      </c>
      <c r="K67" s="224">
        <v>3</v>
      </c>
      <c r="L67" s="224">
        <v>100</v>
      </c>
      <c r="M67" s="225">
        <v>100</v>
      </c>
      <c r="N67" s="233">
        <v>6.3</v>
      </c>
      <c r="O67" s="231" t="s">
        <v>60</v>
      </c>
      <c r="P67" s="231">
        <v>30</v>
      </c>
      <c r="Q67" s="231">
        <v>1</v>
      </c>
      <c r="R67" s="234">
        <f t="shared" ref="R67:S67" si="101">I67/1000000</f>
        <v>1.5E-6</v>
      </c>
      <c r="S67" s="235">
        <f t="shared" si="101"/>
        <v>3.0000000000000001E-5</v>
      </c>
      <c r="T67" s="235">
        <f t="shared" si="1"/>
        <v>1E-3</v>
      </c>
      <c r="U67" s="235">
        <f t="shared" si="2"/>
        <v>1.5E-9</v>
      </c>
      <c r="V67" s="235">
        <f t="shared" si="60"/>
        <v>1.5E-3</v>
      </c>
      <c r="W67" s="235">
        <f t="shared" si="4"/>
        <v>3.0000000000000004E-8</v>
      </c>
      <c r="X67" s="236">
        <f t="shared" si="5"/>
        <v>3.0000000000000002E-2</v>
      </c>
      <c r="Y67" s="237">
        <v>0.65900000000000003</v>
      </c>
      <c r="Z67" s="237">
        <v>3.0000000000000001E-3</v>
      </c>
      <c r="AA67" s="250">
        <v>0</v>
      </c>
      <c r="AB67" s="237">
        <v>440</v>
      </c>
      <c r="AC67" s="237">
        <v>2</v>
      </c>
      <c r="AD67" s="239">
        <v>14.65</v>
      </c>
      <c r="AE67" s="237">
        <v>7.0000000000000007E-2</v>
      </c>
      <c r="AF67" s="237">
        <v>3.49E-2</v>
      </c>
      <c r="AG67" s="237">
        <v>2.0000000000000001E-4</v>
      </c>
      <c r="AH67" s="237">
        <v>85</v>
      </c>
      <c r="AI67" s="237">
        <v>1</v>
      </c>
      <c r="AJ67" s="238">
        <v>14118452</v>
      </c>
      <c r="AK67" s="238">
        <v>254269</v>
      </c>
      <c r="AL67" s="250">
        <v>2</v>
      </c>
      <c r="AM67" s="239"/>
      <c r="AN67" s="239"/>
      <c r="AO67" s="239"/>
      <c r="AP67" s="239"/>
      <c r="AQ67" s="239"/>
      <c r="AR67" s="281"/>
      <c r="AS67" s="240">
        <f t="shared" si="94"/>
        <v>3.49E-2</v>
      </c>
      <c r="AT67" s="240">
        <f t="shared" si="95"/>
        <v>0.24407407407407408</v>
      </c>
      <c r="AU67" s="241">
        <f t="shared" si="96"/>
        <v>1.2203703703703703E-2</v>
      </c>
      <c r="AV67" s="242">
        <f t="shared" si="97"/>
        <v>-2.7874239451142486</v>
      </c>
      <c r="AW67" s="243">
        <f t="shared" si="98"/>
        <v>-2.3827759836318343</v>
      </c>
      <c r="AX67" s="244"/>
      <c r="AY67" s="231"/>
      <c r="AZ67" s="244"/>
      <c r="BA67" s="244"/>
      <c r="BB67" s="244"/>
      <c r="BC67" s="244"/>
      <c r="BD67" s="244"/>
    </row>
    <row r="68" spans="1:56" s="247" customFormat="1" ht="13.5" customHeight="1" x14ac:dyDescent="0.45">
      <c r="A68" s="684" t="s">
        <v>144</v>
      </c>
      <c r="B68" s="210" t="s">
        <v>100</v>
      </c>
      <c r="C68" s="677" t="s">
        <v>181</v>
      </c>
      <c r="D68" s="31" t="s">
        <v>55</v>
      </c>
      <c r="E68" s="203" t="s">
        <v>56</v>
      </c>
      <c r="F68" s="203" t="s">
        <v>57</v>
      </c>
      <c r="G68" s="203" t="s">
        <v>58</v>
      </c>
      <c r="H68" s="158" t="s">
        <v>59</v>
      </c>
      <c r="I68" s="203">
        <v>4.8</v>
      </c>
      <c r="J68" s="204">
        <v>68.900000000000006</v>
      </c>
      <c r="K68" s="204">
        <v>20.6</v>
      </c>
      <c r="L68" s="204">
        <v>152.19999999999999</v>
      </c>
      <c r="M68" s="204">
        <v>311.7</v>
      </c>
      <c r="N68" s="90">
        <v>6.3</v>
      </c>
      <c r="O68" s="203" t="s">
        <v>60</v>
      </c>
      <c r="P68" s="203">
        <v>15</v>
      </c>
      <c r="Q68" s="203">
        <v>1</v>
      </c>
      <c r="R68" s="14">
        <f t="shared" ref="R68:R77" si="102">I68/1000000</f>
        <v>4.7999999999999998E-6</v>
      </c>
      <c r="S68" s="198">
        <f t="shared" ref="S68:S77" si="103">J68/1000000</f>
        <v>6.8900000000000008E-5</v>
      </c>
      <c r="T68" s="198">
        <f t="shared" ref="T68:T77" si="104">Q68/1000</f>
        <v>1E-3</v>
      </c>
      <c r="U68" s="198">
        <f t="shared" ref="U68:U77" si="105">T68*R68</f>
        <v>4.8E-9</v>
      </c>
      <c r="V68" s="198">
        <f t="shared" ref="V68:V77" si="106">U68*1000000</f>
        <v>4.7999999999999996E-3</v>
      </c>
      <c r="W68" s="198">
        <f t="shared" ref="W68:W77" si="107">T68*S68</f>
        <v>6.8900000000000015E-8</v>
      </c>
      <c r="X68" s="154">
        <f t="shared" ref="X68:X77" si="108">W68*1000000</f>
        <v>6.8900000000000017E-2</v>
      </c>
      <c r="Y68" s="206">
        <v>0.52</v>
      </c>
      <c r="Z68" s="206">
        <v>0.04</v>
      </c>
      <c r="AA68" s="204">
        <v>8</v>
      </c>
      <c r="AB68" s="206">
        <v>109</v>
      </c>
      <c r="AC68" s="206">
        <v>8</v>
      </c>
      <c r="AD68" s="206">
        <v>7.2</v>
      </c>
      <c r="AE68" s="206">
        <v>0.5</v>
      </c>
      <c r="AF68" s="206">
        <v>5.5E-2</v>
      </c>
      <c r="AG68" s="206">
        <v>4.0000000000000001E-3</v>
      </c>
      <c r="AH68" s="206">
        <v>86</v>
      </c>
      <c r="AI68" s="206">
        <v>1</v>
      </c>
      <c r="AJ68" s="207">
        <v>13854501</v>
      </c>
      <c r="AK68" s="207">
        <v>100066</v>
      </c>
      <c r="AL68" s="204">
        <v>1</v>
      </c>
      <c r="AM68" s="199">
        <v>1.2270000000000001</v>
      </c>
      <c r="AN68" s="199">
        <v>1.222</v>
      </c>
      <c r="AO68" s="199">
        <v>0.67500000000000004</v>
      </c>
      <c r="AP68" s="199">
        <v>0.69199999999999995</v>
      </c>
      <c r="AQ68" s="199">
        <f t="shared" ref="AQ68:AQ72" si="109">AN68-AP68</f>
        <v>0.53</v>
      </c>
      <c r="AR68" s="159">
        <f t="shared" ref="AR68:AR72" si="110">AF68/(1-(10^-AM68))</f>
        <v>5.8466634844210372E-2</v>
      </c>
      <c r="AS68" s="200">
        <f t="shared" si="94"/>
        <v>5.5E-2</v>
      </c>
      <c r="AT68" s="200">
        <f t="shared" si="95"/>
        <v>0.12037037037037039</v>
      </c>
      <c r="AU68" s="156">
        <f t="shared" si="96"/>
        <v>8.3857442348008373E-3</v>
      </c>
      <c r="AV68" s="201">
        <f t="shared" si="97"/>
        <v>-2.9632860113186297</v>
      </c>
      <c r="AW68" s="157">
        <f t="shared" si="98"/>
        <v>-2.5088019817061742</v>
      </c>
      <c r="AX68" s="29" t="s">
        <v>125</v>
      </c>
      <c r="AY68" s="203"/>
      <c r="AZ68" s="208"/>
      <c r="BA68" s="208"/>
      <c r="BB68" s="208"/>
      <c r="BC68" s="208"/>
      <c r="BD68" s="208"/>
    </row>
    <row r="69" spans="1:56" ht="13.5" customHeight="1" x14ac:dyDescent="0.45">
      <c r="A69" s="681"/>
      <c r="B69" s="210" t="s">
        <v>102</v>
      </c>
      <c r="C69" s="678"/>
      <c r="D69" s="31" t="s">
        <v>55</v>
      </c>
      <c r="E69" s="203" t="s">
        <v>56</v>
      </c>
      <c r="F69" s="203" t="s">
        <v>57</v>
      </c>
      <c r="G69" s="203" t="s">
        <v>58</v>
      </c>
      <c r="H69" s="158" t="s">
        <v>59</v>
      </c>
      <c r="I69" s="203">
        <v>3.3</v>
      </c>
      <c r="J69" s="204">
        <v>113.4</v>
      </c>
      <c r="K69" s="204">
        <v>33.700000000000003</v>
      </c>
      <c r="L69" s="204">
        <v>190.2</v>
      </c>
      <c r="M69" s="204">
        <v>513.20000000000005</v>
      </c>
      <c r="N69" s="90">
        <v>6.3</v>
      </c>
      <c r="O69" s="203" t="s">
        <v>60</v>
      </c>
      <c r="P69" s="203">
        <v>15</v>
      </c>
      <c r="Q69" s="203">
        <v>1</v>
      </c>
      <c r="R69" s="14">
        <f t="shared" si="102"/>
        <v>3.2999999999999997E-6</v>
      </c>
      <c r="S69" s="198">
        <f t="shared" si="103"/>
        <v>1.1340000000000001E-4</v>
      </c>
      <c r="T69" s="198">
        <f t="shared" si="104"/>
        <v>1E-3</v>
      </c>
      <c r="U69" s="198">
        <f t="shared" si="105"/>
        <v>3.2999999999999998E-9</v>
      </c>
      <c r="V69" s="198">
        <f t="shared" si="106"/>
        <v>3.3E-3</v>
      </c>
      <c r="W69" s="198">
        <f t="shared" si="107"/>
        <v>1.1340000000000001E-7</v>
      </c>
      <c r="X69" s="154">
        <f t="shared" si="108"/>
        <v>0.11340000000000001</v>
      </c>
      <c r="Y69" s="206">
        <v>0.4</v>
      </c>
      <c r="Z69" s="206">
        <v>0.02</v>
      </c>
      <c r="AA69" s="204">
        <v>5</v>
      </c>
      <c r="AB69" s="206">
        <v>122</v>
      </c>
      <c r="AC69" s="206">
        <v>8</v>
      </c>
      <c r="AD69" s="206">
        <v>8.1</v>
      </c>
      <c r="AE69" s="206">
        <v>0.5</v>
      </c>
      <c r="AF69" s="206">
        <v>4.2000000000000003E-2</v>
      </c>
      <c r="AG69" s="206">
        <v>3.0000000000000001E-3</v>
      </c>
      <c r="AH69" s="206">
        <v>83</v>
      </c>
      <c r="AI69" s="206">
        <v>0</v>
      </c>
      <c r="AJ69" s="207">
        <v>13639450</v>
      </c>
      <c r="AK69" s="207">
        <v>374453</v>
      </c>
      <c r="AL69" s="204">
        <v>3</v>
      </c>
      <c r="AM69" s="199">
        <v>1.367</v>
      </c>
      <c r="AN69" s="199">
        <v>1.3819999999999999</v>
      </c>
      <c r="AO69" s="199">
        <v>0.63800000000000001</v>
      </c>
      <c r="AP69" s="199">
        <v>0.64500000000000002</v>
      </c>
      <c r="AQ69" s="199">
        <f t="shared" si="109"/>
        <v>0.73699999999999988</v>
      </c>
      <c r="AR69" s="159">
        <f t="shared" si="110"/>
        <v>4.3885021533813434E-2</v>
      </c>
      <c r="AS69" s="200">
        <f t="shared" si="94"/>
        <v>4.2000000000000003E-2</v>
      </c>
      <c r="AT69" s="200">
        <f t="shared" si="95"/>
        <v>0.13468013468013468</v>
      </c>
      <c r="AU69" s="156">
        <f t="shared" si="96"/>
        <v>3.9192631785224374E-3</v>
      </c>
      <c r="AV69" s="201">
        <f t="shared" si="97"/>
        <v>-3.1783456596570092</v>
      </c>
      <c r="AW69" s="157">
        <f t="shared" si="98"/>
        <v>-2.5874691726937664</v>
      </c>
      <c r="AX69" s="29" t="s">
        <v>125</v>
      </c>
      <c r="AY69" s="203"/>
      <c r="AZ69" s="208"/>
      <c r="BA69" s="208"/>
      <c r="BB69" s="29"/>
      <c r="BC69" s="29"/>
      <c r="BD69" s="29"/>
    </row>
    <row r="70" spans="1:56" ht="13.5" customHeight="1" x14ac:dyDescent="0.45">
      <c r="A70" s="681"/>
      <c r="B70" s="210" t="s">
        <v>107</v>
      </c>
      <c r="C70" s="678"/>
      <c r="D70" s="31" t="s">
        <v>55</v>
      </c>
      <c r="E70" s="203" t="s">
        <v>56</v>
      </c>
      <c r="F70" s="203" t="s">
        <v>57</v>
      </c>
      <c r="G70" s="203" t="s">
        <v>58</v>
      </c>
      <c r="H70" s="158" t="s">
        <v>59</v>
      </c>
      <c r="I70" s="203">
        <v>2.7</v>
      </c>
      <c r="J70" s="204">
        <v>76.8</v>
      </c>
      <c r="K70" s="204">
        <v>18</v>
      </c>
      <c r="L70" s="204">
        <v>155.1</v>
      </c>
      <c r="M70" s="204">
        <v>382.5</v>
      </c>
      <c r="N70" s="90">
        <v>6.3</v>
      </c>
      <c r="O70" s="203" t="s">
        <v>60</v>
      </c>
      <c r="P70" s="203">
        <v>15</v>
      </c>
      <c r="Q70" s="203">
        <v>1</v>
      </c>
      <c r="R70" s="14">
        <f t="shared" si="102"/>
        <v>2.7E-6</v>
      </c>
      <c r="S70" s="198">
        <f t="shared" si="103"/>
        <v>7.6799999999999997E-5</v>
      </c>
      <c r="T70" s="198">
        <f t="shared" si="104"/>
        <v>1E-3</v>
      </c>
      <c r="U70" s="198">
        <f t="shared" si="105"/>
        <v>2.7000000000000002E-9</v>
      </c>
      <c r="V70" s="198">
        <f t="shared" si="106"/>
        <v>2.7000000000000001E-3</v>
      </c>
      <c r="W70" s="198">
        <f t="shared" si="107"/>
        <v>7.6799999999999999E-8</v>
      </c>
      <c r="X70" s="154">
        <f t="shared" si="108"/>
        <v>7.6799999999999993E-2</v>
      </c>
      <c r="Y70" s="206">
        <v>0.46</v>
      </c>
      <c r="Z70" s="206">
        <v>0.01</v>
      </c>
      <c r="AA70" s="204">
        <v>2</v>
      </c>
      <c r="AB70" s="206">
        <v>169</v>
      </c>
      <c r="AC70" s="206">
        <v>4</v>
      </c>
      <c r="AD70" s="206">
        <v>11.3</v>
      </c>
      <c r="AE70" s="206">
        <v>0.3</v>
      </c>
      <c r="AF70" s="206">
        <v>4.8000000000000001E-2</v>
      </c>
      <c r="AG70" s="206">
        <v>1E-3</v>
      </c>
      <c r="AH70" s="206">
        <v>85</v>
      </c>
      <c r="AI70" s="206">
        <v>0</v>
      </c>
      <c r="AJ70" s="207">
        <v>13695700</v>
      </c>
      <c r="AK70" s="207">
        <v>382435</v>
      </c>
      <c r="AL70" s="204">
        <v>3</v>
      </c>
      <c r="AM70" s="199">
        <v>1.18</v>
      </c>
      <c r="AN70" s="199">
        <v>1.1970000000000001</v>
      </c>
      <c r="AO70" s="199">
        <v>0.67700000000000005</v>
      </c>
      <c r="AP70" s="199">
        <v>0.69399999999999995</v>
      </c>
      <c r="AQ70" s="199">
        <f t="shared" si="109"/>
        <v>0.50300000000000011</v>
      </c>
      <c r="AR70" s="159">
        <f t="shared" si="110"/>
        <v>5.13956788255975E-2</v>
      </c>
      <c r="AS70" s="200">
        <f t="shared" si="94"/>
        <v>4.8000000000000001E-2</v>
      </c>
      <c r="AT70" s="200">
        <f t="shared" si="95"/>
        <v>0.18930041152263374</v>
      </c>
      <c r="AU70" s="156">
        <f t="shared" si="96"/>
        <v>6.6550925925925935E-3</v>
      </c>
      <c r="AV70" s="201">
        <f t="shared" si="97"/>
        <v>-2.8828643087692392</v>
      </c>
      <c r="AW70" s="157">
        <f t="shared" si="98"/>
        <v>-2.3504871574628496</v>
      </c>
      <c r="AX70" s="29" t="s">
        <v>125</v>
      </c>
      <c r="AY70" s="203"/>
      <c r="AZ70" s="208"/>
      <c r="BA70" s="208"/>
      <c r="BB70" s="29"/>
      <c r="BC70" s="29"/>
      <c r="BD70" s="29"/>
    </row>
    <row r="71" spans="1:56" ht="13.5" customHeight="1" x14ac:dyDescent="0.45">
      <c r="A71" s="681"/>
      <c r="B71" s="210" t="s">
        <v>110</v>
      </c>
      <c r="C71" s="678"/>
      <c r="D71" s="31" t="s">
        <v>55</v>
      </c>
      <c r="E71" s="203" t="s">
        <v>56</v>
      </c>
      <c r="F71" s="203" t="s">
        <v>57</v>
      </c>
      <c r="G71" s="203" t="s">
        <v>58</v>
      </c>
      <c r="H71" s="158" t="s">
        <v>59</v>
      </c>
      <c r="I71" s="203">
        <v>7.3</v>
      </c>
      <c r="J71" s="204">
        <v>107.1</v>
      </c>
      <c r="K71" s="204">
        <v>17.399999999999999</v>
      </c>
      <c r="L71" s="204">
        <v>251.4</v>
      </c>
      <c r="M71" s="204">
        <v>640.6</v>
      </c>
      <c r="N71" s="90">
        <v>6.3</v>
      </c>
      <c r="O71" s="203" t="s">
        <v>60</v>
      </c>
      <c r="P71" s="203">
        <v>15</v>
      </c>
      <c r="Q71" s="203">
        <v>1</v>
      </c>
      <c r="R71" s="14">
        <f t="shared" si="102"/>
        <v>7.2999999999999996E-6</v>
      </c>
      <c r="S71" s="198">
        <f t="shared" si="103"/>
        <v>1.0709999999999999E-4</v>
      </c>
      <c r="T71" s="198">
        <f t="shared" si="104"/>
        <v>1E-3</v>
      </c>
      <c r="U71" s="198">
        <f t="shared" si="105"/>
        <v>7.3E-9</v>
      </c>
      <c r="V71" s="198">
        <f t="shared" si="106"/>
        <v>7.3000000000000001E-3</v>
      </c>
      <c r="W71" s="198">
        <f t="shared" si="107"/>
        <v>1.0709999999999999E-7</v>
      </c>
      <c r="X71" s="154">
        <f t="shared" si="108"/>
        <v>0.10709999999999999</v>
      </c>
      <c r="Y71" s="206">
        <v>0.3649</v>
      </c>
      <c r="Z71" s="206">
        <v>5.9999999999999995E-4</v>
      </c>
      <c r="AA71" s="204">
        <v>0</v>
      </c>
      <c r="AB71" s="206">
        <v>50</v>
      </c>
      <c r="AC71" s="206">
        <v>0</v>
      </c>
      <c r="AD71" s="206">
        <v>3.3333333333333299</v>
      </c>
      <c r="AE71" s="206">
        <v>0</v>
      </c>
      <c r="AF71" s="206">
        <v>3.8609999999999998E-2</v>
      </c>
      <c r="AG71" s="251">
        <v>6.9999999999999994E-5</v>
      </c>
      <c r="AH71" s="206">
        <v>85</v>
      </c>
      <c r="AI71" s="206">
        <v>1</v>
      </c>
      <c r="AJ71" s="207">
        <v>13466102</v>
      </c>
      <c r="AK71" s="207">
        <v>156860</v>
      </c>
      <c r="AL71" s="204">
        <v>1</v>
      </c>
      <c r="AM71" s="199">
        <v>1.554</v>
      </c>
      <c r="AN71" s="199">
        <v>1.5880000000000001</v>
      </c>
      <c r="AO71" s="199">
        <v>0.45100000000000001</v>
      </c>
      <c r="AP71" s="199">
        <v>0.45600000000000002</v>
      </c>
      <c r="AQ71" s="199">
        <f t="shared" si="109"/>
        <v>1.1320000000000001</v>
      </c>
      <c r="AR71" s="159">
        <f t="shared" si="110"/>
        <v>3.9719175386032916E-2</v>
      </c>
      <c r="AS71" s="200">
        <f t="shared" si="94"/>
        <v>3.8609999999999998E-2</v>
      </c>
      <c r="AT71" s="200">
        <f t="shared" si="95"/>
        <v>5.5540334855403349E-2</v>
      </c>
      <c r="AU71" s="156">
        <f t="shared" si="96"/>
        <v>3.7856624131133942E-3</v>
      </c>
      <c r="AV71" s="201">
        <f t="shared" si="97"/>
        <v>-3.5732627741640215</v>
      </c>
      <c r="AW71" s="157">
        <f t="shared" si="98"/>
        <v>-3.0724448683711234</v>
      </c>
      <c r="AX71" s="29" t="s">
        <v>125</v>
      </c>
      <c r="AY71" s="203"/>
      <c r="AZ71" s="208"/>
      <c r="BA71" s="208"/>
      <c r="BB71" s="29"/>
      <c r="BC71" s="29"/>
      <c r="BD71" s="29"/>
    </row>
    <row r="72" spans="1:56" ht="13.5" customHeight="1" x14ac:dyDescent="0.45">
      <c r="A72" s="681"/>
      <c r="B72" s="210" t="s">
        <v>112</v>
      </c>
      <c r="C72" s="679"/>
      <c r="D72" s="31" t="s">
        <v>55</v>
      </c>
      <c r="E72" s="203" t="s">
        <v>56</v>
      </c>
      <c r="F72" s="203" t="s">
        <v>57</v>
      </c>
      <c r="G72" s="203" t="s">
        <v>58</v>
      </c>
      <c r="H72" s="158" t="s">
        <v>59</v>
      </c>
      <c r="I72" s="203">
        <v>5.5</v>
      </c>
      <c r="J72" s="204">
        <v>144</v>
      </c>
      <c r="K72" s="246">
        <v>30</v>
      </c>
      <c r="L72" s="204">
        <v>290.60000000000002</v>
      </c>
      <c r="M72" s="246">
        <v>600</v>
      </c>
      <c r="N72" s="90">
        <v>6.3</v>
      </c>
      <c r="O72" s="203" t="s">
        <v>60</v>
      </c>
      <c r="P72" s="203">
        <v>15</v>
      </c>
      <c r="Q72" s="203">
        <v>1</v>
      </c>
      <c r="R72" s="14">
        <f t="shared" si="102"/>
        <v>5.4999999999999999E-6</v>
      </c>
      <c r="S72" s="198">
        <f t="shared" si="103"/>
        <v>1.44E-4</v>
      </c>
      <c r="T72" s="198">
        <f t="shared" si="104"/>
        <v>1E-3</v>
      </c>
      <c r="U72" s="198">
        <f t="shared" si="105"/>
        <v>5.4999999999999996E-9</v>
      </c>
      <c r="V72" s="198">
        <f t="shared" si="106"/>
        <v>5.4999999999999997E-3</v>
      </c>
      <c r="W72" s="198">
        <f t="shared" si="107"/>
        <v>1.4400000000000002E-7</v>
      </c>
      <c r="X72" s="154">
        <f t="shared" si="108"/>
        <v>0.14400000000000002</v>
      </c>
      <c r="Y72" s="206">
        <v>0.38</v>
      </c>
      <c r="Z72" s="206">
        <v>0.02</v>
      </c>
      <c r="AA72" s="204">
        <v>5</v>
      </c>
      <c r="AB72" s="206">
        <v>69</v>
      </c>
      <c r="AC72" s="206">
        <v>4</v>
      </c>
      <c r="AD72" s="206">
        <v>4.5999999999999996</v>
      </c>
      <c r="AE72" s="206">
        <v>0.2</v>
      </c>
      <c r="AF72" s="206">
        <v>0.04</v>
      </c>
      <c r="AG72" s="206">
        <v>2E-3</v>
      </c>
      <c r="AH72" s="206">
        <v>84</v>
      </c>
      <c r="AI72" s="206">
        <v>1</v>
      </c>
      <c r="AJ72" s="207">
        <v>13711206</v>
      </c>
      <c r="AK72" s="207">
        <v>175874</v>
      </c>
      <c r="AL72" s="204">
        <v>1</v>
      </c>
      <c r="AM72" s="199">
        <v>1.345</v>
      </c>
      <c r="AN72" s="199">
        <v>1.3620000000000001</v>
      </c>
      <c r="AO72" s="199">
        <v>0.64500000000000002</v>
      </c>
      <c r="AP72" s="199">
        <v>0.65500000000000003</v>
      </c>
      <c r="AQ72" s="199">
        <f t="shared" si="109"/>
        <v>0.70700000000000007</v>
      </c>
      <c r="AR72" s="159">
        <f t="shared" si="110"/>
        <v>4.1892958219911743E-2</v>
      </c>
      <c r="AS72" s="200">
        <f t="shared" si="94"/>
        <v>0.04</v>
      </c>
      <c r="AT72" s="200">
        <f t="shared" si="95"/>
        <v>7.6767676767676776E-2</v>
      </c>
      <c r="AU72" s="156">
        <f t="shared" si="96"/>
        <v>2.9320987654320981E-3</v>
      </c>
      <c r="AV72" s="201">
        <f t="shared" si="97"/>
        <v>-3.4807463331201784</v>
      </c>
      <c r="AW72" s="157">
        <f t="shared" si="98"/>
        <v>-2.8929237138552528</v>
      </c>
      <c r="AX72" s="29" t="s">
        <v>184</v>
      </c>
      <c r="AY72" s="203"/>
      <c r="AZ72" s="208"/>
      <c r="BA72" s="208"/>
      <c r="BB72" s="29"/>
      <c r="BC72" s="29"/>
      <c r="BD72" s="29"/>
    </row>
    <row r="73" spans="1:56" ht="13.5" customHeight="1" x14ac:dyDescent="0.45">
      <c r="A73" s="681"/>
      <c r="B73" s="226" t="s">
        <v>67</v>
      </c>
      <c r="C73" s="677" t="s">
        <v>182</v>
      </c>
      <c r="D73" s="31" t="s">
        <v>55</v>
      </c>
      <c r="E73" s="203" t="s">
        <v>56</v>
      </c>
      <c r="F73" s="203" t="s">
        <v>57</v>
      </c>
      <c r="G73" s="203" t="s">
        <v>58</v>
      </c>
      <c r="H73" s="158" t="s">
        <v>59</v>
      </c>
      <c r="I73" s="227">
        <v>4.5</v>
      </c>
      <c r="J73" s="228">
        <v>72.599999999999994</v>
      </c>
      <c r="K73" s="228">
        <v>20.7</v>
      </c>
      <c r="L73" s="228">
        <v>142.1</v>
      </c>
      <c r="M73" s="228">
        <v>312.7</v>
      </c>
      <c r="N73" s="90">
        <v>6.3</v>
      </c>
      <c r="O73" s="203" t="s">
        <v>60</v>
      </c>
      <c r="P73" s="203">
        <v>15</v>
      </c>
      <c r="Q73" s="203">
        <v>1</v>
      </c>
      <c r="R73" s="14">
        <f t="shared" si="102"/>
        <v>4.5000000000000001E-6</v>
      </c>
      <c r="S73" s="198">
        <f t="shared" si="103"/>
        <v>7.2599999999999989E-5</v>
      </c>
      <c r="T73" s="198">
        <f t="shared" si="104"/>
        <v>1E-3</v>
      </c>
      <c r="U73" s="198">
        <f t="shared" si="105"/>
        <v>4.5000000000000006E-9</v>
      </c>
      <c r="V73" s="198">
        <f t="shared" si="106"/>
        <v>4.5000000000000005E-3</v>
      </c>
      <c r="W73" s="198">
        <f t="shared" si="107"/>
        <v>7.2599999999999988E-8</v>
      </c>
      <c r="X73" s="154">
        <f t="shared" si="108"/>
        <v>7.2599999999999984E-2</v>
      </c>
      <c r="Y73" s="206" t="s">
        <v>67</v>
      </c>
      <c r="Z73" s="206" t="s">
        <v>67</v>
      </c>
      <c r="AA73" s="206" t="s">
        <v>67</v>
      </c>
      <c r="AB73" s="206" t="s">
        <v>67</v>
      </c>
      <c r="AC73" s="206" t="s">
        <v>67</v>
      </c>
      <c r="AD73" s="206" t="s">
        <v>67</v>
      </c>
      <c r="AE73" s="206" t="s">
        <v>67</v>
      </c>
      <c r="AF73" s="206" t="s">
        <v>67</v>
      </c>
      <c r="AG73" s="206" t="s">
        <v>67</v>
      </c>
      <c r="AH73" s="206" t="s">
        <v>67</v>
      </c>
      <c r="AI73" s="206" t="s">
        <v>67</v>
      </c>
      <c r="AJ73" s="206" t="s">
        <v>67</v>
      </c>
      <c r="AK73" s="206" t="s">
        <v>67</v>
      </c>
      <c r="AL73" s="206" t="s">
        <v>67</v>
      </c>
      <c r="AM73" s="206" t="s">
        <v>67</v>
      </c>
      <c r="AN73" s="206" t="s">
        <v>67</v>
      </c>
      <c r="AO73" s="206" t="s">
        <v>67</v>
      </c>
      <c r="AP73" s="206" t="s">
        <v>67</v>
      </c>
      <c r="AQ73" s="206" t="s">
        <v>67</v>
      </c>
      <c r="AR73" s="253" t="s">
        <v>67</v>
      </c>
      <c r="AS73" s="200" t="str">
        <f t="shared" si="94"/>
        <v>-</v>
      </c>
      <c r="AT73" s="271" t="s">
        <v>67</v>
      </c>
      <c r="AU73" s="272" t="s">
        <v>67</v>
      </c>
      <c r="AV73" s="273" t="s">
        <v>67</v>
      </c>
      <c r="AW73" s="274" t="s">
        <v>67</v>
      </c>
      <c r="AX73" s="208"/>
      <c r="AY73" s="203"/>
      <c r="AZ73" s="208"/>
      <c r="BA73" s="208"/>
      <c r="BB73" s="29"/>
      <c r="BC73" s="29"/>
      <c r="BD73" s="29"/>
    </row>
    <row r="74" spans="1:56" ht="13.5" customHeight="1" x14ac:dyDescent="0.45">
      <c r="A74" s="681"/>
      <c r="B74" s="226" t="s">
        <v>67</v>
      </c>
      <c r="C74" s="678"/>
      <c r="D74" s="31" t="s">
        <v>55</v>
      </c>
      <c r="E74" s="203" t="s">
        <v>56</v>
      </c>
      <c r="F74" s="203" t="s">
        <v>57</v>
      </c>
      <c r="G74" s="203" t="s">
        <v>58</v>
      </c>
      <c r="H74" s="158" t="s">
        <v>59</v>
      </c>
      <c r="I74" s="227">
        <v>3.3</v>
      </c>
      <c r="J74" s="228">
        <v>113.5</v>
      </c>
      <c r="K74" s="228">
        <v>33.700000000000003</v>
      </c>
      <c r="L74" s="228">
        <v>189.8</v>
      </c>
      <c r="M74" s="228">
        <v>513.20000000000005</v>
      </c>
      <c r="N74" s="90">
        <v>6.3</v>
      </c>
      <c r="O74" s="203" t="s">
        <v>60</v>
      </c>
      <c r="P74" s="203">
        <v>15</v>
      </c>
      <c r="Q74" s="203">
        <v>1</v>
      </c>
      <c r="R74" s="14">
        <f t="shared" si="102"/>
        <v>3.2999999999999997E-6</v>
      </c>
      <c r="S74" s="198">
        <f t="shared" si="103"/>
        <v>1.1349999999999999E-4</v>
      </c>
      <c r="T74" s="198">
        <f t="shared" si="104"/>
        <v>1E-3</v>
      </c>
      <c r="U74" s="198">
        <f t="shared" si="105"/>
        <v>3.2999999999999998E-9</v>
      </c>
      <c r="V74" s="198">
        <f t="shared" si="106"/>
        <v>3.3E-3</v>
      </c>
      <c r="W74" s="198">
        <f t="shared" si="107"/>
        <v>1.1349999999999999E-7</v>
      </c>
      <c r="X74" s="154">
        <f t="shared" si="108"/>
        <v>0.11349999999999999</v>
      </c>
      <c r="Y74" s="206" t="s">
        <v>67</v>
      </c>
      <c r="Z74" s="206" t="s">
        <v>67</v>
      </c>
      <c r="AA74" s="206" t="s">
        <v>67</v>
      </c>
      <c r="AB74" s="206" t="s">
        <v>67</v>
      </c>
      <c r="AC74" s="206" t="s">
        <v>67</v>
      </c>
      <c r="AD74" s="206" t="s">
        <v>67</v>
      </c>
      <c r="AE74" s="206" t="s">
        <v>67</v>
      </c>
      <c r="AF74" s="206" t="s">
        <v>67</v>
      </c>
      <c r="AG74" s="206" t="s">
        <v>67</v>
      </c>
      <c r="AH74" s="206" t="s">
        <v>67</v>
      </c>
      <c r="AI74" s="206" t="s">
        <v>67</v>
      </c>
      <c r="AJ74" s="206" t="s">
        <v>67</v>
      </c>
      <c r="AK74" s="206" t="s">
        <v>67</v>
      </c>
      <c r="AL74" s="206" t="s">
        <v>67</v>
      </c>
      <c r="AM74" s="206" t="s">
        <v>67</v>
      </c>
      <c r="AN74" s="206" t="s">
        <v>67</v>
      </c>
      <c r="AO74" s="206" t="s">
        <v>67</v>
      </c>
      <c r="AP74" s="206" t="s">
        <v>67</v>
      </c>
      <c r="AQ74" s="206" t="s">
        <v>67</v>
      </c>
      <c r="AR74" s="253" t="s">
        <v>67</v>
      </c>
      <c r="AS74" s="200" t="str">
        <f t="shared" si="94"/>
        <v>-</v>
      </c>
      <c r="AT74" s="271" t="s">
        <v>67</v>
      </c>
      <c r="AU74" s="272" t="s">
        <v>67</v>
      </c>
      <c r="AV74" s="273" t="s">
        <v>67</v>
      </c>
      <c r="AW74" s="274" t="s">
        <v>67</v>
      </c>
      <c r="AX74" s="208"/>
      <c r="AY74" s="203"/>
      <c r="AZ74" s="208"/>
      <c r="BA74" s="208"/>
      <c r="BB74" s="29"/>
      <c r="BC74" s="29"/>
      <c r="BD74" s="29"/>
    </row>
    <row r="75" spans="1:56" ht="13.5" customHeight="1" x14ac:dyDescent="0.45">
      <c r="A75" s="681"/>
      <c r="B75" s="210" t="s">
        <v>136</v>
      </c>
      <c r="C75" s="678"/>
      <c r="D75" s="31" t="s">
        <v>55</v>
      </c>
      <c r="E75" s="203" t="s">
        <v>56</v>
      </c>
      <c r="F75" s="203" t="s">
        <v>57</v>
      </c>
      <c r="G75" s="203" t="s">
        <v>58</v>
      </c>
      <c r="H75" s="158" t="s">
        <v>59</v>
      </c>
      <c r="I75" s="203">
        <v>2.5</v>
      </c>
      <c r="J75" s="204">
        <v>91.7</v>
      </c>
      <c r="K75" s="204">
        <v>22.6</v>
      </c>
      <c r="L75" s="204">
        <v>174.9</v>
      </c>
      <c r="M75" s="204">
        <v>478.2</v>
      </c>
      <c r="N75" s="90">
        <v>6.3</v>
      </c>
      <c r="O75" s="203" t="s">
        <v>60</v>
      </c>
      <c r="P75" s="203">
        <v>15</v>
      </c>
      <c r="Q75" s="203">
        <v>1</v>
      </c>
      <c r="R75" s="14">
        <f t="shared" si="102"/>
        <v>2.5000000000000002E-6</v>
      </c>
      <c r="S75" s="198">
        <f t="shared" si="103"/>
        <v>9.1700000000000006E-5</v>
      </c>
      <c r="T75" s="198">
        <f t="shared" si="104"/>
        <v>1E-3</v>
      </c>
      <c r="U75" s="198">
        <f t="shared" si="105"/>
        <v>2.5000000000000001E-9</v>
      </c>
      <c r="V75" s="198">
        <f t="shared" si="106"/>
        <v>2.5000000000000001E-3</v>
      </c>
      <c r="W75" s="198">
        <f t="shared" si="107"/>
        <v>9.1700000000000007E-8</v>
      </c>
      <c r="X75" s="154">
        <f t="shared" si="108"/>
        <v>9.1700000000000004E-2</v>
      </c>
      <c r="Y75" s="206">
        <v>0.39</v>
      </c>
      <c r="Z75" s="206">
        <v>0.02</v>
      </c>
      <c r="AA75" s="204">
        <v>5</v>
      </c>
      <c r="AB75" s="206">
        <v>86</v>
      </c>
      <c r="AC75" s="206">
        <v>5</v>
      </c>
      <c r="AD75" s="206">
        <v>5.7</v>
      </c>
      <c r="AE75" s="206">
        <v>0.3</v>
      </c>
      <c r="AF75" s="206">
        <v>4.1000000000000002E-2</v>
      </c>
      <c r="AG75" s="206">
        <v>2E-3</v>
      </c>
      <c r="AH75" s="206">
        <v>85</v>
      </c>
      <c r="AI75" s="206">
        <v>0</v>
      </c>
      <c r="AJ75" s="207">
        <v>13589509</v>
      </c>
      <c r="AK75" s="207">
        <v>13326</v>
      </c>
      <c r="AL75" s="204">
        <v>0</v>
      </c>
      <c r="AM75" s="199">
        <v>1.524</v>
      </c>
      <c r="AN75" s="199">
        <v>1.5489999999999999</v>
      </c>
      <c r="AO75" s="199">
        <v>0.47199999999999998</v>
      </c>
      <c r="AP75" s="199">
        <v>0.47899999999999998</v>
      </c>
      <c r="AQ75" s="199">
        <f t="shared" ref="AQ75:AQ92" si="111">AN75-AP75</f>
        <v>1.0699999999999998</v>
      </c>
      <c r="AR75" s="159">
        <f t="shared" ref="AR75:AR92" si="112">AF75/(1-(10^-AM75))</f>
        <v>4.2264670798069504E-2</v>
      </c>
      <c r="AS75" s="200">
        <f t="shared" si="94"/>
        <v>4.1000000000000002E-2</v>
      </c>
      <c r="AT75" s="200">
        <f t="shared" si="95"/>
        <v>0.17333333333333334</v>
      </c>
      <c r="AU75" s="156">
        <f t="shared" si="96"/>
        <v>4.7255543438749544E-3</v>
      </c>
      <c r="AV75" s="201">
        <f t="shared" si="97"/>
        <v>-3.0496428680336489</v>
      </c>
      <c r="AW75" s="157">
        <f t="shared" si="98"/>
        <v>-2.4733609841763013</v>
      </c>
      <c r="AX75" s="286" t="s">
        <v>125</v>
      </c>
      <c r="AY75" s="203"/>
      <c r="AZ75" s="208"/>
      <c r="BA75" s="208"/>
      <c r="BB75" s="29"/>
      <c r="BC75" s="29"/>
      <c r="BD75" s="29"/>
    </row>
    <row r="76" spans="1:56" ht="13.5" customHeight="1" x14ac:dyDescent="0.45">
      <c r="A76" s="681"/>
      <c r="B76" s="210" t="s">
        <v>123</v>
      </c>
      <c r="C76" s="678"/>
      <c r="D76" s="31" t="s">
        <v>55</v>
      </c>
      <c r="E76" s="203" t="s">
        <v>56</v>
      </c>
      <c r="F76" s="203" t="s">
        <v>57</v>
      </c>
      <c r="G76" s="203" t="s">
        <v>58</v>
      </c>
      <c r="H76" s="158" t="s">
        <v>59</v>
      </c>
      <c r="I76" s="203">
        <v>6.4</v>
      </c>
      <c r="J76" s="204">
        <v>124.8</v>
      </c>
      <c r="K76" s="204">
        <v>25.1</v>
      </c>
      <c r="L76" s="204">
        <v>248.8</v>
      </c>
      <c r="M76" s="204">
        <v>560.5</v>
      </c>
      <c r="N76" s="90">
        <v>6.3</v>
      </c>
      <c r="O76" s="203" t="s">
        <v>60</v>
      </c>
      <c r="P76" s="203">
        <v>15</v>
      </c>
      <c r="Q76" s="203">
        <v>1</v>
      </c>
      <c r="R76" s="14">
        <f t="shared" si="102"/>
        <v>6.4000000000000006E-6</v>
      </c>
      <c r="S76" s="198">
        <f t="shared" si="103"/>
        <v>1.248E-4</v>
      </c>
      <c r="T76" s="198">
        <f t="shared" si="104"/>
        <v>1E-3</v>
      </c>
      <c r="U76" s="198">
        <f t="shared" si="105"/>
        <v>6.4000000000000011E-9</v>
      </c>
      <c r="V76" s="198">
        <f t="shared" si="106"/>
        <v>6.4000000000000012E-3</v>
      </c>
      <c r="W76" s="198">
        <f t="shared" si="107"/>
        <v>1.2480000000000001E-7</v>
      </c>
      <c r="X76" s="154">
        <f t="shared" si="108"/>
        <v>0.12480000000000001</v>
      </c>
      <c r="Y76" s="206">
        <v>0.52</v>
      </c>
      <c r="Z76" s="206">
        <v>0.03</v>
      </c>
      <c r="AA76" s="204">
        <v>6</v>
      </c>
      <c r="AB76" s="206">
        <v>156</v>
      </c>
      <c r="AC76" s="206">
        <v>8</v>
      </c>
      <c r="AD76" s="206">
        <v>10.4</v>
      </c>
      <c r="AE76" s="206">
        <v>0.6</v>
      </c>
      <c r="AF76" s="206">
        <v>5.5E-2</v>
      </c>
      <c r="AG76" s="206">
        <v>3.0000000000000001E-3</v>
      </c>
      <c r="AH76" s="206">
        <v>86</v>
      </c>
      <c r="AI76" s="206">
        <v>1</v>
      </c>
      <c r="AJ76" s="207">
        <v>13558615</v>
      </c>
      <c r="AK76" s="207">
        <v>302381</v>
      </c>
      <c r="AL76" s="204">
        <v>2</v>
      </c>
      <c r="AM76" s="199">
        <v>1.89</v>
      </c>
      <c r="AN76" s="199">
        <v>1.91</v>
      </c>
      <c r="AO76" s="199">
        <v>0.42</v>
      </c>
      <c r="AP76" s="199">
        <v>0.42499999999999999</v>
      </c>
      <c r="AQ76" s="199">
        <f t="shared" si="111"/>
        <v>1.4849999999999999</v>
      </c>
      <c r="AR76" s="159">
        <f t="shared" si="112"/>
        <v>5.5717784103932258E-2</v>
      </c>
      <c r="AS76" s="200">
        <f t="shared" si="94"/>
        <v>5.5E-2</v>
      </c>
      <c r="AT76" s="200">
        <f t="shared" si="95"/>
        <v>9.0277777777777776E-2</v>
      </c>
      <c r="AU76" s="156">
        <f t="shared" si="96"/>
        <v>4.6296296296296294E-3</v>
      </c>
      <c r="AV76" s="201">
        <f t="shared" si="97"/>
        <v>-3.1971700958824849</v>
      </c>
      <c r="AW76" s="157">
        <f t="shared" si="98"/>
        <v>-2.652643017932065</v>
      </c>
      <c r="AX76" s="286" t="s">
        <v>125</v>
      </c>
      <c r="AY76" s="203"/>
      <c r="AZ76" s="208"/>
      <c r="BA76" s="208"/>
      <c r="BB76" s="29"/>
      <c r="BC76" s="29"/>
      <c r="BD76" s="29"/>
    </row>
    <row r="77" spans="1:56" ht="13.5" customHeight="1" x14ac:dyDescent="0.45">
      <c r="A77" s="687"/>
      <c r="B77" s="230" t="s">
        <v>117</v>
      </c>
      <c r="C77" s="680"/>
      <c r="D77" s="223" t="s">
        <v>55</v>
      </c>
      <c r="E77" s="231" t="s">
        <v>56</v>
      </c>
      <c r="F77" s="231" t="s">
        <v>57</v>
      </c>
      <c r="G77" s="231" t="s">
        <v>58</v>
      </c>
      <c r="H77" s="232" t="s">
        <v>59</v>
      </c>
      <c r="I77" s="231">
        <v>6.5</v>
      </c>
      <c r="J77" s="224">
        <v>99.4</v>
      </c>
      <c r="K77" s="224">
        <v>27.2</v>
      </c>
      <c r="L77" s="224">
        <v>274</v>
      </c>
      <c r="M77" s="224">
        <v>807.8</v>
      </c>
      <c r="N77" s="233">
        <v>6.3</v>
      </c>
      <c r="O77" s="231" t="s">
        <v>60</v>
      </c>
      <c r="P77" s="231">
        <v>15</v>
      </c>
      <c r="Q77" s="231">
        <v>1</v>
      </c>
      <c r="R77" s="234">
        <f t="shared" si="102"/>
        <v>6.4999999999999996E-6</v>
      </c>
      <c r="S77" s="235">
        <f t="shared" si="103"/>
        <v>9.9400000000000004E-5</v>
      </c>
      <c r="T77" s="235">
        <f t="shared" si="104"/>
        <v>1E-3</v>
      </c>
      <c r="U77" s="235">
        <f t="shared" si="105"/>
        <v>6.4999999999999995E-9</v>
      </c>
      <c r="V77" s="235">
        <f t="shared" si="106"/>
        <v>6.4999999999999997E-3</v>
      </c>
      <c r="W77" s="235">
        <f t="shared" si="107"/>
        <v>9.9400000000000003E-8</v>
      </c>
      <c r="X77" s="236">
        <f t="shared" si="108"/>
        <v>9.9400000000000002E-2</v>
      </c>
      <c r="Y77" s="237">
        <v>0.14000000000000001</v>
      </c>
      <c r="Z77" s="237">
        <v>0.09</v>
      </c>
      <c r="AA77" s="224">
        <v>64</v>
      </c>
      <c r="AB77" s="237">
        <v>55</v>
      </c>
      <c r="AC77" s="237">
        <v>35</v>
      </c>
      <c r="AD77" s="237">
        <v>4</v>
      </c>
      <c r="AE77" s="237">
        <v>2</v>
      </c>
      <c r="AF77" s="237">
        <v>1.4E-2</v>
      </c>
      <c r="AG77" s="237">
        <v>8.9999999999999993E-3</v>
      </c>
      <c r="AH77" s="237">
        <v>80</v>
      </c>
      <c r="AI77" s="237">
        <v>4</v>
      </c>
      <c r="AJ77" s="238">
        <v>13360229</v>
      </c>
      <c r="AK77" s="238">
        <v>794129</v>
      </c>
      <c r="AL77" s="224">
        <v>6</v>
      </c>
      <c r="AM77" s="239">
        <v>1.4970000000000001</v>
      </c>
      <c r="AN77" s="239">
        <v>1.5149999999999999</v>
      </c>
      <c r="AO77" s="239">
        <v>0.121</v>
      </c>
      <c r="AP77" s="239">
        <v>0.122</v>
      </c>
      <c r="AQ77" s="239">
        <f t="shared" si="111"/>
        <v>1.3929999999999998</v>
      </c>
      <c r="AR77" s="252">
        <f t="shared" si="112"/>
        <v>1.4460449267196534E-2</v>
      </c>
      <c r="AS77" s="240">
        <f t="shared" si="94"/>
        <v>1.4E-2</v>
      </c>
      <c r="AT77" s="240">
        <f t="shared" si="95"/>
        <v>2.3931623931623937E-2</v>
      </c>
      <c r="AU77" s="241">
        <f t="shared" si="96"/>
        <v>1.5649452269170579E-3</v>
      </c>
      <c r="AV77" s="242">
        <f t="shared" si="97"/>
        <v>-4.4924818776688982</v>
      </c>
      <c r="AW77" s="243">
        <f t="shared" si="98"/>
        <v>-4.0006262334917384</v>
      </c>
      <c r="AX77" s="287" t="s">
        <v>125</v>
      </c>
      <c r="AY77" s="231"/>
      <c r="AZ77" s="244"/>
      <c r="BA77" s="244"/>
      <c r="BB77" s="29"/>
      <c r="BC77" s="29"/>
      <c r="BD77" s="29"/>
    </row>
    <row r="78" spans="1:56" ht="13.5" customHeight="1" x14ac:dyDescent="0.45">
      <c r="A78" s="682" t="s">
        <v>183</v>
      </c>
      <c r="B78" s="7" t="s">
        <v>100</v>
      </c>
      <c r="C78" s="688" t="s">
        <v>185</v>
      </c>
      <c r="D78" s="61" t="s">
        <v>55</v>
      </c>
      <c r="E78" s="62" t="s">
        <v>56</v>
      </c>
      <c r="F78" s="62" t="s">
        <v>57</v>
      </c>
      <c r="G78" s="62" t="s">
        <v>58</v>
      </c>
      <c r="H78" s="63" t="s">
        <v>59</v>
      </c>
      <c r="I78" s="203">
        <v>4.5</v>
      </c>
      <c r="J78" s="203">
        <v>90</v>
      </c>
      <c r="K78" s="203">
        <v>9</v>
      </c>
      <c r="L78" s="203">
        <v>100</v>
      </c>
      <c r="M78" s="203">
        <v>100</v>
      </c>
      <c r="N78" s="131">
        <v>6.3</v>
      </c>
      <c r="O78" s="62" t="s">
        <v>60</v>
      </c>
      <c r="P78" s="62">
        <v>15</v>
      </c>
      <c r="Q78" s="62">
        <v>1</v>
      </c>
      <c r="R78" s="14">
        <f t="shared" ref="R78:R83" si="113">I78/1000000</f>
        <v>4.5000000000000001E-6</v>
      </c>
      <c r="S78" s="198">
        <f t="shared" ref="S78:S83" si="114">J78/1000000</f>
        <v>9.0000000000000006E-5</v>
      </c>
      <c r="T78" s="198">
        <f t="shared" ref="T78:T83" si="115">Q78/1000</f>
        <v>1E-3</v>
      </c>
      <c r="U78" s="198">
        <f t="shared" ref="U78:U83" si="116">T78*R78</f>
        <v>4.5000000000000006E-9</v>
      </c>
      <c r="V78" s="198">
        <f t="shared" ref="V78:V83" si="117">U78*1000000</f>
        <v>4.5000000000000005E-3</v>
      </c>
      <c r="W78" s="198">
        <f t="shared" ref="W78:W83" si="118">T78*S78</f>
        <v>9.0000000000000012E-8</v>
      </c>
      <c r="X78" s="154">
        <f t="shared" ref="X78:X83" si="119">W78*1000000</f>
        <v>9.0000000000000011E-2</v>
      </c>
      <c r="Y78" s="206">
        <v>0.8</v>
      </c>
      <c r="Z78" s="206">
        <v>0.2</v>
      </c>
      <c r="AA78" s="204">
        <v>25</v>
      </c>
      <c r="AB78" s="206">
        <v>175</v>
      </c>
      <c r="AC78" s="206">
        <v>38</v>
      </c>
      <c r="AD78" s="206">
        <v>12</v>
      </c>
      <c r="AE78" s="206">
        <v>3</v>
      </c>
      <c r="AF78" s="206">
        <v>0.08</v>
      </c>
      <c r="AG78" s="206">
        <v>0.02</v>
      </c>
      <c r="AH78" s="206">
        <v>84</v>
      </c>
      <c r="AI78" s="206">
        <v>0</v>
      </c>
      <c r="AJ78" s="207">
        <v>13218647</v>
      </c>
      <c r="AK78" s="207">
        <v>97310</v>
      </c>
      <c r="AL78" s="264">
        <v>1</v>
      </c>
      <c r="AM78" s="265">
        <v>1.04</v>
      </c>
      <c r="AN78" s="265">
        <v>1.0249999999999999</v>
      </c>
      <c r="AO78" s="265">
        <v>0.66900000000000004</v>
      </c>
      <c r="AP78" s="265">
        <v>0.69499999999999995</v>
      </c>
      <c r="AQ78" s="265">
        <f t="shared" si="111"/>
        <v>0.32999999999999996</v>
      </c>
      <c r="AR78" s="283">
        <f t="shared" si="112"/>
        <v>8.8028274006359153E-2</v>
      </c>
      <c r="AS78" s="200">
        <f t="shared" ref="AS78:AS83" si="120">AF78</f>
        <v>0.08</v>
      </c>
      <c r="AT78" s="200">
        <f t="shared" ref="AT78:AT83" si="121">Y78/(P78*60*V78)</f>
        <v>0.19753086419753085</v>
      </c>
      <c r="AU78" s="156">
        <f t="shared" ref="AU78:AU83" si="122">Y78/(P78*60*X78)</f>
        <v>9.8765432098765413E-3</v>
      </c>
      <c r="AV78" s="201">
        <f t="shared" ref="AV78:AV83" si="123">$BC$7*LN(AS78) + $BC$8*LN(AT78) + $BC$9*LN(AU78)</f>
        <v>-2.5825541718936948</v>
      </c>
      <c r="AW78" s="157">
        <f t="shared" ref="AW78:AW83" si="124">$BD$7*LN(AS78) + $BD$8*LN(AT78) + $BD$9*LN(AU78)</f>
        <v>-2.0737945383704566</v>
      </c>
      <c r="AX78" s="286"/>
      <c r="AY78" s="203"/>
      <c r="AZ78" s="208"/>
      <c r="BA78" s="208"/>
      <c r="BB78" s="29"/>
      <c r="BC78" s="29"/>
      <c r="BD78" s="29"/>
    </row>
    <row r="79" spans="1:56" ht="13.5" customHeight="1" x14ac:dyDescent="0.45">
      <c r="A79" s="675"/>
      <c r="B79" s="210" t="s">
        <v>102</v>
      </c>
      <c r="C79" s="689"/>
      <c r="D79" s="31" t="s">
        <v>55</v>
      </c>
      <c r="E79" s="203" t="s">
        <v>56</v>
      </c>
      <c r="F79" s="203" t="s">
        <v>57</v>
      </c>
      <c r="G79" s="203" t="s">
        <v>58</v>
      </c>
      <c r="H79" s="158" t="s">
        <v>59</v>
      </c>
      <c r="I79" s="32">
        <v>4.5</v>
      </c>
      <c r="J79" s="197">
        <v>90</v>
      </c>
      <c r="K79" s="32">
        <v>9</v>
      </c>
      <c r="L79" s="32">
        <v>500</v>
      </c>
      <c r="M79" s="32">
        <v>100</v>
      </c>
      <c r="N79" s="90">
        <v>6.3</v>
      </c>
      <c r="O79" s="203" t="s">
        <v>60</v>
      </c>
      <c r="P79" s="203">
        <v>15</v>
      </c>
      <c r="Q79" s="203">
        <v>1</v>
      </c>
      <c r="R79" s="14">
        <f t="shared" si="113"/>
        <v>4.5000000000000001E-6</v>
      </c>
      <c r="S79" s="198">
        <f t="shared" si="114"/>
        <v>9.0000000000000006E-5</v>
      </c>
      <c r="T79" s="198">
        <f t="shared" si="115"/>
        <v>1E-3</v>
      </c>
      <c r="U79" s="198">
        <f t="shared" si="116"/>
        <v>4.5000000000000006E-9</v>
      </c>
      <c r="V79" s="198">
        <f t="shared" si="117"/>
        <v>4.5000000000000005E-3</v>
      </c>
      <c r="W79" s="198">
        <f t="shared" si="118"/>
        <v>9.0000000000000012E-8</v>
      </c>
      <c r="X79" s="154">
        <f t="shared" si="119"/>
        <v>9.0000000000000011E-2</v>
      </c>
      <c r="Y79" s="35">
        <v>1.06</v>
      </c>
      <c r="Z79" s="35">
        <v>0.08</v>
      </c>
      <c r="AA79" s="126">
        <v>8</v>
      </c>
      <c r="AB79" s="35">
        <v>236</v>
      </c>
      <c r="AC79" s="35">
        <v>17</v>
      </c>
      <c r="AD79" s="35">
        <v>16</v>
      </c>
      <c r="AE79" s="35">
        <v>1</v>
      </c>
      <c r="AF79" s="35">
        <v>0.113</v>
      </c>
      <c r="AG79" s="35">
        <v>8.0000000000000002E-3</v>
      </c>
      <c r="AH79" s="35">
        <v>82</v>
      </c>
      <c r="AI79" s="35">
        <v>0</v>
      </c>
      <c r="AJ79" s="89">
        <v>12386749</v>
      </c>
      <c r="AK79" s="89">
        <v>447314</v>
      </c>
      <c r="AL79" s="259">
        <v>4</v>
      </c>
      <c r="AM79" s="260">
        <v>1.0860000000000001</v>
      </c>
      <c r="AN79" s="260">
        <v>1.0760000000000001</v>
      </c>
      <c r="AO79" s="260">
        <v>0.66500000000000004</v>
      </c>
      <c r="AP79" s="260">
        <v>0.69199999999999995</v>
      </c>
      <c r="AQ79" s="260">
        <f t="shared" si="111"/>
        <v>0.38400000000000012</v>
      </c>
      <c r="AR79" s="284">
        <f t="shared" si="112"/>
        <v>0.12309839591972715</v>
      </c>
      <c r="AS79" s="200">
        <f t="shared" si="120"/>
        <v>0.113</v>
      </c>
      <c r="AT79" s="200">
        <f t="shared" si="121"/>
        <v>0.26172839506172835</v>
      </c>
      <c r="AU79" s="156">
        <f t="shared" si="122"/>
        <v>1.3086419753086418E-2</v>
      </c>
      <c r="AV79" s="201">
        <f t="shared" si="123"/>
        <v>-2.2755622226154002</v>
      </c>
      <c r="AW79" s="157">
        <f t="shared" si="124"/>
        <v>-1.7604077166321344</v>
      </c>
      <c r="AX79" s="288"/>
      <c r="AY79" s="32"/>
      <c r="AZ79" s="29"/>
      <c r="BA79" s="29"/>
      <c r="BB79" s="29"/>
      <c r="BC79" s="29"/>
      <c r="BD79" s="29"/>
    </row>
    <row r="80" spans="1:56" ht="13.5" customHeight="1" x14ac:dyDescent="0.45">
      <c r="A80" s="675"/>
      <c r="B80" s="210" t="s">
        <v>107</v>
      </c>
      <c r="C80" s="689"/>
      <c r="D80" s="31" t="s">
        <v>55</v>
      </c>
      <c r="E80" s="203" t="s">
        <v>56</v>
      </c>
      <c r="F80" s="203" t="s">
        <v>57</v>
      </c>
      <c r="G80" s="203" t="s">
        <v>58</v>
      </c>
      <c r="H80" s="158" t="s">
        <v>59</v>
      </c>
      <c r="I80" s="32">
        <v>6</v>
      </c>
      <c r="J80" s="197">
        <v>120</v>
      </c>
      <c r="K80" s="32">
        <v>12</v>
      </c>
      <c r="L80" s="32">
        <v>100</v>
      </c>
      <c r="M80" s="32">
        <v>100</v>
      </c>
      <c r="N80" s="90">
        <v>6.3</v>
      </c>
      <c r="O80" s="203" t="s">
        <v>60</v>
      </c>
      <c r="P80" s="203">
        <v>15</v>
      </c>
      <c r="Q80" s="203">
        <v>1</v>
      </c>
      <c r="R80" s="14">
        <f t="shared" si="113"/>
        <v>6.0000000000000002E-6</v>
      </c>
      <c r="S80" s="198">
        <f t="shared" si="114"/>
        <v>1.2E-4</v>
      </c>
      <c r="T80" s="198">
        <f t="shared" si="115"/>
        <v>1E-3</v>
      </c>
      <c r="U80" s="198">
        <f t="shared" si="116"/>
        <v>6E-9</v>
      </c>
      <c r="V80" s="198">
        <f t="shared" si="117"/>
        <v>6.0000000000000001E-3</v>
      </c>
      <c r="W80" s="198">
        <f t="shared" si="118"/>
        <v>1.2000000000000002E-7</v>
      </c>
      <c r="X80" s="154">
        <f t="shared" si="119"/>
        <v>0.12000000000000001</v>
      </c>
      <c r="Y80" s="258">
        <v>1.06</v>
      </c>
      <c r="Z80" s="258">
        <v>0.02</v>
      </c>
      <c r="AA80" s="259">
        <v>2</v>
      </c>
      <c r="AB80" s="258">
        <v>178</v>
      </c>
      <c r="AC80" s="258">
        <v>2</v>
      </c>
      <c r="AD80" s="258">
        <v>11.8</v>
      </c>
      <c r="AE80" s="258">
        <v>0.1</v>
      </c>
      <c r="AF80" s="258">
        <v>0.113</v>
      </c>
      <c r="AG80" s="258">
        <v>2E-3</v>
      </c>
      <c r="AH80" s="258">
        <v>86</v>
      </c>
      <c r="AI80" s="258">
        <v>1</v>
      </c>
      <c r="AJ80" s="261">
        <v>11806657</v>
      </c>
      <c r="AK80" s="261">
        <v>1469892</v>
      </c>
      <c r="AL80" s="259">
        <v>12</v>
      </c>
      <c r="AM80" s="260">
        <v>1.3740000000000001</v>
      </c>
      <c r="AN80" s="260">
        <v>1.357</v>
      </c>
      <c r="AO80" s="260">
        <v>1.0549999999999999</v>
      </c>
      <c r="AP80" s="260">
        <v>1.0980000000000001</v>
      </c>
      <c r="AQ80" s="260">
        <f t="shared" si="111"/>
        <v>0.2589999999999999</v>
      </c>
      <c r="AR80" s="284">
        <f t="shared" si="112"/>
        <v>0.11798693753910978</v>
      </c>
      <c r="AS80" s="200">
        <f t="shared" si="120"/>
        <v>0.113</v>
      </c>
      <c r="AT80" s="200">
        <f t="shared" si="121"/>
        <v>0.1962962962962963</v>
      </c>
      <c r="AU80" s="156">
        <f t="shared" si="122"/>
        <v>9.8148148148148144E-3</v>
      </c>
      <c r="AV80" s="201">
        <f t="shared" si="123"/>
        <v>-2.4481714660864689</v>
      </c>
      <c r="AW80" s="157">
        <f t="shared" si="124"/>
        <v>-1.9042487528580248</v>
      </c>
      <c r="AX80" s="288"/>
      <c r="AY80" s="32"/>
      <c r="AZ80" s="29"/>
      <c r="BA80" s="29"/>
      <c r="BB80" s="29"/>
      <c r="BC80" s="29"/>
      <c r="BD80" s="29"/>
    </row>
    <row r="81" spans="1:50" ht="15" customHeight="1" x14ac:dyDescent="0.45">
      <c r="A81" s="675"/>
      <c r="B81" s="210" t="s">
        <v>110</v>
      </c>
      <c r="C81" s="689"/>
      <c r="D81" s="31" t="s">
        <v>55</v>
      </c>
      <c r="E81" s="203" t="s">
        <v>56</v>
      </c>
      <c r="F81" s="203" t="s">
        <v>57</v>
      </c>
      <c r="G81" s="203" t="s">
        <v>58</v>
      </c>
      <c r="H81" s="158" t="s">
        <v>59</v>
      </c>
      <c r="I81" s="32">
        <v>6</v>
      </c>
      <c r="J81" s="197">
        <v>120</v>
      </c>
      <c r="K81" s="32">
        <v>12</v>
      </c>
      <c r="L81" s="32">
        <v>500</v>
      </c>
      <c r="M81" s="32">
        <v>100</v>
      </c>
      <c r="N81" s="90">
        <v>6.3</v>
      </c>
      <c r="O81" s="203" t="s">
        <v>60</v>
      </c>
      <c r="P81" s="203">
        <v>15</v>
      </c>
      <c r="Q81" s="203">
        <v>1</v>
      </c>
      <c r="R81" s="14">
        <f t="shared" si="113"/>
        <v>6.0000000000000002E-6</v>
      </c>
      <c r="S81" s="198">
        <f t="shared" si="114"/>
        <v>1.2E-4</v>
      </c>
      <c r="T81" s="198">
        <f t="shared" si="115"/>
        <v>1E-3</v>
      </c>
      <c r="U81" s="198">
        <f t="shared" si="116"/>
        <v>6E-9</v>
      </c>
      <c r="V81" s="198">
        <f t="shared" si="117"/>
        <v>6.0000000000000001E-3</v>
      </c>
      <c r="W81" s="198">
        <f t="shared" si="118"/>
        <v>1.2000000000000002E-7</v>
      </c>
      <c r="X81" s="154">
        <f t="shared" si="119"/>
        <v>0.12000000000000001</v>
      </c>
      <c r="Y81" s="258">
        <v>1.37</v>
      </c>
      <c r="Z81" s="258">
        <v>0.06</v>
      </c>
      <c r="AA81" s="258">
        <v>4</v>
      </c>
      <c r="AB81" s="258">
        <v>229</v>
      </c>
      <c r="AC81" s="258">
        <v>10</v>
      </c>
      <c r="AD81" s="258">
        <v>15.3</v>
      </c>
      <c r="AE81" s="258">
        <v>0.7</v>
      </c>
      <c r="AF81" s="258">
        <v>0.14499999999999999</v>
      </c>
      <c r="AG81" s="258">
        <v>6.0000000000000001E-3</v>
      </c>
      <c r="AH81" s="258">
        <v>85</v>
      </c>
      <c r="AI81" s="258">
        <v>4</v>
      </c>
      <c r="AJ81" s="258">
        <v>12137994</v>
      </c>
      <c r="AK81" s="258">
        <v>835494</v>
      </c>
      <c r="AL81" s="258">
        <v>7</v>
      </c>
      <c r="AM81" s="258">
        <v>1.4770000000000001</v>
      </c>
      <c r="AN81" s="258">
        <v>1.4610000000000001</v>
      </c>
      <c r="AO81" s="258">
        <v>0.95599999999999996</v>
      </c>
      <c r="AP81" s="258">
        <v>0.999</v>
      </c>
      <c r="AQ81" s="260">
        <f t="shared" si="111"/>
        <v>0.46200000000000008</v>
      </c>
      <c r="AR81" s="284">
        <f t="shared" si="112"/>
        <v>0.15000144434988874</v>
      </c>
      <c r="AS81" s="200">
        <f t="shared" si="120"/>
        <v>0.14499999999999999</v>
      </c>
      <c r="AT81" s="200">
        <f t="shared" si="121"/>
        <v>0.25370370370370371</v>
      </c>
      <c r="AU81" s="156">
        <f t="shared" si="122"/>
        <v>1.2685185185185185E-2</v>
      </c>
      <c r="AV81" s="201">
        <f t="shared" si="123"/>
        <v>-2.1945079975735404</v>
      </c>
      <c r="AW81" s="157">
        <f t="shared" si="124"/>
        <v>-1.651304875145879</v>
      </c>
      <c r="AX81" s="289"/>
    </row>
    <row r="82" spans="1:50" s="247" customFormat="1" ht="15" customHeight="1" x14ac:dyDescent="0.45">
      <c r="A82" s="675"/>
      <c r="B82" s="210" t="s">
        <v>136</v>
      </c>
      <c r="C82" s="689"/>
      <c r="D82" s="31" t="s">
        <v>55</v>
      </c>
      <c r="E82" s="203" t="s">
        <v>56</v>
      </c>
      <c r="F82" s="203" t="s">
        <v>57</v>
      </c>
      <c r="G82" s="203" t="s">
        <v>58</v>
      </c>
      <c r="H82" s="158" t="s">
        <v>59</v>
      </c>
      <c r="I82" s="203">
        <v>9</v>
      </c>
      <c r="J82" s="254">
        <v>180</v>
      </c>
      <c r="K82" s="203">
        <v>18</v>
      </c>
      <c r="L82" s="203">
        <v>500</v>
      </c>
      <c r="M82" s="203">
        <v>100</v>
      </c>
      <c r="N82" s="90">
        <v>6.3</v>
      </c>
      <c r="O82" s="203" t="s">
        <v>60</v>
      </c>
      <c r="P82" s="203">
        <v>15</v>
      </c>
      <c r="Q82" s="203">
        <v>1</v>
      </c>
      <c r="R82" s="14">
        <f t="shared" ref="R82" si="125">I82/1000000</f>
        <v>9.0000000000000002E-6</v>
      </c>
      <c r="S82" s="198">
        <f t="shared" ref="S82" si="126">J82/1000000</f>
        <v>1.8000000000000001E-4</v>
      </c>
      <c r="T82" s="198">
        <f t="shared" ref="T82" si="127">Q82/1000</f>
        <v>1E-3</v>
      </c>
      <c r="U82" s="198">
        <f t="shared" ref="U82" si="128">T82*R82</f>
        <v>9.0000000000000012E-9</v>
      </c>
      <c r="V82" s="198">
        <f t="shared" ref="V82" si="129">U82*1000000</f>
        <v>9.0000000000000011E-3</v>
      </c>
      <c r="W82" s="198">
        <f t="shared" ref="W82" si="130">T82*S82</f>
        <v>1.8000000000000002E-7</v>
      </c>
      <c r="X82" s="154">
        <f t="shared" ref="X82" si="131">W82*1000000</f>
        <v>0.18000000000000002</v>
      </c>
      <c r="Y82" s="258">
        <v>1.64</v>
      </c>
      <c r="Z82" s="262">
        <v>0.03</v>
      </c>
      <c r="AA82" s="262">
        <v>2</v>
      </c>
      <c r="AB82" s="262">
        <v>183</v>
      </c>
      <c r="AC82" s="262">
        <v>4</v>
      </c>
      <c r="AD82" s="262">
        <v>12.2</v>
      </c>
      <c r="AE82" s="262">
        <v>0.2</v>
      </c>
      <c r="AF82" s="262">
        <v>0.17399999999999999</v>
      </c>
      <c r="AG82" s="262">
        <v>3.0000000000000001E-3</v>
      </c>
      <c r="AH82" s="262">
        <v>85</v>
      </c>
      <c r="AI82" s="262">
        <v>0</v>
      </c>
      <c r="AJ82" s="262">
        <v>11026363</v>
      </c>
      <c r="AK82" s="262">
        <v>748112</v>
      </c>
      <c r="AL82" s="262">
        <v>7</v>
      </c>
      <c r="AM82" s="262">
        <v>2.2080000000000002</v>
      </c>
      <c r="AN82" s="262">
        <v>2.1749999999999998</v>
      </c>
      <c r="AO82" s="262">
        <v>1.5569999999999999</v>
      </c>
      <c r="AP82" s="262">
        <v>1.6279999999999999</v>
      </c>
      <c r="AQ82" s="265">
        <f t="shared" si="111"/>
        <v>0.54699999999999993</v>
      </c>
      <c r="AR82" s="284">
        <f t="shared" si="112"/>
        <v>0.1750845455915053</v>
      </c>
      <c r="AS82" s="200">
        <f t="shared" ref="AS82" si="132">AF82</f>
        <v>0.17399999999999999</v>
      </c>
      <c r="AT82" s="200">
        <f t="shared" ref="AT82" si="133">Y82/(P82*60*V82)</f>
        <v>0.20246913580246909</v>
      </c>
      <c r="AU82" s="156">
        <f t="shared" ref="AU82" si="134">Y82/(P82*60*X82)</f>
        <v>1.0123456790123454E-2</v>
      </c>
      <c r="AV82" s="201">
        <f t="shared" ref="AV82" si="135">$BC$7*LN(AS82) + $BC$8*LN(AT82) + $BC$9*LN(AU82)</f>
        <v>-2.2569271385232135</v>
      </c>
      <c r="AW82" s="157">
        <f t="shared" ref="AW82" si="136">$BD$7*LN(AS82) + $BD$8*LN(AT82) + $BD$9*LN(AU82)</f>
        <v>-1.6729338998049472</v>
      </c>
      <c r="AX82" s="290"/>
    </row>
    <row r="83" spans="1:50" s="245" customFormat="1" ht="15" customHeight="1" x14ac:dyDescent="0.45">
      <c r="A83" s="676"/>
      <c r="B83" s="229" t="s">
        <v>123</v>
      </c>
      <c r="C83" s="690"/>
      <c r="D83" s="223" t="s">
        <v>55</v>
      </c>
      <c r="E83" s="231" t="s">
        <v>56</v>
      </c>
      <c r="F83" s="231" t="s">
        <v>57</v>
      </c>
      <c r="G83" s="231" t="s">
        <v>58</v>
      </c>
      <c r="H83" s="232" t="s">
        <v>59</v>
      </c>
      <c r="I83" s="255">
        <v>1.5</v>
      </c>
      <c r="J83" s="256">
        <v>30</v>
      </c>
      <c r="K83" s="256">
        <v>3</v>
      </c>
      <c r="L83" s="256">
        <v>100</v>
      </c>
      <c r="M83" s="257">
        <v>100</v>
      </c>
      <c r="N83" s="233">
        <v>6.3</v>
      </c>
      <c r="O83" s="231" t="s">
        <v>60</v>
      </c>
      <c r="P83" s="231">
        <v>15</v>
      </c>
      <c r="Q83" s="231">
        <v>1</v>
      </c>
      <c r="R83" s="234">
        <f t="shared" si="113"/>
        <v>1.5E-6</v>
      </c>
      <c r="S83" s="235">
        <f t="shared" si="114"/>
        <v>3.0000000000000001E-5</v>
      </c>
      <c r="T83" s="235">
        <f t="shared" si="115"/>
        <v>1E-3</v>
      </c>
      <c r="U83" s="235">
        <f t="shared" si="116"/>
        <v>1.5E-9</v>
      </c>
      <c r="V83" s="235">
        <f t="shared" si="117"/>
        <v>1.5E-3</v>
      </c>
      <c r="W83" s="235">
        <f t="shared" si="118"/>
        <v>3.0000000000000004E-8</v>
      </c>
      <c r="X83" s="236">
        <f t="shared" si="119"/>
        <v>3.0000000000000002E-2</v>
      </c>
      <c r="Y83" s="258">
        <v>0.36</v>
      </c>
      <c r="Z83" s="263">
        <v>0.01</v>
      </c>
      <c r="AA83" s="263">
        <v>3</v>
      </c>
      <c r="AB83" s="263">
        <v>240</v>
      </c>
      <c r="AC83" s="263">
        <v>9</v>
      </c>
      <c r="AD83" s="263">
        <v>16</v>
      </c>
      <c r="AE83" s="263">
        <v>0.6</v>
      </c>
      <c r="AF83" s="263">
        <v>3.7999999999999999E-2</v>
      </c>
      <c r="AG83" s="263">
        <v>2E-3</v>
      </c>
      <c r="AH83" s="263">
        <v>82</v>
      </c>
      <c r="AI83" s="263">
        <v>2</v>
      </c>
      <c r="AJ83" s="263">
        <v>12529644</v>
      </c>
      <c r="AK83" s="263">
        <v>856941</v>
      </c>
      <c r="AL83" s="263">
        <v>7</v>
      </c>
      <c r="AM83" s="263">
        <v>0.373</v>
      </c>
      <c r="AN83" s="263">
        <v>0.36899999999999999</v>
      </c>
      <c r="AO83" s="263">
        <v>0.25900000000000001</v>
      </c>
      <c r="AP83" s="263">
        <v>0.26700000000000002</v>
      </c>
      <c r="AQ83" s="266">
        <f t="shared" si="111"/>
        <v>0.10199999999999998</v>
      </c>
      <c r="AR83" s="285">
        <f t="shared" si="112"/>
        <v>6.5931354631938638E-2</v>
      </c>
      <c r="AS83" s="240">
        <f t="shared" si="120"/>
        <v>3.7999999999999999E-2</v>
      </c>
      <c r="AT83" s="240">
        <f t="shared" si="121"/>
        <v>0.26666666666666666</v>
      </c>
      <c r="AU83" s="241">
        <f t="shared" si="122"/>
        <v>1.3333333333333331E-2</v>
      </c>
      <c r="AV83" s="242">
        <f t="shared" si="123"/>
        <v>-2.7002676064024906</v>
      </c>
      <c r="AW83" s="243">
        <f t="shared" si="124"/>
        <v>-2.2959624796190354</v>
      </c>
      <c r="AX83" s="291"/>
    </row>
    <row r="84" spans="1:50" ht="15" customHeight="1" x14ac:dyDescent="0.45">
      <c r="A84" s="682" t="s">
        <v>187</v>
      </c>
      <c r="B84" s="210" t="s">
        <v>100</v>
      </c>
      <c r="C84" s="677" t="s">
        <v>186</v>
      </c>
      <c r="D84" s="31" t="s">
        <v>55</v>
      </c>
      <c r="E84" s="203" t="s">
        <v>56</v>
      </c>
      <c r="F84" s="203" t="s">
        <v>57</v>
      </c>
      <c r="G84" s="203" t="s">
        <v>58</v>
      </c>
      <c r="H84" s="158" t="s">
        <v>59</v>
      </c>
      <c r="I84" s="203">
        <v>3.4</v>
      </c>
      <c r="J84" s="204">
        <v>104</v>
      </c>
      <c r="K84" s="204">
        <v>30.9</v>
      </c>
      <c r="L84" s="204">
        <v>189</v>
      </c>
      <c r="M84" s="204">
        <v>502.6</v>
      </c>
      <c r="N84" s="90">
        <v>6.3</v>
      </c>
      <c r="O84" s="203" t="s">
        <v>60</v>
      </c>
      <c r="P84" s="203">
        <v>15</v>
      </c>
      <c r="Q84" s="203">
        <v>1</v>
      </c>
      <c r="R84" s="14">
        <f t="shared" ref="R84:R93" si="137">I84/1000000</f>
        <v>3.4000000000000001E-6</v>
      </c>
      <c r="S84" s="198">
        <f t="shared" ref="S84:S93" si="138">J84/1000000</f>
        <v>1.0399999999999999E-4</v>
      </c>
      <c r="T84" s="198">
        <f t="shared" ref="T84:T93" si="139">Q84/1000</f>
        <v>1E-3</v>
      </c>
      <c r="U84" s="198">
        <f t="shared" ref="U84:U93" si="140">T84*R84</f>
        <v>3.4000000000000003E-9</v>
      </c>
      <c r="V84" s="198">
        <f t="shared" ref="V84:V93" si="141">U84*1000000</f>
        <v>3.4000000000000002E-3</v>
      </c>
      <c r="W84" s="198">
        <f t="shared" ref="W84:W93" si="142">T84*S84</f>
        <v>1.0399999999999999E-7</v>
      </c>
      <c r="X84" s="267">
        <f t="shared" ref="X84:X93" si="143">W84*1000000</f>
        <v>0.104</v>
      </c>
      <c r="Y84" s="258">
        <v>1.1000000000000001</v>
      </c>
      <c r="Z84" s="258">
        <v>0.03</v>
      </c>
      <c r="AA84" s="258">
        <v>3</v>
      </c>
      <c r="AB84" s="258">
        <v>323</v>
      </c>
      <c r="AC84" s="258">
        <v>9</v>
      </c>
      <c r="AD84" s="258">
        <v>21.5</v>
      </c>
      <c r="AE84" s="258">
        <v>0.6</v>
      </c>
      <c r="AF84" s="258">
        <v>0.11600000000000001</v>
      </c>
      <c r="AG84" s="258">
        <v>3.0000000000000001E-3</v>
      </c>
      <c r="AH84" s="258">
        <v>89</v>
      </c>
      <c r="AI84" s="258">
        <v>0</v>
      </c>
      <c r="AJ84" s="258">
        <v>14029904</v>
      </c>
      <c r="AK84" s="258">
        <v>227024</v>
      </c>
      <c r="AL84" s="258">
        <v>2</v>
      </c>
      <c r="AM84" s="260">
        <v>1.302</v>
      </c>
      <c r="AN84" s="260">
        <v>1.3180000000000001</v>
      </c>
      <c r="AO84" s="260">
        <v>0.98699999999999999</v>
      </c>
      <c r="AP84" s="260">
        <v>1.03</v>
      </c>
      <c r="AQ84" s="260">
        <f t="shared" si="111"/>
        <v>0.28800000000000003</v>
      </c>
      <c r="AR84" s="284">
        <f t="shared" si="112"/>
        <v>0.12209092695157545</v>
      </c>
      <c r="AS84" s="200">
        <f t="shared" ref="AS84:AS93" si="144">AF84</f>
        <v>0.11600000000000001</v>
      </c>
      <c r="AT84" s="200">
        <f t="shared" ref="AT84:AT93" si="145">Y84/(P84*60*V84)</f>
        <v>0.35947712418300654</v>
      </c>
      <c r="AU84" s="156">
        <f t="shared" ref="AU84:AU93" si="146">Y84/(P84*60*X84)</f>
        <v>1.1752136752136754E-2</v>
      </c>
      <c r="AV84" s="201">
        <f t="shared" ref="AV84:AV93" si="147">$BC$7*LN(AS84) + $BC$8*LN(AT84) + $BC$9*LN(AU84)</f>
        <v>-2.1596519703501391</v>
      </c>
      <c r="AW84" s="157">
        <f t="shared" ref="AW84:AW93" si="148">$BD$7*LN(AS84) + $BD$8*LN(AT84) + $BD$9*LN(AU84)</f>
        <v>-1.5886349120178684</v>
      </c>
      <c r="AX84" s="289"/>
    </row>
    <row r="85" spans="1:50" ht="15" customHeight="1" x14ac:dyDescent="0.45">
      <c r="A85" s="675"/>
      <c r="B85" s="210" t="s">
        <v>102</v>
      </c>
      <c r="C85" s="678"/>
      <c r="D85" s="31" t="s">
        <v>55</v>
      </c>
      <c r="E85" s="203" t="s">
        <v>56</v>
      </c>
      <c r="F85" s="203" t="s">
        <v>57</v>
      </c>
      <c r="G85" s="203" t="s">
        <v>58</v>
      </c>
      <c r="H85" s="158" t="s">
        <v>59</v>
      </c>
      <c r="I85" s="203">
        <v>2.2000000000000002</v>
      </c>
      <c r="J85" s="204">
        <v>108.8</v>
      </c>
      <c r="K85" s="204">
        <v>31.8</v>
      </c>
      <c r="L85" s="204">
        <v>195.4</v>
      </c>
      <c r="M85" s="204">
        <v>508.5</v>
      </c>
      <c r="N85" s="90">
        <v>6.3</v>
      </c>
      <c r="O85" s="203" t="s">
        <v>60</v>
      </c>
      <c r="P85" s="203">
        <v>15</v>
      </c>
      <c r="Q85" s="203">
        <v>1</v>
      </c>
      <c r="R85" s="14">
        <f t="shared" si="137"/>
        <v>2.2000000000000001E-6</v>
      </c>
      <c r="S85" s="198">
        <f t="shared" si="138"/>
        <v>1.088E-4</v>
      </c>
      <c r="T85" s="198">
        <f t="shared" si="139"/>
        <v>1E-3</v>
      </c>
      <c r="U85" s="198">
        <f t="shared" si="140"/>
        <v>2.2000000000000003E-9</v>
      </c>
      <c r="V85" s="198">
        <f t="shared" si="141"/>
        <v>2.2000000000000001E-3</v>
      </c>
      <c r="W85" s="198">
        <f t="shared" si="142"/>
        <v>1.0880000000000001E-7</v>
      </c>
      <c r="X85" s="267">
        <f t="shared" si="143"/>
        <v>0.10880000000000001</v>
      </c>
      <c r="Y85" s="258">
        <v>0.93</v>
      </c>
      <c r="Z85" s="258">
        <v>0.02</v>
      </c>
      <c r="AA85" s="258">
        <v>2</v>
      </c>
      <c r="AB85" s="258">
        <v>422</v>
      </c>
      <c r="AC85" s="258">
        <v>8</v>
      </c>
      <c r="AD85" s="258">
        <v>28.1</v>
      </c>
      <c r="AE85" s="258">
        <v>0.6</v>
      </c>
      <c r="AF85" s="258">
        <v>9.8000000000000004E-2</v>
      </c>
      <c r="AG85" s="258">
        <v>2E-3</v>
      </c>
      <c r="AH85" s="258">
        <v>89</v>
      </c>
      <c r="AI85" s="258">
        <v>0</v>
      </c>
      <c r="AJ85" s="258">
        <v>13275865</v>
      </c>
      <c r="AK85" s="258">
        <v>217350</v>
      </c>
      <c r="AL85" s="258">
        <v>2</v>
      </c>
      <c r="AM85" s="260">
        <v>1.331</v>
      </c>
      <c r="AN85" s="260">
        <v>1.3520000000000001</v>
      </c>
      <c r="AO85" s="260">
        <v>1.079</v>
      </c>
      <c r="AP85" s="260">
        <v>1.1240000000000001</v>
      </c>
      <c r="AQ85" s="260">
        <f t="shared" si="111"/>
        <v>0.22799999999999998</v>
      </c>
      <c r="AR85" s="284">
        <f t="shared" si="112"/>
        <v>0.10279712422908351</v>
      </c>
      <c r="AS85" s="200">
        <f t="shared" si="144"/>
        <v>9.8000000000000004E-2</v>
      </c>
      <c r="AT85" s="200">
        <f t="shared" si="145"/>
        <v>0.46969696969696967</v>
      </c>
      <c r="AU85" s="156">
        <f t="shared" si="146"/>
        <v>9.4975490196078441E-3</v>
      </c>
      <c r="AV85" s="201">
        <f t="shared" si="147"/>
        <v>-2.1627264374609081</v>
      </c>
      <c r="AW85" s="157">
        <f t="shared" si="148"/>
        <v>-1.5392276689264222</v>
      </c>
      <c r="AX85" s="289"/>
    </row>
    <row r="86" spans="1:50" ht="15" customHeight="1" x14ac:dyDescent="0.45">
      <c r="A86" s="675"/>
      <c r="B86" s="210" t="s">
        <v>107</v>
      </c>
      <c r="C86" s="678"/>
      <c r="D86" s="31" t="s">
        <v>55</v>
      </c>
      <c r="E86" s="203" t="s">
        <v>56</v>
      </c>
      <c r="F86" s="203" t="s">
        <v>57</v>
      </c>
      <c r="G86" s="203" t="s">
        <v>58</v>
      </c>
      <c r="H86" s="158" t="s">
        <v>59</v>
      </c>
      <c r="I86" s="203">
        <v>3.8</v>
      </c>
      <c r="J86" s="204">
        <v>94.6</v>
      </c>
      <c r="K86" s="204">
        <v>14.3</v>
      </c>
      <c r="L86" s="204">
        <v>135.5</v>
      </c>
      <c r="M86" s="204">
        <v>305.10000000000002</v>
      </c>
      <c r="N86" s="90">
        <v>6.3</v>
      </c>
      <c r="O86" s="203" t="s">
        <v>60</v>
      </c>
      <c r="P86" s="203">
        <v>15</v>
      </c>
      <c r="Q86" s="203">
        <v>1</v>
      </c>
      <c r="R86" s="14">
        <f t="shared" si="137"/>
        <v>3.7999999999999996E-6</v>
      </c>
      <c r="S86" s="198">
        <f t="shared" si="138"/>
        <v>9.4599999999999996E-5</v>
      </c>
      <c r="T86" s="198">
        <f t="shared" si="139"/>
        <v>1E-3</v>
      </c>
      <c r="U86" s="198">
        <f t="shared" si="140"/>
        <v>3.7999999999999993E-9</v>
      </c>
      <c r="V86" s="198">
        <f t="shared" si="141"/>
        <v>3.7999999999999991E-3</v>
      </c>
      <c r="W86" s="198">
        <f t="shared" si="142"/>
        <v>9.46E-8</v>
      </c>
      <c r="X86" s="267">
        <f t="shared" si="143"/>
        <v>9.4600000000000004E-2</v>
      </c>
      <c r="Y86" s="258">
        <v>1.32</v>
      </c>
      <c r="Z86" s="258">
        <v>0.05</v>
      </c>
      <c r="AA86" s="258">
        <v>4</v>
      </c>
      <c r="AB86" s="258">
        <v>349</v>
      </c>
      <c r="AC86" s="258">
        <v>13</v>
      </c>
      <c r="AD86" s="258">
        <v>23.2</v>
      </c>
      <c r="AE86" s="258">
        <v>0.9</v>
      </c>
      <c r="AF86" s="258">
        <v>0.14000000000000001</v>
      </c>
      <c r="AG86" s="258">
        <v>5.0000000000000001E-3</v>
      </c>
      <c r="AH86" s="258">
        <v>89</v>
      </c>
      <c r="AI86" s="258">
        <v>0</v>
      </c>
      <c r="AJ86" s="258">
        <v>13755563</v>
      </c>
      <c r="AK86" s="258">
        <v>304042</v>
      </c>
      <c r="AL86" s="258">
        <v>2</v>
      </c>
      <c r="AM86" s="260">
        <v>1.2909999999999999</v>
      </c>
      <c r="AN86" s="260">
        <v>1.2909999999999999</v>
      </c>
      <c r="AO86" s="260">
        <v>0.90800000000000003</v>
      </c>
      <c r="AP86" s="260">
        <v>0.94799999999999995</v>
      </c>
      <c r="AQ86" s="260">
        <f t="shared" si="111"/>
        <v>0.34299999999999997</v>
      </c>
      <c r="AR86" s="284">
        <f t="shared" si="112"/>
        <v>0.14754985822924524</v>
      </c>
      <c r="AS86" s="200">
        <f t="shared" si="144"/>
        <v>0.14000000000000001</v>
      </c>
      <c r="AT86" s="200">
        <f t="shared" si="145"/>
        <v>0.3859649122807019</v>
      </c>
      <c r="AU86" s="156">
        <f t="shared" si="146"/>
        <v>1.5503875968992248E-2</v>
      </c>
      <c r="AV86" s="201">
        <f t="shared" si="147"/>
        <v>-2.0005817130999719</v>
      </c>
      <c r="AW86" s="157">
        <f t="shared" si="148"/>
        <v>-1.4590608354245334</v>
      </c>
      <c r="AX86" s="289"/>
    </row>
    <row r="87" spans="1:50" ht="15" customHeight="1" x14ac:dyDescent="0.45">
      <c r="A87" s="675"/>
      <c r="B87" s="210" t="s">
        <v>110</v>
      </c>
      <c r="C87" s="678"/>
      <c r="D87" s="31" t="s">
        <v>55</v>
      </c>
      <c r="E87" s="203" t="s">
        <v>56</v>
      </c>
      <c r="F87" s="203" t="s">
        <v>57</v>
      </c>
      <c r="G87" s="203" t="s">
        <v>58</v>
      </c>
      <c r="H87" s="158" t="s">
        <v>59</v>
      </c>
      <c r="I87" s="203">
        <v>6.1</v>
      </c>
      <c r="J87" s="204">
        <v>141.19999999999999</v>
      </c>
      <c r="K87" s="204">
        <v>26</v>
      </c>
      <c r="L87" s="204">
        <v>391.9</v>
      </c>
      <c r="M87" s="204">
        <v>399.1</v>
      </c>
      <c r="N87" s="90">
        <v>6.3</v>
      </c>
      <c r="O87" s="203" t="s">
        <v>60</v>
      </c>
      <c r="P87" s="203">
        <v>15</v>
      </c>
      <c r="Q87" s="203">
        <v>1</v>
      </c>
      <c r="R87" s="14">
        <f t="shared" si="137"/>
        <v>6.1E-6</v>
      </c>
      <c r="S87" s="198">
        <f t="shared" si="138"/>
        <v>1.4119999999999999E-4</v>
      </c>
      <c r="T87" s="198">
        <f t="shared" si="139"/>
        <v>1E-3</v>
      </c>
      <c r="U87" s="198">
        <f t="shared" si="140"/>
        <v>6.1E-9</v>
      </c>
      <c r="V87" s="198">
        <f t="shared" si="141"/>
        <v>6.1000000000000004E-3</v>
      </c>
      <c r="W87" s="198">
        <f t="shared" si="142"/>
        <v>1.4119999999999999E-7</v>
      </c>
      <c r="X87" s="267">
        <f t="shared" si="143"/>
        <v>0.14119999999999999</v>
      </c>
      <c r="Y87" s="258">
        <v>1.65</v>
      </c>
      <c r="Z87" s="258">
        <v>0.02</v>
      </c>
      <c r="AA87" s="258">
        <v>1</v>
      </c>
      <c r="AB87" s="258">
        <v>271</v>
      </c>
      <c r="AC87" s="258">
        <v>4</v>
      </c>
      <c r="AD87" s="258">
        <v>18</v>
      </c>
      <c r="AE87" s="258">
        <v>0.2</v>
      </c>
      <c r="AF87" s="258">
        <v>0.17399999999999999</v>
      </c>
      <c r="AG87" s="258">
        <v>2E-3</v>
      </c>
      <c r="AH87" s="258">
        <v>88</v>
      </c>
      <c r="AI87" s="258">
        <v>1</v>
      </c>
      <c r="AJ87" s="258">
        <v>12612876</v>
      </c>
      <c r="AK87" s="258">
        <v>650166</v>
      </c>
      <c r="AL87" s="258">
        <v>5</v>
      </c>
      <c r="AM87" s="260">
        <v>1.855</v>
      </c>
      <c r="AN87" s="260">
        <v>1.8580000000000001</v>
      </c>
      <c r="AO87" s="260">
        <v>1.34</v>
      </c>
      <c r="AP87" s="260">
        <v>1.405</v>
      </c>
      <c r="AQ87" s="260">
        <f t="shared" si="111"/>
        <v>0.45300000000000007</v>
      </c>
      <c r="AR87" s="284">
        <f t="shared" si="112"/>
        <v>0.17646408870327823</v>
      </c>
      <c r="AS87" s="200">
        <f t="shared" si="144"/>
        <v>0.17399999999999999</v>
      </c>
      <c r="AT87" s="200">
        <f t="shared" si="145"/>
        <v>0.30054644808743164</v>
      </c>
      <c r="AU87" s="156">
        <f t="shared" si="146"/>
        <v>1.2983947119924457E-2</v>
      </c>
      <c r="AV87" s="201">
        <f t="shared" si="147"/>
        <v>-2.0491494832483887</v>
      </c>
      <c r="AW87" s="157">
        <f t="shared" si="148"/>
        <v>-1.4754264736882792</v>
      </c>
      <c r="AX87" s="289"/>
    </row>
    <row r="88" spans="1:50" ht="15" customHeight="1" x14ac:dyDescent="0.45">
      <c r="A88" s="675"/>
      <c r="B88" s="210" t="s">
        <v>112</v>
      </c>
      <c r="C88" s="679"/>
      <c r="D88" s="31" t="s">
        <v>55</v>
      </c>
      <c r="E88" s="203" t="s">
        <v>56</v>
      </c>
      <c r="F88" s="203" t="s">
        <v>57</v>
      </c>
      <c r="G88" s="203" t="s">
        <v>58</v>
      </c>
      <c r="H88" s="158" t="s">
        <v>59</v>
      </c>
      <c r="I88" s="203">
        <v>6.4</v>
      </c>
      <c r="J88" s="204">
        <v>53</v>
      </c>
      <c r="K88" s="264">
        <v>19.3</v>
      </c>
      <c r="L88" s="264">
        <v>284.60000000000002</v>
      </c>
      <c r="M88" s="264">
        <v>725.2</v>
      </c>
      <c r="N88" s="90">
        <v>6.3</v>
      </c>
      <c r="O88" s="203" t="s">
        <v>60</v>
      </c>
      <c r="P88" s="203">
        <v>15</v>
      </c>
      <c r="Q88" s="203">
        <v>1</v>
      </c>
      <c r="R88" s="14">
        <f t="shared" si="137"/>
        <v>6.4000000000000006E-6</v>
      </c>
      <c r="S88" s="198">
        <f t="shared" si="138"/>
        <v>5.3000000000000001E-5</v>
      </c>
      <c r="T88" s="198">
        <f t="shared" si="139"/>
        <v>1E-3</v>
      </c>
      <c r="U88" s="198">
        <f t="shared" si="140"/>
        <v>6.4000000000000011E-9</v>
      </c>
      <c r="V88" s="198">
        <f t="shared" si="141"/>
        <v>6.4000000000000012E-3</v>
      </c>
      <c r="W88" s="198">
        <f t="shared" si="142"/>
        <v>5.3000000000000005E-8</v>
      </c>
      <c r="X88" s="267">
        <f t="shared" si="143"/>
        <v>5.3000000000000005E-2</v>
      </c>
      <c r="Y88" s="258">
        <v>0.28999999999999998</v>
      </c>
      <c r="Z88" s="258">
        <v>0.04</v>
      </c>
      <c r="AA88" s="258">
        <v>14</v>
      </c>
      <c r="AB88" s="258">
        <v>46</v>
      </c>
      <c r="AC88" s="258">
        <v>6</v>
      </c>
      <c r="AD88" s="258">
        <v>3</v>
      </c>
      <c r="AE88" s="258">
        <v>0.4</v>
      </c>
      <c r="AF88" s="258">
        <v>3.1E-2</v>
      </c>
      <c r="AG88" s="258">
        <v>4.0000000000000001E-3</v>
      </c>
      <c r="AH88" s="258">
        <v>89</v>
      </c>
      <c r="AI88" s="258">
        <v>0</v>
      </c>
      <c r="AJ88" s="258">
        <v>12856526</v>
      </c>
      <c r="AK88" s="258">
        <v>191346</v>
      </c>
      <c r="AL88" s="258">
        <v>1</v>
      </c>
      <c r="AM88" s="260">
        <v>1.1479999999999999</v>
      </c>
      <c r="AN88" s="260">
        <v>1.157</v>
      </c>
      <c r="AO88" s="260">
        <v>0.19700000000000001</v>
      </c>
      <c r="AP88" s="260">
        <v>0.19700000000000001</v>
      </c>
      <c r="AQ88" s="260">
        <f t="shared" si="111"/>
        <v>0.96</v>
      </c>
      <c r="AR88" s="284">
        <f t="shared" si="112"/>
        <v>3.3373573658481696E-2</v>
      </c>
      <c r="AS88" s="200">
        <f t="shared" si="144"/>
        <v>3.1E-2</v>
      </c>
      <c r="AT88" s="200">
        <f t="shared" si="145"/>
        <v>5.034722222222221E-2</v>
      </c>
      <c r="AU88" s="156">
        <f t="shared" si="146"/>
        <v>6.0796645702306069E-3</v>
      </c>
      <c r="AV88" s="201">
        <f t="shared" si="147"/>
        <v>-3.6055931128617464</v>
      </c>
      <c r="AW88" s="157">
        <f t="shared" si="148"/>
        <v>-3.2312899526032042</v>
      </c>
      <c r="AX88" s="289" t="s">
        <v>188</v>
      </c>
    </row>
    <row r="89" spans="1:50" ht="15" customHeight="1" x14ac:dyDescent="0.45">
      <c r="A89" s="675"/>
      <c r="B89" s="226" t="s">
        <v>67</v>
      </c>
      <c r="C89" s="683" t="s">
        <v>189</v>
      </c>
      <c r="D89" s="31" t="s">
        <v>55</v>
      </c>
      <c r="E89" s="203" t="s">
        <v>56</v>
      </c>
      <c r="F89" s="203" t="s">
        <v>57</v>
      </c>
      <c r="G89" s="203" t="s">
        <v>58</v>
      </c>
      <c r="H89" s="158" t="s">
        <v>59</v>
      </c>
      <c r="I89" s="227">
        <v>2.5</v>
      </c>
      <c r="J89" s="228">
        <v>109.5</v>
      </c>
      <c r="K89" s="228">
        <v>31.9</v>
      </c>
      <c r="L89" s="228">
        <v>186.9</v>
      </c>
      <c r="M89" s="228">
        <v>509</v>
      </c>
      <c r="N89" s="90">
        <v>6.3</v>
      </c>
      <c r="O89" s="203" t="s">
        <v>60</v>
      </c>
      <c r="P89" s="203">
        <v>15</v>
      </c>
      <c r="Q89" s="203">
        <v>1</v>
      </c>
      <c r="R89" s="14">
        <f t="shared" si="137"/>
        <v>2.5000000000000002E-6</v>
      </c>
      <c r="S89" s="198">
        <f t="shared" si="138"/>
        <v>1.0950000000000001E-4</v>
      </c>
      <c r="T89" s="198">
        <f t="shared" si="139"/>
        <v>1E-3</v>
      </c>
      <c r="U89" s="198">
        <f t="shared" si="140"/>
        <v>2.5000000000000001E-9</v>
      </c>
      <c r="V89" s="198">
        <f t="shared" si="141"/>
        <v>2.5000000000000001E-3</v>
      </c>
      <c r="W89" s="198">
        <f t="shared" si="142"/>
        <v>1.0950000000000001E-7</v>
      </c>
      <c r="X89" s="267">
        <f t="shared" si="143"/>
        <v>0.10950000000000001</v>
      </c>
      <c r="Y89" s="206" t="s">
        <v>67</v>
      </c>
      <c r="Z89" s="206" t="s">
        <v>67</v>
      </c>
      <c r="AA89" s="206" t="s">
        <v>67</v>
      </c>
      <c r="AB89" s="206" t="s">
        <v>67</v>
      </c>
      <c r="AC89" s="206" t="s">
        <v>67</v>
      </c>
      <c r="AD89" s="206" t="s">
        <v>67</v>
      </c>
      <c r="AE89" s="206" t="s">
        <v>67</v>
      </c>
      <c r="AF89" s="206" t="s">
        <v>67</v>
      </c>
      <c r="AG89" s="206" t="s">
        <v>67</v>
      </c>
      <c r="AH89" s="206" t="s">
        <v>67</v>
      </c>
      <c r="AI89" s="206" t="s">
        <v>67</v>
      </c>
      <c r="AJ89" s="206" t="s">
        <v>67</v>
      </c>
      <c r="AK89" s="206" t="s">
        <v>67</v>
      </c>
      <c r="AL89" s="206" t="s">
        <v>67</v>
      </c>
      <c r="AM89" s="206" t="s">
        <v>67</v>
      </c>
      <c r="AN89" s="206" t="s">
        <v>67</v>
      </c>
      <c r="AO89" s="206" t="s">
        <v>67</v>
      </c>
      <c r="AP89" s="206" t="s">
        <v>67</v>
      </c>
      <c r="AQ89" s="206" t="s">
        <v>67</v>
      </c>
      <c r="AR89" s="253" t="s">
        <v>67</v>
      </c>
      <c r="AS89" s="271" t="s">
        <v>67</v>
      </c>
      <c r="AT89" s="271" t="s">
        <v>67</v>
      </c>
      <c r="AU89" s="282" t="s">
        <v>67</v>
      </c>
      <c r="AV89" s="271" t="s">
        <v>67</v>
      </c>
      <c r="AW89" s="282" t="s">
        <v>67</v>
      </c>
      <c r="AX89" s="289"/>
    </row>
    <row r="90" spans="1:50" ht="15" customHeight="1" x14ac:dyDescent="0.45">
      <c r="A90" s="675"/>
      <c r="B90" s="226" t="s">
        <v>136</v>
      </c>
      <c r="C90" s="678"/>
      <c r="D90" s="31" t="s">
        <v>55</v>
      </c>
      <c r="E90" s="203" t="s">
        <v>56</v>
      </c>
      <c r="F90" s="203" t="s">
        <v>57</v>
      </c>
      <c r="G90" s="203" t="s">
        <v>58</v>
      </c>
      <c r="H90" s="158" t="s">
        <v>59</v>
      </c>
      <c r="I90" s="203">
        <v>2.4</v>
      </c>
      <c r="J90" s="204">
        <v>93.7</v>
      </c>
      <c r="K90" s="204">
        <v>30.6</v>
      </c>
      <c r="L90" s="204">
        <v>168.3</v>
      </c>
      <c r="M90" s="204">
        <v>395.9</v>
      </c>
      <c r="N90" s="90">
        <v>6.3</v>
      </c>
      <c r="O90" s="203" t="s">
        <v>60</v>
      </c>
      <c r="P90" s="203">
        <v>15</v>
      </c>
      <c r="Q90" s="203">
        <v>1</v>
      </c>
      <c r="R90" s="14">
        <f t="shared" si="137"/>
        <v>2.3999999999999999E-6</v>
      </c>
      <c r="S90" s="198">
        <f t="shared" si="138"/>
        <v>9.3700000000000001E-5</v>
      </c>
      <c r="T90" s="198">
        <f t="shared" si="139"/>
        <v>1E-3</v>
      </c>
      <c r="U90" s="198">
        <f t="shared" si="140"/>
        <v>2.4E-9</v>
      </c>
      <c r="V90" s="198">
        <f t="shared" si="141"/>
        <v>2.3999999999999998E-3</v>
      </c>
      <c r="W90" s="198">
        <f t="shared" si="142"/>
        <v>9.3699999999999999E-8</v>
      </c>
      <c r="X90" s="267">
        <f t="shared" si="143"/>
        <v>9.3700000000000006E-2</v>
      </c>
      <c r="Y90" s="269">
        <v>1</v>
      </c>
      <c r="Z90" s="258">
        <v>0.2</v>
      </c>
      <c r="AA90" s="258">
        <v>20</v>
      </c>
      <c r="AB90" s="258">
        <v>415</v>
      </c>
      <c r="AC90" s="258">
        <v>66</v>
      </c>
      <c r="AD90" s="258">
        <v>28</v>
      </c>
      <c r="AE90" s="258">
        <v>4</v>
      </c>
      <c r="AF90" s="258">
        <v>0.11</v>
      </c>
      <c r="AG90" s="258">
        <v>0.02</v>
      </c>
      <c r="AH90" s="258">
        <v>91</v>
      </c>
      <c r="AI90" s="258">
        <v>1</v>
      </c>
      <c r="AJ90" s="258">
        <v>13038142</v>
      </c>
      <c r="AK90" s="293">
        <v>1080384</v>
      </c>
      <c r="AL90" s="258">
        <v>8</v>
      </c>
      <c r="AM90" s="260">
        <v>1.2</v>
      </c>
      <c r="AN90" s="260">
        <v>1.21</v>
      </c>
      <c r="AO90" s="260">
        <v>0.875</v>
      </c>
      <c r="AP90" s="260">
        <v>0.91300000000000003</v>
      </c>
      <c r="AQ90" s="260">
        <f t="shared" si="111"/>
        <v>0.29699999999999993</v>
      </c>
      <c r="AR90" s="284">
        <f t="shared" si="112"/>
        <v>0.11740794021808951</v>
      </c>
      <c r="AS90" s="200">
        <f t="shared" si="144"/>
        <v>0.11</v>
      </c>
      <c r="AT90" s="200">
        <f t="shared" si="145"/>
        <v>0.46296296296296302</v>
      </c>
      <c r="AU90" s="156">
        <f t="shared" si="146"/>
        <v>1.1858176212498519E-2</v>
      </c>
      <c r="AV90" s="201">
        <f t="shared" si="147"/>
        <v>-2.0779007886716281</v>
      </c>
      <c r="AW90" s="157">
        <f t="shared" si="148"/>
        <v>-1.4886915674428971</v>
      </c>
      <c r="AX90" s="289"/>
    </row>
    <row r="91" spans="1:50" ht="15" customHeight="1" x14ac:dyDescent="0.45">
      <c r="A91" s="675"/>
      <c r="B91" s="226" t="s">
        <v>123</v>
      </c>
      <c r="C91" s="678"/>
      <c r="D91" s="31" t="s">
        <v>55</v>
      </c>
      <c r="E91" s="203" t="s">
        <v>56</v>
      </c>
      <c r="F91" s="203" t="s">
        <v>57</v>
      </c>
      <c r="G91" s="203" t="s">
        <v>58</v>
      </c>
      <c r="H91" s="158" t="s">
        <v>59</v>
      </c>
      <c r="I91" s="203">
        <v>4.2</v>
      </c>
      <c r="J91" s="204">
        <v>79.400000000000006</v>
      </c>
      <c r="K91" s="204">
        <v>11.4</v>
      </c>
      <c r="L91" s="204">
        <v>137.6</v>
      </c>
      <c r="M91" s="204">
        <v>302.60000000000002</v>
      </c>
      <c r="N91" s="90">
        <v>6.3</v>
      </c>
      <c r="O91" s="203" t="s">
        <v>60</v>
      </c>
      <c r="P91" s="203">
        <v>15</v>
      </c>
      <c r="Q91" s="203">
        <v>1</v>
      </c>
      <c r="R91" s="14">
        <f t="shared" si="137"/>
        <v>4.2000000000000004E-6</v>
      </c>
      <c r="S91" s="198">
        <f t="shared" si="138"/>
        <v>7.9400000000000006E-5</v>
      </c>
      <c r="T91" s="198">
        <f t="shared" si="139"/>
        <v>1E-3</v>
      </c>
      <c r="U91" s="198">
        <f t="shared" si="140"/>
        <v>4.2000000000000004E-9</v>
      </c>
      <c r="V91" s="198">
        <f t="shared" si="141"/>
        <v>4.2000000000000006E-3</v>
      </c>
      <c r="W91" s="198">
        <f t="shared" si="142"/>
        <v>7.940000000000001E-8</v>
      </c>
      <c r="X91" s="267">
        <f t="shared" si="143"/>
        <v>7.9400000000000012E-2</v>
      </c>
      <c r="Y91" s="258">
        <v>1.24</v>
      </c>
      <c r="Z91" s="258">
        <v>0.05</v>
      </c>
      <c r="AA91" s="258">
        <v>4</v>
      </c>
      <c r="AB91" s="258">
        <v>295</v>
      </c>
      <c r="AC91" s="258">
        <v>11</v>
      </c>
      <c r="AD91" s="258">
        <v>19.7</v>
      </c>
      <c r="AE91" s="258">
        <v>0.8</v>
      </c>
      <c r="AF91" s="258">
        <v>0.13100000000000001</v>
      </c>
      <c r="AG91" s="258">
        <v>5.0000000000000001E-3</v>
      </c>
      <c r="AH91" s="258">
        <v>90</v>
      </c>
      <c r="AI91" s="258">
        <v>1</v>
      </c>
      <c r="AJ91" s="258">
        <v>13239413</v>
      </c>
      <c r="AK91" s="293">
        <v>505953</v>
      </c>
      <c r="AL91" s="258">
        <v>4</v>
      </c>
      <c r="AM91" s="260">
        <v>1.1599999999999999</v>
      </c>
      <c r="AN91" s="260">
        <v>1.143</v>
      </c>
      <c r="AO91" s="260">
        <v>0.72299999999999998</v>
      </c>
      <c r="AP91" s="260">
        <v>0.754</v>
      </c>
      <c r="AQ91" s="260">
        <f t="shared" si="111"/>
        <v>0.38900000000000001</v>
      </c>
      <c r="AR91" s="284">
        <f t="shared" si="112"/>
        <v>0.1407365934059889</v>
      </c>
      <c r="AS91" s="200">
        <f t="shared" si="144"/>
        <v>0.13100000000000001</v>
      </c>
      <c r="AT91" s="200">
        <f t="shared" si="145"/>
        <v>0.32804232804232797</v>
      </c>
      <c r="AU91" s="156">
        <f t="shared" si="146"/>
        <v>1.7352364959417853E-2</v>
      </c>
      <c r="AV91" s="201">
        <f t="shared" si="147"/>
        <v>-2.0696735289138783</v>
      </c>
      <c r="AW91" s="157">
        <f t="shared" si="148"/>
        <v>-1.5735852928977683</v>
      </c>
      <c r="AX91" s="289"/>
    </row>
    <row r="92" spans="1:50" ht="15" customHeight="1" x14ac:dyDescent="0.45">
      <c r="A92" s="675"/>
      <c r="B92" s="226" t="s">
        <v>117</v>
      </c>
      <c r="C92" s="678"/>
      <c r="D92" s="31" t="s">
        <v>55</v>
      </c>
      <c r="E92" s="203" t="s">
        <v>56</v>
      </c>
      <c r="F92" s="203" t="s">
        <v>57</v>
      </c>
      <c r="G92" s="203" t="s">
        <v>58</v>
      </c>
      <c r="H92" s="158" t="s">
        <v>59</v>
      </c>
      <c r="I92" s="203">
        <v>5.5</v>
      </c>
      <c r="J92" s="204">
        <v>118</v>
      </c>
      <c r="K92" s="204">
        <v>23.2</v>
      </c>
      <c r="L92" s="204">
        <v>353.8</v>
      </c>
      <c r="M92" s="204">
        <v>575.29999999999995</v>
      </c>
      <c r="N92" s="90">
        <v>6.3</v>
      </c>
      <c r="O92" s="203" t="s">
        <v>60</v>
      </c>
      <c r="P92" s="203">
        <v>15</v>
      </c>
      <c r="Q92" s="203">
        <v>1</v>
      </c>
      <c r="R92" s="14">
        <f t="shared" si="137"/>
        <v>5.4999999999999999E-6</v>
      </c>
      <c r="S92" s="198">
        <f t="shared" si="138"/>
        <v>1.18E-4</v>
      </c>
      <c r="T92" s="198">
        <f t="shared" si="139"/>
        <v>1E-3</v>
      </c>
      <c r="U92" s="198">
        <f t="shared" si="140"/>
        <v>5.4999999999999996E-9</v>
      </c>
      <c r="V92" s="198">
        <f t="shared" si="141"/>
        <v>5.4999999999999997E-3</v>
      </c>
      <c r="W92" s="198">
        <f t="shared" si="142"/>
        <v>1.18E-7</v>
      </c>
      <c r="X92" s="267">
        <f t="shared" si="143"/>
        <v>0.11799999999999999</v>
      </c>
      <c r="Y92" s="258">
        <v>0.74</v>
      </c>
      <c r="Z92" s="258">
        <v>0.01</v>
      </c>
      <c r="AA92" s="258">
        <v>1</v>
      </c>
      <c r="AB92" s="258">
        <v>134</v>
      </c>
      <c r="AC92" s="258">
        <v>3</v>
      </c>
      <c r="AD92" s="258">
        <v>8.9</v>
      </c>
      <c r="AE92" s="258">
        <v>0.2</v>
      </c>
      <c r="AF92" s="258">
        <v>7.8E-2</v>
      </c>
      <c r="AG92" s="258">
        <v>1E-3</v>
      </c>
      <c r="AH92" s="258">
        <v>90</v>
      </c>
      <c r="AI92" s="258">
        <v>1</v>
      </c>
      <c r="AJ92" s="258">
        <v>12358240</v>
      </c>
      <c r="AK92" s="293">
        <v>799370</v>
      </c>
      <c r="AL92" s="258">
        <v>6</v>
      </c>
      <c r="AM92" s="260">
        <v>1.413</v>
      </c>
      <c r="AN92" s="260">
        <v>1.4159999999999999</v>
      </c>
      <c r="AO92" s="260">
        <v>1.1779999999999999</v>
      </c>
      <c r="AP92" s="260">
        <v>1.2230000000000001</v>
      </c>
      <c r="AQ92" s="260">
        <f t="shared" si="111"/>
        <v>0.19299999999999984</v>
      </c>
      <c r="AR92" s="284">
        <f t="shared" si="112"/>
        <v>8.1134779966978862E-2</v>
      </c>
      <c r="AS92" s="200">
        <f t="shared" si="144"/>
        <v>7.8E-2</v>
      </c>
      <c r="AT92" s="200">
        <f t="shared" si="145"/>
        <v>0.14949494949494951</v>
      </c>
      <c r="AU92" s="156">
        <f t="shared" si="146"/>
        <v>6.9679849340866301E-3</v>
      </c>
      <c r="AV92" s="201">
        <f t="shared" si="147"/>
        <v>-2.7739014889811782</v>
      </c>
      <c r="AW92" s="157">
        <f t="shared" si="148"/>
        <v>-2.2257695608285326</v>
      </c>
      <c r="AX92" s="289"/>
    </row>
    <row r="93" spans="1:50" s="245" customFormat="1" ht="15" customHeight="1" x14ac:dyDescent="0.45">
      <c r="A93" s="676"/>
      <c r="B93" s="230" t="s">
        <v>126</v>
      </c>
      <c r="C93" s="680"/>
      <c r="D93" s="223" t="s">
        <v>55</v>
      </c>
      <c r="E93" s="231" t="s">
        <v>56</v>
      </c>
      <c r="F93" s="231" t="s">
        <v>57</v>
      </c>
      <c r="G93" s="231" t="s">
        <v>58</v>
      </c>
      <c r="H93" s="232" t="s">
        <v>59</v>
      </c>
      <c r="I93" s="231">
        <v>7</v>
      </c>
      <c r="J93" s="224">
        <v>77.400000000000006</v>
      </c>
      <c r="K93" s="224">
        <v>30.3</v>
      </c>
      <c r="L93" s="224">
        <v>346</v>
      </c>
      <c r="M93" s="224">
        <v>573</v>
      </c>
      <c r="N93" s="233">
        <v>6.3</v>
      </c>
      <c r="O93" s="231" t="s">
        <v>60</v>
      </c>
      <c r="P93" s="231">
        <v>15</v>
      </c>
      <c r="Q93" s="231">
        <v>1</v>
      </c>
      <c r="R93" s="234">
        <f t="shared" si="137"/>
        <v>6.9999999999999999E-6</v>
      </c>
      <c r="S93" s="235">
        <f t="shared" si="138"/>
        <v>7.7400000000000011E-5</v>
      </c>
      <c r="T93" s="235">
        <f t="shared" si="139"/>
        <v>1E-3</v>
      </c>
      <c r="U93" s="235">
        <f t="shared" si="140"/>
        <v>6.9999999999999998E-9</v>
      </c>
      <c r="V93" s="235">
        <f t="shared" si="141"/>
        <v>7.0000000000000001E-3</v>
      </c>
      <c r="W93" s="235">
        <f t="shared" si="142"/>
        <v>7.7400000000000018E-8</v>
      </c>
      <c r="X93" s="268">
        <f t="shared" si="143"/>
        <v>7.7400000000000024E-2</v>
      </c>
      <c r="Y93" s="263">
        <v>0.72</v>
      </c>
      <c r="Z93" s="263">
        <v>0.04</v>
      </c>
      <c r="AA93" s="263">
        <v>6</v>
      </c>
      <c r="AB93" s="263">
        <v>103</v>
      </c>
      <c r="AC93" s="263">
        <v>6</v>
      </c>
      <c r="AD93" s="263">
        <v>6.8</v>
      </c>
      <c r="AE93" s="263">
        <v>0.4</v>
      </c>
      <c r="AF93" s="263">
        <v>7.5999999999999998E-2</v>
      </c>
      <c r="AG93" s="263">
        <v>5.0000000000000001E-3</v>
      </c>
      <c r="AH93" s="263">
        <v>90</v>
      </c>
      <c r="AI93" s="263">
        <v>0</v>
      </c>
      <c r="AJ93" s="263">
        <v>12747207</v>
      </c>
      <c r="AK93" s="294">
        <v>556447</v>
      </c>
      <c r="AL93" s="263">
        <v>4</v>
      </c>
      <c r="AM93" s="266">
        <v>1.1739999999999999</v>
      </c>
      <c r="AN93" s="266">
        <v>1.133</v>
      </c>
      <c r="AO93" s="266">
        <v>0.85299999999999998</v>
      </c>
      <c r="AP93" s="266">
        <v>0.88400000000000001</v>
      </c>
      <c r="AQ93" s="266">
        <f t="shared" ref="AQ93:AQ98" si="149">AN93-AP93</f>
        <v>0.249</v>
      </c>
      <c r="AR93" s="285">
        <f t="shared" ref="AR93:AR98" si="150">AF93/(1-(10^-AM93))</f>
        <v>8.1456656020250165E-2</v>
      </c>
      <c r="AS93" s="240">
        <f t="shared" si="144"/>
        <v>7.5999999999999998E-2</v>
      </c>
      <c r="AT93" s="240">
        <f t="shared" si="145"/>
        <v>0.11428571428571428</v>
      </c>
      <c r="AU93" s="241">
        <f t="shared" si="146"/>
        <v>1.0335917312661494E-2</v>
      </c>
      <c r="AV93" s="242">
        <f t="shared" si="147"/>
        <v>-2.8128563220081104</v>
      </c>
      <c r="AW93" s="243">
        <f t="shared" si="148"/>
        <v>-2.3730378195326649</v>
      </c>
      <c r="AX93" s="291"/>
    </row>
    <row r="94" spans="1:50" ht="15" customHeight="1" x14ac:dyDescent="0.45">
      <c r="A94" s="682" t="s">
        <v>193</v>
      </c>
      <c r="B94" s="210" t="s">
        <v>100</v>
      </c>
      <c r="C94" s="677" t="s">
        <v>191</v>
      </c>
      <c r="D94" s="31" t="s">
        <v>55</v>
      </c>
      <c r="E94" s="203" t="s">
        <v>56</v>
      </c>
      <c r="F94" s="203" t="s">
        <v>57</v>
      </c>
      <c r="G94" s="203" t="s">
        <v>58</v>
      </c>
      <c r="H94" s="158" t="s">
        <v>59</v>
      </c>
      <c r="I94" s="203">
        <v>2.9</v>
      </c>
      <c r="J94" s="204">
        <v>100.2</v>
      </c>
      <c r="K94" s="204">
        <v>31.3</v>
      </c>
      <c r="L94" s="204">
        <v>189.2</v>
      </c>
      <c r="M94" s="204">
        <v>502.3</v>
      </c>
      <c r="N94" s="90">
        <v>6.3</v>
      </c>
      <c r="O94" s="203" t="s">
        <v>60</v>
      </c>
      <c r="P94" s="203">
        <v>15</v>
      </c>
      <c r="Q94" s="203">
        <v>1</v>
      </c>
      <c r="R94" s="14">
        <f t="shared" ref="R94:R98" si="151">I94/1000000</f>
        <v>2.8999999999999998E-6</v>
      </c>
      <c r="S94" s="198">
        <f t="shared" ref="S94:S98" si="152">J94/1000000</f>
        <v>1.002E-4</v>
      </c>
      <c r="T94" s="198">
        <f t="shared" ref="T94:T98" si="153">Q94/1000</f>
        <v>1E-3</v>
      </c>
      <c r="U94" s="198">
        <f t="shared" ref="U94:U98" si="154">T94*R94</f>
        <v>2.8999999999999999E-9</v>
      </c>
      <c r="V94" s="198">
        <f t="shared" ref="V94:V98" si="155">U94*1000000</f>
        <v>2.8999999999999998E-3</v>
      </c>
      <c r="W94" s="198">
        <f t="shared" ref="W94:W98" si="156">T94*S94</f>
        <v>1.002E-7</v>
      </c>
      <c r="X94" s="267">
        <f t="shared" ref="X94:X98" si="157">W94*1000000</f>
        <v>0.1002</v>
      </c>
      <c r="Y94" s="258">
        <v>0.9</v>
      </c>
      <c r="Z94" s="258">
        <v>0.1</v>
      </c>
      <c r="AA94" s="258">
        <v>11</v>
      </c>
      <c r="AB94" s="258">
        <v>320</v>
      </c>
      <c r="AC94" s="258">
        <v>35</v>
      </c>
      <c r="AD94" s="258">
        <v>21</v>
      </c>
      <c r="AE94" s="258">
        <v>2</v>
      </c>
      <c r="AF94" s="258">
        <v>0.1</v>
      </c>
      <c r="AG94" s="258">
        <v>0.01</v>
      </c>
      <c r="AH94" s="258">
        <v>89</v>
      </c>
      <c r="AI94" s="258">
        <v>0</v>
      </c>
      <c r="AJ94" s="258">
        <v>14003973</v>
      </c>
      <c r="AK94" s="293">
        <v>76369</v>
      </c>
      <c r="AL94" s="258">
        <v>1</v>
      </c>
      <c r="AM94" s="260">
        <v>1.2330000000000001</v>
      </c>
      <c r="AN94" s="260">
        <v>1.2470000000000001</v>
      </c>
      <c r="AO94" s="260">
        <v>0.89100000000000001</v>
      </c>
      <c r="AP94" s="260">
        <v>0.93300000000000005</v>
      </c>
      <c r="AQ94" s="260">
        <f t="shared" si="149"/>
        <v>0.31400000000000006</v>
      </c>
      <c r="AR94" s="284">
        <f t="shared" si="150"/>
        <v>0.10621112104106863</v>
      </c>
      <c r="AS94" s="200">
        <f t="shared" ref="AS94:AS98" si="158">AF94</f>
        <v>0.1</v>
      </c>
      <c r="AT94" s="200">
        <f t="shared" ref="AT94:AT98" si="159">Y94/(P94*60*V94)</f>
        <v>0.34482758620689657</v>
      </c>
      <c r="AU94" s="156">
        <f t="shared" ref="AU94:AU98" si="160">Y94/(P94*60*X94)</f>
        <v>9.9800399201596824E-3</v>
      </c>
      <c r="AV94" s="201">
        <f t="shared" ref="AV94:AV98" si="161">$BC$7*LN(AS94) + $BC$8*LN(AT94) + $BC$9*LN(AU94)</f>
        <v>-2.2683519697247423</v>
      </c>
      <c r="AW94" s="157">
        <f t="shared" ref="AW94:AW98" si="162">$BD$7*LN(AS94) + $BD$8*LN(AT94) + $BD$9*LN(AU94)</f>
        <v>-1.6836479149932368</v>
      </c>
      <c r="AX94" s="289"/>
    </row>
    <row r="95" spans="1:50" ht="15" customHeight="1" x14ac:dyDescent="0.45">
      <c r="A95" s="675"/>
      <c r="B95" s="210" t="s">
        <v>102</v>
      </c>
      <c r="C95" s="678"/>
      <c r="D95" s="31" t="s">
        <v>55</v>
      </c>
      <c r="E95" s="203" t="s">
        <v>56</v>
      </c>
      <c r="F95" s="203" t="s">
        <v>57</v>
      </c>
      <c r="G95" s="203" t="s">
        <v>58</v>
      </c>
      <c r="H95" s="158" t="s">
        <v>59</v>
      </c>
      <c r="I95" s="203">
        <v>2.2999999999999998</v>
      </c>
      <c r="J95" s="204">
        <v>112.7</v>
      </c>
      <c r="K95" s="204">
        <v>36.299999999999997</v>
      </c>
      <c r="L95" s="204">
        <v>190.3</v>
      </c>
      <c r="M95" s="204">
        <v>509.9</v>
      </c>
      <c r="N95" s="90">
        <v>6.3</v>
      </c>
      <c r="O95" s="203" t="s">
        <v>60</v>
      </c>
      <c r="P95" s="203">
        <v>15</v>
      </c>
      <c r="Q95" s="203">
        <v>1</v>
      </c>
      <c r="R95" s="14">
        <f t="shared" si="151"/>
        <v>2.3E-6</v>
      </c>
      <c r="S95" s="198">
        <f t="shared" si="152"/>
        <v>1.127E-4</v>
      </c>
      <c r="T95" s="198">
        <f t="shared" si="153"/>
        <v>1E-3</v>
      </c>
      <c r="U95" s="198">
        <f t="shared" si="154"/>
        <v>2.2999999999999999E-9</v>
      </c>
      <c r="V95" s="198">
        <f t="shared" si="155"/>
        <v>2.3E-3</v>
      </c>
      <c r="W95" s="198">
        <f t="shared" si="156"/>
        <v>1.1270000000000001E-7</v>
      </c>
      <c r="X95" s="267">
        <f t="shared" si="157"/>
        <v>0.11270000000000001</v>
      </c>
      <c r="Y95" s="258">
        <v>0.74</v>
      </c>
      <c r="Z95" s="258">
        <v>0.06</v>
      </c>
      <c r="AA95" s="258">
        <v>8</v>
      </c>
      <c r="AB95" s="258">
        <v>323</v>
      </c>
      <c r="AC95" s="258">
        <v>24</v>
      </c>
      <c r="AD95" s="258">
        <v>22</v>
      </c>
      <c r="AE95" s="258">
        <v>2</v>
      </c>
      <c r="AF95" s="258">
        <v>7.9000000000000001E-2</v>
      </c>
      <c r="AG95" s="258">
        <v>6.0000000000000001E-3</v>
      </c>
      <c r="AH95" s="258">
        <v>89</v>
      </c>
      <c r="AI95" s="258">
        <v>0</v>
      </c>
      <c r="AJ95" s="258">
        <v>13653615</v>
      </c>
      <c r="AK95" s="293">
        <v>192486</v>
      </c>
      <c r="AL95" s="258">
        <v>1</v>
      </c>
      <c r="AM95" s="260">
        <v>1.3240000000000001</v>
      </c>
      <c r="AN95" s="260">
        <v>1.3480000000000001</v>
      </c>
      <c r="AO95" s="260">
        <v>1.111</v>
      </c>
      <c r="AP95" s="260">
        <v>1.159</v>
      </c>
      <c r="AQ95" s="260">
        <f t="shared" si="149"/>
        <v>0.18900000000000006</v>
      </c>
      <c r="AR95" s="284">
        <f t="shared" si="150"/>
        <v>8.2933032602506521E-2</v>
      </c>
      <c r="AS95" s="200">
        <f t="shared" si="158"/>
        <v>7.9000000000000001E-2</v>
      </c>
      <c r="AT95" s="200">
        <f t="shared" si="159"/>
        <v>0.35748792270531404</v>
      </c>
      <c r="AU95" s="156">
        <f t="shared" si="160"/>
        <v>7.2956718919451836E-3</v>
      </c>
      <c r="AV95" s="201">
        <f t="shared" si="161"/>
        <v>-2.4108792502648915</v>
      </c>
      <c r="AW95" s="157">
        <f t="shared" si="162"/>
        <v>-1.7834805632881574</v>
      </c>
      <c r="AX95" s="289"/>
    </row>
    <row r="96" spans="1:50" ht="15" customHeight="1" x14ac:dyDescent="0.45">
      <c r="A96" s="675"/>
      <c r="B96" s="210" t="s">
        <v>107</v>
      </c>
      <c r="C96" s="678"/>
      <c r="D96" s="31" t="s">
        <v>55</v>
      </c>
      <c r="E96" s="203" t="s">
        <v>56</v>
      </c>
      <c r="F96" s="203" t="s">
        <v>57</v>
      </c>
      <c r="G96" s="203" t="s">
        <v>58</v>
      </c>
      <c r="H96" s="158" t="s">
        <v>59</v>
      </c>
      <c r="I96" s="203">
        <v>5.4</v>
      </c>
      <c r="J96" s="204">
        <v>107.2</v>
      </c>
      <c r="K96" s="204">
        <v>20.8</v>
      </c>
      <c r="L96" s="204">
        <v>216.3</v>
      </c>
      <c r="M96" s="204">
        <v>462.1</v>
      </c>
      <c r="N96" s="90">
        <v>6.3</v>
      </c>
      <c r="O96" s="203" t="s">
        <v>60</v>
      </c>
      <c r="P96" s="203">
        <v>15</v>
      </c>
      <c r="Q96" s="203">
        <v>1</v>
      </c>
      <c r="R96" s="14">
        <f t="shared" si="151"/>
        <v>5.4E-6</v>
      </c>
      <c r="S96" s="198">
        <f t="shared" si="152"/>
        <v>1.072E-4</v>
      </c>
      <c r="T96" s="198">
        <f t="shared" si="153"/>
        <v>1E-3</v>
      </c>
      <c r="U96" s="198">
        <f t="shared" si="154"/>
        <v>5.4000000000000004E-9</v>
      </c>
      <c r="V96" s="198">
        <f t="shared" si="155"/>
        <v>5.4000000000000003E-3</v>
      </c>
      <c r="W96" s="198">
        <f t="shared" si="156"/>
        <v>1.0720000000000001E-7</v>
      </c>
      <c r="X96" s="267">
        <f t="shared" si="157"/>
        <v>0.1072</v>
      </c>
      <c r="Y96" s="258">
        <v>1.528</v>
      </c>
      <c r="Z96" s="258">
        <v>1E-3</v>
      </c>
      <c r="AA96" s="258">
        <v>0</v>
      </c>
      <c r="AB96" s="258">
        <v>283</v>
      </c>
      <c r="AC96" s="258">
        <v>0</v>
      </c>
      <c r="AD96" s="295">
        <v>18.866666666666699</v>
      </c>
      <c r="AE96" s="258">
        <v>0</v>
      </c>
      <c r="AF96" s="258">
        <v>0.16170000000000001</v>
      </c>
      <c r="AG96" s="258">
        <v>1E-4</v>
      </c>
      <c r="AH96" s="258">
        <v>90</v>
      </c>
      <c r="AI96" s="258">
        <v>1</v>
      </c>
      <c r="AJ96" s="258">
        <v>13329851</v>
      </c>
      <c r="AK96" s="293">
        <v>778354</v>
      </c>
      <c r="AL96" s="258">
        <v>6</v>
      </c>
      <c r="AM96" s="260">
        <v>1.413</v>
      </c>
      <c r="AN96" s="260">
        <v>1.4039999999999999</v>
      </c>
      <c r="AO96" s="260">
        <v>0.998</v>
      </c>
      <c r="AP96" s="260">
        <v>1.0389999999999999</v>
      </c>
      <c r="AQ96" s="260">
        <f t="shared" si="149"/>
        <v>0.36499999999999999</v>
      </c>
      <c r="AR96" s="284">
        <f t="shared" si="150"/>
        <v>0.16819864000846774</v>
      </c>
      <c r="AS96" s="200">
        <f t="shared" si="158"/>
        <v>0.16170000000000001</v>
      </c>
      <c r="AT96" s="200">
        <f t="shared" si="159"/>
        <v>0.31440329218106994</v>
      </c>
      <c r="AU96" s="156">
        <f t="shared" si="160"/>
        <v>1.5837479270315091E-2</v>
      </c>
      <c r="AV96" s="201">
        <f t="shared" si="161"/>
        <v>-2.0207117122737692</v>
      </c>
      <c r="AW96" s="157">
        <f t="shared" si="162"/>
        <v>-1.4895456297835747</v>
      </c>
      <c r="AX96" s="289"/>
    </row>
    <row r="97" spans="1:53" ht="15" customHeight="1" x14ac:dyDescent="0.45">
      <c r="A97" s="675"/>
      <c r="B97" s="210" t="s">
        <v>110</v>
      </c>
      <c r="C97" s="678"/>
      <c r="D97" s="31" t="s">
        <v>55</v>
      </c>
      <c r="E97" s="203" t="s">
        <v>56</v>
      </c>
      <c r="F97" s="203" t="s">
        <v>57</v>
      </c>
      <c r="G97" s="203" t="s">
        <v>58</v>
      </c>
      <c r="H97" s="158" t="s">
        <v>59</v>
      </c>
      <c r="I97" s="203">
        <v>5</v>
      </c>
      <c r="J97" s="204">
        <v>105.1</v>
      </c>
      <c r="K97" s="204">
        <v>18.399999999999999</v>
      </c>
      <c r="L97" s="204">
        <v>175.2</v>
      </c>
      <c r="M97" s="204">
        <v>317.8</v>
      </c>
      <c r="N97" s="90">
        <v>6.3</v>
      </c>
      <c r="O97" s="203" t="s">
        <v>60</v>
      </c>
      <c r="P97" s="203">
        <v>15</v>
      </c>
      <c r="Q97" s="203">
        <v>1</v>
      </c>
      <c r="R97" s="14">
        <f t="shared" si="151"/>
        <v>5.0000000000000004E-6</v>
      </c>
      <c r="S97" s="198">
        <f t="shared" si="152"/>
        <v>1.0509999999999999E-4</v>
      </c>
      <c r="T97" s="198">
        <f t="shared" si="153"/>
        <v>1E-3</v>
      </c>
      <c r="U97" s="198">
        <f t="shared" si="154"/>
        <v>5.0000000000000001E-9</v>
      </c>
      <c r="V97" s="198">
        <f t="shared" si="155"/>
        <v>5.0000000000000001E-3</v>
      </c>
      <c r="W97" s="198">
        <f t="shared" si="156"/>
        <v>1.0509999999999999E-7</v>
      </c>
      <c r="X97" s="267">
        <f t="shared" si="157"/>
        <v>0.1051</v>
      </c>
      <c r="Y97" s="258">
        <v>1.35</v>
      </c>
      <c r="Z97" s="258">
        <v>0.09</v>
      </c>
      <c r="AA97" s="258">
        <v>7</v>
      </c>
      <c r="AB97" s="258">
        <v>270</v>
      </c>
      <c r="AC97" s="258">
        <v>19</v>
      </c>
      <c r="AD97" s="258">
        <v>18</v>
      </c>
      <c r="AE97" s="258">
        <v>1</v>
      </c>
      <c r="AF97" s="258">
        <v>0.14000000000000001</v>
      </c>
      <c r="AG97" s="258">
        <v>0.01</v>
      </c>
      <c r="AH97" s="258">
        <v>90</v>
      </c>
      <c r="AI97" s="258">
        <v>1</v>
      </c>
      <c r="AJ97" s="258">
        <v>12929877</v>
      </c>
      <c r="AK97" s="293">
        <v>386380</v>
      </c>
      <c r="AL97" s="258">
        <v>3</v>
      </c>
      <c r="AM97" s="260">
        <v>1.35</v>
      </c>
      <c r="AN97" s="260">
        <v>1.351</v>
      </c>
      <c r="AO97" s="260">
        <v>0.98599999999999999</v>
      </c>
      <c r="AP97" s="260">
        <v>1.0269999999999999</v>
      </c>
      <c r="AQ97" s="260">
        <f t="shared" si="149"/>
        <v>0.32400000000000007</v>
      </c>
      <c r="AR97" s="284">
        <f t="shared" si="150"/>
        <v>0.14654596793734953</v>
      </c>
      <c r="AS97" s="200">
        <f t="shared" si="158"/>
        <v>0.14000000000000001</v>
      </c>
      <c r="AT97" s="200">
        <f t="shared" si="159"/>
        <v>0.30000000000000004</v>
      </c>
      <c r="AU97" s="156">
        <f t="shared" si="160"/>
        <v>1.4272121788772598E-2</v>
      </c>
      <c r="AV97" s="201">
        <f t="shared" si="161"/>
        <v>-2.1179236982344558</v>
      </c>
      <c r="AW97" s="157">
        <f t="shared" si="162"/>
        <v>-1.5850428303493844</v>
      </c>
      <c r="AX97" s="289"/>
    </row>
    <row r="98" spans="1:53" ht="15" customHeight="1" x14ac:dyDescent="0.45">
      <c r="A98" s="675"/>
      <c r="B98" s="210" t="s">
        <v>112</v>
      </c>
      <c r="C98" s="679"/>
      <c r="D98" s="31" t="s">
        <v>55</v>
      </c>
      <c r="E98" s="203" t="s">
        <v>56</v>
      </c>
      <c r="F98" s="203" t="s">
        <v>57</v>
      </c>
      <c r="G98" s="203" t="s">
        <v>58</v>
      </c>
      <c r="H98" s="158" t="s">
        <v>59</v>
      </c>
      <c r="I98" s="203">
        <v>7.2</v>
      </c>
      <c r="J98" s="204">
        <v>130.69999999999999</v>
      </c>
      <c r="K98" s="204">
        <v>35.1</v>
      </c>
      <c r="L98" s="204">
        <v>317</v>
      </c>
      <c r="M98" s="204">
        <v>524.9</v>
      </c>
      <c r="N98" s="90">
        <v>6.3</v>
      </c>
      <c r="O98" s="203" t="s">
        <v>60</v>
      </c>
      <c r="P98" s="203">
        <v>15</v>
      </c>
      <c r="Q98" s="203">
        <v>1</v>
      </c>
      <c r="R98" s="14">
        <f t="shared" si="151"/>
        <v>7.2000000000000005E-6</v>
      </c>
      <c r="S98" s="198">
        <f t="shared" si="152"/>
        <v>1.3069999999999998E-4</v>
      </c>
      <c r="T98" s="198">
        <f t="shared" si="153"/>
        <v>1E-3</v>
      </c>
      <c r="U98" s="198">
        <f t="shared" si="154"/>
        <v>7.2000000000000008E-9</v>
      </c>
      <c r="V98" s="198">
        <f t="shared" si="155"/>
        <v>7.2000000000000007E-3</v>
      </c>
      <c r="W98" s="198">
        <f t="shared" si="156"/>
        <v>1.3069999999999997E-7</v>
      </c>
      <c r="X98" s="267">
        <f t="shared" si="157"/>
        <v>0.13069999999999998</v>
      </c>
      <c r="Y98" s="258">
        <v>0.87</v>
      </c>
      <c r="Z98" s="258">
        <v>0.04</v>
      </c>
      <c r="AA98" s="258">
        <v>5</v>
      </c>
      <c r="AB98" s="258">
        <v>121</v>
      </c>
      <c r="AC98" s="258">
        <v>6</v>
      </c>
      <c r="AD98" s="258">
        <v>8.1</v>
      </c>
      <c r="AE98" s="258">
        <v>0.4</v>
      </c>
      <c r="AF98" s="258">
        <v>9.1999999999999998E-2</v>
      </c>
      <c r="AG98" s="258">
        <v>5.0000000000000001E-3</v>
      </c>
      <c r="AH98" s="258">
        <v>90</v>
      </c>
      <c r="AI98" s="258">
        <v>1</v>
      </c>
      <c r="AJ98" s="258">
        <v>13402108</v>
      </c>
      <c r="AK98" s="293">
        <v>171214</v>
      </c>
      <c r="AL98" s="258">
        <v>1</v>
      </c>
      <c r="AM98" s="260">
        <v>1.7070000000000001</v>
      </c>
      <c r="AN98" s="260">
        <v>1.696</v>
      </c>
      <c r="AO98" s="260">
        <v>1.381</v>
      </c>
      <c r="AP98" s="260">
        <v>1.4379999999999999</v>
      </c>
      <c r="AQ98" s="260">
        <f t="shared" si="149"/>
        <v>0.25800000000000001</v>
      </c>
      <c r="AR98" s="284">
        <f t="shared" si="150"/>
        <v>9.3842465694244287E-2</v>
      </c>
      <c r="AS98" s="200">
        <f t="shared" si="158"/>
        <v>9.1999999999999998E-2</v>
      </c>
      <c r="AT98" s="200">
        <f t="shared" si="159"/>
        <v>0.13425925925925924</v>
      </c>
      <c r="AU98" s="156">
        <f t="shared" si="160"/>
        <v>7.3960724305024237E-3</v>
      </c>
      <c r="AV98" s="201">
        <f t="shared" si="161"/>
        <v>-2.7389409463134866</v>
      </c>
      <c r="AW98" s="157">
        <f t="shared" si="162"/>
        <v>-2.196974639815394</v>
      </c>
      <c r="AX98" s="289"/>
    </row>
    <row r="99" spans="1:53" ht="15" customHeight="1" x14ac:dyDescent="0.45">
      <c r="A99" s="675"/>
      <c r="B99" s="226" t="s">
        <v>67</v>
      </c>
      <c r="C99" s="683" t="s">
        <v>192</v>
      </c>
      <c r="D99" s="31" t="s">
        <v>55</v>
      </c>
      <c r="E99" s="203" t="s">
        <v>56</v>
      </c>
      <c r="F99" s="203" t="s">
        <v>57</v>
      </c>
      <c r="G99" s="203" t="s">
        <v>58</v>
      </c>
      <c r="H99" s="158" t="s">
        <v>59</v>
      </c>
      <c r="I99" s="227">
        <v>2.6</v>
      </c>
      <c r="J99" s="228">
        <v>103.7</v>
      </c>
      <c r="K99" s="228">
        <v>31.3</v>
      </c>
      <c r="L99" s="228">
        <v>181.9</v>
      </c>
      <c r="M99" s="228">
        <v>503.5</v>
      </c>
      <c r="N99" s="90">
        <v>6.3</v>
      </c>
      <c r="O99" s="203" t="s">
        <v>60</v>
      </c>
      <c r="P99" s="203">
        <v>15</v>
      </c>
      <c r="Q99" s="203">
        <v>1</v>
      </c>
      <c r="R99" s="14">
        <f t="shared" ref="R99:R108" si="163">I99/1000000</f>
        <v>2.6000000000000001E-6</v>
      </c>
      <c r="S99" s="198">
        <f t="shared" ref="S99:S108" si="164">J99/1000000</f>
        <v>1.037E-4</v>
      </c>
      <c r="T99" s="198">
        <f t="shared" ref="T99:T108" si="165">Q99/1000</f>
        <v>1E-3</v>
      </c>
      <c r="U99" s="198">
        <f t="shared" ref="U99:U108" si="166">T99*R99</f>
        <v>2.6000000000000001E-9</v>
      </c>
      <c r="V99" s="198">
        <f t="shared" ref="V99:V108" si="167">U99*1000000</f>
        <v>2.6000000000000003E-3</v>
      </c>
      <c r="W99" s="198">
        <f t="shared" ref="W99:W108" si="168">T99*S99</f>
        <v>1.037E-7</v>
      </c>
      <c r="X99" s="267">
        <f t="shared" ref="X99:X108" si="169">W99*1000000</f>
        <v>0.1037</v>
      </c>
      <c r="Y99" s="206" t="s">
        <v>67</v>
      </c>
      <c r="Z99" s="206" t="s">
        <v>67</v>
      </c>
      <c r="AA99" s="206" t="s">
        <v>67</v>
      </c>
      <c r="AB99" s="206" t="s">
        <v>67</v>
      </c>
      <c r="AC99" s="206" t="s">
        <v>67</v>
      </c>
      <c r="AD99" s="206" t="s">
        <v>67</v>
      </c>
      <c r="AE99" s="206" t="s">
        <v>67</v>
      </c>
      <c r="AF99" s="206" t="s">
        <v>67</v>
      </c>
      <c r="AG99" s="206" t="s">
        <v>67</v>
      </c>
      <c r="AH99" s="206" t="s">
        <v>67</v>
      </c>
      <c r="AI99" s="206" t="s">
        <v>67</v>
      </c>
      <c r="AJ99" s="206" t="s">
        <v>67</v>
      </c>
      <c r="AK99" s="251" t="s">
        <v>67</v>
      </c>
      <c r="AL99" s="206" t="s">
        <v>67</v>
      </c>
      <c r="AM99" s="206" t="s">
        <v>67</v>
      </c>
      <c r="AN99" s="206" t="s">
        <v>67</v>
      </c>
      <c r="AO99" s="206" t="s">
        <v>67</v>
      </c>
      <c r="AP99" s="206" t="s">
        <v>67</v>
      </c>
      <c r="AQ99" s="206" t="s">
        <v>67</v>
      </c>
      <c r="AR99" s="253" t="s">
        <v>67</v>
      </c>
      <c r="AS99" s="271" t="s">
        <v>67</v>
      </c>
      <c r="AT99" s="271" t="s">
        <v>67</v>
      </c>
      <c r="AU99" s="282" t="s">
        <v>67</v>
      </c>
      <c r="AV99" s="271" t="s">
        <v>67</v>
      </c>
      <c r="AW99" s="282" t="s">
        <v>67</v>
      </c>
      <c r="AX99" s="289"/>
    </row>
    <row r="100" spans="1:53" ht="15" customHeight="1" x14ac:dyDescent="0.45">
      <c r="A100" s="675"/>
      <c r="B100" s="226" t="s">
        <v>136</v>
      </c>
      <c r="C100" s="678"/>
      <c r="D100" s="31" t="s">
        <v>55</v>
      </c>
      <c r="E100" s="203" t="s">
        <v>56</v>
      </c>
      <c r="F100" s="203" t="s">
        <v>57</v>
      </c>
      <c r="G100" s="203" t="s">
        <v>58</v>
      </c>
      <c r="H100" s="158" t="s">
        <v>59</v>
      </c>
      <c r="I100" s="203">
        <v>3.4</v>
      </c>
      <c r="J100" s="204">
        <v>107.7</v>
      </c>
      <c r="K100" s="204">
        <v>32.5</v>
      </c>
      <c r="L100" s="204">
        <v>184</v>
      </c>
      <c r="M100" s="204">
        <v>505.4</v>
      </c>
      <c r="N100" s="90">
        <v>6.3</v>
      </c>
      <c r="O100" s="203" t="s">
        <v>60</v>
      </c>
      <c r="P100" s="203">
        <v>15</v>
      </c>
      <c r="Q100" s="203">
        <v>1</v>
      </c>
      <c r="R100" s="14">
        <f t="shared" si="163"/>
        <v>3.4000000000000001E-6</v>
      </c>
      <c r="S100" s="198">
        <f t="shared" si="164"/>
        <v>1.077E-4</v>
      </c>
      <c r="T100" s="198">
        <f t="shared" si="165"/>
        <v>1E-3</v>
      </c>
      <c r="U100" s="198">
        <f t="shared" si="166"/>
        <v>3.4000000000000003E-9</v>
      </c>
      <c r="V100" s="198">
        <f t="shared" si="167"/>
        <v>3.4000000000000002E-3</v>
      </c>
      <c r="W100" s="198">
        <f t="shared" si="168"/>
        <v>1.077E-7</v>
      </c>
      <c r="X100" s="267">
        <f t="shared" si="169"/>
        <v>0.1077</v>
      </c>
      <c r="Y100" s="258">
        <v>1.07</v>
      </c>
      <c r="Z100" s="258">
        <v>0.02</v>
      </c>
      <c r="AA100" s="258">
        <v>2</v>
      </c>
      <c r="AB100" s="258">
        <v>315</v>
      </c>
      <c r="AC100" s="258">
        <v>7</v>
      </c>
      <c r="AD100" s="258">
        <v>21</v>
      </c>
      <c r="AE100" s="258">
        <v>0.5</v>
      </c>
      <c r="AF100" s="258">
        <v>0.113</v>
      </c>
      <c r="AG100" s="258">
        <v>3.0000000000000001E-3</v>
      </c>
      <c r="AH100" s="258">
        <v>91</v>
      </c>
      <c r="AI100" s="258">
        <v>1</v>
      </c>
      <c r="AJ100" s="258">
        <v>12871383</v>
      </c>
      <c r="AK100" s="293">
        <v>197283</v>
      </c>
      <c r="AL100" s="258">
        <v>2</v>
      </c>
      <c r="AM100" s="260">
        <v>1.333</v>
      </c>
      <c r="AN100" s="260">
        <v>1.341</v>
      </c>
      <c r="AO100" s="260">
        <v>1.0309999999999999</v>
      </c>
      <c r="AP100" s="260">
        <v>1.0740000000000001</v>
      </c>
      <c r="AQ100" s="260">
        <f t="shared" ref="AQ100:AQ103" si="170">AN100-AP100</f>
        <v>0.2669999999999999</v>
      </c>
      <c r="AR100" s="284">
        <f t="shared" ref="AR100:AR103" si="171">AF100/(1-(10^-AM100))</f>
        <v>0.11850472551896379</v>
      </c>
      <c r="AS100" s="200">
        <f t="shared" ref="AS100:AS108" si="172">AF100</f>
        <v>0.113</v>
      </c>
      <c r="AT100" s="200">
        <f t="shared" ref="AT100:AT108" si="173">Y100/(P100*60*V100)</f>
        <v>0.34967320261437912</v>
      </c>
      <c r="AU100" s="156">
        <f t="shared" ref="AU100:AU108" si="174">Y100/(P100*60*X100)</f>
        <v>1.1038894047250593E-2</v>
      </c>
      <c r="AV100" s="201">
        <f t="shared" ref="AV100:AV108" si="175">$BC$7*LN(AS100) + $BC$8*LN(AT100) + $BC$9*LN(AU100)</f>
        <v>-2.1937155751102488</v>
      </c>
      <c r="AW100" s="157">
        <f t="shared" ref="AW100:AW108" si="176">$BD$7*LN(AS100) + $BD$8*LN(AT100) + $BD$9*LN(AU100)</f>
        <v>-1.6155618638801355</v>
      </c>
      <c r="AX100" s="289"/>
    </row>
    <row r="101" spans="1:53" ht="15" customHeight="1" x14ac:dyDescent="0.45">
      <c r="A101" s="675"/>
      <c r="B101" s="226" t="s">
        <v>123</v>
      </c>
      <c r="C101" s="678"/>
      <c r="D101" s="31" t="s">
        <v>55</v>
      </c>
      <c r="E101" s="203" t="s">
        <v>56</v>
      </c>
      <c r="F101" s="203" t="s">
        <v>57</v>
      </c>
      <c r="G101" s="203" t="s">
        <v>58</v>
      </c>
      <c r="H101" s="158" t="s">
        <v>59</v>
      </c>
      <c r="I101" s="203">
        <v>3.6</v>
      </c>
      <c r="J101" s="204">
        <v>98.9</v>
      </c>
      <c r="K101" s="204">
        <v>25.2</v>
      </c>
      <c r="L101" s="204">
        <v>179.6</v>
      </c>
      <c r="M101" s="204">
        <v>493.3</v>
      </c>
      <c r="N101" s="90">
        <v>6.3</v>
      </c>
      <c r="O101" s="203" t="s">
        <v>60</v>
      </c>
      <c r="P101" s="203">
        <v>15</v>
      </c>
      <c r="Q101" s="203">
        <v>1</v>
      </c>
      <c r="R101" s="14">
        <f t="shared" si="163"/>
        <v>3.6000000000000003E-6</v>
      </c>
      <c r="S101" s="198">
        <f t="shared" si="164"/>
        <v>9.8900000000000005E-5</v>
      </c>
      <c r="T101" s="198">
        <f t="shared" si="165"/>
        <v>1E-3</v>
      </c>
      <c r="U101" s="198">
        <f t="shared" si="166"/>
        <v>3.6000000000000004E-9</v>
      </c>
      <c r="V101" s="198">
        <f t="shared" si="167"/>
        <v>3.6000000000000003E-3</v>
      </c>
      <c r="W101" s="198">
        <f t="shared" si="168"/>
        <v>9.8900000000000005E-8</v>
      </c>
      <c r="X101" s="267">
        <f t="shared" si="169"/>
        <v>9.8900000000000002E-2</v>
      </c>
      <c r="Y101" s="258">
        <v>1.1950000000000001</v>
      </c>
      <c r="Z101" s="258">
        <v>2E-3</v>
      </c>
      <c r="AA101" s="258">
        <v>0</v>
      </c>
      <c r="AB101" s="258">
        <v>332</v>
      </c>
      <c r="AC101" s="258">
        <v>0</v>
      </c>
      <c r="AD101" s="269">
        <v>22.133333333333301</v>
      </c>
      <c r="AE101" s="258">
        <v>0</v>
      </c>
      <c r="AF101" s="258">
        <v>0.1265</v>
      </c>
      <c r="AG101" s="258">
        <v>2.0000000000000001E-4</v>
      </c>
      <c r="AH101" s="258">
        <v>90</v>
      </c>
      <c r="AI101" s="258">
        <v>0</v>
      </c>
      <c r="AJ101" s="258">
        <v>13016045</v>
      </c>
      <c r="AK101" s="293">
        <v>206869</v>
      </c>
      <c r="AL101" s="258">
        <v>2</v>
      </c>
      <c r="AM101" s="260">
        <v>1.25</v>
      </c>
      <c r="AN101" s="260">
        <v>1.256</v>
      </c>
      <c r="AO101" s="260">
        <v>0.90500000000000003</v>
      </c>
      <c r="AP101" s="260">
        <v>0.94599999999999995</v>
      </c>
      <c r="AQ101" s="260">
        <f t="shared" si="170"/>
        <v>0.31000000000000005</v>
      </c>
      <c r="AR101" s="284">
        <f t="shared" si="171"/>
        <v>0.13403748149702116</v>
      </c>
      <c r="AS101" s="200">
        <f t="shared" si="172"/>
        <v>0.1265</v>
      </c>
      <c r="AT101" s="200">
        <f t="shared" si="173"/>
        <v>0.36882716049382713</v>
      </c>
      <c r="AU101" s="156">
        <f t="shared" si="174"/>
        <v>1.3425457813728794E-2</v>
      </c>
      <c r="AV101" s="201">
        <f t="shared" si="175"/>
        <v>-2.0880965536116038</v>
      </c>
      <c r="AW101" s="157">
        <f t="shared" si="176"/>
        <v>-1.5324700576176631</v>
      </c>
      <c r="AX101" s="289"/>
    </row>
    <row r="102" spans="1:53" ht="15" customHeight="1" x14ac:dyDescent="0.45">
      <c r="A102" s="675"/>
      <c r="B102" s="226" t="s">
        <v>117</v>
      </c>
      <c r="C102" s="678"/>
      <c r="D102" s="31" t="s">
        <v>55</v>
      </c>
      <c r="E102" s="203" t="s">
        <v>56</v>
      </c>
      <c r="F102" s="203" t="s">
        <v>57</v>
      </c>
      <c r="G102" s="203" t="s">
        <v>58</v>
      </c>
      <c r="H102" s="158" t="s">
        <v>59</v>
      </c>
      <c r="I102" s="203">
        <v>4.5</v>
      </c>
      <c r="J102" s="204">
        <v>87.5</v>
      </c>
      <c r="K102" s="204">
        <v>25.3</v>
      </c>
      <c r="L102" s="204">
        <v>243.1</v>
      </c>
      <c r="M102" s="204">
        <v>305</v>
      </c>
      <c r="N102" s="90">
        <v>6.3</v>
      </c>
      <c r="O102" s="203" t="s">
        <v>60</v>
      </c>
      <c r="P102" s="203">
        <v>15</v>
      </c>
      <c r="Q102" s="203">
        <v>1</v>
      </c>
      <c r="R102" s="14">
        <f t="shared" si="163"/>
        <v>4.5000000000000001E-6</v>
      </c>
      <c r="S102" s="198">
        <f t="shared" si="164"/>
        <v>8.7499999999999999E-5</v>
      </c>
      <c r="T102" s="198">
        <f t="shared" si="165"/>
        <v>1E-3</v>
      </c>
      <c r="U102" s="198">
        <f t="shared" si="166"/>
        <v>4.5000000000000006E-9</v>
      </c>
      <c r="V102" s="198">
        <f t="shared" si="167"/>
        <v>4.5000000000000005E-3</v>
      </c>
      <c r="W102" s="198">
        <f t="shared" si="168"/>
        <v>8.7499999999999996E-8</v>
      </c>
      <c r="X102" s="267">
        <f t="shared" si="169"/>
        <v>8.7499999999999994E-2</v>
      </c>
      <c r="Y102" s="258">
        <v>1.3</v>
      </c>
      <c r="Z102" s="258">
        <v>0.1</v>
      </c>
      <c r="AA102" s="258">
        <v>8</v>
      </c>
      <c r="AB102" s="258">
        <v>284</v>
      </c>
      <c r="AC102" s="258">
        <v>25</v>
      </c>
      <c r="AD102" s="258">
        <v>19</v>
      </c>
      <c r="AE102" s="258">
        <v>2</v>
      </c>
      <c r="AF102" s="258">
        <v>0.14000000000000001</v>
      </c>
      <c r="AG102" s="258">
        <v>0.01</v>
      </c>
      <c r="AH102" s="258">
        <v>91</v>
      </c>
      <c r="AI102" s="258">
        <v>1</v>
      </c>
      <c r="AJ102" s="258">
        <v>12381124</v>
      </c>
      <c r="AK102" s="293">
        <v>523981</v>
      </c>
      <c r="AL102" s="258">
        <v>4</v>
      </c>
      <c r="AM102" s="260">
        <v>1.1779999999999999</v>
      </c>
      <c r="AN102" s="260">
        <v>1.1639999999999999</v>
      </c>
      <c r="AO102" s="260">
        <v>0.81299999999999994</v>
      </c>
      <c r="AP102" s="260">
        <v>0.84799999999999998</v>
      </c>
      <c r="AQ102" s="260">
        <f t="shared" si="170"/>
        <v>0.31599999999999995</v>
      </c>
      <c r="AR102" s="284">
        <f t="shared" si="171"/>
        <v>0.1499530283449759</v>
      </c>
      <c r="AS102" s="200">
        <f t="shared" si="172"/>
        <v>0.14000000000000001</v>
      </c>
      <c r="AT102" s="200">
        <f t="shared" si="173"/>
        <v>0.32098765432098764</v>
      </c>
      <c r="AU102" s="156">
        <f t="shared" si="174"/>
        <v>1.650793650793651E-2</v>
      </c>
      <c r="AV102" s="201">
        <f t="shared" si="175"/>
        <v>-2.061768991857166</v>
      </c>
      <c r="AW102" s="157">
        <f t="shared" si="176"/>
        <v>-1.5512327365118947</v>
      </c>
      <c r="AX102" s="289"/>
    </row>
    <row r="103" spans="1:53" ht="15" customHeight="1" x14ac:dyDescent="0.45">
      <c r="A103" s="676"/>
      <c r="B103" s="230" t="s">
        <v>126</v>
      </c>
      <c r="C103" s="680"/>
      <c r="D103" s="223" t="s">
        <v>55</v>
      </c>
      <c r="E103" s="231" t="s">
        <v>56</v>
      </c>
      <c r="F103" s="231" t="s">
        <v>57</v>
      </c>
      <c r="G103" s="231" t="s">
        <v>58</v>
      </c>
      <c r="H103" s="232" t="s">
        <v>59</v>
      </c>
      <c r="I103" s="223">
        <v>8</v>
      </c>
      <c r="J103" s="224">
        <v>146.6</v>
      </c>
      <c r="K103" s="224">
        <v>25.2</v>
      </c>
      <c r="L103" s="224">
        <v>342</v>
      </c>
      <c r="M103" s="225">
        <v>583.79999999999995</v>
      </c>
      <c r="N103" s="233">
        <v>6.3</v>
      </c>
      <c r="O103" s="231" t="s">
        <v>60</v>
      </c>
      <c r="P103" s="231">
        <v>15</v>
      </c>
      <c r="Q103" s="231">
        <v>1</v>
      </c>
      <c r="R103" s="234">
        <f t="shared" si="163"/>
        <v>7.9999999999999996E-6</v>
      </c>
      <c r="S103" s="235">
        <f t="shared" si="164"/>
        <v>1.4659999999999999E-4</v>
      </c>
      <c r="T103" s="235">
        <f t="shared" si="165"/>
        <v>1E-3</v>
      </c>
      <c r="U103" s="235">
        <f t="shared" si="166"/>
        <v>8.0000000000000005E-9</v>
      </c>
      <c r="V103" s="235">
        <f t="shared" si="167"/>
        <v>8.0000000000000002E-3</v>
      </c>
      <c r="W103" s="235">
        <f t="shared" si="168"/>
        <v>1.4659999999999998E-7</v>
      </c>
      <c r="X103" s="268">
        <f t="shared" si="169"/>
        <v>0.14659999999999998</v>
      </c>
      <c r="Y103" s="263">
        <v>0.70299999999999996</v>
      </c>
      <c r="Z103" s="263">
        <v>7.0000000000000001E-3</v>
      </c>
      <c r="AA103" s="263">
        <v>1</v>
      </c>
      <c r="AB103" s="263">
        <v>88</v>
      </c>
      <c r="AC103" s="263">
        <v>1</v>
      </c>
      <c r="AD103" s="263">
        <v>5.83</v>
      </c>
      <c r="AE103" s="263">
        <v>0.05</v>
      </c>
      <c r="AF103" s="263">
        <v>7.4399999999999994E-2</v>
      </c>
      <c r="AG103" s="263">
        <v>6.9999999999999999E-4</v>
      </c>
      <c r="AH103" s="263">
        <v>89</v>
      </c>
      <c r="AI103" s="263">
        <v>1</v>
      </c>
      <c r="AJ103" s="263">
        <v>13566783</v>
      </c>
      <c r="AK103" s="294">
        <v>542557</v>
      </c>
      <c r="AL103" s="263">
        <v>4</v>
      </c>
      <c r="AM103" s="266">
        <v>1.9239999999999999</v>
      </c>
      <c r="AN103" s="266">
        <v>1.9079999999999999</v>
      </c>
      <c r="AO103" s="266">
        <v>1.5589999999999999</v>
      </c>
      <c r="AP103" s="266">
        <v>1.619</v>
      </c>
      <c r="AQ103" s="266">
        <f t="shared" si="170"/>
        <v>0.28899999999999992</v>
      </c>
      <c r="AR103" s="285">
        <f t="shared" si="171"/>
        <v>7.5296969127012364E-2</v>
      </c>
      <c r="AS103" s="292">
        <f t="shared" si="172"/>
        <v>7.4399999999999994E-2</v>
      </c>
      <c r="AT103" s="240">
        <f t="shared" si="173"/>
        <v>9.7638888888888886E-2</v>
      </c>
      <c r="AU103" s="241">
        <f t="shared" si="174"/>
        <v>5.3281794755191767E-3</v>
      </c>
      <c r="AV103" s="242">
        <f t="shared" si="175"/>
        <v>-3.0168606323278686</v>
      </c>
      <c r="AW103" s="243">
        <f t="shared" si="176"/>
        <v>-2.4623893751682866</v>
      </c>
      <c r="AX103" s="291"/>
      <c r="AY103" s="245"/>
      <c r="AZ103" s="245"/>
      <c r="BA103" s="245"/>
    </row>
    <row r="104" spans="1:53" ht="15" customHeight="1" x14ac:dyDescent="0.45">
      <c r="A104" s="682" t="s">
        <v>196</v>
      </c>
      <c r="B104" s="210" t="s">
        <v>100</v>
      </c>
      <c r="C104" s="677" t="s">
        <v>194</v>
      </c>
      <c r="D104" s="31" t="s">
        <v>55</v>
      </c>
      <c r="E104" s="203" t="s">
        <v>56</v>
      </c>
      <c r="F104" s="203" t="s">
        <v>57</v>
      </c>
      <c r="G104" s="203" t="s">
        <v>58</v>
      </c>
      <c r="H104" s="158" t="s">
        <v>59</v>
      </c>
      <c r="I104" s="203">
        <v>2.1</v>
      </c>
      <c r="J104" s="204">
        <v>119.4</v>
      </c>
      <c r="K104" s="204">
        <v>38.200000000000003</v>
      </c>
      <c r="L104" s="204">
        <v>208.5</v>
      </c>
      <c r="M104" s="204">
        <v>606.6</v>
      </c>
      <c r="N104" s="90">
        <v>6.3</v>
      </c>
      <c r="O104" s="203" t="s">
        <v>60</v>
      </c>
      <c r="P104" s="203">
        <v>15</v>
      </c>
      <c r="Q104" s="203">
        <v>1</v>
      </c>
      <c r="R104" s="14">
        <f t="shared" si="163"/>
        <v>2.1000000000000002E-6</v>
      </c>
      <c r="S104" s="198">
        <f t="shared" si="164"/>
        <v>1.194E-4</v>
      </c>
      <c r="T104" s="198">
        <f t="shared" si="165"/>
        <v>1E-3</v>
      </c>
      <c r="U104" s="198">
        <f t="shared" si="166"/>
        <v>2.1000000000000002E-9</v>
      </c>
      <c r="V104" s="198">
        <f t="shared" si="167"/>
        <v>2.1000000000000003E-3</v>
      </c>
      <c r="W104" s="198">
        <f t="shared" si="168"/>
        <v>1.194E-7</v>
      </c>
      <c r="X104" s="267">
        <f t="shared" si="169"/>
        <v>0.11939999999999999</v>
      </c>
      <c r="Y104" s="258">
        <v>0.35</v>
      </c>
      <c r="Z104" s="258">
        <v>0.01</v>
      </c>
      <c r="AA104" s="258">
        <v>3</v>
      </c>
      <c r="AB104" s="258">
        <v>168</v>
      </c>
      <c r="AC104" s="258">
        <v>7</v>
      </c>
      <c r="AD104" s="258">
        <v>11.2</v>
      </c>
      <c r="AE104" s="258">
        <v>0.5</v>
      </c>
      <c r="AF104" s="258">
        <v>3.6999999999999998E-2</v>
      </c>
      <c r="AG104" s="258">
        <v>2E-3</v>
      </c>
      <c r="AH104" s="258">
        <v>87</v>
      </c>
      <c r="AI104" s="258">
        <v>1</v>
      </c>
      <c r="AJ104" s="258">
        <v>13507308</v>
      </c>
      <c r="AK104" s="293">
        <v>351171</v>
      </c>
      <c r="AL104" s="258">
        <v>3</v>
      </c>
      <c r="AM104" s="260">
        <v>1.359</v>
      </c>
      <c r="AN104" s="260">
        <v>1.393</v>
      </c>
      <c r="AO104" s="260">
        <v>1.3839999999999999</v>
      </c>
      <c r="AP104" s="260">
        <v>1.4319999999999999</v>
      </c>
      <c r="AQ104" s="260">
        <f t="shared" ref="AQ104:AQ109" si="177">AN104-AP104</f>
        <v>-3.8999999999999924E-2</v>
      </c>
      <c r="AR104" s="284">
        <f t="shared" ref="AR104:AR109" si="178">AF104/(1-(10^-AM104))</f>
        <v>3.869289990197914E-2</v>
      </c>
      <c r="AS104" s="200">
        <f t="shared" si="172"/>
        <v>3.6999999999999998E-2</v>
      </c>
      <c r="AT104" s="200">
        <f t="shared" si="173"/>
        <v>0.18518518518518515</v>
      </c>
      <c r="AU104" s="156">
        <f t="shared" si="174"/>
        <v>3.2570258700911968E-3</v>
      </c>
      <c r="AV104" s="201">
        <f t="shared" si="175"/>
        <v>-3.1386826899231273</v>
      </c>
      <c r="AW104" s="157">
        <f t="shared" si="176"/>
        <v>-2.4916181599540708</v>
      </c>
      <c r="AX104" s="289" t="s">
        <v>197</v>
      </c>
    </row>
    <row r="105" spans="1:53" ht="15" customHeight="1" x14ac:dyDescent="0.45">
      <c r="A105" s="675"/>
      <c r="B105" s="210" t="s">
        <v>102</v>
      </c>
      <c r="C105" s="678"/>
      <c r="D105" s="31" t="s">
        <v>55</v>
      </c>
      <c r="E105" s="203" t="s">
        <v>56</v>
      </c>
      <c r="F105" s="203" t="s">
        <v>57</v>
      </c>
      <c r="G105" s="203" t="s">
        <v>58</v>
      </c>
      <c r="H105" s="158" t="s">
        <v>59</v>
      </c>
      <c r="I105" s="203">
        <v>3.6</v>
      </c>
      <c r="J105" s="204">
        <v>116.9</v>
      </c>
      <c r="K105" s="204">
        <v>33.6</v>
      </c>
      <c r="L105" s="204">
        <v>211.4</v>
      </c>
      <c r="M105" s="204">
        <v>583.5</v>
      </c>
      <c r="N105" s="90">
        <v>6.3</v>
      </c>
      <c r="O105" s="203" t="s">
        <v>60</v>
      </c>
      <c r="P105" s="203">
        <v>15</v>
      </c>
      <c r="Q105" s="203">
        <v>1</v>
      </c>
      <c r="R105" s="14">
        <f t="shared" si="163"/>
        <v>3.6000000000000003E-6</v>
      </c>
      <c r="S105" s="198">
        <f t="shared" si="164"/>
        <v>1.1690000000000001E-4</v>
      </c>
      <c r="T105" s="198">
        <f t="shared" si="165"/>
        <v>1E-3</v>
      </c>
      <c r="U105" s="198">
        <f t="shared" si="166"/>
        <v>3.6000000000000004E-9</v>
      </c>
      <c r="V105" s="198">
        <f t="shared" si="167"/>
        <v>3.6000000000000003E-3</v>
      </c>
      <c r="W105" s="198">
        <f t="shared" si="168"/>
        <v>1.1690000000000001E-7</v>
      </c>
      <c r="X105" s="267">
        <f t="shared" si="169"/>
        <v>0.1169</v>
      </c>
      <c r="Y105" s="258">
        <v>0.6</v>
      </c>
      <c r="Z105" s="258">
        <v>0.01</v>
      </c>
      <c r="AA105" s="258">
        <v>2</v>
      </c>
      <c r="AB105" s="258">
        <v>167</v>
      </c>
      <c r="AC105" s="258">
        <v>4</v>
      </c>
      <c r="AD105" s="258">
        <v>11.1</v>
      </c>
      <c r="AE105" s="258">
        <v>0.3</v>
      </c>
      <c r="AF105" s="258">
        <v>6.4000000000000001E-2</v>
      </c>
      <c r="AG105" s="258">
        <v>1E-3</v>
      </c>
      <c r="AH105" s="258">
        <v>88</v>
      </c>
      <c r="AI105" s="258">
        <v>0</v>
      </c>
      <c r="AJ105" s="258">
        <v>13258600</v>
      </c>
      <c r="AK105" s="293">
        <v>5066</v>
      </c>
      <c r="AL105" s="258">
        <v>0</v>
      </c>
      <c r="AM105" s="260">
        <v>1.4359999999999999</v>
      </c>
      <c r="AN105" s="260">
        <v>1.4470000000000001</v>
      </c>
      <c r="AO105" s="260">
        <v>1.2410000000000001</v>
      </c>
      <c r="AP105" s="260">
        <v>1.292</v>
      </c>
      <c r="AQ105" s="260">
        <f t="shared" si="177"/>
        <v>0.15500000000000003</v>
      </c>
      <c r="AR105" s="284">
        <f t="shared" si="178"/>
        <v>6.6434406270700422E-2</v>
      </c>
      <c r="AS105" s="200">
        <f t="shared" si="172"/>
        <v>6.4000000000000001E-2</v>
      </c>
      <c r="AT105" s="200">
        <f t="shared" si="173"/>
        <v>0.18518518518518517</v>
      </c>
      <c r="AU105" s="156">
        <f t="shared" si="174"/>
        <v>5.7028799543769595E-3</v>
      </c>
      <c r="AV105" s="201">
        <f t="shared" si="175"/>
        <v>-2.8074652549943151</v>
      </c>
      <c r="AW105" s="157">
        <f t="shared" si="176"/>
        <v>-2.217635574596347</v>
      </c>
      <c r="AX105" s="289"/>
    </row>
    <row r="106" spans="1:53" ht="15" customHeight="1" x14ac:dyDescent="0.45">
      <c r="A106" s="675"/>
      <c r="B106" s="210" t="s">
        <v>107</v>
      </c>
      <c r="C106" s="678"/>
      <c r="D106" s="31" t="s">
        <v>55</v>
      </c>
      <c r="E106" s="203" t="s">
        <v>56</v>
      </c>
      <c r="F106" s="203" t="s">
        <v>57</v>
      </c>
      <c r="G106" s="203" t="s">
        <v>58</v>
      </c>
      <c r="H106" s="158" t="s">
        <v>59</v>
      </c>
      <c r="I106" s="203">
        <v>3.1</v>
      </c>
      <c r="J106" s="204">
        <v>96.3</v>
      </c>
      <c r="K106" s="204">
        <v>24.2</v>
      </c>
      <c r="L106" s="204">
        <v>174.4</v>
      </c>
      <c r="M106" s="204">
        <v>484.1</v>
      </c>
      <c r="N106" s="90">
        <v>6.3</v>
      </c>
      <c r="O106" s="203" t="s">
        <v>60</v>
      </c>
      <c r="P106" s="203">
        <v>15</v>
      </c>
      <c r="Q106" s="203">
        <v>1</v>
      </c>
      <c r="R106" s="14">
        <f t="shared" si="163"/>
        <v>3.1E-6</v>
      </c>
      <c r="S106" s="198">
        <f t="shared" si="164"/>
        <v>9.6299999999999996E-5</v>
      </c>
      <c r="T106" s="198">
        <f t="shared" si="165"/>
        <v>1E-3</v>
      </c>
      <c r="U106" s="198">
        <f t="shared" si="166"/>
        <v>3.1E-9</v>
      </c>
      <c r="V106" s="198">
        <f t="shared" si="167"/>
        <v>3.0999999999999999E-3</v>
      </c>
      <c r="W106" s="198">
        <f t="shared" si="168"/>
        <v>9.6299999999999995E-8</v>
      </c>
      <c r="X106" s="267">
        <f t="shared" si="169"/>
        <v>9.6299999999999997E-2</v>
      </c>
      <c r="Y106" s="258">
        <v>1.08</v>
      </c>
      <c r="Z106" s="258">
        <v>0.03</v>
      </c>
      <c r="AA106" s="258">
        <v>3</v>
      </c>
      <c r="AB106" s="258">
        <v>350</v>
      </c>
      <c r="AC106" s="258">
        <v>9</v>
      </c>
      <c r="AD106" s="295">
        <v>23.3</v>
      </c>
      <c r="AE106" s="258">
        <v>0.6</v>
      </c>
      <c r="AF106" s="258">
        <v>0.115</v>
      </c>
      <c r="AG106" s="258">
        <v>3.0000000000000001E-3</v>
      </c>
      <c r="AH106" s="258">
        <v>88</v>
      </c>
      <c r="AI106" s="258">
        <v>0</v>
      </c>
      <c r="AJ106" s="258">
        <v>13104719</v>
      </c>
      <c r="AK106" s="293">
        <v>905964</v>
      </c>
      <c r="AL106" s="258">
        <v>7</v>
      </c>
      <c r="AM106" s="260">
        <v>1.1970000000000001</v>
      </c>
      <c r="AN106" s="260">
        <v>1.202</v>
      </c>
      <c r="AO106" s="260">
        <v>0.84699999999999998</v>
      </c>
      <c r="AP106" s="260">
        <v>0.88400000000000001</v>
      </c>
      <c r="AQ106" s="260">
        <f t="shared" si="177"/>
        <v>0.31799999999999995</v>
      </c>
      <c r="AR106" s="284">
        <f t="shared" si="178"/>
        <v>0.12280199029258358</v>
      </c>
      <c r="AS106" s="200">
        <f t="shared" si="172"/>
        <v>0.115</v>
      </c>
      <c r="AT106" s="200">
        <f t="shared" si="173"/>
        <v>0.38709677419354843</v>
      </c>
      <c r="AU106" s="156">
        <f t="shared" si="174"/>
        <v>1.2461059190031154E-2</v>
      </c>
      <c r="AV106" s="201">
        <f t="shared" si="175"/>
        <v>-2.1217908345284382</v>
      </c>
      <c r="AW106" s="157">
        <f t="shared" si="176"/>
        <v>-1.5559518526580165</v>
      </c>
      <c r="AX106" s="289"/>
    </row>
    <row r="107" spans="1:53" ht="15" customHeight="1" x14ac:dyDescent="0.45">
      <c r="A107" s="675"/>
      <c r="B107" s="210" t="s">
        <v>110</v>
      </c>
      <c r="C107" s="678"/>
      <c r="D107" s="31" t="s">
        <v>55</v>
      </c>
      <c r="E107" s="203" t="s">
        <v>56</v>
      </c>
      <c r="F107" s="203" t="s">
        <v>57</v>
      </c>
      <c r="G107" s="203" t="s">
        <v>58</v>
      </c>
      <c r="H107" s="158" t="s">
        <v>59</v>
      </c>
      <c r="I107" s="203">
        <v>6.2</v>
      </c>
      <c r="J107" s="204">
        <v>131.69999999999999</v>
      </c>
      <c r="K107" s="204">
        <v>21.8</v>
      </c>
      <c r="L107" s="204">
        <v>260.39999999999998</v>
      </c>
      <c r="M107" s="204">
        <v>489.3</v>
      </c>
      <c r="N107" s="90">
        <v>6.3</v>
      </c>
      <c r="O107" s="203" t="s">
        <v>60</v>
      </c>
      <c r="P107" s="203">
        <v>15</v>
      </c>
      <c r="Q107" s="203">
        <v>1</v>
      </c>
      <c r="R107" s="14">
        <f t="shared" si="163"/>
        <v>6.1999999999999999E-6</v>
      </c>
      <c r="S107" s="198">
        <f t="shared" si="164"/>
        <v>1.3169999999999998E-4</v>
      </c>
      <c r="T107" s="198">
        <f t="shared" si="165"/>
        <v>1E-3</v>
      </c>
      <c r="U107" s="198">
        <f t="shared" si="166"/>
        <v>6.2000000000000001E-9</v>
      </c>
      <c r="V107" s="198">
        <f t="shared" si="167"/>
        <v>6.1999999999999998E-3</v>
      </c>
      <c r="W107" s="198">
        <f t="shared" si="168"/>
        <v>1.3169999999999997E-7</v>
      </c>
      <c r="X107" s="267">
        <f t="shared" si="169"/>
        <v>0.13169999999999996</v>
      </c>
      <c r="Y107" s="258">
        <v>1.4871000000000001</v>
      </c>
      <c r="Z107" s="258">
        <v>2.0000000000000001E-4</v>
      </c>
      <c r="AA107" s="258">
        <v>0</v>
      </c>
      <c r="AB107" s="258">
        <v>240</v>
      </c>
      <c r="AC107" s="258">
        <v>0</v>
      </c>
      <c r="AD107" s="258">
        <v>16</v>
      </c>
      <c r="AE107" s="258">
        <v>0</v>
      </c>
      <c r="AF107" s="258">
        <v>0.15737000000000001</v>
      </c>
      <c r="AG107" s="293">
        <v>2.0000000000000002E-5</v>
      </c>
      <c r="AH107" s="258">
        <v>87</v>
      </c>
      <c r="AI107" s="258">
        <v>1</v>
      </c>
      <c r="AJ107" s="258">
        <v>11314102</v>
      </c>
      <c r="AK107" s="293">
        <v>969621</v>
      </c>
      <c r="AL107" s="258">
        <v>9</v>
      </c>
      <c r="AM107" s="260">
        <v>1.7110000000000001</v>
      </c>
      <c r="AN107" s="260">
        <v>1.7070000000000001</v>
      </c>
      <c r="AO107" s="260">
        <v>1.2629999999999999</v>
      </c>
      <c r="AP107" s="260">
        <v>1.31</v>
      </c>
      <c r="AQ107" s="260">
        <f t="shared" si="177"/>
        <v>0.39700000000000002</v>
      </c>
      <c r="AR107" s="284">
        <f t="shared" si="178"/>
        <v>0.16049215022460739</v>
      </c>
      <c r="AS107" s="200">
        <f t="shared" si="172"/>
        <v>0.15737000000000001</v>
      </c>
      <c r="AT107" s="200">
        <f t="shared" si="173"/>
        <v>0.26650537634408605</v>
      </c>
      <c r="AU107" s="156">
        <f t="shared" si="174"/>
        <v>1.2546190837762598E-2</v>
      </c>
      <c r="AV107" s="201">
        <f t="shared" si="175"/>
        <v>-2.1442742036958147</v>
      </c>
      <c r="AW107" s="157">
        <f t="shared" si="176"/>
        <v>-1.5857582100250411</v>
      </c>
      <c r="AX107" s="289"/>
    </row>
    <row r="108" spans="1:53" ht="15" customHeight="1" x14ac:dyDescent="0.45">
      <c r="A108" s="675"/>
      <c r="B108" s="210" t="s">
        <v>112</v>
      </c>
      <c r="C108" s="679"/>
      <c r="D108" s="31" t="s">
        <v>55</v>
      </c>
      <c r="E108" s="203" t="s">
        <v>56</v>
      </c>
      <c r="F108" s="203" t="s">
        <v>57</v>
      </c>
      <c r="G108" s="203" t="s">
        <v>58</v>
      </c>
      <c r="H108" s="158" t="s">
        <v>59</v>
      </c>
      <c r="I108" s="203">
        <v>9.8000000000000007</v>
      </c>
      <c r="J108" s="204">
        <v>98.1</v>
      </c>
      <c r="K108" s="204">
        <v>24.9</v>
      </c>
      <c r="L108" s="204">
        <v>347.6</v>
      </c>
      <c r="M108" s="204">
        <v>322.7</v>
      </c>
      <c r="N108" s="90">
        <v>6.3</v>
      </c>
      <c r="O108" s="203" t="s">
        <v>60</v>
      </c>
      <c r="P108" s="203">
        <v>15</v>
      </c>
      <c r="Q108" s="203">
        <v>1</v>
      </c>
      <c r="R108" s="14">
        <f t="shared" si="163"/>
        <v>9.800000000000001E-6</v>
      </c>
      <c r="S108" s="198">
        <f t="shared" si="164"/>
        <v>9.8099999999999999E-5</v>
      </c>
      <c r="T108" s="198">
        <f t="shared" si="165"/>
        <v>1E-3</v>
      </c>
      <c r="U108" s="198">
        <f t="shared" si="166"/>
        <v>9.8000000000000017E-9</v>
      </c>
      <c r="V108" s="198">
        <f t="shared" si="167"/>
        <v>9.8000000000000014E-3</v>
      </c>
      <c r="W108" s="198">
        <f t="shared" si="168"/>
        <v>9.8099999999999998E-8</v>
      </c>
      <c r="X108" s="267">
        <f t="shared" si="169"/>
        <v>9.8099999999999993E-2</v>
      </c>
      <c r="Y108" s="258">
        <v>1.8</v>
      </c>
      <c r="Z108" s="258">
        <v>0.08</v>
      </c>
      <c r="AA108" s="258">
        <v>4</v>
      </c>
      <c r="AB108" s="258">
        <v>184</v>
      </c>
      <c r="AC108" s="258">
        <v>8</v>
      </c>
      <c r="AD108" s="258">
        <v>12.2</v>
      </c>
      <c r="AE108" s="258">
        <v>0.5</v>
      </c>
      <c r="AF108" s="258">
        <v>0.19</v>
      </c>
      <c r="AG108" s="258">
        <v>8.0000000000000002E-3</v>
      </c>
      <c r="AH108" s="258">
        <v>87</v>
      </c>
      <c r="AI108" s="258">
        <v>1</v>
      </c>
      <c r="AJ108" s="258">
        <v>12500609</v>
      </c>
      <c r="AK108" s="293">
        <v>454639</v>
      </c>
      <c r="AL108" s="258">
        <v>4</v>
      </c>
      <c r="AM108" s="260">
        <v>1.5409999999999999</v>
      </c>
      <c r="AN108" s="260">
        <v>1.4730000000000001</v>
      </c>
      <c r="AO108" s="260">
        <v>0.91500000000000004</v>
      </c>
      <c r="AP108" s="260">
        <v>0.95199999999999996</v>
      </c>
      <c r="AQ108" s="260">
        <f t="shared" si="177"/>
        <v>0.52100000000000013</v>
      </c>
      <c r="AR108" s="284">
        <f t="shared" si="178"/>
        <v>0.19562902650748931</v>
      </c>
      <c r="AS108" s="200">
        <f t="shared" si="172"/>
        <v>0.19</v>
      </c>
      <c r="AT108" s="200">
        <f t="shared" si="173"/>
        <v>0.20408163265306117</v>
      </c>
      <c r="AU108" s="156">
        <f t="shared" si="174"/>
        <v>2.0387359836901122E-2</v>
      </c>
      <c r="AV108" s="201">
        <f t="shared" si="175"/>
        <v>-2.0785546019775674</v>
      </c>
      <c r="AW108" s="157">
        <f t="shared" si="176"/>
        <v>-1.6249832059691161</v>
      </c>
      <c r="AX108" s="289"/>
    </row>
    <row r="109" spans="1:53" ht="15" customHeight="1" x14ac:dyDescent="0.45">
      <c r="A109" s="675"/>
      <c r="B109" s="226" t="s">
        <v>136</v>
      </c>
      <c r="C109" s="683" t="s">
        <v>195</v>
      </c>
      <c r="D109" s="31" t="s">
        <v>55</v>
      </c>
      <c r="E109" s="203" t="s">
        <v>56</v>
      </c>
      <c r="F109" s="203" t="s">
        <v>57</v>
      </c>
      <c r="G109" s="203" t="s">
        <v>58</v>
      </c>
      <c r="H109" s="158" t="s">
        <v>59</v>
      </c>
      <c r="I109" s="254">
        <v>2.9</v>
      </c>
      <c r="J109" s="264">
        <v>99.7</v>
      </c>
      <c r="K109" s="264">
        <v>27.9</v>
      </c>
      <c r="L109" s="264">
        <v>176.9</v>
      </c>
      <c r="M109" s="264">
        <v>441.8</v>
      </c>
      <c r="N109" s="90">
        <v>6.3</v>
      </c>
      <c r="O109" s="203" t="s">
        <v>60</v>
      </c>
      <c r="P109" s="203">
        <v>15</v>
      </c>
      <c r="Q109" s="203">
        <v>1</v>
      </c>
      <c r="R109" s="14">
        <f t="shared" ref="R109:R118" si="179">I109/1000000</f>
        <v>2.8999999999999998E-6</v>
      </c>
      <c r="S109" s="198">
        <f t="shared" ref="S109:S118" si="180">J109/1000000</f>
        <v>9.9699999999999998E-5</v>
      </c>
      <c r="T109" s="198">
        <f t="shared" ref="T109:T118" si="181">Q109/1000</f>
        <v>1E-3</v>
      </c>
      <c r="U109" s="198">
        <f t="shared" ref="U109:U118" si="182">T109*R109</f>
        <v>2.8999999999999999E-9</v>
      </c>
      <c r="V109" s="198">
        <f t="shared" ref="V109:V118" si="183">U109*1000000</f>
        <v>2.8999999999999998E-3</v>
      </c>
      <c r="W109" s="198">
        <f t="shared" ref="W109:W118" si="184">T109*S109</f>
        <v>9.9699999999999999E-8</v>
      </c>
      <c r="X109" s="267">
        <f t="shared" ref="X109:X118" si="185">W109*1000000</f>
        <v>9.9699999999999997E-2</v>
      </c>
      <c r="Y109" s="206">
        <v>0.99</v>
      </c>
      <c r="Z109" s="206">
        <v>0.02</v>
      </c>
      <c r="AA109" s="206">
        <v>2</v>
      </c>
      <c r="AB109" s="206">
        <v>343</v>
      </c>
      <c r="AC109" s="206">
        <v>8</v>
      </c>
      <c r="AD109" s="206">
        <v>22.8</v>
      </c>
      <c r="AE109" s="206">
        <v>0.5</v>
      </c>
      <c r="AF109" s="206">
        <v>0.105</v>
      </c>
      <c r="AG109" s="206">
        <v>2E-3</v>
      </c>
      <c r="AH109" s="206">
        <v>88</v>
      </c>
      <c r="AI109" s="206">
        <v>1</v>
      </c>
      <c r="AJ109" s="206">
        <v>12947879</v>
      </c>
      <c r="AK109" s="251">
        <v>144614</v>
      </c>
      <c r="AL109" s="206">
        <v>1</v>
      </c>
      <c r="AM109" s="199">
        <v>1.228</v>
      </c>
      <c r="AN109" s="199">
        <v>1.2390000000000001</v>
      </c>
      <c r="AO109" s="206">
        <v>0.91</v>
      </c>
      <c r="AP109" s="206">
        <v>0.94899999999999995</v>
      </c>
      <c r="AQ109" s="206">
        <f t="shared" si="177"/>
        <v>0.29000000000000015</v>
      </c>
      <c r="AR109" s="253">
        <f t="shared" si="178"/>
        <v>0.11160194276385434</v>
      </c>
      <c r="AS109" s="200">
        <f t="shared" ref="AS109" si="186">AF109</f>
        <v>0.105</v>
      </c>
      <c r="AT109" s="200">
        <f t="shared" ref="AT109" si="187">Y109/(P109*60*V109)</f>
        <v>0.37931034482758624</v>
      </c>
      <c r="AU109" s="156">
        <f t="shared" ref="AU109" si="188">Y109/(P109*60*X109)</f>
        <v>1.1033099297893681E-2</v>
      </c>
      <c r="AV109" s="201">
        <f t="shared" ref="AV109" si="189">$BC$7*LN(AS109) + $BC$8*LN(AT109) + $BC$9*LN(AU109)</f>
        <v>-2.1906492938377804</v>
      </c>
      <c r="AW109" s="157">
        <f t="shared" ref="AW109" si="190">$BD$7*LN(AS109) + $BD$8*LN(AT109) + $BD$9*LN(AU109)</f>
        <v>-1.6115977430063586</v>
      </c>
      <c r="AX109" s="289"/>
    </row>
    <row r="110" spans="1:53" ht="15" customHeight="1" x14ac:dyDescent="0.45">
      <c r="A110" s="675"/>
      <c r="B110" s="226" t="s">
        <v>67</v>
      </c>
      <c r="C110" s="678"/>
      <c r="D110" s="31" t="s">
        <v>55</v>
      </c>
      <c r="E110" s="203" t="s">
        <v>56</v>
      </c>
      <c r="F110" s="203" t="s">
        <v>57</v>
      </c>
      <c r="G110" s="203" t="s">
        <v>58</v>
      </c>
      <c r="H110" s="158" t="s">
        <v>59</v>
      </c>
      <c r="I110" s="227">
        <v>1.9</v>
      </c>
      <c r="J110" s="228">
        <v>124.7</v>
      </c>
      <c r="K110" s="228">
        <v>40</v>
      </c>
      <c r="L110" s="228">
        <v>213.2</v>
      </c>
      <c r="M110" s="228">
        <v>609</v>
      </c>
      <c r="N110" s="90">
        <v>6.3</v>
      </c>
      <c r="O110" s="203" t="s">
        <v>60</v>
      </c>
      <c r="P110" s="203">
        <v>15</v>
      </c>
      <c r="Q110" s="203">
        <v>1</v>
      </c>
      <c r="R110" s="14">
        <f t="shared" si="179"/>
        <v>1.8999999999999998E-6</v>
      </c>
      <c r="S110" s="198">
        <f t="shared" si="180"/>
        <v>1.247E-4</v>
      </c>
      <c r="T110" s="198">
        <f t="shared" si="181"/>
        <v>1E-3</v>
      </c>
      <c r="U110" s="198">
        <f t="shared" si="182"/>
        <v>1.8999999999999996E-9</v>
      </c>
      <c r="V110" s="198">
        <f t="shared" si="183"/>
        <v>1.8999999999999996E-3</v>
      </c>
      <c r="W110" s="198">
        <f t="shared" si="184"/>
        <v>1.247E-7</v>
      </c>
      <c r="X110" s="267">
        <f t="shared" si="185"/>
        <v>0.12469999999999999</v>
      </c>
      <c r="Y110" s="206" t="s">
        <v>67</v>
      </c>
      <c r="Z110" s="206" t="s">
        <v>67</v>
      </c>
      <c r="AA110" s="206" t="s">
        <v>67</v>
      </c>
      <c r="AB110" s="206" t="s">
        <v>67</v>
      </c>
      <c r="AC110" s="206" t="s">
        <v>67</v>
      </c>
      <c r="AD110" s="206" t="s">
        <v>67</v>
      </c>
      <c r="AE110" s="206" t="s">
        <v>67</v>
      </c>
      <c r="AF110" s="206" t="s">
        <v>67</v>
      </c>
      <c r="AG110" s="206" t="s">
        <v>67</v>
      </c>
      <c r="AH110" s="206" t="s">
        <v>67</v>
      </c>
      <c r="AI110" s="206" t="s">
        <v>67</v>
      </c>
      <c r="AJ110" s="206" t="s">
        <v>67</v>
      </c>
      <c r="AK110" s="251" t="s">
        <v>67</v>
      </c>
      <c r="AL110" s="206" t="s">
        <v>67</v>
      </c>
      <c r="AM110" s="206" t="s">
        <v>67</v>
      </c>
      <c r="AN110" s="206" t="s">
        <v>67</v>
      </c>
      <c r="AO110" s="206" t="s">
        <v>67</v>
      </c>
      <c r="AP110" s="206" t="s">
        <v>67</v>
      </c>
      <c r="AQ110" s="206" t="s">
        <v>67</v>
      </c>
      <c r="AR110" s="253" t="s">
        <v>67</v>
      </c>
      <c r="AS110" s="271" t="s">
        <v>67</v>
      </c>
      <c r="AT110" s="271" t="s">
        <v>67</v>
      </c>
      <c r="AU110" s="282" t="s">
        <v>67</v>
      </c>
      <c r="AV110" s="271" t="s">
        <v>67</v>
      </c>
      <c r="AW110" s="282" t="s">
        <v>67</v>
      </c>
      <c r="AX110" s="289"/>
    </row>
    <row r="111" spans="1:53" ht="15" customHeight="1" x14ac:dyDescent="0.45">
      <c r="A111" s="675"/>
      <c r="B111" s="226" t="s">
        <v>123</v>
      </c>
      <c r="C111" s="678"/>
      <c r="D111" s="31" t="s">
        <v>55</v>
      </c>
      <c r="E111" s="203" t="s">
        <v>56</v>
      </c>
      <c r="F111" s="203" t="s">
        <v>57</v>
      </c>
      <c r="G111" s="203" t="s">
        <v>58</v>
      </c>
      <c r="H111" s="158" t="s">
        <v>59</v>
      </c>
      <c r="I111" s="203">
        <v>4.2</v>
      </c>
      <c r="J111" s="204">
        <v>103.8</v>
      </c>
      <c r="K111" s="204">
        <v>20.3</v>
      </c>
      <c r="L111" s="204">
        <v>167.5</v>
      </c>
      <c r="M111" s="204">
        <v>397</v>
      </c>
      <c r="N111" s="90">
        <v>6.3</v>
      </c>
      <c r="O111" s="203" t="s">
        <v>60</v>
      </c>
      <c r="P111" s="203">
        <v>15</v>
      </c>
      <c r="Q111" s="203">
        <v>1</v>
      </c>
      <c r="R111" s="14">
        <f t="shared" si="179"/>
        <v>4.2000000000000004E-6</v>
      </c>
      <c r="S111" s="198">
        <f t="shared" si="180"/>
        <v>1.038E-4</v>
      </c>
      <c r="T111" s="198">
        <f t="shared" si="181"/>
        <v>1E-3</v>
      </c>
      <c r="U111" s="198">
        <f t="shared" si="182"/>
        <v>4.2000000000000004E-9</v>
      </c>
      <c r="V111" s="198">
        <f t="shared" si="183"/>
        <v>4.2000000000000006E-3</v>
      </c>
      <c r="W111" s="198">
        <f t="shared" si="184"/>
        <v>1.038E-7</v>
      </c>
      <c r="X111" s="267">
        <f t="shared" si="185"/>
        <v>0.1038</v>
      </c>
      <c r="Y111" s="258">
        <v>1.17</v>
      </c>
      <c r="Z111" s="258">
        <v>0.06</v>
      </c>
      <c r="AA111" s="258">
        <v>5</v>
      </c>
      <c r="AB111" s="258">
        <v>280</v>
      </c>
      <c r="AC111" s="258">
        <v>15</v>
      </c>
      <c r="AD111" s="269">
        <v>18.600000000000001</v>
      </c>
      <c r="AE111" s="258">
        <v>1</v>
      </c>
      <c r="AF111" s="258">
        <v>0.124</v>
      </c>
      <c r="AG111" s="258">
        <v>6.0000000000000001E-3</v>
      </c>
      <c r="AH111" s="258">
        <v>89</v>
      </c>
      <c r="AI111" s="258">
        <v>1</v>
      </c>
      <c r="AJ111" s="258">
        <v>13489917</v>
      </c>
      <c r="AK111" s="293">
        <v>344304</v>
      </c>
      <c r="AL111" s="258">
        <v>3</v>
      </c>
      <c r="AM111" s="260">
        <v>1.337</v>
      </c>
      <c r="AN111" s="260">
        <v>1.333</v>
      </c>
      <c r="AO111" s="206">
        <v>0.88300000000000001</v>
      </c>
      <c r="AP111" s="206">
        <v>0.91800000000000004</v>
      </c>
      <c r="AQ111" s="260">
        <f t="shared" ref="AQ111:AQ112" si="191">AN111-AP111</f>
        <v>0.41499999999999992</v>
      </c>
      <c r="AR111" s="284">
        <f t="shared" ref="AR111:AR112" si="192">AF111/(1-(10^-AM111))</f>
        <v>0.12998253145530494</v>
      </c>
      <c r="AS111" s="200">
        <f t="shared" ref="AS111:AS112" si="193">AF111</f>
        <v>0.124</v>
      </c>
      <c r="AT111" s="200">
        <f t="shared" ref="AT111:AT112" si="194">Y111/(P111*60*V111)</f>
        <v>0.30952380952380942</v>
      </c>
      <c r="AU111" s="156">
        <f t="shared" ref="AU111:AU112" si="195">Y111/(P111*60*X111)</f>
        <v>1.2524084778420038E-2</v>
      </c>
      <c r="AV111" s="201">
        <f t="shared" ref="AV111:AV112" si="196">$BC$7*LN(AS111) + $BC$8*LN(AT111) + $BC$9*LN(AU111)</f>
        <v>-2.1800979309324324</v>
      </c>
      <c r="AW111" s="157">
        <f t="shared" ref="AW111:AW112" si="197">$BD$7*LN(AS111) + $BD$8*LN(AT111) + $BD$9*LN(AU111)</f>
        <v>-1.6300969870994662</v>
      </c>
      <c r="AX111" s="289"/>
    </row>
    <row r="112" spans="1:53" ht="15" customHeight="1" x14ac:dyDescent="0.45">
      <c r="A112" s="675"/>
      <c r="B112" s="226" t="s">
        <v>117</v>
      </c>
      <c r="C112" s="678"/>
      <c r="D112" s="31" t="s">
        <v>55</v>
      </c>
      <c r="E112" s="203" t="s">
        <v>56</v>
      </c>
      <c r="F112" s="203" t="s">
        <v>57</v>
      </c>
      <c r="G112" s="203" t="s">
        <v>58</v>
      </c>
      <c r="H112" s="158" t="s">
        <v>59</v>
      </c>
      <c r="I112" s="203">
        <v>8.6</v>
      </c>
      <c r="J112" s="204">
        <v>121.8</v>
      </c>
      <c r="K112" s="204">
        <v>24</v>
      </c>
      <c r="L112" s="204">
        <v>287</v>
      </c>
      <c r="M112" s="204">
        <v>494.2</v>
      </c>
      <c r="N112" s="90">
        <v>6.3</v>
      </c>
      <c r="O112" s="203" t="s">
        <v>60</v>
      </c>
      <c r="P112" s="203">
        <v>15</v>
      </c>
      <c r="Q112" s="203">
        <v>1</v>
      </c>
      <c r="R112" s="14">
        <f t="shared" si="179"/>
        <v>8.599999999999999E-6</v>
      </c>
      <c r="S112" s="198">
        <f t="shared" si="180"/>
        <v>1.2179999999999999E-4</v>
      </c>
      <c r="T112" s="198">
        <f t="shared" si="181"/>
        <v>1E-3</v>
      </c>
      <c r="U112" s="198">
        <f t="shared" si="182"/>
        <v>8.5999999999999993E-9</v>
      </c>
      <c r="V112" s="198">
        <f t="shared" si="183"/>
        <v>8.6E-3</v>
      </c>
      <c r="W112" s="198">
        <f t="shared" si="184"/>
        <v>1.2179999999999999E-7</v>
      </c>
      <c r="X112" s="267">
        <f t="shared" si="185"/>
        <v>0.12179999999999999</v>
      </c>
      <c r="Y112" s="258">
        <v>1.52</v>
      </c>
      <c r="Z112" s="258">
        <v>0.02</v>
      </c>
      <c r="AA112" s="258">
        <v>1</v>
      </c>
      <c r="AB112" s="258">
        <v>176</v>
      </c>
      <c r="AC112" s="258">
        <v>3</v>
      </c>
      <c r="AD112" s="258">
        <v>11.7</v>
      </c>
      <c r="AE112" s="258">
        <v>0.2</v>
      </c>
      <c r="AF112" s="258">
        <v>0.16</v>
      </c>
      <c r="AG112" s="258">
        <v>3.0000000000000001E-3</v>
      </c>
      <c r="AH112" s="258">
        <v>88</v>
      </c>
      <c r="AI112" s="258">
        <v>1</v>
      </c>
      <c r="AJ112" s="258">
        <v>12409158</v>
      </c>
      <c r="AK112" s="293">
        <v>769388</v>
      </c>
      <c r="AL112" s="258">
        <v>6</v>
      </c>
      <c r="AM112" s="260">
        <v>1.702</v>
      </c>
      <c r="AN112" s="260">
        <v>1.6579999999999999</v>
      </c>
      <c r="AO112" s="260">
        <v>1.093</v>
      </c>
      <c r="AP112" s="260">
        <v>1.135</v>
      </c>
      <c r="AQ112" s="260">
        <f t="shared" si="191"/>
        <v>0.52299999999999991</v>
      </c>
      <c r="AR112" s="284">
        <f t="shared" si="192"/>
        <v>0.16324214392344882</v>
      </c>
      <c r="AS112" s="200">
        <f t="shared" si="193"/>
        <v>0.16</v>
      </c>
      <c r="AT112" s="200">
        <f t="shared" si="194"/>
        <v>0.19638242894056848</v>
      </c>
      <c r="AU112" s="156">
        <f t="shared" si="195"/>
        <v>1.3866082831600074E-2</v>
      </c>
      <c r="AV112" s="201">
        <f t="shared" si="196"/>
        <v>-2.2397710275486613</v>
      </c>
      <c r="AW112" s="157">
        <f t="shared" si="197"/>
        <v>-1.7301364082458806</v>
      </c>
      <c r="AX112" s="289"/>
    </row>
    <row r="113" spans="1:53" ht="15" customHeight="1" x14ac:dyDescent="0.45">
      <c r="A113" s="676"/>
      <c r="B113" s="230" t="s">
        <v>67</v>
      </c>
      <c r="C113" s="680"/>
      <c r="D113" s="223" t="s">
        <v>55</v>
      </c>
      <c r="E113" s="231" t="s">
        <v>56</v>
      </c>
      <c r="F113" s="231" t="s">
        <v>57</v>
      </c>
      <c r="G113" s="231" t="s">
        <v>58</v>
      </c>
      <c r="H113" s="232" t="s">
        <v>59</v>
      </c>
      <c r="I113" s="296">
        <v>7.1</v>
      </c>
      <c r="J113" s="297">
        <v>104.4</v>
      </c>
      <c r="K113" s="297">
        <v>28.6</v>
      </c>
      <c r="L113" s="297">
        <v>291</v>
      </c>
      <c r="M113" s="298">
        <v>478.3</v>
      </c>
      <c r="N113" s="233">
        <v>6.3</v>
      </c>
      <c r="O113" s="231" t="s">
        <v>60</v>
      </c>
      <c r="P113" s="231">
        <v>15</v>
      </c>
      <c r="Q113" s="231">
        <v>1</v>
      </c>
      <c r="R113" s="234">
        <f t="shared" si="179"/>
        <v>7.0999999999999998E-6</v>
      </c>
      <c r="S113" s="235">
        <f t="shared" si="180"/>
        <v>1.044E-4</v>
      </c>
      <c r="T113" s="235">
        <f t="shared" si="181"/>
        <v>1E-3</v>
      </c>
      <c r="U113" s="235">
        <f t="shared" si="182"/>
        <v>7.0999999999999999E-9</v>
      </c>
      <c r="V113" s="235">
        <f t="shared" si="183"/>
        <v>7.0999999999999995E-3</v>
      </c>
      <c r="W113" s="235">
        <f t="shared" si="184"/>
        <v>1.0440000000000001E-7</v>
      </c>
      <c r="X113" s="268">
        <f t="shared" si="185"/>
        <v>0.10440000000000001</v>
      </c>
      <c r="Y113" s="299" t="s">
        <v>67</v>
      </c>
      <c r="Z113" s="237" t="s">
        <v>67</v>
      </c>
      <c r="AA113" s="237" t="s">
        <v>67</v>
      </c>
      <c r="AB113" s="237" t="s">
        <v>67</v>
      </c>
      <c r="AC113" s="237" t="s">
        <v>67</v>
      </c>
      <c r="AD113" s="237" t="s">
        <v>67</v>
      </c>
      <c r="AE113" s="237" t="s">
        <v>67</v>
      </c>
      <c r="AF113" s="237" t="s">
        <v>67</v>
      </c>
      <c r="AG113" s="237" t="s">
        <v>67</v>
      </c>
      <c r="AH113" s="237" t="s">
        <v>67</v>
      </c>
      <c r="AI113" s="237" t="s">
        <v>67</v>
      </c>
      <c r="AJ113" s="237" t="s">
        <v>67</v>
      </c>
      <c r="AK113" s="300" t="s">
        <v>67</v>
      </c>
      <c r="AL113" s="237" t="s">
        <v>67</v>
      </c>
      <c r="AM113" s="237" t="s">
        <v>67</v>
      </c>
      <c r="AN113" s="237" t="s">
        <v>67</v>
      </c>
      <c r="AO113" s="237" t="s">
        <v>67</v>
      </c>
      <c r="AP113" s="237" t="s">
        <v>67</v>
      </c>
      <c r="AQ113" s="237" t="s">
        <v>67</v>
      </c>
      <c r="AR113" s="301" t="s">
        <v>67</v>
      </c>
      <c r="AS113" s="302" t="s">
        <v>67</v>
      </c>
      <c r="AT113" s="302" t="s">
        <v>67</v>
      </c>
      <c r="AU113" s="303" t="s">
        <v>67</v>
      </c>
      <c r="AV113" s="302" t="s">
        <v>67</v>
      </c>
      <c r="AW113" s="303" t="s">
        <v>67</v>
      </c>
      <c r="AX113" s="291"/>
      <c r="AY113" s="245"/>
      <c r="AZ113" s="245"/>
      <c r="BA113" s="245"/>
    </row>
    <row r="114" spans="1:53" ht="15" customHeight="1" x14ac:dyDescent="0.45">
      <c r="A114" s="674" t="s">
        <v>206</v>
      </c>
      <c r="B114" s="210" t="s">
        <v>100</v>
      </c>
      <c r="C114" s="677" t="s">
        <v>207</v>
      </c>
      <c r="D114" s="31" t="s">
        <v>55</v>
      </c>
      <c r="E114" s="203" t="s">
        <v>56</v>
      </c>
      <c r="F114" s="203" t="s">
        <v>57</v>
      </c>
      <c r="G114" s="203" t="s">
        <v>58</v>
      </c>
      <c r="H114" s="158" t="s">
        <v>59</v>
      </c>
      <c r="I114" s="203">
        <v>8.9</v>
      </c>
      <c r="J114" s="204">
        <v>103.8</v>
      </c>
      <c r="K114" s="204">
        <v>19.100000000000001</v>
      </c>
      <c r="L114" s="204">
        <v>193.3</v>
      </c>
      <c r="M114" s="204">
        <v>524.6</v>
      </c>
      <c r="N114" s="90">
        <v>6.3</v>
      </c>
      <c r="O114" s="203" t="s">
        <v>60</v>
      </c>
      <c r="P114" s="203">
        <v>15</v>
      </c>
      <c r="Q114" s="203">
        <v>1</v>
      </c>
      <c r="R114" s="14">
        <f t="shared" si="179"/>
        <v>8.9000000000000012E-6</v>
      </c>
      <c r="S114" s="198">
        <f t="shared" si="180"/>
        <v>1.038E-4</v>
      </c>
      <c r="T114" s="198">
        <f t="shared" si="181"/>
        <v>1E-3</v>
      </c>
      <c r="U114" s="198">
        <f t="shared" si="182"/>
        <v>8.9000000000000019E-9</v>
      </c>
      <c r="V114" s="198">
        <f t="shared" si="183"/>
        <v>8.9000000000000017E-3</v>
      </c>
      <c r="W114" s="198">
        <f t="shared" si="184"/>
        <v>1.038E-7</v>
      </c>
      <c r="X114" s="267">
        <f t="shared" si="185"/>
        <v>0.1038</v>
      </c>
      <c r="Y114" s="258">
        <v>1.56</v>
      </c>
      <c r="Z114" s="258">
        <v>0.05</v>
      </c>
      <c r="AA114" s="258">
        <v>3</v>
      </c>
      <c r="AB114" s="258">
        <v>176</v>
      </c>
      <c r="AC114" s="258">
        <v>5</v>
      </c>
      <c r="AD114" s="258">
        <v>11.7</v>
      </c>
      <c r="AE114" s="258">
        <v>0.3</v>
      </c>
      <c r="AF114" s="258">
        <v>0.16500000000000001</v>
      </c>
      <c r="AG114" s="258">
        <v>5.0000000000000001E-3</v>
      </c>
      <c r="AH114" s="258">
        <v>89</v>
      </c>
      <c r="AI114" s="258">
        <v>0</v>
      </c>
      <c r="AJ114" s="258">
        <v>12908293</v>
      </c>
      <c r="AK114" s="293">
        <v>73182</v>
      </c>
      <c r="AL114" s="258">
        <v>1</v>
      </c>
      <c r="AM114" s="260">
        <v>1.468</v>
      </c>
      <c r="AN114" s="260">
        <v>1.45</v>
      </c>
      <c r="AO114" s="260">
        <v>0.96799999999999997</v>
      </c>
      <c r="AP114" s="260">
        <v>1.008</v>
      </c>
      <c r="AQ114" s="260">
        <f t="shared" ref="AQ114" si="198">AN114-AP114</f>
        <v>0.44199999999999995</v>
      </c>
      <c r="AR114" s="284">
        <f t="shared" ref="AR114" si="199">AF114/(1-(10^-AM114))</f>
        <v>0.17081467130327183</v>
      </c>
      <c r="AS114" s="200">
        <f t="shared" ref="AS114:AS121" si="200">AF114</f>
        <v>0.16500000000000001</v>
      </c>
      <c r="AT114" s="200">
        <f t="shared" ref="AT114:AT121" si="201">Y114/(P114*60*V114)</f>
        <v>0.19475655430711608</v>
      </c>
      <c r="AU114" s="156">
        <f t="shared" ref="AU114:AU121" si="202">Y114/(P114*60*X114)</f>
        <v>1.6698779704560053E-2</v>
      </c>
      <c r="AV114" s="201">
        <f t="shared" ref="AV114:AV121" si="203">$BC$7*LN(AS114) + $BC$8*LN(AT114) + $BC$9*LN(AU114)</f>
        <v>-2.193609824722655</v>
      </c>
      <c r="AW114" s="157">
        <f t="shared" ref="AW114:AW121" si="204">$BD$7*LN(AS114) + $BD$8*LN(AT114) + $BD$9*LN(AU114)</f>
        <v>-1.7189073724501893</v>
      </c>
      <c r="AX114" s="289"/>
    </row>
    <row r="115" spans="1:53" ht="15" customHeight="1" x14ac:dyDescent="0.45">
      <c r="A115" s="675"/>
      <c r="B115" s="210" t="s">
        <v>102</v>
      </c>
      <c r="C115" s="678"/>
      <c r="D115" s="31" t="s">
        <v>55</v>
      </c>
      <c r="E115" s="203" t="s">
        <v>56</v>
      </c>
      <c r="F115" s="203" t="s">
        <v>57</v>
      </c>
      <c r="G115" s="203" t="s">
        <v>58</v>
      </c>
      <c r="H115" s="158" t="s">
        <v>59</v>
      </c>
      <c r="I115" s="203">
        <v>7.6</v>
      </c>
      <c r="J115" s="204">
        <v>104.4</v>
      </c>
      <c r="K115" s="204">
        <v>27.5</v>
      </c>
      <c r="L115" s="204">
        <v>234.2</v>
      </c>
      <c r="M115" s="204">
        <v>561.6</v>
      </c>
      <c r="N115" s="90">
        <v>6.3</v>
      </c>
      <c r="O115" s="203" t="s">
        <v>60</v>
      </c>
      <c r="P115" s="203">
        <v>15</v>
      </c>
      <c r="Q115" s="203">
        <v>1</v>
      </c>
      <c r="R115" s="14">
        <f t="shared" si="179"/>
        <v>7.5999999999999992E-6</v>
      </c>
      <c r="S115" s="198">
        <f t="shared" si="180"/>
        <v>1.044E-4</v>
      </c>
      <c r="T115" s="198">
        <f t="shared" si="181"/>
        <v>1E-3</v>
      </c>
      <c r="U115" s="198">
        <f t="shared" si="182"/>
        <v>7.5999999999999986E-9</v>
      </c>
      <c r="V115" s="198">
        <f t="shared" si="183"/>
        <v>7.5999999999999983E-3</v>
      </c>
      <c r="W115" s="198">
        <f t="shared" si="184"/>
        <v>1.0440000000000001E-7</v>
      </c>
      <c r="X115" s="267">
        <f t="shared" si="185"/>
        <v>0.10440000000000001</v>
      </c>
      <c r="Y115" s="258">
        <v>0.99</v>
      </c>
      <c r="Z115" s="258">
        <v>0.05</v>
      </c>
      <c r="AA115" s="258">
        <v>5</v>
      </c>
      <c r="AB115" s="258">
        <v>131</v>
      </c>
      <c r="AC115" s="258">
        <v>7</v>
      </c>
      <c r="AD115" s="258">
        <v>8.6999999999999993</v>
      </c>
      <c r="AE115" s="258">
        <v>0.5</v>
      </c>
      <c r="AF115" s="258">
        <v>0.105</v>
      </c>
      <c r="AG115" s="258">
        <v>6.0000000000000001E-3</v>
      </c>
      <c r="AH115" s="258">
        <v>89</v>
      </c>
      <c r="AI115" s="258">
        <v>0</v>
      </c>
      <c r="AJ115" s="258">
        <v>12850361</v>
      </c>
      <c r="AK115" s="293">
        <v>141862</v>
      </c>
      <c r="AL115" s="258">
        <v>1</v>
      </c>
      <c r="AM115" s="260">
        <v>1.4239999999999999</v>
      </c>
      <c r="AN115" s="260">
        <v>1.407</v>
      </c>
      <c r="AO115" s="260">
        <v>1.077</v>
      </c>
      <c r="AP115" s="260">
        <v>1.1220000000000001</v>
      </c>
      <c r="AQ115" s="260">
        <f t="shared" ref="AQ115:AQ119" si="205">AN115-AP115</f>
        <v>0.28499999999999992</v>
      </c>
      <c r="AR115" s="284">
        <f t="shared" ref="AR115:AR119" si="206">AF115/(1-(10^-AM115))</f>
        <v>0.10911022357278517</v>
      </c>
      <c r="AS115" s="200">
        <f t="shared" si="200"/>
        <v>0.105</v>
      </c>
      <c r="AT115" s="200">
        <f t="shared" si="201"/>
        <v>0.14473684210526319</v>
      </c>
      <c r="AU115" s="156">
        <f t="shared" si="202"/>
        <v>1.0536398467432949E-2</v>
      </c>
      <c r="AV115" s="201">
        <f t="shared" si="203"/>
        <v>-2.5852370976538728</v>
      </c>
      <c r="AW115" s="157">
        <f t="shared" si="204"/>
        <v>-2.0933164981562871</v>
      </c>
      <c r="AX115" s="289"/>
    </row>
    <row r="116" spans="1:53" ht="15" customHeight="1" x14ac:dyDescent="0.45">
      <c r="A116" s="675"/>
      <c r="B116" s="210" t="s">
        <v>107</v>
      </c>
      <c r="C116" s="678"/>
      <c r="D116" s="31" t="s">
        <v>55</v>
      </c>
      <c r="E116" s="203" t="s">
        <v>56</v>
      </c>
      <c r="F116" s="203" t="s">
        <v>57</v>
      </c>
      <c r="G116" s="203" t="s">
        <v>58</v>
      </c>
      <c r="H116" s="158" t="s">
        <v>59</v>
      </c>
      <c r="I116" s="203">
        <v>3</v>
      </c>
      <c r="J116" s="204">
        <v>84.9</v>
      </c>
      <c r="K116" s="204">
        <v>16.8</v>
      </c>
      <c r="L116" s="204">
        <v>144.1</v>
      </c>
      <c r="M116" s="204">
        <v>317.89999999999998</v>
      </c>
      <c r="N116" s="90">
        <v>6.3</v>
      </c>
      <c r="O116" s="203" t="s">
        <v>60</v>
      </c>
      <c r="P116" s="203">
        <v>15</v>
      </c>
      <c r="Q116" s="203">
        <v>1</v>
      </c>
      <c r="R116" s="14">
        <f t="shared" si="179"/>
        <v>3.0000000000000001E-6</v>
      </c>
      <c r="S116" s="198">
        <f t="shared" si="180"/>
        <v>8.4900000000000004E-5</v>
      </c>
      <c r="T116" s="198">
        <f t="shared" si="181"/>
        <v>1E-3</v>
      </c>
      <c r="U116" s="198">
        <f t="shared" si="182"/>
        <v>3E-9</v>
      </c>
      <c r="V116" s="198">
        <f t="shared" si="183"/>
        <v>3.0000000000000001E-3</v>
      </c>
      <c r="W116" s="198">
        <f t="shared" si="184"/>
        <v>8.4899999999999999E-8</v>
      </c>
      <c r="X116" s="267">
        <f t="shared" si="185"/>
        <v>8.4900000000000003E-2</v>
      </c>
      <c r="Y116" s="258">
        <v>1.1120000000000001</v>
      </c>
      <c r="Z116" s="258">
        <v>4.0000000000000001E-3</v>
      </c>
      <c r="AA116" s="258">
        <v>0</v>
      </c>
      <c r="AB116" s="258">
        <v>371</v>
      </c>
      <c r="AC116" s="258">
        <v>1</v>
      </c>
      <c r="AD116" s="295">
        <v>24.73</v>
      </c>
      <c r="AE116" s="258">
        <v>0.09</v>
      </c>
      <c r="AF116" s="258">
        <v>0.1177</v>
      </c>
      <c r="AG116" s="258">
        <v>4.0000000000000002E-4</v>
      </c>
      <c r="AH116" s="258">
        <v>90</v>
      </c>
      <c r="AI116" s="258">
        <v>1</v>
      </c>
      <c r="AJ116" s="258">
        <v>11877548</v>
      </c>
      <c r="AK116" s="293">
        <v>156825</v>
      </c>
      <c r="AL116" s="258">
        <v>1</v>
      </c>
      <c r="AM116" s="260">
        <v>1.0589999999999999</v>
      </c>
      <c r="AN116" s="260">
        <v>1.0669999999999999</v>
      </c>
      <c r="AO116" s="260">
        <v>0.77100000000000002</v>
      </c>
      <c r="AP116" s="260">
        <v>0.80400000000000005</v>
      </c>
      <c r="AQ116" s="260">
        <f t="shared" si="205"/>
        <v>0.2629999999999999</v>
      </c>
      <c r="AR116" s="284">
        <f t="shared" si="206"/>
        <v>0.12895763205161925</v>
      </c>
      <c r="AS116" s="200">
        <f t="shared" si="200"/>
        <v>0.1177</v>
      </c>
      <c r="AT116" s="200">
        <f t="shared" si="201"/>
        <v>0.41185185185185186</v>
      </c>
      <c r="AU116" s="156">
        <f t="shared" si="202"/>
        <v>1.4553068970030102E-2</v>
      </c>
      <c r="AV116" s="201">
        <f t="shared" si="203"/>
        <v>-2.0566738131253368</v>
      </c>
      <c r="AW116" s="157">
        <f t="shared" si="204"/>
        <v>-1.5133539209488993</v>
      </c>
      <c r="AX116" s="289"/>
    </row>
    <row r="117" spans="1:53" ht="15" customHeight="1" x14ac:dyDescent="0.45">
      <c r="A117" s="675"/>
      <c r="B117" s="210" t="s">
        <v>110</v>
      </c>
      <c r="C117" s="678"/>
      <c r="D117" s="31" t="s">
        <v>55</v>
      </c>
      <c r="E117" s="203" t="s">
        <v>56</v>
      </c>
      <c r="F117" s="203" t="s">
        <v>57</v>
      </c>
      <c r="G117" s="203" t="s">
        <v>58</v>
      </c>
      <c r="H117" s="158" t="s">
        <v>59</v>
      </c>
      <c r="I117" s="203">
        <v>6.4</v>
      </c>
      <c r="J117" s="204">
        <v>127.8</v>
      </c>
      <c r="K117" s="204">
        <v>18.3</v>
      </c>
      <c r="L117" s="204">
        <v>408.6</v>
      </c>
      <c r="M117" s="204">
        <v>690.1</v>
      </c>
      <c r="N117" s="90">
        <v>6.3</v>
      </c>
      <c r="O117" s="203" t="s">
        <v>60</v>
      </c>
      <c r="P117" s="203">
        <v>15</v>
      </c>
      <c r="Q117" s="203">
        <v>1</v>
      </c>
      <c r="R117" s="14">
        <f t="shared" si="179"/>
        <v>6.4000000000000006E-6</v>
      </c>
      <c r="S117" s="198">
        <f t="shared" si="180"/>
        <v>1.2779999999999999E-4</v>
      </c>
      <c r="T117" s="198">
        <f t="shared" si="181"/>
        <v>1E-3</v>
      </c>
      <c r="U117" s="198">
        <f t="shared" si="182"/>
        <v>6.4000000000000011E-9</v>
      </c>
      <c r="V117" s="198">
        <f t="shared" si="183"/>
        <v>6.4000000000000012E-3</v>
      </c>
      <c r="W117" s="198">
        <f t="shared" si="184"/>
        <v>1.2779999999999999E-7</v>
      </c>
      <c r="X117" s="267">
        <f t="shared" si="185"/>
        <v>0.1278</v>
      </c>
      <c r="Y117" s="258">
        <v>0.5</v>
      </c>
      <c r="Z117" s="258">
        <v>0.03</v>
      </c>
      <c r="AA117" s="258">
        <v>6</v>
      </c>
      <c r="AB117" s="258">
        <v>79</v>
      </c>
      <c r="AC117" s="258">
        <v>4</v>
      </c>
      <c r="AD117" s="258">
        <v>5.3</v>
      </c>
      <c r="AE117" s="258">
        <v>0.3</v>
      </c>
      <c r="AF117" s="258">
        <v>5.2999999999999999E-2</v>
      </c>
      <c r="AG117" s="293">
        <v>3.0000000000000001E-3</v>
      </c>
      <c r="AH117" s="258">
        <v>88</v>
      </c>
      <c r="AI117" s="258">
        <v>1</v>
      </c>
      <c r="AJ117" s="258">
        <v>11849000</v>
      </c>
      <c r="AK117" s="293">
        <v>381696</v>
      </c>
      <c r="AL117" s="258">
        <v>3</v>
      </c>
      <c r="AM117" s="260">
        <v>1.3440000000000001</v>
      </c>
      <c r="AN117" s="260">
        <v>1.37</v>
      </c>
      <c r="AO117" s="260">
        <v>0.95499999999999996</v>
      </c>
      <c r="AP117" s="260">
        <v>0.98799999999999999</v>
      </c>
      <c r="AQ117" s="260">
        <f t="shared" si="205"/>
        <v>0.38200000000000012</v>
      </c>
      <c r="AR117" s="284">
        <f t="shared" si="206"/>
        <v>5.5514225853947587E-2</v>
      </c>
      <c r="AS117" s="200">
        <f t="shared" si="200"/>
        <v>5.2999999999999999E-2</v>
      </c>
      <c r="AT117" s="200">
        <f t="shared" si="201"/>
        <v>8.6805555555555539E-2</v>
      </c>
      <c r="AU117" s="156">
        <f t="shared" si="202"/>
        <v>4.3470700747696052E-3</v>
      </c>
      <c r="AV117" s="201">
        <f t="shared" si="203"/>
        <v>-3.240269849648215</v>
      </c>
      <c r="AW117" s="157">
        <f t="shared" si="204"/>
        <v>-2.6907740103488802</v>
      </c>
      <c r="AX117" s="321" t="s">
        <v>209</v>
      </c>
    </row>
    <row r="118" spans="1:53" ht="15" customHeight="1" x14ac:dyDescent="0.45">
      <c r="A118" s="675"/>
      <c r="B118" s="210" t="s">
        <v>112</v>
      </c>
      <c r="C118" s="679"/>
      <c r="D118" s="31" t="s">
        <v>55</v>
      </c>
      <c r="E118" s="203" t="s">
        <v>56</v>
      </c>
      <c r="F118" s="203" t="s">
        <v>57</v>
      </c>
      <c r="G118" s="203" t="s">
        <v>58</v>
      </c>
      <c r="H118" s="158" t="s">
        <v>59</v>
      </c>
      <c r="I118" s="203">
        <v>5.4</v>
      </c>
      <c r="J118" s="204">
        <v>132.6</v>
      </c>
      <c r="K118" s="204">
        <v>12.7</v>
      </c>
      <c r="L118" s="204">
        <v>135</v>
      </c>
      <c r="M118" s="204">
        <v>413.9</v>
      </c>
      <c r="N118" s="90">
        <v>6.3</v>
      </c>
      <c r="O118" s="203" t="s">
        <v>60</v>
      </c>
      <c r="P118" s="203">
        <v>15</v>
      </c>
      <c r="Q118" s="203">
        <v>1</v>
      </c>
      <c r="R118" s="14">
        <f t="shared" si="179"/>
        <v>5.4E-6</v>
      </c>
      <c r="S118" s="198">
        <f t="shared" si="180"/>
        <v>1.326E-4</v>
      </c>
      <c r="T118" s="198">
        <f t="shared" si="181"/>
        <v>1E-3</v>
      </c>
      <c r="U118" s="198">
        <f t="shared" si="182"/>
        <v>5.4000000000000004E-9</v>
      </c>
      <c r="V118" s="198">
        <f t="shared" si="183"/>
        <v>5.4000000000000003E-3</v>
      </c>
      <c r="W118" s="198">
        <f t="shared" si="184"/>
        <v>1.3260000000000001E-7</v>
      </c>
      <c r="X118" s="267">
        <f t="shared" si="185"/>
        <v>0.1326</v>
      </c>
      <c r="Y118" s="258">
        <v>1.47</v>
      </c>
      <c r="Z118" s="258">
        <v>0.05</v>
      </c>
      <c r="AA118" s="258">
        <v>3</v>
      </c>
      <c r="AB118" s="258">
        <v>273</v>
      </c>
      <c r="AC118" s="258">
        <v>8</v>
      </c>
      <c r="AD118" s="258">
        <v>18.2</v>
      </c>
      <c r="AE118" s="258">
        <v>0.6</v>
      </c>
      <c r="AF118" s="258">
        <v>0.156</v>
      </c>
      <c r="AG118" s="258">
        <v>5.0000000000000001E-3</v>
      </c>
      <c r="AH118" s="258">
        <v>89</v>
      </c>
      <c r="AI118" s="258">
        <v>1</v>
      </c>
      <c r="AJ118" s="258">
        <v>11594906</v>
      </c>
      <c r="AK118" s="293">
        <v>265736</v>
      </c>
      <c r="AL118" s="258">
        <v>2</v>
      </c>
      <c r="AM118" s="260">
        <v>1.599</v>
      </c>
      <c r="AN118" s="260">
        <v>1.627</v>
      </c>
      <c r="AO118" s="260">
        <v>1.226</v>
      </c>
      <c r="AP118" s="260">
        <v>1.2789999999999999</v>
      </c>
      <c r="AQ118" s="260">
        <f t="shared" si="205"/>
        <v>0.34800000000000009</v>
      </c>
      <c r="AR118" s="284">
        <f t="shared" si="206"/>
        <v>0.16002901355191668</v>
      </c>
      <c r="AS118" s="200">
        <f t="shared" si="200"/>
        <v>0.156</v>
      </c>
      <c r="AT118" s="200">
        <f t="shared" si="201"/>
        <v>0.30246913580246909</v>
      </c>
      <c r="AU118" s="156">
        <f t="shared" si="202"/>
        <v>1.231774761186526E-2</v>
      </c>
      <c r="AV118" s="201">
        <f t="shared" si="203"/>
        <v>-2.1008129558024011</v>
      </c>
      <c r="AW118" s="157">
        <f t="shared" si="204"/>
        <v>-1.5268376544271787</v>
      </c>
      <c r="AX118" s="289"/>
    </row>
    <row r="119" spans="1:53" ht="15" customHeight="1" x14ac:dyDescent="0.45">
      <c r="A119" s="675"/>
      <c r="B119" s="226" t="s">
        <v>136</v>
      </c>
      <c r="C119" s="677" t="s">
        <v>208</v>
      </c>
      <c r="D119" s="31" t="s">
        <v>55</v>
      </c>
      <c r="E119" s="203" t="s">
        <v>56</v>
      </c>
      <c r="F119" s="203" t="s">
        <v>57</v>
      </c>
      <c r="G119" s="203" t="s">
        <v>58</v>
      </c>
      <c r="H119" s="158" t="s">
        <v>59</v>
      </c>
      <c r="I119" s="203">
        <v>4.0999999999999996</v>
      </c>
      <c r="J119" s="204">
        <v>96.1</v>
      </c>
      <c r="K119" s="204">
        <v>27.1</v>
      </c>
      <c r="L119" s="204">
        <v>192.8</v>
      </c>
      <c r="M119" s="204">
        <v>479.4</v>
      </c>
      <c r="N119" s="90">
        <v>6.3</v>
      </c>
      <c r="O119" s="203" t="s">
        <v>60</v>
      </c>
      <c r="P119" s="203">
        <v>15</v>
      </c>
      <c r="Q119" s="203">
        <v>1</v>
      </c>
      <c r="R119" s="14">
        <f t="shared" ref="R119:R128" si="207">I119/1000000</f>
        <v>4.0999999999999997E-6</v>
      </c>
      <c r="S119" s="198">
        <f t="shared" ref="S119:S128" si="208">J119/1000000</f>
        <v>9.6099999999999991E-5</v>
      </c>
      <c r="T119" s="198">
        <f t="shared" ref="T119:T128" si="209">Q119/1000</f>
        <v>1E-3</v>
      </c>
      <c r="U119" s="198">
        <f t="shared" ref="U119:U128" si="210">T119*R119</f>
        <v>4.0999999999999995E-9</v>
      </c>
      <c r="V119" s="198">
        <f t="shared" ref="V119:V128" si="211">U119*1000000</f>
        <v>4.0999999999999995E-3</v>
      </c>
      <c r="W119" s="198">
        <f t="shared" ref="W119:W128" si="212">T119*S119</f>
        <v>9.6099999999999994E-8</v>
      </c>
      <c r="X119" s="267">
        <f t="shared" ref="X119:X128" si="213">W119*1000000</f>
        <v>9.6099999999999991E-2</v>
      </c>
      <c r="Y119" s="206">
        <v>1.25</v>
      </c>
      <c r="Z119" s="206">
        <v>7.0000000000000007E-2</v>
      </c>
      <c r="AA119" s="206">
        <v>6</v>
      </c>
      <c r="AB119" s="206">
        <v>304</v>
      </c>
      <c r="AC119" s="206">
        <v>17</v>
      </c>
      <c r="AD119" s="206">
        <v>20</v>
      </c>
      <c r="AE119" s="206">
        <v>1</v>
      </c>
      <c r="AF119" s="206">
        <v>0.13200000000000001</v>
      </c>
      <c r="AG119" s="206">
        <v>7.0000000000000001E-3</v>
      </c>
      <c r="AH119" s="206">
        <v>90</v>
      </c>
      <c r="AI119" s="206">
        <v>0</v>
      </c>
      <c r="AJ119" s="206">
        <v>12002046</v>
      </c>
      <c r="AK119" s="251">
        <v>510413</v>
      </c>
      <c r="AL119" s="206">
        <v>4</v>
      </c>
      <c r="AM119" s="199">
        <v>1.246</v>
      </c>
      <c r="AN119" s="199">
        <v>1.248</v>
      </c>
      <c r="AO119" s="206">
        <v>0.90800000000000003</v>
      </c>
      <c r="AP119" s="206">
        <v>0.94899999999999995</v>
      </c>
      <c r="AQ119" s="260">
        <f t="shared" si="205"/>
        <v>0.29900000000000004</v>
      </c>
      <c r="AR119" s="284">
        <f t="shared" si="206"/>
        <v>0.13994235273637073</v>
      </c>
      <c r="AS119" s="200">
        <f t="shared" si="200"/>
        <v>0.13200000000000001</v>
      </c>
      <c r="AT119" s="200">
        <f t="shared" si="201"/>
        <v>0.33875338753387541</v>
      </c>
      <c r="AU119" s="156">
        <f t="shared" si="202"/>
        <v>1.4452537865649208E-2</v>
      </c>
      <c r="AV119" s="201">
        <f t="shared" si="203"/>
        <v>-2.0903515550544394</v>
      </c>
      <c r="AW119" s="157">
        <f t="shared" si="204"/>
        <v>-1.5537181315669959</v>
      </c>
      <c r="AX119" s="289"/>
    </row>
    <row r="120" spans="1:53" ht="15" customHeight="1" x14ac:dyDescent="0.45">
      <c r="A120" s="675"/>
      <c r="B120" s="226" t="s">
        <v>67</v>
      </c>
      <c r="C120" s="678"/>
      <c r="D120" s="31" t="s">
        <v>55</v>
      </c>
      <c r="E120" s="203" t="s">
        <v>56</v>
      </c>
      <c r="F120" s="203" t="s">
        <v>57</v>
      </c>
      <c r="G120" s="203" t="s">
        <v>58</v>
      </c>
      <c r="H120" s="158" t="s">
        <v>59</v>
      </c>
      <c r="I120" s="227">
        <v>8.6</v>
      </c>
      <c r="J120" s="228">
        <v>101.7</v>
      </c>
      <c r="K120" s="228">
        <v>15</v>
      </c>
      <c r="L120" s="228">
        <v>201.3</v>
      </c>
      <c r="M120" s="228">
        <v>564.79999999999995</v>
      </c>
      <c r="N120" s="90">
        <v>6.3</v>
      </c>
      <c r="O120" s="203" t="s">
        <v>60</v>
      </c>
      <c r="P120" s="203">
        <v>15</v>
      </c>
      <c r="Q120" s="203">
        <v>1</v>
      </c>
      <c r="R120" s="14">
        <f t="shared" si="207"/>
        <v>8.599999999999999E-6</v>
      </c>
      <c r="S120" s="198">
        <f t="shared" si="208"/>
        <v>1.0170000000000001E-4</v>
      </c>
      <c r="T120" s="198">
        <f t="shared" si="209"/>
        <v>1E-3</v>
      </c>
      <c r="U120" s="198">
        <f t="shared" si="210"/>
        <v>8.5999999999999993E-9</v>
      </c>
      <c r="V120" s="198">
        <f t="shared" si="211"/>
        <v>8.6E-3</v>
      </c>
      <c r="W120" s="198">
        <f t="shared" si="212"/>
        <v>1.017E-7</v>
      </c>
      <c r="X120" s="267">
        <f t="shared" si="213"/>
        <v>0.1017</v>
      </c>
      <c r="Y120" s="206" t="s">
        <v>67</v>
      </c>
      <c r="Z120" s="206" t="s">
        <v>67</v>
      </c>
      <c r="AA120" s="206" t="s">
        <v>67</v>
      </c>
      <c r="AB120" s="206" t="s">
        <v>67</v>
      </c>
      <c r="AC120" s="206" t="s">
        <v>67</v>
      </c>
      <c r="AD120" s="206" t="s">
        <v>67</v>
      </c>
      <c r="AE120" s="206" t="s">
        <v>67</v>
      </c>
      <c r="AF120" s="206" t="s">
        <v>67</v>
      </c>
      <c r="AG120" s="206" t="s">
        <v>67</v>
      </c>
      <c r="AH120" s="206" t="s">
        <v>67</v>
      </c>
      <c r="AI120" s="206" t="s">
        <v>67</v>
      </c>
      <c r="AJ120" s="206" t="s">
        <v>67</v>
      </c>
      <c r="AK120" s="251" t="s">
        <v>67</v>
      </c>
      <c r="AL120" s="206" t="s">
        <v>67</v>
      </c>
      <c r="AM120" s="206" t="s">
        <v>67</v>
      </c>
      <c r="AN120" s="206" t="s">
        <v>67</v>
      </c>
      <c r="AO120" s="206" t="s">
        <v>67</v>
      </c>
      <c r="AP120" s="206" t="s">
        <v>67</v>
      </c>
      <c r="AQ120" s="206" t="s">
        <v>67</v>
      </c>
      <c r="AR120" s="253" t="s">
        <v>67</v>
      </c>
      <c r="AS120" s="271" t="s">
        <v>67</v>
      </c>
      <c r="AT120" s="271" t="s">
        <v>67</v>
      </c>
      <c r="AU120" s="282" t="s">
        <v>67</v>
      </c>
      <c r="AV120" s="271" t="s">
        <v>67</v>
      </c>
      <c r="AW120" s="282" t="s">
        <v>67</v>
      </c>
      <c r="AX120" s="289"/>
    </row>
    <row r="121" spans="1:53" ht="15" customHeight="1" x14ac:dyDescent="0.45">
      <c r="A121" s="675"/>
      <c r="B121" s="226" t="s">
        <v>123</v>
      </c>
      <c r="C121" s="678"/>
      <c r="D121" s="31" t="s">
        <v>55</v>
      </c>
      <c r="E121" s="203" t="s">
        <v>56</v>
      </c>
      <c r="F121" s="203" t="s">
        <v>57</v>
      </c>
      <c r="G121" s="203" t="s">
        <v>58</v>
      </c>
      <c r="H121" s="158" t="s">
        <v>59</v>
      </c>
      <c r="I121" s="203">
        <v>3.2</v>
      </c>
      <c r="J121" s="204">
        <v>96.7</v>
      </c>
      <c r="K121" s="204">
        <v>24.1</v>
      </c>
      <c r="L121" s="204">
        <v>175</v>
      </c>
      <c r="M121" s="204">
        <v>448.4</v>
      </c>
      <c r="N121" s="90">
        <v>6.3</v>
      </c>
      <c r="O121" s="203" t="s">
        <v>60</v>
      </c>
      <c r="P121" s="203">
        <v>15</v>
      </c>
      <c r="Q121" s="203">
        <v>1</v>
      </c>
      <c r="R121" s="14">
        <f t="shared" si="207"/>
        <v>3.2000000000000003E-6</v>
      </c>
      <c r="S121" s="198">
        <f t="shared" si="208"/>
        <v>9.6700000000000006E-5</v>
      </c>
      <c r="T121" s="198">
        <f t="shared" si="209"/>
        <v>1E-3</v>
      </c>
      <c r="U121" s="198">
        <f t="shared" si="210"/>
        <v>3.2000000000000005E-9</v>
      </c>
      <c r="V121" s="198">
        <f t="shared" si="211"/>
        <v>3.2000000000000006E-3</v>
      </c>
      <c r="W121" s="198">
        <f t="shared" si="212"/>
        <v>9.6700000000000012E-8</v>
      </c>
      <c r="X121" s="267">
        <f t="shared" si="213"/>
        <v>9.6700000000000008E-2</v>
      </c>
      <c r="Y121" s="258">
        <v>1.21</v>
      </c>
      <c r="Z121" s="258">
        <v>0.01</v>
      </c>
      <c r="AA121" s="258">
        <v>1</v>
      </c>
      <c r="AB121" s="258">
        <v>378</v>
      </c>
      <c r="AC121" s="258">
        <v>4</v>
      </c>
      <c r="AD121" s="269">
        <v>25.2</v>
      </c>
      <c r="AE121" s="258">
        <v>0.3</v>
      </c>
      <c r="AF121" s="258">
        <v>0.128</v>
      </c>
      <c r="AG121" s="258">
        <v>2E-3</v>
      </c>
      <c r="AH121" s="258">
        <v>91</v>
      </c>
      <c r="AI121" s="258">
        <v>0</v>
      </c>
      <c r="AJ121" s="258">
        <v>11465917</v>
      </c>
      <c r="AK121" s="293">
        <v>662913</v>
      </c>
      <c r="AL121" s="258">
        <v>6</v>
      </c>
      <c r="AM121" s="260">
        <v>1.214</v>
      </c>
      <c r="AN121" s="260">
        <v>1.224</v>
      </c>
      <c r="AO121" s="206">
        <v>0.91800000000000004</v>
      </c>
      <c r="AP121" s="206">
        <v>0.96099999999999997</v>
      </c>
      <c r="AQ121" s="260">
        <f t="shared" ref="AQ121" si="214">AN121-AP121</f>
        <v>0.26300000000000001</v>
      </c>
      <c r="AR121" s="284">
        <f t="shared" ref="AR121" si="215">AF121/(1-(10^-AM121))</f>
        <v>0.13632890577471662</v>
      </c>
      <c r="AS121" s="200">
        <f t="shared" si="200"/>
        <v>0.128</v>
      </c>
      <c r="AT121" s="200">
        <f t="shared" si="201"/>
        <v>0.42013888888888884</v>
      </c>
      <c r="AU121" s="156">
        <f t="shared" si="202"/>
        <v>1.3903251752269332E-2</v>
      </c>
      <c r="AV121" s="201">
        <f t="shared" si="203"/>
        <v>-2.024284485279245</v>
      </c>
      <c r="AW121" s="157">
        <f t="shared" si="204"/>
        <v>-1.4614474748008623</v>
      </c>
      <c r="AX121" s="289"/>
    </row>
    <row r="122" spans="1:53" ht="15" customHeight="1" x14ac:dyDescent="0.45">
      <c r="A122" s="675"/>
      <c r="B122" s="226" t="s">
        <v>67</v>
      </c>
      <c r="C122" s="678"/>
      <c r="D122" s="31" t="s">
        <v>55</v>
      </c>
      <c r="E122" s="203" t="s">
        <v>56</v>
      </c>
      <c r="F122" s="203" t="s">
        <v>57</v>
      </c>
      <c r="G122" s="203" t="s">
        <v>58</v>
      </c>
      <c r="H122" s="158" t="s">
        <v>59</v>
      </c>
      <c r="I122" s="227">
        <v>6.3</v>
      </c>
      <c r="J122" s="228">
        <v>98.8</v>
      </c>
      <c r="K122" s="228">
        <v>14.4</v>
      </c>
      <c r="L122" s="228">
        <v>323.3</v>
      </c>
      <c r="M122" s="228">
        <v>345</v>
      </c>
      <c r="N122" s="90">
        <v>6.3</v>
      </c>
      <c r="O122" s="203" t="s">
        <v>60</v>
      </c>
      <c r="P122" s="203">
        <v>15</v>
      </c>
      <c r="Q122" s="203">
        <v>1</v>
      </c>
      <c r="R122" s="14">
        <f t="shared" si="207"/>
        <v>6.2999999999999998E-6</v>
      </c>
      <c r="S122" s="198">
        <f t="shared" si="208"/>
        <v>9.8800000000000003E-5</v>
      </c>
      <c r="T122" s="198">
        <f t="shared" si="209"/>
        <v>1E-3</v>
      </c>
      <c r="U122" s="198">
        <f t="shared" si="210"/>
        <v>6.3000000000000002E-9</v>
      </c>
      <c r="V122" s="198">
        <f t="shared" si="211"/>
        <v>6.3E-3</v>
      </c>
      <c r="W122" s="198">
        <f t="shared" si="212"/>
        <v>9.8800000000000011E-8</v>
      </c>
      <c r="X122" s="267">
        <f t="shared" si="213"/>
        <v>9.8800000000000013E-2</v>
      </c>
      <c r="Y122" s="206" t="s">
        <v>67</v>
      </c>
      <c r="Z122" s="206" t="s">
        <v>67</v>
      </c>
      <c r="AA122" s="206" t="s">
        <v>67</v>
      </c>
      <c r="AB122" s="206" t="s">
        <v>67</v>
      </c>
      <c r="AC122" s="206" t="s">
        <v>67</v>
      </c>
      <c r="AD122" s="206" t="s">
        <v>67</v>
      </c>
      <c r="AE122" s="206" t="s">
        <v>67</v>
      </c>
      <c r="AF122" s="206" t="s">
        <v>67</v>
      </c>
      <c r="AG122" s="206" t="s">
        <v>67</v>
      </c>
      <c r="AH122" s="206" t="s">
        <v>67</v>
      </c>
      <c r="AI122" s="206" t="s">
        <v>67</v>
      </c>
      <c r="AJ122" s="206" t="s">
        <v>67</v>
      </c>
      <c r="AK122" s="251" t="s">
        <v>67</v>
      </c>
      <c r="AL122" s="206" t="s">
        <v>67</v>
      </c>
      <c r="AM122" s="206" t="s">
        <v>67</v>
      </c>
      <c r="AN122" s="206" t="s">
        <v>67</v>
      </c>
      <c r="AO122" s="206" t="s">
        <v>67</v>
      </c>
      <c r="AP122" s="206" t="s">
        <v>67</v>
      </c>
      <c r="AQ122" s="206" t="s">
        <v>67</v>
      </c>
      <c r="AR122" s="253" t="s">
        <v>67</v>
      </c>
      <c r="AS122" s="271" t="s">
        <v>67</v>
      </c>
      <c r="AT122" s="271" t="s">
        <v>67</v>
      </c>
      <c r="AU122" s="282" t="s">
        <v>67</v>
      </c>
      <c r="AV122" s="271" t="s">
        <v>67</v>
      </c>
      <c r="AW122" s="282" t="s">
        <v>67</v>
      </c>
      <c r="AX122" s="289"/>
    </row>
    <row r="123" spans="1:53" ht="15" customHeight="1" x14ac:dyDescent="0.45">
      <c r="A123" s="676"/>
      <c r="B123" s="230" t="s">
        <v>67</v>
      </c>
      <c r="C123" s="680"/>
      <c r="D123" s="223" t="s">
        <v>55</v>
      </c>
      <c r="E123" s="231" t="s">
        <v>56</v>
      </c>
      <c r="F123" s="231" t="s">
        <v>57</v>
      </c>
      <c r="G123" s="231" t="s">
        <v>58</v>
      </c>
      <c r="H123" s="232" t="s">
        <v>59</v>
      </c>
      <c r="I123" s="296">
        <v>5.7</v>
      </c>
      <c r="J123" s="297">
        <v>160.9</v>
      </c>
      <c r="K123" s="297">
        <v>18.600000000000001</v>
      </c>
      <c r="L123" s="297">
        <v>275.2</v>
      </c>
      <c r="M123" s="298">
        <v>727.4</v>
      </c>
      <c r="N123" s="233">
        <v>6.3</v>
      </c>
      <c r="O123" s="231" t="s">
        <v>60</v>
      </c>
      <c r="P123" s="231">
        <v>15</v>
      </c>
      <c r="Q123" s="231">
        <v>1</v>
      </c>
      <c r="R123" s="234">
        <f t="shared" si="207"/>
        <v>5.7000000000000005E-6</v>
      </c>
      <c r="S123" s="235">
        <f t="shared" si="208"/>
        <v>1.6090000000000001E-4</v>
      </c>
      <c r="T123" s="235">
        <f t="shared" si="209"/>
        <v>1E-3</v>
      </c>
      <c r="U123" s="235">
        <f t="shared" si="210"/>
        <v>5.7000000000000006E-9</v>
      </c>
      <c r="V123" s="235">
        <f t="shared" si="211"/>
        <v>5.7000000000000002E-3</v>
      </c>
      <c r="W123" s="235">
        <f t="shared" si="212"/>
        <v>1.6090000000000002E-7</v>
      </c>
      <c r="X123" s="268">
        <f t="shared" si="213"/>
        <v>0.16090000000000002</v>
      </c>
      <c r="Y123" s="299" t="s">
        <v>67</v>
      </c>
      <c r="Z123" s="237" t="s">
        <v>67</v>
      </c>
      <c r="AA123" s="237" t="s">
        <v>67</v>
      </c>
      <c r="AB123" s="237" t="s">
        <v>67</v>
      </c>
      <c r="AC123" s="237" t="s">
        <v>67</v>
      </c>
      <c r="AD123" s="237" t="s">
        <v>67</v>
      </c>
      <c r="AE123" s="237" t="s">
        <v>67</v>
      </c>
      <c r="AF123" s="237" t="s">
        <v>67</v>
      </c>
      <c r="AG123" s="237" t="s">
        <v>67</v>
      </c>
      <c r="AH123" s="237" t="s">
        <v>67</v>
      </c>
      <c r="AI123" s="237" t="s">
        <v>67</v>
      </c>
      <c r="AJ123" s="237" t="s">
        <v>67</v>
      </c>
      <c r="AK123" s="300" t="s">
        <v>67</v>
      </c>
      <c r="AL123" s="237" t="s">
        <v>67</v>
      </c>
      <c r="AM123" s="237" t="s">
        <v>67</v>
      </c>
      <c r="AN123" s="237" t="s">
        <v>67</v>
      </c>
      <c r="AO123" s="237" t="s">
        <v>67</v>
      </c>
      <c r="AP123" s="237" t="s">
        <v>67</v>
      </c>
      <c r="AQ123" s="237" t="s">
        <v>67</v>
      </c>
      <c r="AR123" s="301" t="s">
        <v>67</v>
      </c>
      <c r="AS123" s="302" t="s">
        <v>67</v>
      </c>
      <c r="AT123" s="302" t="s">
        <v>67</v>
      </c>
      <c r="AU123" s="303" t="s">
        <v>67</v>
      </c>
      <c r="AV123" s="302" t="s">
        <v>67</v>
      </c>
      <c r="AW123" s="303" t="s">
        <v>67</v>
      </c>
      <c r="AX123" s="291"/>
      <c r="AY123" s="245"/>
      <c r="AZ123" s="245"/>
      <c r="BA123" s="245"/>
    </row>
    <row r="124" spans="1:53" ht="15" customHeight="1" x14ac:dyDescent="0.45">
      <c r="A124" s="674" t="s">
        <v>210</v>
      </c>
      <c r="B124" s="210" t="s">
        <v>100</v>
      </c>
      <c r="C124" s="677" t="s">
        <v>211</v>
      </c>
      <c r="D124" s="31" t="s">
        <v>55</v>
      </c>
      <c r="E124" s="203" t="s">
        <v>56</v>
      </c>
      <c r="F124" s="203" t="s">
        <v>57</v>
      </c>
      <c r="G124" s="203" t="s">
        <v>58</v>
      </c>
      <c r="H124" s="158" t="s">
        <v>59</v>
      </c>
      <c r="I124" s="203">
        <v>5.5</v>
      </c>
      <c r="J124" s="204">
        <v>104.5</v>
      </c>
      <c r="K124" s="204">
        <v>21.3</v>
      </c>
      <c r="L124" s="204">
        <v>186.4</v>
      </c>
      <c r="M124" s="204">
        <v>479.4</v>
      </c>
      <c r="N124" s="90">
        <v>6.3</v>
      </c>
      <c r="O124" s="203" t="s">
        <v>60</v>
      </c>
      <c r="P124" s="203">
        <v>15</v>
      </c>
      <c r="Q124" s="203">
        <v>1</v>
      </c>
      <c r="R124" s="14">
        <f t="shared" si="207"/>
        <v>5.4999999999999999E-6</v>
      </c>
      <c r="S124" s="198">
        <f t="shared" si="208"/>
        <v>1.0450000000000001E-4</v>
      </c>
      <c r="T124" s="198">
        <f t="shared" si="209"/>
        <v>1E-3</v>
      </c>
      <c r="U124" s="198">
        <f t="shared" si="210"/>
        <v>5.4999999999999996E-9</v>
      </c>
      <c r="V124" s="198">
        <f t="shared" si="211"/>
        <v>5.4999999999999997E-3</v>
      </c>
      <c r="W124" s="198">
        <f t="shared" si="212"/>
        <v>1.045E-7</v>
      </c>
      <c r="X124" s="267">
        <f t="shared" si="213"/>
        <v>0.10450000000000001</v>
      </c>
      <c r="Y124" s="258">
        <v>1.58</v>
      </c>
      <c r="Z124" s="258">
        <v>0.04</v>
      </c>
      <c r="AA124" s="258">
        <v>3</v>
      </c>
      <c r="AB124" s="258">
        <v>287</v>
      </c>
      <c r="AC124" s="258">
        <v>7</v>
      </c>
      <c r="AD124" s="258">
        <v>19.100000000000001</v>
      </c>
      <c r="AE124" s="258">
        <v>0.5</v>
      </c>
      <c r="AF124" s="258">
        <v>0.16700000000000001</v>
      </c>
      <c r="AG124" s="258">
        <v>4.0000000000000001E-3</v>
      </c>
      <c r="AH124" s="258">
        <v>89</v>
      </c>
      <c r="AI124" s="258">
        <v>1</v>
      </c>
      <c r="AJ124" s="258">
        <v>13083477</v>
      </c>
      <c r="AK124" s="293">
        <v>284249</v>
      </c>
      <c r="AL124" s="258">
        <v>2</v>
      </c>
      <c r="AM124" s="260">
        <v>1.4039999999999999</v>
      </c>
      <c r="AN124" s="260">
        <v>1.401</v>
      </c>
      <c r="AO124" s="260">
        <v>0.95699999999999996</v>
      </c>
      <c r="AP124" s="260">
        <v>0.998</v>
      </c>
      <c r="AQ124" s="260">
        <f t="shared" ref="AQ124:AQ128" si="216">AN124-AP124</f>
        <v>0.40300000000000002</v>
      </c>
      <c r="AR124" s="284">
        <f t="shared" ref="AR124:AR128" si="217">AF124/(1-(10^-AM124))</f>
        <v>0.17385795394577797</v>
      </c>
      <c r="AS124" s="200">
        <f t="shared" ref="AS124:AS130" si="218">AF124</f>
        <v>0.16700000000000001</v>
      </c>
      <c r="AT124" s="200">
        <f t="shared" ref="AT124:AT130" si="219">Y124/(P124*60*V124)</f>
        <v>0.31919191919191925</v>
      </c>
      <c r="AU124" s="156">
        <f t="shared" ref="AU124:AU130" si="220">Y124/(P124*60*X124)</f>
        <v>1.6799574694311536E-2</v>
      </c>
      <c r="AV124" s="201">
        <f t="shared" ref="AV124:AV128" si="221">$BC$7*LN(AS124) + $BC$8*LN(AT124) + $BC$9*LN(AU124)</f>
        <v>-1.9899700201844748</v>
      </c>
      <c r="AW124" s="157">
        <f t="shared" ref="AW124:AW128" si="222">$BD$7*LN(AS124) + $BD$8*LN(AT124) + $BD$9*LN(AU124)</f>
        <v>-1.4658620980535526</v>
      </c>
      <c r="AX124" s="289"/>
    </row>
    <row r="125" spans="1:53" ht="15" customHeight="1" x14ac:dyDescent="0.45">
      <c r="A125" s="675"/>
      <c r="B125" s="210" t="s">
        <v>102</v>
      </c>
      <c r="C125" s="678"/>
      <c r="D125" s="31" t="s">
        <v>55</v>
      </c>
      <c r="E125" s="203" t="s">
        <v>56</v>
      </c>
      <c r="F125" s="203" t="s">
        <v>57</v>
      </c>
      <c r="G125" s="203" t="s">
        <v>58</v>
      </c>
      <c r="H125" s="158" t="s">
        <v>59</v>
      </c>
      <c r="I125" s="203">
        <v>6.8</v>
      </c>
      <c r="J125" s="204">
        <v>104.3</v>
      </c>
      <c r="K125" s="204">
        <v>21.5</v>
      </c>
      <c r="L125" s="204">
        <v>187.3</v>
      </c>
      <c r="M125" s="204">
        <v>480.8</v>
      </c>
      <c r="N125" s="90">
        <v>6.3</v>
      </c>
      <c r="O125" s="203" t="s">
        <v>60</v>
      </c>
      <c r="P125" s="203">
        <v>15</v>
      </c>
      <c r="Q125" s="203">
        <v>1</v>
      </c>
      <c r="R125" s="14">
        <f t="shared" si="207"/>
        <v>6.8000000000000001E-6</v>
      </c>
      <c r="S125" s="198">
        <f t="shared" si="208"/>
        <v>1.043E-4</v>
      </c>
      <c r="T125" s="198">
        <f t="shared" si="209"/>
        <v>1E-3</v>
      </c>
      <c r="U125" s="198">
        <f t="shared" si="210"/>
        <v>6.8000000000000005E-9</v>
      </c>
      <c r="V125" s="198">
        <f t="shared" si="211"/>
        <v>6.8000000000000005E-3</v>
      </c>
      <c r="W125" s="198">
        <f t="shared" si="212"/>
        <v>1.043E-7</v>
      </c>
      <c r="X125" s="267">
        <f t="shared" si="213"/>
        <v>0.1043</v>
      </c>
      <c r="Y125" s="258">
        <v>1.7</v>
      </c>
      <c r="Z125" s="258">
        <v>0.1</v>
      </c>
      <c r="AA125" s="258">
        <v>6</v>
      </c>
      <c r="AB125" s="258">
        <v>257</v>
      </c>
      <c r="AC125" s="258">
        <v>20</v>
      </c>
      <c r="AD125" s="258">
        <v>17</v>
      </c>
      <c r="AE125" s="258">
        <v>1</v>
      </c>
      <c r="AF125" s="258">
        <v>0.18</v>
      </c>
      <c r="AG125" s="258">
        <v>0.01</v>
      </c>
      <c r="AH125" s="258">
        <v>89</v>
      </c>
      <c r="AI125" s="258">
        <v>1</v>
      </c>
      <c r="AJ125" s="258">
        <v>12880597</v>
      </c>
      <c r="AK125" s="293">
        <v>584204</v>
      </c>
      <c r="AL125" s="258">
        <v>5</v>
      </c>
      <c r="AM125" s="260">
        <v>1.4510000000000001</v>
      </c>
      <c r="AN125" s="260">
        <v>1.4379999999999999</v>
      </c>
      <c r="AO125" s="260">
        <v>0.96599999999999997</v>
      </c>
      <c r="AP125" s="260">
        <v>1.0069999999999999</v>
      </c>
      <c r="AQ125" s="260">
        <f t="shared" si="216"/>
        <v>0.43100000000000005</v>
      </c>
      <c r="AR125" s="284">
        <f t="shared" si="217"/>
        <v>0.18660579554538242</v>
      </c>
      <c r="AS125" s="200">
        <f t="shared" si="218"/>
        <v>0.18</v>
      </c>
      <c r="AT125" s="200">
        <f t="shared" si="219"/>
        <v>0.27777777777777779</v>
      </c>
      <c r="AU125" s="156">
        <f t="shared" si="220"/>
        <v>1.8110152338340256E-2</v>
      </c>
      <c r="AV125" s="201">
        <f t="shared" si="221"/>
        <v>-2.0005494284789425</v>
      </c>
      <c r="AW125" s="157">
        <f t="shared" si="222"/>
        <v>-1.4978661367769954</v>
      </c>
      <c r="AX125" s="289"/>
    </row>
    <row r="126" spans="1:53" ht="15" customHeight="1" x14ac:dyDescent="0.45">
      <c r="A126" s="675"/>
      <c r="B126" s="210" t="s">
        <v>107</v>
      </c>
      <c r="C126" s="678"/>
      <c r="D126" s="31" t="s">
        <v>55</v>
      </c>
      <c r="E126" s="203" t="s">
        <v>56</v>
      </c>
      <c r="F126" s="203" t="s">
        <v>57</v>
      </c>
      <c r="G126" s="203" t="s">
        <v>58</v>
      </c>
      <c r="H126" s="158" t="s">
        <v>59</v>
      </c>
      <c r="I126" s="203">
        <v>2.9</v>
      </c>
      <c r="J126" s="204">
        <v>104.4</v>
      </c>
      <c r="K126" s="204">
        <v>27.6</v>
      </c>
      <c r="L126" s="204">
        <v>189.6</v>
      </c>
      <c r="M126" s="204">
        <v>537.70000000000005</v>
      </c>
      <c r="N126" s="90">
        <v>6.3</v>
      </c>
      <c r="O126" s="203" t="s">
        <v>60</v>
      </c>
      <c r="P126" s="203">
        <v>15</v>
      </c>
      <c r="Q126" s="203">
        <v>1</v>
      </c>
      <c r="R126" s="14">
        <f t="shared" si="207"/>
        <v>2.8999999999999998E-6</v>
      </c>
      <c r="S126" s="198">
        <f t="shared" si="208"/>
        <v>1.044E-4</v>
      </c>
      <c r="T126" s="198">
        <f t="shared" si="209"/>
        <v>1E-3</v>
      </c>
      <c r="U126" s="198">
        <f t="shared" si="210"/>
        <v>2.8999999999999999E-9</v>
      </c>
      <c r="V126" s="198">
        <f t="shared" si="211"/>
        <v>2.8999999999999998E-3</v>
      </c>
      <c r="W126" s="198">
        <f t="shared" si="212"/>
        <v>1.0440000000000001E-7</v>
      </c>
      <c r="X126" s="267">
        <f t="shared" si="213"/>
        <v>0.10440000000000001</v>
      </c>
      <c r="Y126" s="258">
        <v>0.76</v>
      </c>
      <c r="Z126" s="258">
        <v>0.02</v>
      </c>
      <c r="AA126" s="258">
        <v>3</v>
      </c>
      <c r="AB126" s="258">
        <v>262</v>
      </c>
      <c r="AC126" s="258">
        <v>6</v>
      </c>
      <c r="AD126" s="295">
        <v>17.5</v>
      </c>
      <c r="AE126" s="258">
        <v>0.4</v>
      </c>
      <c r="AF126" s="258">
        <v>0.08</v>
      </c>
      <c r="AG126" s="258">
        <v>2E-3</v>
      </c>
      <c r="AH126" s="258">
        <v>89</v>
      </c>
      <c r="AI126" s="258">
        <v>1</v>
      </c>
      <c r="AJ126" s="258">
        <v>12429483</v>
      </c>
      <c r="AK126" s="293">
        <v>500709</v>
      </c>
      <c r="AL126" s="258">
        <v>4</v>
      </c>
      <c r="AM126" s="260">
        <v>1.278</v>
      </c>
      <c r="AN126" s="260">
        <v>1.2989999999999999</v>
      </c>
      <c r="AO126" s="260">
        <v>1.0669999999999999</v>
      </c>
      <c r="AP126" s="260">
        <v>1.1120000000000001</v>
      </c>
      <c r="AQ126" s="260">
        <f t="shared" si="216"/>
        <v>0.18699999999999983</v>
      </c>
      <c r="AR126" s="284">
        <f t="shared" si="217"/>
        <v>8.4452592884319791E-2</v>
      </c>
      <c r="AS126" s="200">
        <f t="shared" si="218"/>
        <v>0.08</v>
      </c>
      <c r="AT126" s="200">
        <f t="shared" si="219"/>
        <v>0.29118773946360155</v>
      </c>
      <c r="AU126" s="156">
        <f t="shared" si="220"/>
        <v>8.0885483184333761E-3</v>
      </c>
      <c r="AV126" s="201">
        <f t="shared" si="221"/>
        <v>-2.4672674856363415</v>
      </c>
      <c r="AW126" s="157">
        <f t="shared" si="222"/>
        <v>-1.8797578556723089</v>
      </c>
      <c r="AX126" s="289"/>
    </row>
    <row r="127" spans="1:53" ht="15" customHeight="1" x14ac:dyDescent="0.45">
      <c r="A127" s="675"/>
      <c r="B127" s="210" t="s">
        <v>110</v>
      </c>
      <c r="C127" s="678"/>
      <c r="D127" s="31" t="s">
        <v>55</v>
      </c>
      <c r="E127" s="203" t="s">
        <v>56</v>
      </c>
      <c r="F127" s="203" t="s">
        <v>57</v>
      </c>
      <c r="G127" s="203" t="s">
        <v>58</v>
      </c>
      <c r="H127" s="158" t="s">
        <v>59</v>
      </c>
      <c r="I127" s="203">
        <v>3.9</v>
      </c>
      <c r="J127" s="204">
        <v>112.4</v>
      </c>
      <c r="K127" s="204">
        <v>19</v>
      </c>
      <c r="L127" s="204">
        <v>219.6</v>
      </c>
      <c r="M127" s="204">
        <v>461.5</v>
      </c>
      <c r="N127" s="90">
        <v>6.3</v>
      </c>
      <c r="O127" s="203" t="s">
        <v>60</v>
      </c>
      <c r="P127" s="203">
        <v>15</v>
      </c>
      <c r="Q127" s="203">
        <v>1</v>
      </c>
      <c r="R127" s="14">
        <f t="shared" si="207"/>
        <v>3.8999999999999999E-6</v>
      </c>
      <c r="S127" s="198">
        <f t="shared" si="208"/>
        <v>1.1240000000000001E-4</v>
      </c>
      <c r="T127" s="198">
        <f t="shared" si="209"/>
        <v>1E-3</v>
      </c>
      <c r="U127" s="198">
        <f t="shared" si="210"/>
        <v>3.9000000000000002E-9</v>
      </c>
      <c r="V127" s="198">
        <f t="shared" si="211"/>
        <v>3.9000000000000003E-3</v>
      </c>
      <c r="W127" s="198">
        <f t="shared" si="212"/>
        <v>1.1240000000000001E-7</v>
      </c>
      <c r="X127" s="267">
        <f t="shared" si="213"/>
        <v>0.11240000000000001</v>
      </c>
      <c r="Y127" s="258">
        <v>1.43</v>
      </c>
      <c r="Z127" s="258">
        <v>0.03</v>
      </c>
      <c r="AA127" s="258">
        <v>2</v>
      </c>
      <c r="AB127" s="258">
        <v>368</v>
      </c>
      <c r="AC127" s="258">
        <v>8</v>
      </c>
      <c r="AD127" s="258">
        <v>24.5</v>
      </c>
      <c r="AE127" s="258">
        <v>0.5</v>
      </c>
      <c r="AF127" s="258">
        <v>0.152</v>
      </c>
      <c r="AG127" s="293">
        <v>3.0000000000000001E-3</v>
      </c>
      <c r="AH127" s="258">
        <v>88</v>
      </c>
      <c r="AI127" s="258">
        <v>0</v>
      </c>
      <c r="AJ127" s="258">
        <v>12619685</v>
      </c>
      <c r="AK127" s="293">
        <v>309767</v>
      </c>
      <c r="AL127" s="258">
        <v>2</v>
      </c>
      <c r="AM127" s="260">
        <v>1.427</v>
      </c>
      <c r="AN127" s="260">
        <v>1.4339999999999999</v>
      </c>
      <c r="AO127" s="260">
        <v>1.07</v>
      </c>
      <c r="AP127" s="260">
        <v>1.113</v>
      </c>
      <c r="AQ127" s="260">
        <f t="shared" si="216"/>
        <v>0.32099999999999995</v>
      </c>
      <c r="AR127" s="284">
        <f t="shared" si="217"/>
        <v>0.1579074862576407</v>
      </c>
      <c r="AS127" s="200">
        <f t="shared" si="218"/>
        <v>0.152</v>
      </c>
      <c r="AT127" s="200">
        <f t="shared" si="219"/>
        <v>0.40740740740740738</v>
      </c>
      <c r="AU127" s="156">
        <f t="shared" si="220"/>
        <v>1.4136022143139578E-2</v>
      </c>
      <c r="AV127" s="201">
        <f t="shared" si="221"/>
        <v>-1.9645323360427174</v>
      </c>
      <c r="AW127" s="157">
        <f t="shared" si="222"/>
        <v>-1.3909081756709096</v>
      </c>
      <c r="AX127" s="321"/>
    </row>
    <row r="128" spans="1:53" ht="15" customHeight="1" x14ac:dyDescent="0.45">
      <c r="A128" s="675"/>
      <c r="B128" s="210" t="s">
        <v>112</v>
      </c>
      <c r="C128" s="679"/>
      <c r="D128" s="31" t="s">
        <v>55</v>
      </c>
      <c r="E128" s="203" t="s">
        <v>56</v>
      </c>
      <c r="F128" s="203" t="s">
        <v>57</v>
      </c>
      <c r="G128" s="203" t="s">
        <v>58</v>
      </c>
      <c r="H128" s="158" t="s">
        <v>59</v>
      </c>
      <c r="I128" s="203">
        <v>4.7</v>
      </c>
      <c r="J128" s="204">
        <v>158.6</v>
      </c>
      <c r="K128" s="204">
        <v>10</v>
      </c>
      <c r="L128" s="204">
        <v>213.8</v>
      </c>
      <c r="M128" s="204">
        <v>733.9</v>
      </c>
      <c r="N128" s="90">
        <v>6.3</v>
      </c>
      <c r="O128" s="203" t="s">
        <v>60</v>
      </c>
      <c r="P128" s="203">
        <v>15</v>
      </c>
      <c r="Q128" s="203">
        <v>1</v>
      </c>
      <c r="R128" s="14">
        <f t="shared" si="207"/>
        <v>4.6999999999999999E-6</v>
      </c>
      <c r="S128" s="198">
        <f t="shared" si="208"/>
        <v>1.5860000000000001E-4</v>
      </c>
      <c r="T128" s="198">
        <f t="shared" si="209"/>
        <v>1E-3</v>
      </c>
      <c r="U128" s="198">
        <f t="shared" si="210"/>
        <v>4.6999999999999999E-9</v>
      </c>
      <c r="V128" s="198">
        <f t="shared" si="211"/>
        <v>4.7000000000000002E-3</v>
      </c>
      <c r="W128" s="198">
        <f t="shared" si="212"/>
        <v>1.586E-7</v>
      </c>
      <c r="X128" s="267">
        <f t="shared" si="213"/>
        <v>0.15859999999999999</v>
      </c>
      <c r="Y128" s="258">
        <v>1.04</v>
      </c>
      <c r="Z128" s="258">
        <v>0.02</v>
      </c>
      <c r="AA128" s="258">
        <v>2</v>
      </c>
      <c r="AB128" s="258">
        <v>221</v>
      </c>
      <c r="AC128" s="258">
        <v>4</v>
      </c>
      <c r="AD128" s="258">
        <v>14.7</v>
      </c>
      <c r="AE128" s="258">
        <v>0.2</v>
      </c>
      <c r="AF128" s="258">
        <v>0.11</v>
      </c>
      <c r="AG128" s="258">
        <v>2E-3</v>
      </c>
      <c r="AH128" s="258">
        <v>87</v>
      </c>
      <c r="AI128" s="258">
        <v>0</v>
      </c>
      <c r="AJ128" s="258">
        <v>13003302</v>
      </c>
      <c r="AK128" s="293">
        <v>240782</v>
      </c>
      <c r="AL128" s="258">
        <v>2</v>
      </c>
      <c r="AM128" s="260">
        <v>1.867</v>
      </c>
      <c r="AN128" s="260">
        <v>1.9</v>
      </c>
      <c r="AO128" s="260">
        <v>1.522</v>
      </c>
      <c r="AP128" s="260">
        <v>1.581</v>
      </c>
      <c r="AQ128" s="260">
        <f t="shared" si="216"/>
        <v>0.31899999999999995</v>
      </c>
      <c r="AR128" s="284">
        <f t="shared" si="217"/>
        <v>0.11151471942892706</v>
      </c>
      <c r="AS128" s="200">
        <f t="shared" si="218"/>
        <v>0.11</v>
      </c>
      <c r="AT128" s="200">
        <f t="shared" si="219"/>
        <v>0.2458628841607565</v>
      </c>
      <c r="AU128" s="156">
        <f t="shared" si="220"/>
        <v>7.285974499089254E-3</v>
      </c>
      <c r="AV128" s="201">
        <f t="shared" si="221"/>
        <v>-2.4284632933157786</v>
      </c>
      <c r="AW128" s="157">
        <f t="shared" si="222"/>
        <v>-1.8051280965473131</v>
      </c>
      <c r="AX128" s="289"/>
    </row>
    <row r="129" spans="1:53" ht="15" customHeight="1" x14ac:dyDescent="0.45">
      <c r="A129" s="675"/>
      <c r="B129" s="210" t="s">
        <v>67</v>
      </c>
      <c r="C129" s="677" t="s">
        <v>212</v>
      </c>
      <c r="D129" s="31" t="s">
        <v>55</v>
      </c>
      <c r="E129" s="203" t="s">
        <v>56</v>
      </c>
      <c r="F129" s="203" t="s">
        <v>57</v>
      </c>
      <c r="G129" s="203" t="s">
        <v>58</v>
      </c>
      <c r="H129" s="158" t="s">
        <v>59</v>
      </c>
      <c r="I129" s="227">
        <v>6.8</v>
      </c>
      <c r="J129" s="228">
        <v>101.6</v>
      </c>
      <c r="K129" s="228">
        <v>16.2</v>
      </c>
      <c r="L129" s="228">
        <v>177.1</v>
      </c>
      <c r="M129" s="228">
        <v>451.5</v>
      </c>
      <c r="N129" s="90">
        <v>6.3</v>
      </c>
      <c r="O129" s="203" t="s">
        <v>60</v>
      </c>
      <c r="P129" s="203">
        <v>15</v>
      </c>
      <c r="Q129" s="203">
        <v>1</v>
      </c>
      <c r="R129" s="14">
        <f t="shared" ref="R129:R138" si="223">I129/1000000</f>
        <v>6.8000000000000001E-6</v>
      </c>
      <c r="S129" s="198">
        <f t="shared" ref="S129:S138" si="224">J129/1000000</f>
        <v>1.0159999999999999E-4</v>
      </c>
      <c r="T129" s="198">
        <f t="shared" ref="T129:T138" si="225">Q129/1000</f>
        <v>1E-3</v>
      </c>
      <c r="U129" s="198">
        <f t="shared" ref="U129:U138" si="226">T129*R129</f>
        <v>6.8000000000000005E-9</v>
      </c>
      <c r="V129" s="198">
        <f t="shared" ref="V129:V138" si="227">U129*1000000</f>
        <v>6.8000000000000005E-3</v>
      </c>
      <c r="W129" s="198">
        <f t="shared" ref="W129:W138" si="228">T129*S129</f>
        <v>1.016E-7</v>
      </c>
      <c r="X129" s="267">
        <f t="shared" ref="X129:X138" si="229">W129*1000000</f>
        <v>0.1016</v>
      </c>
      <c r="Y129" s="206" t="s">
        <v>67</v>
      </c>
      <c r="Z129" s="206" t="s">
        <v>67</v>
      </c>
      <c r="AA129" s="206" t="s">
        <v>67</v>
      </c>
      <c r="AB129" s="206" t="s">
        <v>67</v>
      </c>
      <c r="AC129" s="206" t="s">
        <v>67</v>
      </c>
      <c r="AD129" s="206" t="s">
        <v>67</v>
      </c>
      <c r="AE129" s="206" t="s">
        <v>67</v>
      </c>
      <c r="AF129" s="206" t="s">
        <v>67</v>
      </c>
      <c r="AG129" s="206" t="s">
        <v>67</v>
      </c>
      <c r="AH129" s="206" t="s">
        <v>67</v>
      </c>
      <c r="AI129" s="206" t="s">
        <v>67</v>
      </c>
      <c r="AJ129" s="206" t="s">
        <v>67</v>
      </c>
      <c r="AK129" s="251" t="s">
        <v>67</v>
      </c>
      <c r="AL129" s="206" t="s">
        <v>67</v>
      </c>
      <c r="AM129" s="206" t="s">
        <v>67</v>
      </c>
      <c r="AN129" s="206" t="s">
        <v>67</v>
      </c>
      <c r="AO129" s="206" t="s">
        <v>67</v>
      </c>
      <c r="AP129" s="206" t="s">
        <v>67</v>
      </c>
      <c r="AQ129" s="206" t="s">
        <v>67</v>
      </c>
      <c r="AR129" s="253" t="s">
        <v>67</v>
      </c>
      <c r="AS129" s="271" t="s">
        <v>67</v>
      </c>
      <c r="AT129" s="271" t="s">
        <v>67</v>
      </c>
      <c r="AU129" s="282" t="s">
        <v>67</v>
      </c>
      <c r="AV129" s="271" t="s">
        <v>67</v>
      </c>
      <c r="AW129" s="282" t="s">
        <v>67</v>
      </c>
      <c r="AX129" s="289"/>
    </row>
    <row r="130" spans="1:53" ht="15" customHeight="1" x14ac:dyDescent="0.45">
      <c r="A130" s="675"/>
      <c r="B130" s="226" t="s">
        <v>136</v>
      </c>
      <c r="C130" s="678"/>
      <c r="D130" s="31" t="s">
        <v>55</v>
      </c>
      <c r="E130" s="203" t="s">
        <v>56</v>
      </c>
      <c r="F130" s="203" t="s">
        <v>57</v>
      </c>
      <c r="G130" s="203" t="s">
        <v>58</v>
      </c>
      <c r="H130" s="158" t="s">
        <v>59</v>
      </c>
      <c r="I130" s="203">
        <v>9.4</v>
      </c>
      <c r="J130" s="204">
        <v>102.5</v>
      </c>
      <c r="K130" s="204">
        <v>23</v>
      </c>
      <c r="L130" s="204">
        <v>223.7</v>
      </c>
      <c r="M130" s="204">
        <v>610.9</v>
      </c>
      <c r="N130" s="90">
        <v>6.3</v>
      </c>
      <c r="O130" s="203" t="s">
        <v>60</v>
      </c>
      <c r="P130" s="203">
        <v>15</v>
      </c>
      <c r="Q130" s="203">
        <v>1</v>
      </c>
      <c r="R130" s="14">
        <f t="shared" si="223"/>
        <v>9.3999999999999998E-6</v>
      </c>
      <c r="S130" s="198">
        <f t="shared" si="224"/>
        <v>1.025E-4</v>
      </c>
      <c r="T130" s="198">
        <f t="shared" si="225"/>
        <v>1E-3</v>
      </c>
      <c r="U130" s="198">
        <f t="shared" si="226"/>
        <v>9.3999999999999998E-9</v>
      </c>
      <c r="V130" s="198">
        <f t="shared" si="227"/>
        <v>9.4000000000000004E-3</v>
      </c>
      <c r="W130" s="198">
        <f t="shared" si="228"/>
        <v>1.025E-7</v>
      </c>
      <c r="X130" s="267">
        <f t="shared" si="229"/>
        <v>0.10249999999999999</v>
      </c>
      <c r="Y130" s="206">
        <v>0.63</v>
      </c>
      <c r="Z130" s="206">
        <v>0.02</v>
      </c>
      <c r="AA130" s="206">
        <v>3</v>
      </c>
      <c r="AB130" s="206">
        <v>68</v>
      </c>
      <c r="AC130" s="206">
        <v>2</v>
      </c>
      <c r="AD130" s="206">
        <v>4.5</v>
      </c>
      <c r="AE130" s="206">
        <v>0.1</v>
      </c>
      <c r="AF130" s="206">
        <v>6.7000000000000004E-2</v>
      </c>
      <c r="AG130" s="206">
        <v>2E-3</v>
      </c>
      <c r="AH130" s="206">
        <v>89</v>
      </c>
      <c r="AI130" s="206">
        <v>0</v>
      </c>
      <c r="AJ130" s="206">
        <v>12967383</v>
      </c>
      <c r="AK130" s="251">
        <v>391991</v>
      </c>
      <c r="AL130" s="206">
        <v>3</v>
      </c>
      <c r="AM130" s="206">
        <v>1.31</v>
      </c>
      <c r="AN130" s="206">
        <v>1.304</v>
      </c>
      <c r="AO130" s="206">
        <v>0.877</v>
      </c>
      <c r="AP130" s="206">
        <v>0.89700000000000002</v>
      </c>
      <c r="AQ130" s="260">
        <f t="shared" ref="AQ130:AQ131" si="230">AN130-AP130</f>
        <v>0.40700000000000003</v>
      </c>
      <c r="AR130" s="284">
        <f t="shared" ref="AR130:AR131" si="231">AF130/(1-(10^-AM130))</f>
        <v>7.0450517109372501E-2</v>
      </c>
      <c r="AS130" s="200">
        <f t="shared" si="218"/>
        <v>6.7000000000000004E-2</v>
      </c>
      <c r="AT130" s="200">
        <f t="shared" si="219"/>
        <v>7.4468085106382975E-2</v>
      </c>
      <c r="AU130" s="156">
        <f t="shared" si="220"/>
        <v>6.8292682926829268E-3</v>
      </c>
      <c r="AV130" s="201">
        <f t="shared" ref="AV130" si="232">$BC$7*LN(AS130) + $BC$8*LN(AT130) + $BC$9*LN(AU130)</f>
        <v>-3.1174864656257841</v>
      </c>
      <c r="AW130" s="157">
        <f t="shared" ref="AW130" si="233">$BD$7*LN(AS130) + $BD$8*LN(AT130) + $BD$9*LN(AU130)</f>
        <v>-2.6502236464029307</v>
      </c>
      <c r="AX130" s="289"/>
    </row>
    <row r="131" spans="1:53" ht="15" customHeight="1" x14ac:dyDescent="0.45">
      <c r="A131" s="675"/>
      <c r="B131" s="226" t="s">
        <v>123</v>
      </c>
      <c r="C131" s="678"/>
      <c r="D131" s="31" t="s">
        <v>55</v>
      </c>
      <c r="E131" s="203" t="s">
        <v>56</v>
      </c>
      <c r="F131" s="203" t="s">
        <v>57</v>
      </c>
      <c r="G131" s="203" t="s">
        <v>58</v>
      </c>
      <c r="H131" s="158" t="s">
        <v>59</v>
      </c>
      <c r="I131" s="203">
        <v>4.0999999999999996</v>
      </c>
      <c r="J131" s="204">
        <v>106.7</v>
      </c>
      <c r="K131" s="204">
        <v>23.8</v>
      </c>
      <c r="L131" s="204">
        <v>187.1</v>
      </c>
      <c r="M131" s="204">
        <v>518.79999999999995</v>
      </c>
      <c r="N131" s="90">
        <v>6.3</v>
      </c>
      <c r="O131" s="203" t="s">
        <v>60</v>
      </c>
      <c r="P131" s="203">
        <v>15</v>
      </c>
      <c r="Q131" s="203">
        <v>1</v>
      </c>
      <c r="R131" s="14">
        <f t="shared" si="223"/>
        <v>4.0999999999999997E-6</v>
      </c>
      <c r="S131" s="198">
        <f t="shared" si="224"/>
        <v>1.0670000000000001E-4</v>
      </c>
      <c r="T131" s="198">
        <f t="shared" si="225"/>
        <v>1E-3</v>
      </c>
      <c r="U131" s="198">
        <f t="shared" si="226"/>
        <v>4.0999999999999995E-9</v>
      </c>
      <c r="V131" s="198">
        <f t="shared" si="227"/>
        <v>4.0999999999999995E-3</v>
      </c>
      <c r="W131" s="198">
        <f t="shared" si="228"/>
        <v>1.0670000000000001E-7</v>
      </c>
      <c r="X131" s="267">
        <f t="shared" si="229"/>
        <v>0.1067</v>
      </c>
      <c r="Y131" s="258">
        <v>1.1299999999999999</v>
      </c>
      <c r="Z131" s="258">
        <v>8.9999999999999993E-3</v>
      </c>
      <c r="AA131" s="258">
        <v>1</v>
      </c>
      <c r="AB131" s="258">
        <v>276</v>
      </c>
      <c r="AC131" s="258">
        <v>2</v>
      </c>
      <c r="AD131" s="269">
        <v>18.399999999999999</v>
      </c>
      <c r="AE131" s="258">
        <v>0.1</v>
      </c>
      <c r="AF131" s="258">
        <v>0.1196</v>
      </c>
      <c r="AG131" s="258">
        <v>8.9999999999999998E-4</v>
      </c>
      <c r="AH131" s="258">
        <v>89</v>
      </c>
      <c r="AI131" s="258">
        <v>0</v>
      </c>
      <c r="AJ131" s="258">
        <v>12538088</v>
      </c>
      <c r="AK131" s="293">
        <v>478372</v>
      </c>
      <c r="AL131" s="258">
        <v>4</v>
      </c>
      <c r="AM131" s="260">
        <v>1.375</v>
      </c>
      <c r="AN131" s="260">
        <v>1.385</v>
      </c>
      <c r="AO131" s="206">
        <v>1.089</v>
      </c>
      <c r="AP131" s="206">
        <v>1.1359999999999999</v>
      </c>
      <c r="AQ131" s="260">
        <f t="shared" si="230"/>
        <v>0.24900000000000011</v>
      </c>
      <c r="AR131" s="284">
        <f t="shared" si="231"/>
        <v>0.12486553599268511</v>
      </c>
      <c r="AS131" s="200">
        <f t="shared" ref="AS131" si="234">AF131</f>
        <v>0.1196</v>
      </c>
      <c r="AT131" s="200">
        <f t="shared" ref="AT131" si="235">Y131/(P131*60*V131)</f>
        <v>0.30623306233062331</v>
      </c>
      <c r="AU131" s="156">
        <f t="shared" ref="AU131" si="236">Y131/(P131*60*X131)</f>
        <v>1.1767156097053004E-2</v>
      </c>
      <c r="AV131" s="201">
        <f t="shared" ref="AV131" si="237">$BC$7*LN(AS131) + $BC$8*LN(AT131) + $BC$9*LN(AU131)</f>
        <v>-2.2112931071026436</v>
      </c>
      <c r="AW131" s="157">
        <f t="shared" ref="AW131" si="238">$BD$7*LN(AS131) + $BD$8*LN(AT131) + $BD$9*LN(AU131)</f>
        <v>-1.6535056313968961</v>
      </c>
      <c r="AX131" s="289"/>
    </row>
    <row r="132" spans="1:53" ht="15" customHeight="1" x14ac:dyDescent="0.45">
      <c r="A132" s="675"/>
      <c r="B132" s="226" t="s">
        <v>67</v>
      </c>
      <c r="C132" s="678"/>
      <c r="D132" s="31" t="s">
        <v>55</v>
      </c>
      <c r="E132" s="203" t="s">
        <v>56</v>
      </c>
      <c r="F132" s="203" t="s">
        <v>57</v>
      </c>
      <c r="G132" s="203" t="s">
        <v>58</v>
      </c>
      <c r="H132" s="158" t="s">
        <v>59</v>
      </c>
      <c r="I132" s="333">
        <v>4</v>
      </c>
      <c r="J132" s="228">
        <v>139</v>
      </c>
      <c r="K132" s="228">
        <v>19.899999999999999</v>
      </c>
      <c r="L132" s="228">
        <v>342.8</v>
      </c>
      <c r="M132" s="228">
        <v>719.2</v>
      </c>
      <c r="N132" s="90">
        <v>6.3</v>
      </c>
      <c r="O132" s="203" t="s">
        <v>60</v>
      </c>
      <c r="P132" s="203">
        <v>15</v>
      </c>
      <c r="Q132" s="203">
        <v>1</v>
      </c>
      <c r="R132" s="14">
        <f t="shared" si="223"/>
        <v>3.9999999999999998E-6</v>
      </c>
      <c r="S132" s="198">
        <f t="shared" si="224"/>
        <v>1.3899999999999999E-4</v>
      </c>
      <c r="T132" s="198">
        <f t="shared" si="225"/>
        <v>1E-3</v>
      </c>
      <c r="U132" s="198">
        <f t="shared" si="226"/>
        <v>4.0000000000000002E-9</v>
      </c>
      <c r="V132" s="198">
        <f t="shared" si="227"/>
        <v>4.0000000000000001E-3</v>
      </c>
      <c r="W132" s="198">
        <f t="shared" si="228"/>
        <v>1.3899999999999999E-7</v>
      </c>
      <c r="X132" s="267">
        <f t="shared" si="229"/>
        <v>0.13899999999999998</v>
      </c>
      <c r="Y132" s="206" t="s">
        <v>67</v>
      </c>
      <c r="Z132" s="206" t="s">
        <v>67</v>
      </c>
      <c r="AA132" s="206" t="s">
        <v>67</v>
      </c>
      <c r="AB132" s="206" t="s">
        <v>67</v>
      </c>
      <c r="AC132" s="206" t="s">
        <v>67</v>
      </c>
      <c r="AD132" s="206" t="s">
        <v>67</v>
      </c>
      <c r="AE132" s="206" t="s">
        <v>67</v>
      </c>
      <c r="AF132" s="206" t="s">
        <v>67</v>
      </c>
      <c r="AG132" s="206" t="s">
        <v>67</v>
      </c>
      <c r="AH132" s="206" t="s">
        <v>67</v>
      </c>
      <c r="AI132" s="206" t="s">
        <v>67</v>
      </c>
      <c r="AJ132" s="206" t="s">
        <v>67</v>
      </c>
      <c r="AK132" s="251" t="s">
        <v>67</v>
      </c>
      <c r="AL132" s="206" t="s">
        <v>67</v>
      </c>
      <c r="AM132" s="206" t="s">
        <v>67</v>
      </c>
      <c r="AN132" s="206" t="s">
        <v>67</v>
      </c>
      <c r="AO132" s="206" t="s">
        <v>67</v>
      </c>
      <c r="AP132" s="206" t="s">
        <v>67</v>
      </c>
      <c r="AQ132" s="206" t="s">
        <v>67</v>
      </c>
      <c r="AR132" s="253" t="s">
        <v>67</v>
      </c>
      <c r="AS132" s="271" t="s">
        <v>67</v>
      </c>
      <c r="AT132" s="271" t="s">
        <v>67</v>
      </c>
      <c r="AU132" s="282" t="s">
        <v>67</v>
      </c>
      <c r="AV132" s="271" t="s">
        <v>67</v>
      </c>
      <c r="AW132" s="282" t="s">
        <v>67</v>
      </c>
      <c r="AX132" s="289"/>
    </row>
    <row r="133" spans="1:53" ht="15" customHeight="1" x14ac:dyDescent="0.45">
      <c r="A133" s="676"/>
      <c r="B133" s="229" t="s">
        <v>117</v>
      </c>
      <c r="C133" s="680"/>
      <c r="D133" s="223" t="s">
        <v>55</v>
      </c>
      <c r="E133" s="231" t="s">
        <v>56</v>
      </c>
      <c r="F133" s="231" t="s">
        <v>57</v>
      </c>
      <c r="G133" s="231" t="s">
        <v>58</v>
      </c>
      <c r="H133" s="232" t="s">
        <v>59</v>
      </c>
      <c r="I133" s="223">
        <v>5.6</v>
      </c>
      <c r="J133" s="224">
        <v>129.5</v>
      </c>
      <c r="K133" s="224">
        <v>10.5</v>
      </c>
      <c r="L133" s="224">
        <v>54.3</v>
      </c>
      <c r="M133" s="225">
        <v>441.9</v>
      </c>
      <c r="N133" s="233">
        <v>6.3</v>
      </c>
      <c r="O133" s="231" t="s">
        <v>60</v>
      </c>
      <c r="P133" s="231">
        <v>15</v>
      </c>
      <c r="Q133" s="231">
        <v>1</v>
      </c>
      <c r="R133" s="234">
        <f t="shared" si="223"/>
        <v>5.5999999999999997E-6</v>
      </c>
      <c r="S133" s="235">
        <f t="shared" si="224"/>
        <v>1.295E-4</v>
      </c>
      <c r="T133" s="235">
        <f t="shared" si="225"/>
        <v>1E-3</v>
      </c>
      <c r="U133" s="235">
        <f t="shared" si="226"/>
        <v>5.5999999999999997E-9</v>
      </c>
      <c r="V133" s="235">
        <f t="shared" si="227"/>
        <v>5.5999999999999999E-3</v>
      </c>
      <c r="W133" s="235">
        <f t="shared" si="228"/>
        <v>1.2950000000000001E-7</v>
      </c>
      <c r="X133" s="268">
        <f t="shared" si="229"/>
        <v>0.1295</v>
      </c>
      <c r="Y133" s="299">
        <v>1.57</v>
      </c>
      <c r="Z133" s="237">
        <v>0.05</v>
      </c>
      <c r="AA133" s="237">
        <v>3</v>
      </c>
      <c r="AB133" s="237">
        <v>280</v>
      </c>
      <c r="AC133" s="237">
        <v>8</v>
      </c>
      <c r="AD133" s="237">
        <v>18.7</v>
      </c>
      <c r="AE133" s="237">
        <v>0.6</v>
      </c>
      <c r="AF133" s="237">
        <v>0.16600000000000001</v>
      </c>
      <c r="AG133" s="237">
        <v>5.0000000000000001E-3</v>
      </c>
      <c r="AH133" s="237">
        <v>89</v>
      </c>
      <c r="AI133" s="237">
        <v>0</v>
      </c>
      <c r="AJ133" s="237">
        <v>12549070</v>
      </c>
      <c r="AK133" s="300">
        <v>356906</v>
      </c>
      <c r="AL133" s="237">
        <v>3</v>
      </c>
      <c r="AM133" s="237">
        <v>1.613</v>
      </c>
      <c r="AN133" s="237">
        <v>1.627</v>
      </c>
      <c r="AO133" s="237">
        <v>1.2789999999999999</v>
      </c>
      <c r="AP133" s="237">
        <v>1.33</v>
      </c>
      <c r="AQ133" s="239">
        <f t="shared" ref="AQ133:AQ138" si="239">AN133-AP133</f>
        <v>0.29699999999999993</v>
      </c>
      <c r="AR133" s="281">
        <f t="shared" ref="AR133:AR138" si="240">AF133/(1-(10^-AM133))</f>
        <v>0.17014788351146803</v>
      </c>
      <c r="AS133" s="302">
        <f t="shared" ref="AS133:AS138" si="241">AF133</f>
        <v>0.16600000000000001</v>
      </c>
      <c r="AT133" s="302">
        <f t="shared" ref="AT133:AT138" si="242">Y133/(P133*60*V133)</f>
        <v>0.31150793650793651</v>
      </c>
      <c r="AU133" s="303">
        <f t="shared" ref="AU133:AU138" si="243">Y133/(P133*60*X133)</f>
        <v>1.3470613470613471E-2</v>
      </c>
      <c r="AV133" s="334">
        <f t="shared" ref="AV133:AV138" si="244">$BC$7*LN(AS133) + $BC$8*LN(AT133) + $BC$9*LN(AU133)</f>
        <v>-2.0462881305637719</v>
      </c>
      <c r="AW133" s="335">
        <f t="shared" ref="AW133:AW138" si="245">$BD$7*LN(AS133) + $BD$8*LN(AT133) + $BD$9*LN(AU133)</f>
        <v>-1.4810489766743271</v>
      </c>
      <c r="AX133" s="291"/>
      <c r="AY133" s="245"/>
      <c r="AZ133" s="245"/>
      <c r="BA133" s="245"/>
    </row>
    <row r="134" spans="1:53" ht="15" customHeight="1" x14ac:dyDescent="0.45">
      <c r="A134" s="674" t="s">
        <v>213</v>
      </c>
      <c r="B134" s="210" t="s">
        <v>100</v>
      </c>
      <c r="C134" s="677" t="s">
        <v>214</v>
      </c>
      <c r="D134" s="31" t="s">
        <v>55</v>
      </c>
      <c r="E134" s="203" t="s">
        <v>56</v>
      </c>
      <c r="F134" s="203" t="s">
        <v>57</v>
      </c>
      <c r="G134" s="203" t="s">
        <v>58</v>
      </c>
      <c r="H134" s="158" t="s">
        <v>59</v>
      </c>
      <c r="I134" s="203">
        <v>7.6</v>
      </c>
      <c r="J134" s="204">
        <v>108</v>
      </c>
      <c r="K134" s="204">
        <v>14.3</v>
      </c>
      <c r="L134" s="204">
        <v>180.7</v>
      </c>
      <c r="M134" s="204">
        <v>541</v>
      </c>
      <c r="N134" s="90">
        <v>6.3</v>
      </c>
      <c r="O134" s="203" t="s">
        <v>60</v>
      </c>
      <c r="P134" s="203">
        <v>15</v>
      </c>
      <c r="Q134" s="203">
        <v>1</v>
      </c>
      <c r="R134" s="14">
        <f t="shared" si="223"/>
        <v>7.5999999999999992E-6</v>
      </c>
      <c r="S134" s="198">
        <f t="shared" si="224"/>
        <v>1.08E-4</v>
      </c>
      <c r="T134" s="198">
        <f t="shared" si="225"/>
        <v>1E-3</v>
      </c>
      <c r="U134" s="198">
        <f t="shared" si="226"/>
        <v>7.5999999999999986E-9</v>
      </c>
      <c r="V134" s="198">
        <f t="shared" si="227"/>
        <v>7.5999999999999983E-3</v>
      </c>
      <c r="W134" s="198">
        <f t="shared" si="228"/>
        <v>1.08E-7</v>
      </c>
      <c r="X134" s="267">
        <f t="shared" si="229"/>
        <v>0.108</v>
      </c>
      <c r="Y134" s="258">
        <v>1.482</v>
      </c>
      <c r="Z134" s="258">
        <v>5.0000000000000001E-3</v>
      </c>
      <c r="AA134" s="258">
        <v>0</v>
      </c>
      <c r="AB134" s="258">
        <v>195</v>
      </c>
      <c r="AC134" s="258">
        <v>1</v>
      </c>
      <c r="AD134" s="258">
        <v>12.97</v>
      </c>
      <c r="AE134" s="258">
        <v>0.05</v>
      </c>
      <c r="AF134" s="258">
        <v>0.15679999999999999</v>
      </c>
      <c r="AG134" s="258">
        <v>5.0000000000000001E-4</v>
      </c>
      <c r="AH134" s="258">
        <v>88</v>
      </c>
      <c r="AI134" s="258">
        <v>1</v>
      </c>
      <c r="AJ134" s="258">
        <v>13186460</v>
      </c>
      <c r="AK134" s="293">
        <v>136636</v>
      </c>
      <c r="AL134" s="258">
        <v>1</v>
      </c>
      <c r="AM134" s="260">
        <v>1.5109999999999999</v>
      </c>
      <c r="AN134" s="260">
        <v>1.5029999999999999</v>
      </c>
      <c r="AO134" s="260">
        <v>1.0589999999999999</v>
      </c>
      <c r="AP134" s="260">
        <v>1.1020000000000001</v>
      </c>
      <c r="AQ134" s="260">
        <f t="shared" si="239"/>
        <v>0.4009999999999998</v>
      </c>
      <c r="AR134" s="284">
        <f t="shared" si="240"/>
        <v>0.16178823537809858</v>
      </c>
      <c r="AS134" s="200">
        <f t="shared" si="241"/>
        <v>0.15679999999999999</v>
      </c>
      <c r="AT134" s="200">
        <f t="shared" si="242"/>
        <v>0.21666666666666673</v>
      </c>
      <c r="AU134" s="156">
        <f t="shared" si="243"/>
        <v>1.5246913580246912E-2</v>
      </c>
      <c r="AV134" s="201">
        <f t="shared" si="244"/>
        <v>-2.1895473872490574</v>
      </c>
      <c r="AW134" s="157">
        <f t="shared" si="245"/>
        <v>-1.6910896879131967</v>
      </c>
      <c r="AX134" s="289"/>
    </row>
    <row r="135" spans="1:53" ht="15" customHeight="1" x14ac:dyDescent="0.45">
      <c r="A135" s="675"/>
      <c r="B135" s="210" t="s">
        <v>102</v>
      </c>
      <c r="C135" s="678"/>
      <c r="D135" s="31" t="s">
        <v>55</v>
      </c>
      <c r="E135" s="203" t="s">
        <v>56</v>
      </c>
      <c r="F135" s="203" t="s">
        <v>57</v>
      </c>
      <c r="G135" s="203" t="s">
        <v>58</v>
      </c>
      <c r="H135" s="158" t="s">
        <v>59</v>
      </c>
      <c r="I135" s="203">
        <v>7.4</v>
      </c>
      <c r="J135" s="204">
        <v>102.7</v>
      </c>
      <c r="K135" s="204">
        <v>9.3000000000000007</v>
      </c>
      <c r="L135" s="204">
        <v>177.7</v>
      </c>
      <c r="M135" s="204">
        <v>544.9</v>
      </c>
      <c r="N135" s="90">
        <v>6.3</v>
      </c>
      <c r="O135" s="203" t="s">
        <v>60</v>
      </c>
      <c r="P135" s="203">
        <v>15</v>
      </c>
      <c r="Q135" s="203">
        <v>1</v>
      </c>
      <c r="R135" s="14">
        <f t="shared" si="223"/>
        <v>7.4000000000000003E-6</v>
      </c>
      <c r="S135" s="198">
        <f t="shared" si="224"/>
        <v>1.027E-4</v>
      </c>
      <c r="T135" s="198">
        <f t="shared" si="225"/>
        <v>1E-3</v>
      </c>
      <c r="U135" s="198">
        <f t="shared" si="226"/>
        <v>7.4000000000000001E-9</v>
      </c>
      <c r="V135" s="198">
        <f t="shared" si="227"/>
        <v>7.4000000000000003E-3</v>
      </c>
      <c r="W135" s="198">
        <f t="shared" si="228"/>
        <v>1.027E-7</v>
      </c>
      <c r="X135" s="267">
        <f t="shared" si="229"/>
        <v>0.1027</v>
      </c>
      <c r="Y135" s="258">
        <v>1.4</v>
      </c>
      <c r="Z135" s="258">
        <v>0.04</v>
      </c>
      <c r="AA135" s="258">
        <v>3</v>
      </c>
      <c r="AB135" s="258">
        <v>189</v>
      </c>
      <c r="AC135" s="258">
        <v>6</v>
      </c>
      <c r="AD135" s="258">
        <v>12.6</v>
      </c>
      <c r="AE135" s="258">
        <v>0.4</v>
      </c>
      <c r="AF135" s="258">
        <v>0.14799999999999999</v>
      </c>
      <c r="AG135" s="258">
        <v>4.0000000000000001E-3</v>
      </c>
      <c r="AH135" s="258">
        <v>88</v>
      </c>
      <c r="AI135" s="258">
        <v>1</v>
      </c>
      <c r="AJ135" s="258">
        <v>12986229</v>
      </c>
      <c r="AK135" s="293">
        <v>202886</v>
      </c>
      <c r="AL135" s="258">
        <v>2</v>
      </c>
      <c r="AM135" s="260">
        <v>1.42</v>
      </c>
      <c r="AN135" s="260">
        <v>1.4259999999999999</v>
      </c>
      <c r="AO135" s="260">
        <v>1.036</v>
      </c>
      <c r="AP135" s="260">
        <v>1.069</v>
      </c>
      <c r="AQ135" s="260">
        <f t="shared" si="239"/>
        <v>0.35699999999999998</v>
      </c>
      <c r="AR135" s="284">
        <f t="shared" si="240"/>
        <v>0.15384918279305013</v>
      </c>
      <c r="AS135" s="200">
        <f t="shared" si="241"/>
        <v>0.14799999999999999</v>
      </c>
      <c r="AT135" s="200">
        <f t="shared" si="242"/>
        <v>0.21021021021021019</v>
      </c>
      <c r="AU135" s="156">
        <f t="shared" si="243"/>
        <v>1.5146597425078437E-2</v>
      </c>
      <c r="AV135" s="201">
        <f t="shared" si="244"/>
        <v>-2.2260719741907375</v>
      </c>
      <c r="AW135" s="157">
        <f t="shared" si="245"/>
        <v>-1.7350951265745536</v>
      </c>
      <c r="AX135" s="289"/>
    </row>
    <row r="136" spans="1:53" ht="15" customHeight="1" x14ac:dyDescent="0.45">
      <c r="A136" s="675"/>
      <c r="B136" s="210" t="s">
        <v>107</v>
      </c>
      <c r="C136" s="678"/>
      <c r="D136" s="31" t="s">
        <v>55</v>
      </c>
      <c r="E136" s="203" t="s">
        <v>56</v>
      </c>
      <c r="F136" s="203" t="s">
        <v>57</v>
      </c>
      <c r="G136" s="203" t="s">
        <v>58</v>
      </c>
      <c r="H136" s="158" t="s">
        <v>59</v>
      </c>
      <c r="I136" s="203">
        <v>5.0999999999999996</v>
      </c>
      <c r="J136" s="204">
        <v>104.7</v>
      </c>
      <c r="K136" s="204">
        <v>22.2</v>
      </c>
      <c r="L136" s="204">
        <v>184.6</v>
      </c>
      <c r="M136" s="204">
        <v>546.1</v>
      </c>
      <c r="N136" s="90">
        <v>6.3</v>
      </c>
      <c r="O136" s="203" t="s">
        <v>60</v>
      </c>
      <c r="P136" s="203">
        <v>15</v>
      </c>
      <c r="Q136" s="203">
        <v>1</v>
      </c>
      <c r="R136" s="14">
        <f t="shared" si="223"/>
        <v>5.0999999999999995E-6</v>
      </c>
      <c r="S136" s="198">
        <f t="shared" si="224"/>
        <v>1.047E-4</v>
      </c>
      <c r="T136" s="198">
        <f t="shared" si="225"/>
        <v>1E-3</v>
      </c>
      <c r="U136" s="198">
        <f t="shared" si="226"/>
        <v>5.0999999999999993E-9</v>
      </c>
      <c r="V136" s="198">
        <f t="shared" si="227"/>
        <v>5.0999999999999995E-3</v>
      </c>
      <c r="W136" s="198">
        <f t="shared" si="228"/>
        <v>1.047E-7</v>
      </c>
      <c r="X136" s="267">
        <f t="shared" si="229"/>
        <v>0.1047</v>
      </c>
      <c r="Y136" s="258">
        <v>1.01</v>
      </c>
      <c r="Z136" s="258">
        <v>0.05</v>
      </c>
      <c r="AA136" s="258">
        <v>5</v>
      </c>
      <c r="AB136" s="258">
        <v>199</v>
      </c>
      <c r="AC136" s="258">
        <v>10</v>
      </c>
      <c r="AD136" s="295">
        <v>13.3</v>
      </c>
      <c r="AE136" s="258">
        <v>0.7</v>
      </c>
      <c r="AF136" s="258">
        <v>0.107</v>
      </c>
      <c r="AG136" s="258">
        <v>5.0000000000000001E-3</v>
      </c>
      <c r="AH136" s="258">
        <v>89</v>
      </c>
      <c r="AI136" s="258">
        <v>0</v>
      </c>
      <c r="AJ136" s="258">
        <v>13017735</v>
      </c>
      <c r="AK136" s="293">
        <v>143420</v>
      </c>
      <c r="AL136" s="258">
        <v>1</v>
      </c>
      <c r="AM136" s="260">
        <v>1.419</v>
      </c>
      <c r="AN136" s="260">
        <v>1.42</v>
      </c>
      <c r="AO136" s="260">
        <v>1.1200000000000001</v>
      </c>
      <c r="AP136" s="260">
        <v>1.169</v>
      </c>
      <c r="AQ136" s="260">
        <f t="shared" si="239"/>
        <v>0.25099999999999989</v>
      </c>
      <c r="AR136" s="284">
        <f t="shared" si="240"/>
        <v>0.11123893566111497</v>
      </c>
      <c r="AS136" s="200">
        <f t="shared" si="241"/>
        <v>0.107</v>
      </c>
      <c r="AT136" s="200">
        <f t="shared" si="242"/>
        <v>0.22004357298474947</v>
      </c>
      <c r="AU136" s="156">
        <f t="shared" si="243"/>
        <v>1.0718454844529343E-2</v>
      </c>
      <c r="AV136" s="201">
        <f t="shared" si="244"/>
        <v>-2.4067001093689062</v>
      </c>
      <c r="AW136" s="157">
        <f t="shared" si="245"/>
        <v>-1.8744280688697583</v>
      </c>
      <c r="AX136" s="289"/>
    </row>
    <row r="137" spans="1:53" ht="15" customHeight="1" x14ac:dyDescent="0.45">
      <c r="A137" s="675"/>
      <c r="B137" s="210" t="s">
        <v>110</v>
      </c>
      <c r="C137" s="678"/>
      <c r="D137" s="31" t="s">
        <v>55</v>
      </c>
      <c r="E137" s="203" t="s">
        <v>56</v>
      </c>
      <c r="F137" s="203" t="s">
        <v>57</v>
      </c>
      <c r="G137" s="203" t="s">
        <v>58</v>
      </c>
      <c r="H137" s="158" t="s">
        <v>59</v>
      </c>
      <c r="I137" s="203">
        <v>6.2</v>
      </c>
      <c r="J137" s="204">
        <v>138.69999999999999</v>
      </c>
      <c r="K137" s="204">
        <v>12.6</v>
      </c>
      <c r="L137" s="204">
        <v>404.3</v>
      </c>
      <c r="M137" s="204">
        <v>698.2</v>
      </c>
      <c r="N137" s="90">
        <v>6.3</v>
      </c>
      <c r="O137" s="203" t="s">
        <v>60</v>
      </c>
      <c r="P137" s="203">
        <v>15</v>
      </c>
      <c r="Q137" s="203">
        <v>1</v>
      </c>
      <c r="R137" s="14">
        <f t="shared" si="223"/>
        <v>6.1999999999999999E-6</v>
      </c>
      <c r="S137" s="198">
        <f t="shared" si="224"/>
        <v>1.3869999999999998E-4</v>
      </c>
      <c r="T137" s="198">
        <f t="shared" si="225"/>
        <v>1E-3</v>
      </c>
      <c r="U137" s="198">
        <f t="shared" si="226"/>
        <v>6.2000000000000001E-9</v>
      </c>
      <c r="V137" s="198">
        <f t="shared" si="227"/>
        <v>6.1999999999999998E-3</v>
      </c>
      <c r="W137" s="198">
        <f t="shared" si="228"/>
        <v>1.3869999999999999E-7</v>
      </c>
      <c r="X137" s="267">
        <f t="shared" si="229"/>
        <v>0.13869999999999999</v>
      </c>
      <c r="Y137" s="258">
        <v>0.42</v>
      </c>
      <c r="Z137" s="258">
        <v>0.02</v>
      </c>
      <c r="AA137" s="258">
        <v>5</v>
      </c>
      <c r="AB137" s="258">
        <v>68</v>
      </c>
      <c r="AC137" s="258">
        <v>3</v>
      </c>
      <c r="AD137" s="258">
        <v>4.5</v>
      </c>
      <c r="AE137" s="258">
        <v>0.2</v>
      </c>
      <c r="AF137" s="258">
        <v>4.4999999999999998E-2</v>
      </c>
      <c r="AG137" s="293">
        <v>2E-3</v>
      </c>
      <c r="AH137" s="258">
        <v>86</v>
      </c>
      <c r="AI137" s="258">
        <v>1</v>
      </c>
      <c r="AJ137" s="258">
        <v>13002701</v>
      </c>
      <c r="AK137" s="293">
        <v>829654</v>
      </c>
      <c r="AL137" s="258">
        <v>6</v>
      </c>
      <c r="AM137" s="260">
        <v>1.4530000000000001</v>
      </c>
      <c r="AN137" s="260">
        <v>1.482</v>
      </c>
      <c r="AO137" s="260">
        <v>1.024</v>
      </c>
      <c r="AP137" s="260">
        <v>1.0569999999999999</v>
      </c>
      <c r="AQ137" s="260">
        <f t="shared" si="239"/>
        <v>0.42500000000000004</v>
      </c>
      <c r="AR137" s="284">
        <f t="shared" si="240"/>
        <v>4.664358403344069E-2</v>
      </c>
      <c r="AS137" s="200">
        <f t="shared" si="241"/>
        <v>4.4999999999999998E-2</v>
      </c>
      <c r="AT137" s="200">
        <f t="shared" si="242"/>
        <v>7.5268817204301078E-2</v>
      </c>
      <c r="AU137" s="156">
        <f t="shared" si="243"/>
        <v>3.3645758231194427E-3</v>
      </c>
      <c r="AV137" s="201">
        <f t="shared" si="244"/>
        <v>-3.4140035291974407</v>
      </c>
      <c r="AW137" s="157">
        <f t="shared" si="245"/>
        <v>-2.84389106665488</v>
      </c>
      <c r="AX137" s="321" t="s">
        <v>197</v>
      </c>
    </row>
    <row r="138" spans="1:53" ht="15" customHeight="1" x14ac:dyDescent="0.45">
      <c r="A138" s="675"/>
      <c r="B138" s="210" t="s">
        <v>112</v>
      </c>
      <c r="C138" s="679"/>
      <c r="D138" s="31" t="s">
        <v>55</v>
      </c>
      <c r="E138" s="203" t="s">
        <v>56</v>
      </c>
      <c r="F138" s="203" t="s">
        <v>57</v>
      </c>
      <c r="G138" s="203" t="s">
        <v>58</v>
      </c>
      <c r="H138" s="158" t="s">
        <v>59</v>
      </c>
      <c r="I138" s="203">
        <v>6.3</v>
      </c>
      <c r="J138" s="204">
        <v>72.5</v>
      </c>
      <c r="K138" s="204">
        <v>17.399999999999999</v>
      </c>
      <c r="L138" s="204">
        <v>288.7</v>
      </c>
      <c r="M138" s="204">
        <v>869.9</v>
      </c>
      <c r="N138" s="90">
        <v>6.3</v>
      </c>
      <c r="O138" s="203" t="s">
        <v>60</v>
      </c>
      <c r="P138" s="203">
        <v>15</v>
      </c>
      <c r="Q138" s="203">
        <v>1</v>
      </c>
      <c r="R138" s="14">
        <f t="shared" si="223"/>
        <v>6.2999999999999998E-6</v>
      </c>
      <c r="S138" s="198">
        <f t="shared" si="224"/>
        <v>7.25E-5</v>
      </c>
      <c r="T138" s="198">
        <f t="shared" si="225"/>
        <v>1E-3</v>
      </c>
      <c r="U138" s="198">
        <f t="shared" si="226"/>
        <v>6.3000000000000002E-9</v>
      </c>
      <c r="V138" s="198">
        <f t="shared" si="227"/>
        <v>6.3E-3</v>
      </c>
      <c r="W138" s="198">
        <f t="shared" si="228"/>
        <v>7.2500000000000007E-8</v>
      </c>
      <c r="X138" s="267">
        <f t="shared" si="229"/>
        <v>7.2500000000000009E-2</v>
      </c>
      <c r="Y138" s="258">
        <v>0.09</v>
      </c>
      <c r="Z138" s="258">
        <v>0.03</v>
      </c>
      <c r="AA138" s="258">
        <v>33</v>
      </c>
      <c r="AB138" s="258">
        <v>15</v>
      </c>
      <c r="AC138" s="258">
        <v>4</v>
      </c>
      <c r="AD138" s="258">
        <v>1</v>
      </c>
      <c r="AE138" s="258">
        <v>0.3</v>
      </c>
      <c r="AF138" s="258">
        <v>0.01</v>
      </c>
      <c r="AG138" s="258">
        <v>3.0000000000000001E-3</v>
      </c>
      <c r="AH138" s="258">
        <v>80</v>
      </c>
      <c r="AI138" s="258">
        <v>2</v>
      </c>
      <c r="AJ138" s="258">
        <v>12878656</v>
      </c>
      <c r="AK138" s="293">
        <v>269432</v>
      </c>
      <c r="AL138" s="258">
        <v>2</v>
      </c>
      <c r="AM138" s="260">
        <v>1.5</v>
      </c>
      <c r="AN138" s="260">
        <v>1.52</v>
      </c>
      <c r="AO138" s="260">
        <v>0.17299999999999999</v>
      </c>
      <c r="AP138" s="260">
        <v>0.17399999999999999</v>
      </c>
      <c r="AQ138" s="260">
        <f t="shared" si="239"/>
        <v>1.3460000000000001</v>
      </c>
      <c r="AR138" s="284">
        <f t="shared" si="240"/>
        <v>1.0326554320337175E-2</v>
      </c>
      <c r="AS138" s="200">
        <f t="shared" si="241"/>
        <v>0.01</v>
      </c>
      <c r="AT138" s="200">
        <f t="shared" si="242"/>
        <v>1.5873015873015872E-2</v>
      </c>
      <c r="AU138" s="156">
        <f t="shared" si="243"/>
        <v>1.3793103448275859E-3</v>
      </c>
      <c r="AV138" s="201">
        <f t="shared" si="244"/>
        <v>-4.8165562959227852</v>
      </c>
      <c r="AW138" s="157">
        <f t="shared" si="245"/>
        <v>-4.3741524561898117</v>
      </c>
      <c r="AX138" s="321" t="s">
        <v>216</v>
      </c>
    </row>
    <row r="139" spans="1:53" ht="15" customHeight="1" x14ac:dyDescent="0.45">
      <c r="A139" s="675"/>
      <c r="B139" s="210" t="s">
        <v>67</v>
      </c>
      <c r="C139" s="677" t="s">
        <v>215</v>
      </c>
      <c r="D139" s="31" t="s">
        <v>55</v>
      </c>
      <c r="E139" s="203" t="s">
        <v>56</v>
      </c>
      <c r="F139" s="203" t="s">
        <v>57</v>
      </c>
      <c r="G139" s="203" t="s">
        <v>58</v>
      </c>
      <c r="H139" s="158" t="s">
        <v>59</v>
      </c>
      <c r="I139" s="227">
        <v>7</v>
      </c>
      <c r="J139" s="228">
        <v>106.6</v>
      </c>
      <c r="K139" s="228">
        <v>17.899999999999999</v>
      </c>
      <c r="L139" s="228">
        <v>195.3</v>
      </c>
      <c r="M139" s="228">
        <v>575.20000000000005</v>
      </c>
      <c r="N139" s="90">
        <v>6.3</v>
      </c>
      <c r="O139" s="203" t="s">
        <v>60</v>
      </c>
      <c r="P139" s="203">
        <v>15</v>
      </c>
      <c r="Q139" s="203">
        <v>1</v>
      </c>
      <c r="R139" s="14">
        <f t="shared" ref="R139:R148" si="246">I139/1000000</f>
        <v>6.9999999999999999E-6</v>
      </c>
      <c r="S139" s="198">
        <f t="shared" ref="S139:S148" si="247">J139/1000000</f>
        <v>1.0659999999999999E-4</v>
      </c>
      <c r="T139" s="198">
        <f t="shared" ref="T139:T148" si="248">Q139/1000</f>
        <v>1E-3</v>
      </c>
      <c r="U139" s="198">
        <f t="shared" ref="U139:U148" si="249">T139*R139</f>
        <v>6.9999999999999998E-9</v>
      </c>
      <c r="V139" s="198">
        <f t="shared" ref="V139:V148" si="250">U139*1000000</f>
        <v>7.0000000000000001E-3</v>
      </c>
      <c r="W139" s="198">
        <f t="shared" ref="W139:W148" si="251">T139*S139</f>
        <v>1.0659999999999999E-7</v>
      </c>
      <c r="X139" s="267">
        <f t="shared" ref="X139:X148" si="252">W139*1000000</f>
        <v>0.10659999999999999</v>
      </c>
      <c r="Y139" s="206" t="s">
        <v>67</v>
      </c>
      <c r="Z139" s="206" t="s">
        <v>67</v>
      </c>
      <c r="AA139" s="206" t="s">
        <v>67</v>
      </c>
      <c r="AB139" s="206" t="s">
        <v>67</v>
      </c>
      <c r="AC139" s="206" t="s">
        <v>67</v>
      </c>
      <c r="AD139" s="206" t="s">
        <v>67</v>
      </c>
      <c r="AE139" s="206" t="s">
        <v>67</v>
      </c>
      <c r="AF139" s="206" t="s">
        <v>67</v>
      </c>
      <c r="AG139" s="206" t="s">
        <v>67</v>
      </c>
      <c r="AH139" s="206" t="s">
        <v>67</v>
      </c>
      <c r="AI139" s="206" t="s">
        <v>67</v>
      </c>
      <c r="AJ139" s="206" t="s">
        <v>67</v>
      </c>
      <c r="AK139" s="251" t="s">
        <v>67</v>
      </c>
      <c r="AL139" s="206" t="s">
        <v>67</v>
      </c>
      <c r="AM139" s="206" t="s">
        <v>67</v>
      </c>
      <c r="AN139" s="206" t="s">
        <v>67</v>
      </c>
      <c r="AO139" s="206" t="s">
        <v>67</v>
      </c>
      <c r="AP139" s="206" t="s">
        <v>67</v>
      </c>
      <c r="AQ139" s="206" t="s">
        <v>67</v>
      </c>
      <c r="AR139" s="253" t="s">
        <v>67</v>
      </c>
      <c r="AS139" s="271" t="s">
        <v>67</v>
      </c>
      <c r="AT139" s="271" t="s">
        <v>67</v>
      </c>
      <c r="AU139" s="282" t="s">
        <v>67</v>
      </c>
      <c r="AV139" s="271" t="s">
        <v>67</v>
      </c>
      <c r="AW139" s="282" t="s">
        <v>67</v>
      </c>
      <c r="AX139" s="289"/>
    </row>
    <row r="140" spans="1:53" ht="15" customHeight="1" x14ac:dyDescent="0.45">
      <c r="A140" s="675"/>
      <c r="B140" s="226" t="s">
        <v>136</v>
      </c>
      <c r="C140" s="678"/>
      <c r="D140" s="31" t="s">
        <v>55</v>
      </c>
      <c r="E140" s="203" t="s">
        <v>56</v>
      </c>
      <c r="F140" s="203" t="s">
        <v>57</v>
      </c>
      <c r="G140" s="203" t="s">
        <v>58</v>
      </c>
      <c r="H140" s="158" t="s">
        <v>59</v>
      </c>
      <c r="I140" s="203">
        <v>8.3000000000000007</v>
      </c>
      <c r="J140" s="204">
        <v>104.1</v>
      </c>
      <c r="K140" s="204">
        <v>10</v>
      </c>
      <c r="L140" s="204">
        <v>206.6</v>
      </c>
      <c r="M140" s="204">
        <v>618.70000000000005</v>
      </c>
      <c r="N140" s="90">
        <v>6.3</v>
      </c>
      <c r="O140" s="203" t="s">
        <v>60</v>
      </c>
      <c r="P140" s="203">
        <v>15</v>
      </c>
      <c r="Q140" s="203">
        <v>1</v>
      </c>
      <c r="R140" s="14">
        <f t="shared" si="246"/>
        <v>8.3000000000000002E-6</v>
      </c>
      <c r="S140" s="198">
        <f t="shared" si="247"/>
        <v>1.041E-4</v>
      </c>
      <c r="T140" s="198">
        <f t="shared" si="248"/>
        <v>1E-3</v>
      </c>
      <c r="U140" s="198">
        <f t="shared" si="249"/>
        <v>8.2999999999999999E-9</v>
      </c>
      <c r="V140" s="198">
        <f t="shared" si="250"/>
        <v>8.3000000000000001E-3</v>
      </c>
      <c r="W140" s="198">
        <f t="shared" si="251"/>
        <v>1.041E-7</v>
      </c>
      <c r="X140" s="267">
        <f t="shared" si="252"/>
        <v>0.1041</v>
      </c>
      <c r="Y140" s="206">
        <v>1.01</v>
      </c>
      <c r="Z140" s="206">
        <v>0.02</v>
      </c>
      <c r="AA140" s="206">
        <v>2</v>
      </c>
      <c r="AB140" s="206">
        <v>121</v>
      </c>
      <c r="AC140" s="206">
        <v>3</v>
      </c>
      <c r="AD140" s="206">
        <v>8.1</v>
      </c>
      <c r="AE140" s="206">
        <v>0.2</v>
      </c>
      <c r="AF140" s="206">
        <v>0.106</v>
      </c>
      <c r="AG140" s="206">
        <v>2E-3</v>
      </c>
      <c r="AH140" s="206">
        <v>88</v>
      </c>
      <c r="AI140" s="206">
        <v>0</v>
      </c>
      <c r="AJ140" s="206">
        <v>12963553</v>
      </c>
      <c r="AK140" s="251">
        <v>116698</v>
      </c>
      <c r="AL140" s="206">
        <v>1</v>
      </c>
      <c r="AM140" s="206">
        <v>1.49</v>
      </c>
      <c r="AN140" s="206">
        <v>1.4770000000000001</v>
      </c>
      <c r="AO140" s="206">
        <v>1.004</v>
      </c>
      <c r="AP140" s="206">
        <v>1.042</v>
      </c>
      <c r="AQ140" s="260">
        <f t="shared" ref="AQ140:AQ142" si="253">AN140-AP140</f>
        <v>0.43500000000000005</v>
      </c>
      <c r="AR140" s="284">
        <f t="shared" ref="AR140:AR142" si="254">AF140/(1-(10^-AM140))</f>
        <v>0.10954480025108751</v>
      </c>
      <c r="AS140" s="200">
        <f t="shared" ref="AS140:AS142" si="255">AF140</f>
        <v>0.106</v>
      </c>
      <c r="AT140" s="200">
        <f t="shared" ref="AT140:AT142" si="256">Y140/(P140*60*V140)</f>
        <v>0.1352074966532798</v>
      </c>
      <c r="AU140" s="156">
        <f t="shared" ref="AU140:AU142" si="257">Y140/(P140*60*X140)</f>
        <v>1.0780232682249974E-2</v>
      </c>
      <c r="AV140" s="201">
        <f t="shared" ref="AV140:AV142" si="258">$BC$7*LN(AS140) + $BC$8*LN(AT140) + $BC$9*LN(AU140)</f>
        <v>-2.604112567086637</v>
      </c>
      <c r="AW140" s="157">
        <f t="shared" ref="AW140:AW142" si="259">$BD$7*LN(AS140) + $BD$8*LN(AT140) + $BD$9*LN(AU140)</f>
        <v>-2.1226304265808138</v>
      </c>
      <c r="AX140" s="289"/>
    </row>
    <row r="141" spans="1:53" ht="15" customHeight="1" x14ac:dyDescent="0.45">
      <c r="A141" s="675"/>
      <c r="B141" s="226" t="s">
        <v>123</v>
      </c>
      <c r="C141" s="678"/>
      <c r="D141" s="31" t="s">
        <v>55</v>
      </c>
      <c r="E141" s="203" t="s">
        <v>56</v>
      </c>
      <c r="F141" s="203" t="s">
        <v>57</v>
      </c>
      <c r="G141" s="203" t="s">
        <v>58</v>
      </c>
      <c r="H141" s="158" t="s">
        <v>59</v>
      </c>
      <c r="I141" s="203">
        <v>3.2</v>
      </c>
      <c r="J141" s="204">
        <v>105</v>
      </c>
      <c r="K141" s="204">
        <v>27.6</v>
      </c>
      <c r="L141" s="204">
        <v>193.1</v>
      </c>
      <c r="M141" s="204">
        <v>547.20000000000005</v>
      </c>
      <c r="N141" s="90">
        <v>6.3</v>
      </c>
      <c r="O141" s="203" t="s">
        <v>60</v>
      </c>
      <c r="P141" s="203">
        <v>15</v>
      </c>
      <c r="Q141" s="203">
        <v>1</v>
      </c>
      <c r="R141" s="14">
        <f t="shared" si="246"/>
        <v>3.2000000000000003E-6</v>
      </c>
      <c r="S141" s="198">
        <f t="shared" si="247"/>
        <v>1.05E-4</v>
      </c>
      <c r="T141" s="198">
        <f t="shared" si="248"/>
        <v>1E-3</v>
      </c>
      <c r="U141" s="198">
        <f t="shared" si="249"/>
        <v>3.2000000000000005E-9</v>
      </c>
      <c r="V141" s="198">
        <f t="shared" si="250"/>
        <v>3.2000000000000006E-3</v>
      </c>
      <c r="W141" s="198">
        <f t="shared" si="251"/>
        <v>1.05E-7</v>
      </c>
      <c r="X141" s="267">
        <f t="shared" si="252"/>
        <v>0.105</v>
      </c>
      <c r="Y141" s="258">
        <v>0.82</v>
      </c>
      <c r="Z141" s="258">
        <v>0.02</v>
      </c>
      <c r="AA141" s="258">
        <v>2</v>
      </c>
      <c r="AB141" s="258">
        <v>255</v>
      </c>
      <c r="AC141" s="258">
        <v>7</v>
      </c>
      <c r="AD141" s="269">
        <v>17</v>
      </c>
      <c r="AE141" s="258">
        <v>0.5</v>
      </c>
      <c r="AF141" s="258">
        <v>8.5999999999999993E-2</v>
      </c>
      <c r="AG141" s="258">
        <v>2E-3</v>
      </c>
      <c r="AH141" s="258">
        <v>89</v>
      </c>
      <c r="AI141" s="258">
        <v>1</v>
      </c>
      <c r="AJ141" s="258">
        <v>12833502</v>
      </c>
      <c r="AK141" s="293">
        <v>499963</v>
      </c>
      <c r="AL141" s="258">
        <v>4</v>
      </c>
      <c r="AM141" s="260">
        <v>1.3620000000000001</v>
      </c>
      <c r="AN141" s="260">
        <v>1.3759999999999999</v>
      </c>
      <c r="AO141" s="206">
        <v>1.137</v>
      </c>
      <c r="AP141" s="206">
        <v>1.1870000000000001</v>
      </c>
      <c r="AQ141" s="260">
        <f t="shared" si="253"/>
        <v>0.18899999999999983</v>
      </c>
      <c r="AR141" s="284">
        <f t="shared" si="254"/>
        <v>8.9906530680026658E-2</v>
      </c>
      <c r="AS141" s="200">
        <f t="shared" si="255"/>
        <v>8.5999999999999993E-2</v>
      </c>
      <c r="AT141" s="200">
        <f t="shared" si="256"/>
        <v>0.28472222222222215</v>
      </c>
      <c r="AU141" s="156">
        <f t="shared" si="257"/>
        <v>8.6772486772486775E-3</v>
      </c>
      <c r="AV141" s="201">
        <f t="shared" si="258"/>
        <v>-2.4332698408848361</v>
      </c>
      <c r="AW141" s="157">
        <f t="shared" si="259"/>
        <v>-1.8548246078001611</v>
      </c>
      <c r="AX141" s="289"/>
    </row>
    <row r="142" spans="1:53" ht="15" customHeight="1" x14ac:dyDescent="0.45">
      <c r="A142" s="675"/>
      <c r="B142" s="210" t="s">
        <v>117</v>
      </c>
      <c r="C142" s="678"/>
      <c r="D142" s="31" t="s">
        <v>55</v>
      </c>
      <c r="E142" s="203" t="s">
        <v>56</v>
      </c>
      <c r="F142" s="203" t="s">
        <v>57</v>
      </c>
      <c r="G142" s="203" t="s">
        <v>58</v>
      </c>
      <c r="H142" s="158" t="s">
        <v>59</v>
      </c>
      <c r="I142" s="338">
        <v>5.7</v>
      </c>
      <c r="J142" s="204">
        <v>126.1</v>
      </c>
      <c r="K142" s="204">
        <v>17.899999999999999</v>
      </c>
      <c r="L142" s="204">
        <v>251.2</v>
      </c>
      <c r="M142" s="204">
        <v>469.5</v>
      </c>
      <c r="N142" s="90">
        <v>6.3</v>
      </c>
      <c r="O142" s="203" t="s">
        <v>60</v>
      </c>
      <c r="P142" s="203">
        <v>15</v>
      </c>
      <c r="Q142" s="203">
        <v>1</v>
      </c>
      <c r="R142" s="14">
        <f t="shared" si="246"/>
        <v>5.7000000000000005E-6</v>
      </c>
      <c r="S142" s="198">
        <f t="shared" si="247"/>
        <v>1.261E-4</v>
      </c>
      <c r="T142" s="198">
        <f t="shared" si="248"/>
        <v>1E-3</v>
      </c>
      <c r="U142" s="198">
        <f t="shared" si="249"/>
        <v>5.7000000000000006E-9</v>
      </c>
      <c r="V142" s="198">
        <f t="shared" si="250"/>
        <v>5.7000000000000002E-3</v>
      </c>
      <c r="W142" s="198">
        <f t="shared" si="251"/>
        <v>1.261E-7</v>
      </c>
      <c r="X142" s="267">
        <f t="shared" si="252"/>
        <v>0.12609999999999999</v>
      </c>
      <c r="Y142" s="206">
        <v>1.5739000000000001</v>
      </c>
      <c r="Z142" s="206">
        <v>6.9999999999999999E-4</v>
      </c>
      <c r="AA142" s="206">
        <v>0</v>
      </c>
      <c r="AB142" s="206">
        <v>276</v>
      </c>
      <c r="AC142" s="206">
        <v>0</v>
      </c>
      <c r="AD142" s="206">
        <v>18.399999999999999</v>
      </c>
      <c r="AE142" s="206">
        <v>0</v>
      </c>
      <c r="AF142" s="206">
        <v>0.16655</v>
      </c>
      <c r="AG142" s="251">
        <v>6.9999999999999994E-5</v>
      </c>
      <c r="AH142" s="206">
        <v>88</v>
      </c>
      <c r="AI142" s="206">
        <v>1</v>
      </c>
      <c r="AJ142" s="206">
        <v>12965778</v>
      </c>
      <c r="AK142" s="251">
        <v>311174</v>
      </c>
      <c r="AL142" s="206">
        <v>2</v>
      </c>
      <c r="AM142" s="206">
        <v>1.7090000000000001</v>
      </c>
      <c r="AN142" s="206">
        <v>1.7090000000000001</v>
      </c>
      <c r="AO142" s="206">
        <v>1.2649999999999999</v>
      </c>
      <c r="AP142" s="206">
        <v>1.323</v>
      </c>
      <c r="AQ142" s="206">
        <f t="shared" si="253"/>
        <v>0.38600000000000012</v>
      </c>
      <c r="AR142" s="284">
        <f t="shared" si="254"/>
        <v>0.16986983317316295</v>
      </c>
      <c r="AS142" s="200">
        <f t="shared" si="255"/>
        <v>0.16655</v>
      </c>
      <c r="AT142" s="200">
        <f t="shared" si="256"/>
        <v>0.30680311890838208</v>
      </c>
      <c r="AU142" s="156">
        <f t="shared" si="257"/>
        <v>1.3868182218697685E-2</v>
      </c>
      <c r="AV142" s="201">
        <f t="shared" si="258"/>
        <v>-2.0452351255274093</v>
      </c>
      <c r="AW142" s="157">
        <f t="shared" si="259"/>
        <v>-1.4870043789748542</v>
      </c>
      <c r="AX142" s="289"/>
    </row>
    <row r="143" spans="1:53" ht="15" customHeight="1" x14ac:dyDescent="0.45">
      <c r="A143" s="676"/>
      <c r="B143" s="229" t="s">
        <v>67</v>
      </c>
      <c r="C143" s="680"/>
      <c r="D143" s="223" t="s">
        <v>55</v>
      </c>
      <c r="E143" s="231" t="s">
        <v>56</v>
      </c>
      <c r="F143" s="231" t="s">
        <v>57</v>
      </c>
      <c r="G143" s="231" t="s">
        <v>58</v>
      </c>
      <c r="H143" s="232" t="s">
        <v>59</v>
      </c>
      <c r="I143" s="296">
        <v>4.4000000000000004</v>
      </c>
      <c r="J143" s="297">
        <v>116.8</v>
      </c>
      <c r="K143" s="297">
        <v>17.899999999999999</v>
      </c>
      <c r="L143" s="297">
        <v>453.9</v>
      </c>
      <c r="M143" s="298">
        <v>756.9</v>
      </c>
      <c r="N143" s="233">
        <v>6.3</v>
      </c>
      <c r="O143" s="231" t="s">
        <v>60</v>
      </c>
      <c r="P143" s="231">
        <v>15</v>
      </c>
      <c r="Q143" s="231">
        <v>1</v>
      </c>
      <c r="R143" s="234">
        <f t="shared" si="246"/>
        <v>4.4000000000000002E-6</v>
      </c>
      <c r="S143" s="235">
        <f t="shared" si="247"/>
        <v>1.1679999999999999E-4</v>
      </c>
      <c r="T143" s="235">
        <f t="shared" si="248"/>
        <v>1E-3</v>
      </c>
      <c r="U143" s="235">
        <f t="shared" si="249"/>
        <v>4.4000000000000005E-9</v>
      </c>
      <c r="V143" s="235">
        <f t="shared" si="250"/>
        <v>4.4000000000000003E-3</v>
      </c>
      <c r="W143" s="235">
        <f t="shared" si="251"/>
        <v>1.168E-7</v>
      </c>
      <c r="X143" s="268">
        <f t="shared" si="252"/>
        <v>0.1168</v>
      </c>
      <c r="Y143" s="299" t="s">
        <v>67</v>
      </c>
      <c r="Z143" s="237" t="s">
        <v>67</v>
      </c>
      <c r="AA143" s="237" t="s">
        <v>67</v>
      </c>
      <c r="AB143" s="237" t="s">
        <v>67</v>
      </c>
      <c r="AC143" s="237" t="s">
        <v>67</v>
      </c>
      <c r="AD143" s="237" t="s">
        <v>67</v>
      </c>
      <c r="AE143" s="237" t="s">
        <v>67</v>
      </c>
      <c r="AF143" s="237" t="s">
        <v>67</v>
      </c>
      <c r="AG143" s="237" t="s">
        <v>67</v>
      </c>
      <c r="AH143" s="237" t="s">
        <v>67</v>
      </c>
      <c r="AI143" s="237" t="s">
        <v>67</v>
      </c>
      <c r="AJ143" s="237" t="s">
        <v>67</v>
      </c>
      <c r="AK143" s="300" t="s">
        <v>67</v>
      </c>
      <c r="AL143" s="237" t="s">
        <v>67</v>
      </c>
      <c r="AM143" s="237" t="s">
        <v>67</v>
      </c>
      <c r="AN143" s="237" t="s">
        <v>67</v>
      </c>
      <c r="AO143" s="237" t="s">
        <v>67</v>
      </c>
      <c r="AP143" s="237" t="s">
        <v>67</v>
      </c>
      <c r="AQ143" s="237" t="s">
        <v>67</v>
      </c>
      <c r="AR143" s="301" t="s">
        <v>67</v>
      </c>
      <c r="AS143" s="302" t="s">
        <v>67</v>
      </c>
      <c r="AT143" s="302" t="s">
        <v>67</v>
      </c>
      <c r="AU143" s="303" t="s">
        <v>67</v>
      </c>
      <c r="AV143" s="302" t="s">
        <v>67</v>
      </c>
      <c r="AW143" s="303" t="s">
        <v>67</v>
      </c>
      <c r="AX143" s="291"/>
      <c r="AY143" s="245"/>
      <c r="AZ143" s="245"/>
      <c r="BA143" s="245"/>
    </row>
    <row r="144" spans="1:53" ht="15" customHeight="1" x14ac:dyDescent="0.45">
      <c r="A144" s="674" t="s">
        <v>219</v>
      </c>
      <c r="B144" s="210" t="s">
        <v>100</v>
      </c>
      <c r="C144" s="677" t="s">
        <v>217</v>
      </c>
      <c r="D144" s="31" t="s">
        <v>55</v>
      </c>
      <c r="E144" s="203" t="s">
        <v>56</v>
      </c>
      <c r="F144" s="203" t="s">
        <v>57</v>
      </c>
      <c r="G144" s="203" t="s">
        <v>58</v>
      </c>
      <c r="H144" s="158" t="s">
        <v>59</v>
      </c>
      <c r="I144" s="203">
        <v>5.5</v>
      </c>
      <c r="J144" s="204">
        <v>107.7</v>
      </c>
      <c r="K144" s="204">
        <v>18.399999999999999</v>
      </c>
      <c r="L144" s="204">
        <v>206.5</v>
      </c>
      <c r="M144" s="204">
        <v>600.70000000000005</v>
      </c>
      <c r="N144" s="90">
        <v>6.3</v>
      </c>
      <c r="O144" s="203" t="s">
        <v>60</v>
      </c>
      <c r="P144" s="203">
        <v>15</v>
      </c>
      <c r="Q144" s="203">
        <v>1</v>
      </c>
      <c r="R144" s="14">
        <f t="shared" si="246"/>
        <v>5.4999999999999999E-6</v>
      </c>
      <c r="S144" s="198">
        <f t="shared" si="247"/>
        <v>1.077E-4</v>
      </c>
      <c r="T144" s="198">
        <f t="shared" si="248"/>
        <v>1E-3</v>
      </c>
      <c r="U144" s="198">
        <f t="shared" si="249"/>
        <v>5.4999999999999996E-9</v>
      </c>
      <c r="V144" s="198">
        <f t="shared" si="250"/>
        <v>5.4999999999999997E-3</v>
      </c>
      <c r="W144" s="198">
        <f t="shared" si="251"/>
        <v>1.077E-7</v>
      </c>
      <c r="X144" s="267">
        <f t="shared" si="252"/>
        <v>0.1077</v>
      </c>
      <c r="Y144" s="258">
        <v>0.6</v>
      </c>
      <c r="Z144" s="258">
        <v>0.03</v>
      </c>
      <c r="AA144" s="258">
        <v>5</v>
      </c>
      <c r="AB144" s="258">
        <v>109</v>
      </c>
      <c r="AC144" s="258">
        <v>6</v>
      </c>
      <c r="AD144" s="258">
        <v>7.3</v>
      </c>
      <c r="AE144" s="258">
        <v>0.4</v>
      </c>
      <c r="AF144" s="258">
        <v>6.3E-2</v>
      </c>
      <c r="AG144" s="258">
        <v>3.0000000000000001E-3</v>
      </c>
      <c r="AH144" s="258">
        <v>87</v>
      </c>
      <c r="AI144" s="258">
        <v>1</v>
      </c>
      <c r="AJ144" s="258">
        <v>12198155</v>
      </c>
      <c r="AK144" s="293">
        <v>490719</v>
      </c>
      <c r="AL144" s="258">
        <v>4</v>
      </c>
      <c r="AM144" s="260">
        <v>1.3260000000000001</v>
      </c>
      <c r="AN144" s="260">
        <v>1.3360000000000001</v>
      </c>
      <c r="AO144" s="260">
        <v>1.145</v>
      </c>
      <c r="AP144" s="260">
        <v>1.1919999999999999</v>
      </c>
      <c r="AQ144" s="260">
        <f t="shared" ref="AQ144:AQ161" si="260">AN144-AP144</f>
        <v>0.14400000000000013</v>
      </c>
      <c r="AR144" s="284">
        <f t="shared" ref="AR144:AR161" si="261">AF144/(1-(10^-AM144))</f>
        <v>6.6121344287688316E-2</v>
      </c>
      <c r="AS144" s="200">
        <f t="shared" ref="AS144:AS148" si="262">AF144</f>
        <v>6.3E-2</v>
      </c>
      <c r="AT144" s="200">
        <f t="shared" ref="AT144:AT148" si="263">Y144/(P144*60*V144)</f>
        <v>0.12121212121212123</v>
      </c>
      <c r="AU144" s="156">
        <f t="shared" ref="AU144:AU148" si="264">Y144/(P144*60*X144)</f>
        <v>6.1900340451872477E-3</v>
      </c>
      <c r="AV144" s="201">
        <f t="shared" ref="AV144:AV148" si="265">$BC$7*LN(AS144) + $BC$8*LN(AT144) + $BC$9*LN(AU144)</f>
        <v>-2.9668964396289788</v>
      </c>
      <c r="AW144" s="157">
        <f t="shared" ref="AW144:AW148" si="266">$BD$7*LN(AS144) + $BD$8*LN(AT144) + $BD$9*LN(AU144)</f>
        <v>-2.4374168764685971</v>
      </c>
      <c r="AX144" s="289"/>
    </row>
    <row r="145" spans="1:53" ht="15" customHeight="1" x14ac:dyDescent="0.45">
      <c r="A145" s="675"/>
      <c r="B145" s="210" t="s">
        <v>102</v>
      </c>
      <c r="C145" s="678"/>
      <c r="D145" s="31" t="s">
        <v>55</v>
      </c>
      <c r="E145" s="203" t="s">
        <v>56</v>
      </c>
      <c r="F145" s="203" t="s">
        <v>57</v>
      </c>
      <c r="G145" s="203" t="s">
        <v>58</v>
      </c>
      <c r="H145" s="158" t="s">
        <v>59</v>
      </c>
      <c r="I145" s="203">
        <v>4.3</v>
      </c>
      <c r="J145" s="204">
        <v>114.7</v>
      </c>
      <c r="K145" s="204">
        <v>13.7</v>
      </c>
      <c r="L145" s="204">
        <v>223.6</v>
      </c>
      <c r="M145" s="204">
        <v>557.6</v>
      </c>
      <c r="N145" s="90">
        <v>6.3</v>
      </c>
      <c r="O145" s="203" t="s">
        <v>60</v>
      </c>
      <c r="P145" s="203">
        <v>15</v>
      </c>
      <c r="Q145" s="203">
        <v>1</v>
      </c>
      <c r="R145" s="14">
        <f t="shared" si="246"/>
        <v>4.2999999999999995E-6</v>
      </c>
      <c r="S145" s="198">
        <f t="shared" si="247"/>
        <v>1.147E-4</v>
      </c>
      <c r="T145" s="198">
        <f t="shared" si="248"/>
        <v>1E-3</v>
      </c>
      <c r="U145" s="198">
        <f t="shared" si="249"/>
        <v>4.2999999999999996E-9</v>
      </c>
      <c r="V145" s="198">
        <f t="shared" si="250"/>
        <v>4.3E-3</v>
      </c>
      <c r="W145" s="198">
        <f t="shared" si="251"/>
        <v>1.147E-7</v>
      </c>
      <c r="X145" s="267">
        <f t="shared" si="252"/>
        <v>0.1147</v>
      </c>
      <c r="Y145" s="258">
        <v>0.875</v>
      </c>
      <c r="Z145" s="258">
        <v>1E-3</v>
      </c>
      <c r="AA145" s="258">
        <v>0</v>
      </c>
      <c r="AB145" s="258">
        <v>204</v>
      </c>
      <c r="AC145" s="258">
        <v>1</v>
      </c>
      <c r="AD145" s="258">
        <v>13.57</v>
      </c>
      <c r="AE145" s="258">
        <v>0.05</v>
      </c>
      <c r="AF145" s="258">
        <v>9.2600000000000002E-2</v>
      </c>
      <c r="AG145" s="258">
        <v>2.0000000000000001E-4</v>
      </c>
      <c r="AH145" s="258">
        <v>86</v>
      </c>
      <c r="AI145" s="258">
        <v>0</v>
      </c>
      <c r="AJ145" s="258">
        <v>12886395</v>
      </c>
      <c r="AK145" s="293">
        <v>61871</v>
      </c>
      <c r="AL145" s="258">
        <v>0</v>
      </c>
      <c r="AM145" s="260">
        <v>1.369</v>
      </c>
      <c r="AN145" s="260">
        <v>1.387</v>
      </c>
      <c r="AO145" s="260">
        <v>1.109</v>
      </c>
      <c r="AP145" s="260">
        <v>1.1539999999999999</v>
      </c>
      <c r="AQ145" s="260">
        <f t="shared" si="260"/>
        <v>0.2330000000000001</v>
      </c>
      <c r="AR145" s="284">
        <f t="shared" si="261"/>
        <v>9.6736075566415447E-2</v>
      </c>
      <c r="AS145" s="200">
        <f t="shared" si="262"/>
        <v>9.2600000000000002E-2</v>
      </c>
      <c r="AT145" s="200">
        <f t="shared" si="263"/>
        <v>0.22609819121447028</v>
      </c>
      <c r="AU145" s="156">
        <f t="shared" si="264"/>
        <v>8.4762181536375096E-3</v>
      </c>
      <c r="AV145" s="201">
        <f t="shared" si="265"/>
        <v>-2.5005989950188905</v>
      </c>
      <c r="AW145" s="157">
        <f t="shared" si="266"/>
        <v>-1.9331260184981081</v>
      </c>
      <c r="AX145" s="289"/>
    </row>
    <row r="146" spans="1:53" ht="15" customHeight="1" x14ac:dyDescent="0.45">
      <c r="A146" s="675"/>
      <c r="B146" s="210" t="s">
        <v>107</v>
      </c>
      <c r="C146" s="678"/>
      <c r="D146" s="31" t="s">
        <v>55</v>
      </c>
      <c r="E146" s="203" t="s">
        <v>56</v>
      </c>
      <c r="F146" s="203" t="s">
        <v>57</v>
      </c>
      <c r="G146" s="203" t="s">
        <v>58</v>
      </c>
      <c r="H146" s="158" t="s">
        <v>59</v>
      </c>
      <c r="I146" s="203">
        <v>4.2</v>
      </c>
      <c r="J146" s="204">
        <v>106.4</v>
      </c>
      <c r="K146" s="204">
        <v>24.9</v>
      </c>
      <c r="L146" s="204">
        <v>190.3</v>
      </c>
      <c r="M146" s="204">
        <v>556</v>
      </c>
      <c r="N146" s="90">
        <v>6.3</v>
      </c>
      <c r="O146" s="203" t="s">
        <v>60</v>
      </c>
      <c r="P146" s="203">
        <v>15</v>
      </c>
      <c r="Q146" s="203">
        <v>1</v>
      </c>
      <c r="R146" s="14">
        <f t="shared" si="246"/>
        <v>4.2000000000000004E-6</v>
      </c>
      <c r="S146" s="198">
        <f t="shared" si="247"/>
        <v>1.0640000000000001E-4</v>
      </c>
      <c r="T146" s="198">
        <f t="shared" si="248"/>
        <v>1E-3</v>
      </c>
      <c r="U146" s="198">
        <f t="shared" si="249"/>
        <v>4.2000000000000004E-9</v>
      </c>
      <c r="V146" s="198">
        <f t="shared" si="250"/>
        <v>4.2000000000000006E-3</v>
      </c>
      <c r="W146" s="198">
        <f t="shared" si="251"/>
        <v>1.0640000000000001E-7</v>
      </c>
      <c r="X146" s="267">
        <f t="shared" si="252"/>
        <v>0.10640000000000001</v>
      </c>
      <c r="Y146" s="258">
        <v>0.68</v>
      </c>
      <c r="Z146" s="258">
        <v>0.02</v>
      </c>
      <c r="AA146" s="258">
        <v>3</v>
      </c>
      <c r="AB146" s="258">
        <v>162</v>
      </c>
      <c r="AC146" s="258">
        <v>6</v>
      </c>
      <c r="AD146" s="295">
        <v>10.8</v>
      </c>
      <c r="AE146" s="258">
        <v>0.4</v>
      </c>
      <c r="AF146" s="258">
        <v>7.1999999999999995E-2</v>
      </c>
      <c r="AG146" s="258">
        <v>2E-3</v>
      </c>
      <c r="AH146" s="258">
        <v>88</v>
      </c>
      <c r="AI146" s="258">
        <v>0</v>
      </c>
      <c r="AJ146" s="258">
        <v>12616133</v>
      </c>
      <c r="AK146" s="293">
        <v>157733</v>
      </c>
      <c r="AL146" s="258">
        <v>1</v>
      </c>
      <c r="AM146" s="260">
        <v>1.3280000000000001</v>
      </c>
      <c r="AN146" s="260">
        <v>1.339</v>
      </c>
      <c r="AO146" s="260">
        <v>1.131</v>
      </c>
      <c r="AP146" s="260">
        <v>1.177</v>
      </c>
      <c r="AQ146" s="260">
        <f t="shared" si="260"/>
        <v>0.16199999999999992</v>
      </c>
      <c r="AR146" s="284">
        <f t="shared" si="261"/>
        <v>7.5550052455358799E-2</v>
      </c>
      <c r="AS146" s="200">
        <f t="shared" si="262"/>
        <v>7.1999999999999995E-2</v>
      </c>
      <c r="AT146" s="200">
        <f t="shared" si="263"/>
        <v>0.17989417989417988</v>
      </c>
      <c r="AU146" s="156">
        <f t="shared" si="264"/>
        <v>7.10108604845447E-3</v>
      </c>
      <c r="AV146" s="201">
        <f t="shared" si="265"/>
        <v>-2.7280917685761654</v>
      </c>
      <c r="AW146" s="157">
        <f t="shared" si="266"/>
        <v>-2.1732378252047813</v>
      </c>
      <c r="AX146" s="289"/>
    </row>
    <row r="147" spans="1:53" ht="15" customHeight="1" x14ac:dyDescent="0.45">
      <c r="A147" s="675"/>
      <c r="B147" s="210" t="s">
        <v>110</v>
      </c>
      <c r="C147" s="678"/>
      <c r="D147" s="31" t="s">
        <v>55</v>
      </c>
      <c r="E147" s="203" t="s">
        <v>56</v>
      </c>
      <c r="F147" s="203" t="s">
        <v>57</v>
      </c>
      <c r="G147" s="203" t="s">
        <v>58</v>
      </c>
      <c r="H147" s="158" t="s">
        <v>59</v>
      </c>
      <c r="I147" s="203">
        <v>5.5</v>
      </c>
      <c r="J147" s="204">
        <v>101.4</v>
      </c>
      <c r="K147" s="204">
        <v>18.5</v>
      </c>
      <c r="L147" s="204">
        <v>258.5</v>
      </c>
      <c r="M147" s="204">
        <v>578</v>
      </c>
      <c r="N147" s="90">
        <v>6.3</v>
      </c>
      <c r="O147" s="203" t="s">
        <v>60</v>
      </c>
      <c r="P147" s="203">
        <v>15</v>
      </c>
      <c r="Q147" s="203">
        <v>1</v>
      </c>
      <c r="R147" s="14">
        <f t="shared" si="246"/>
        <v>5.4999999999999999E-6</v>
      </c>
      <c r="S147" s="198">
        <f t="shared" si="247"/>
        <v>1.0140000000000001E-4</v>
      </c>
      <c r="T147" s="198">
        <f t="shared" si="248"/>
        <v>1E-3</v>
      </c>
      <c r="U147" s="198">
        <f t="shared" si="249"/>
        <v>5.4999999999999996E-9</v>
      </c>
      <c r="V147" s="198">
        <f t="shared" si="250"/>
        <v>5.4999999999999997E-3</v>
      </c>
      <c r="W147" s="198">
        <f t="shared" si="251"/>
        <v>1.0140000000000001E-7</v>
      </c>
      <c r="X147" s="267">
        <f t="shared" si="252"/>
        <v>0.1014</v>
      </c>
      <c r="Y147" s="258">
        <v>0.56599999999999995</v>
      </c>
      <c r="Z147" s="258">
        <v>5.0000000000000001E-3</v>
      </c>
      <c r="AA147" s="258">
        <v>1</v>
      </c>
      <c r="AB147" s="258">
        <v>103</v>
      </c>
      <c r="AC147" s="258">
        <v>1</v>
      </c>
      <c r="AD147" s="258">
        <v>6.87</v>
      </c>
      <c r="AE147" s="258">
        <v>0.09</v>
      </c>
      <c r="AF147" s="258">
        <v>5.9900000000000002E-2</v>
      </c>
      <c r="AG147" s="293">
        <v>5.0000000000000001E-4</v>
      </c>
      <c r="AH147" s="258">
        <v>87</v>
      </c>
      <c r="AI147" s="258">
        <v>0</v>
      </c>
      <c r="AJ147" s="258">
        <v>12403816</v>
      </c>
      <c r="AK147" s="293">
        <v>425645</v>
      </c>
      <c r="AL147" s="258">
        <v>3</v>
      </c>
      <c r="AM147" s="260">
        <v>1.2190000000000001</v>
      </c>
      <c r="AN147" s="260">
        <v>1.2250000000000001</v>
      </c>
      <c r="AO147" s="260">
        <v>1.044</v>
      </c>
      <c r="AP147" s="260">
        <v>1.0860000000000001</v>
      </c>
      <c r="AQ147" s="260">
        <f t="shared" si="260"/>
        <v>0.13900000000000001</v>
      </c>
      <c r="AR147" s="284">
        <f t="shared" si="261"/>
        <v>6.3750183600820826E-2</v>
      </c>
      <c r="AS147" s="200">
        <f t="shared" si="262"/>
        <v>5.9900000000000002E-2</v>
      </c>
      <c r="AT147" s="200">
        <f t="shared" si="263"/>
        <v>0.11434343434343434</v>
      </c>
      <c r="AU147" s="156">
        <f t="shared" si="264"/>
        <v>6.2020600482138935E-3</v>
      </c>
      <c r="AV147" s="201">
        <f t="shared" si="265"/>
        <v>-3.010025775743757</v>
      </c>
      <c r="AW147" s="157">
        <f t="shared" si="266"/>
        <v>-2.4918137756101433</v>
      </c>
      <c r="AX147" s="321"/>
    </row>
    <row r="148" spans="1:53" ht="15" customHeight="1" x14ac:dyDescent="0.45">
      <c r="A148" s="675"/>
      <c r="B148" s="210" t="s">
        <v>112</v>
      </c>
      <c r="C148" s="679"/>
      <c r="D148" s="31" t="s">
        <v>55</v>
      </c>
      <c r="E148" s="203" t="s">
        <v>56</v>
      </c>
      <c r="F148" s="203" t="s">
        <v>57</v>
      </c>
      <c r="G148" s="203" t="s">
        <v>58</v>
      </c>
      <c r="H148" s="158" t="s">
        <v>59</v>
      </c>
      <c r="I148" s="203">
        <v>5.8</v>
      </c>
      <c r="J148" s="204">
        <v>167.8</v>
      </c>
      <c r="K148" s="204">
        <v>13</v>
      </c>
      <c r="L148" s="204">
        <v>374.8</v>
      </c>
      <c r="M148" s="204">
        <v>762.8</v>
      </c>
      <c r="N148" s="90">
        <v>6.3</v>
      </c>
      <c r="O148" s="203" t="s">
        <v>60</v>
      </c>
      <c r="P148" s="203">
        <v>15</v>
      </c>
      <c r="Q148" s="203">
        <v>1</v>
      </c>
      <c r="R148" s="14">
        <f t="shared" si="246"/>
        <v>5.7999999999999995E-6</v>
      </c>
      <c r="S148" s="198">
        <f t="shared" si="247"/>
        <v>1.6780000000000001E-4</v>
      </c>
      <c r="T148" s="198">
        <f t="shared" si="248"/>
        <v>1E-3</v>
      </c>
      <c r="U148" s="198">
        <f t="shared" si="249"/>
        <v>5.7999999999999998E-9</v>
      </c>
      <c r="V148" s="198">
        <f t="shared" si="250"/>
        <v>5.7999999999999996E-3</v>
      </c>
      <c r="W148" s="198">
        <f t="shared" si="251"/>
        <v>1.6780000000000001E-7</v>
      </c>
      <c r="X148" s="267">
        <f t="shared" si="252"/>
        <v>0.1678</v>
      </c>
      <c r="Y148" s="258">
        <v>0.32</v>
      </c>
      <c r="Z148" s="258">
        <v>0.04</v>
      </c>
      <c r="AA148" s="258">
        <v>13</v>
      </c>
      <c r="AB148" s="258">
        <v>56</v>
      </c>
      <c r="AC148" s="258">
        <v>8</v>
      </c>
      <c r="AD148" s="258">
        <v>3.7</v>
      </c>
      <c r="AE148" s="258">
        <v>0.5</v>
      </c>
      <c r="AF148" s="258">
        <v>3.4000000000000002E-2</v>
      </c>
      <c r="AG148" s="258">
        <v>5.0000000000000001E-3</v>
      </c>
      <c r="AH148" s="258">
        <v>85</v>
      </c>
      <c r="AI148" s="258">
        <v>1</v>
      </c>
      <c r="AJ148" s="258">
        <v>12346692</v>
      </c>
      <c r="AK148" s="293">
        <v>129478</v>
      </c>
      <c r="AL148" s="258">
        <v>1</v>
      </c>
      <c r="AM148" s="260">
        <v>1.5680000000000001</v>
      </c>
      <c r="AN148" s="260">
        <v>1.5940000000000001</v>
      </c>
      <c r="AO148" s="260">
        <v>0.79900000000000004</v>
      </c>
      <c r="AP148" s="260">
        <v>0.82899999999999996</v>
      </c>
      <c r="AQ148" s="260">
        <f t="shared" si="260"/>
        <v>0.76500000000000012</v>
      </c>
      <c r="AR148" s="284">
        <f t="shared" si="261"/>
        <v>3.4944895422608716E-2</v>
      </c>
      <c r="AS148" s="200">
        <f t="shared" si="262"/>
        <v>3.4000000000000002E-2</v>
      </c>
      <c r="AT148" s="200">
        <f t="shared" si="263"/>
        <v>6.1302681992337169E-2</v>
      </c>
      <c r="AU148" s="156">
        <f t="shared" si="264"/>
        <v>2.1189246457422855E-3</v>
      </c>
      <c r="AV148" s="201">
        <f t="shared" si="265"/>
        <v>-3.7006998880922843</v>
      </c>
      <c r="AW148" s="157">
        <f t="shared" si="266"/>
        <v>-3.0866632197244437</v>
      </c>
      <c r="AX148" s="321"/>
    </row>
    <row r="149" spans="1:53" ht="15" customHeight="1" x14ac:dyDescent="0.45">
      <c r="A149" s="675"/>
      <c r="B149" s="226" t="s">
        <v>136</v>
      </c>
      <c r="C149" s="677" t="s">
        <v>218</v>
      </c>
      <c r="D149" s="31" t="s">
        <v>55</v>
      </c>
      <c r="E149" s="203" t="s">
        <v>56</v>
      </c>
      <c r="F149" s="203" t="s">
        <v>57</v>
      </c>
      <c r="G149" s="203" t="s">
        <v>58</v>
      </c>
      <c r="H149" s="158" t="s">
        <v>59</v>
      </c>
      <c r="I149" s="203">
        <v>4.7</v>
      </c>
      <c r="J149" s="204">
        <v>117.7</v>
      </c>
      <c r="K149" s="204">
        <v>15.9</v>
      </c>
      <c r="L149" s="204">
        <v>199.7</v>
      </c>
      <c r="M149" s="204">
        <v>596.79999999999995</v>
      </c>
      <c r="N149" s="90">
        <v>6.3</v>
      </c>
      <c r="O149" s="203" t="s">
        <v>60</v>
      </c>
      <c r="P149" s="203">
        <v>15</v>
      </c>
      <c r="Q149" s="203">
        <v>1</v>
      </c>
      <c r="R149" s="14">
        <f t="shared" ref="R149:R153" si="267">I149/1000000</f>
        <v>4.6999999999999999E-6</v>
      </c>
      <c r="S149" s="198">
        <f t="shared" ref="S149:S153" si="268">J149/1000000</f>
        <v>1.177E-4</v>
      </c>
      <c r="T149" s="198">
        <f t="shared" ref="T149:T153" si="269">Q149/1000</f>
        <v>1E-3</v>
      </c>
      <c r="U149" s="198">
        <f t="shared" ref="U149:U153" si="270">T149*R149</f>
        <v>4.6999999999999999E-9</v>
      </c>
      <c r="V149" s="198">
        <f t="shared" ref="V149:V153" si="271">U149*1000000</f>
        <v>4.7000000000000002E-3</v>
      </c>
      <c r="W149" s="198">
        <f t="shared" ref="W149:W153" si="272">T149*S149</f>
        <v>1.177E-7</v>
      </c>
      <c r="X149" s="267">
        <f t="shared" ref="X149:X153" si="273">W149*1000000</f>
        <v>0.1177</v>
      </c>
      <c r="Y149" s="206">
        <v>0.72</v>
      </c>
      <c r="Z149" s="206">
        <v>0.04</v>
      </c>
      <c r="AA149" s="206">
        <v>6</v>
      </c>
      <c r="AB149" s="206">
        <v>154</v>
      </c>
      <c r="AC149" s="206">
        <v>7</v>
      </c>
      <c r="AD149" s="206">
        <v>10.3</v>
      </c>
      <c r="AE149" s="206">
        <v>0.5</v>
      </c>
      <c r="AF149" s="206">
        <v>7.6999999999999999E-2</v>
      </c>
      <c r="AG149" s="206">
        <v>4.0000000000000001E-3</v>
      </c>
      <c r="AH149" s="206">
        <v>88</v>
      </c>
      <c r="AI149" s="206">
        <v>1</v>
      </c>
      <c r="AJ149" s="206">
        <v>12323246</v>
      </c>
      <c r="AK149" s="251">
        <v>355200</v>
      </c>
      <c r="AL149" s="206">
        <v>3</v>
      </c>
      <c r="AM149" s="206">
        <v>1.4219999999999999</v>
      </c>
      <c r="AN149" s="206">
        <v>1.4350000000000001</v>
      </c>
      <c r="AO149" s="206">
        <v>1.2090000000000001</v>
      </c>
      <c r="AP149" s="206">
        <v>1.258</v>
      </c>
      <c r="AQ149" s="206">
        <f t="shared" si="260"/>
        <v>0.17700000000000005</v>
      </c>
      <c r="AR149" s="253">
        <f t="shared" si="261"/>
        <v>8.0028623929108408E-2</v>
      </c>
      <c r="AS149" s="200">
        <f t="shared" ref="AS149" si="274">AF149</f>
        <v>7.6999999999999999E-2</v>
      </c>
      <c r="AT149" s="200">
        <f t="shared" ref="AT149" si="275">Y149/(P149*60*V149)</f>
        <v>0.17021276595744678</v>
      </c>
      <c r="AU149" s="156">
        <f t="shared" ref="AU149" si="276">Y149/(P149*60*X149)</f>
        <v>6.7969413763806288E-3</v>
      </c>
      <c r="AV149" s="201">
        <f t="shared" ref="AV149" si="277">$BC$7*LN(AS149) + $BC$8*LN(AT149) + $BC$9*LN(AU149)</f>
        <v>-2.7321188799795588</v>
      </c>
      <c r="AW149" s="157">
        <f t="shared" ref="AW149" si="278">$BD$7*LN(AS149) + $BD$8*LN(AT149) + $BD$9*LN(AU149)</f>
        <v>-2.1673279585793379</v>
      </c>
      <c r="AX149" s="289"/>
    </row>
    <row r="150" spans="1:53" ht="15" customHeight="1" x14ac:dyDescent="0.45">
      <c r="A150" s="675"/>
      <c r="B150" s="226" t="s">
        <v>123</v>
      </c>
      <c r="C150" s="678"/>
      <c r="D150" s="31" t="s">
        <v>55</v>
      </c>
      <c r="E150" s="203" t="s">
        <v>56</v>
      </c>
      <c r="F150" s="203" t="s">
        <v>57</v>
      </c>
      <c r="G150" s="203" t="s">
        <v>58</v>
      </c>
      <c r="H150" s="158" t="s">
        <v>59</v>
      </c>
      <c r="I150" s="203">
        <v>4.7</v>
      </c>
      <c r="J150" s="204">
        <v>102.4</v>
      </c>
      <c r="K150" s="204">
        <v>21.1</v>
      </c>
      <c r="L150" s="204">
        <v>172</v>
      </c>
      <c r="M150" s="204">
        <v>481.5</v>
      </c>
      <c r="N150" s="90">
        <v>6.3</v>
      </c>
      <c r="O150" s="203" t="s">
        <v>60</v>
      </c>
      <c r="P150" s="203">
        <v>15</v>
      </c>
      <c r="Q150" s="203">
        <v>1</v>
      </c>
      <c r="R150" s="14">
        <f t="shared" si="267"/>
        <v>4.6999999999999999E-6</v>
      </c>
      <c r="S150" s="198">
        <f t="shared" si="268"/>
        <v>1.0240000000000001E-4</v>
      </c>
      <c r="T150" s="198">
        <f t="shared" si="269"/>
        <v>1E-3</v>
      </c>
      <c r="U150" s="198">
        <f t="shared" si="270"/>
        <v>4.6999999999999999E-9</v>
      </c>
      <c r="V150" s="198">
        <f t="shared" si="271"/>
        <v>4.7000000000000002E-3</v>
      </c>
      <c r="W150" s="198">
        <f t="shared" si="272"/>
        <v>1.0240000000000002E-7</v>
      </c>
      <c r="X150" s="267">
        <f t="shared" si="273"/>
        <v>0.10240000000000002</v>
      </c>
      <c r="Y150" s="206">
        <v>1.26</v>
      </c>
      <c r="Z150" s="206">
        <v>0.04</v>
      </c>
      <c r="AA150" s="206">
        <v>3</v>
      </c>
      <c r="AB150" s="206">
        <v>269</v>
      </c>
      <c r="AC150" s="206">
        <v>9</v>
      </c>
      <c r="AD150" s="206">
        <v>17.899999999999999</v>
      </c>
      <c r="AE150" s="206">
        <v>0.6</v>
      </c>
      <c r="AF150" s="206">
        <v>0.13300000000000001</v>
      </c>
      <c r="AG150" s="206">
        <v>5.0000000000000001E-3</v>
      </c>
      <c r="AH150" s="206">
        <v>87</v>
      </c>
      <c r="AI150" s="206">
        <v>1</v>
      </c>
      <c r="AJ150" s="206">
        <v>12482553</v>
      </c>
      <c r="AK150" s="251">
        <v>508178</v>
      </c>
      <c r="AL150" s="206">
        <v>4</v>
      </c>
      <c r="AM150" s="206">
        <v>1.3109999999999999</v>
      </c>
      <c r="AN150" s="206">
        <v>1.3160000000000001</v>
      </c>
      <c r="AO150" s="206">
        <v>0.97899999999999998</v>
      </c>
      <c r="AP150" s="206">
        <v>1.018</v>
      </c>
      <c r="AQ150" s="260">
        <f t="shared" si="260"/>
        <v>0.29800000000000004</v>
      </c>
      <c r="AR150" s="284">
        <f t="shared" si="261"/>
        <v>0.13983297112543627</v>
      </c>
      <c r="AS150" s="200">
        <f t="shared" ref="AS150:AS153" si="279">AF150</f>
        <v>0.13300000000000001</v>
      </c>
      <c r="AT150" s="200">
        <f t="shared" ref="AT150:AT153" si="280">Y150/(P150*60*V150)</f>
        <v>0.2978723404255319</v>
      </c>
      <c r="AU150" s="156">
        <f t="shared" ref="AU150:AU153" si="281">Y150/(P150*60*X150)</f>
        <v>1.3671874999999998E-2</v>
      </c>
      <c r="AV150" s="201">
        <f t="shared" ref="AV150:AV153" si="282">$BC$7*LN(AS150) + $BC$8*LN(AT150) + $BC$9*LN(AU150)</f>
        <v>-2.1498814643389119</v>
      </c>
      <c r="AW150" s="157">
        <f t="shared" ref="AW150:AW153" si="283">$BD$7*LN(AS150) + $BD$8*LN(AT150) + $BD$9*LN(AU150)</f>
        <v>-1.6142482114275916</v>
      </c>
      <c r="AX150" s="289"/>
    </row>
    <row r="151" spans="1:53" ht="15" customHeight="1" x14ac:dyDescent="0.45">
      <c r="A151" s="675"/>
      <c r="B151" s="210" t="s">
        <v>117</v>
      </c>
      <c r="C151" s="678"/>
      <c r="D151" s="31" t="s">
        <v>55</v>
      </c>
      <c r="E151" s="203" t="s">
        <v>56</v>
      </c>
      <c r="F151" s="203" t="s">
        <v>57</v>
      </c>
      <c r="G151" s="203" t="s">
        <v>58</v>
      </c>
      <c r="H151" s="158" t="s">
        <v>59</v>
      </c>
      <c r="I151" s="203">
        <v>3.2</v>
      </c>
      <c r="J151" s="204">
        <v>99.9</v>
      </c>
      <c r="K151" s="204">
        <v>23.4</v>
      </c>
      <c r="L151" s="204">
        <v>176.1</v>
      </c>
      <c r="M151" s="204">
        <v>484.4</v>
      </c>
      <c r="N151" s="90">
        <v>6.3</v>
      </c>
      <c r="O151" s="203" t="s">
        <v>60</v>
      </c>
      <c r="P151" s="203">
        <v>15</v>
      </c>
      <c r="Q151" s="203">
        <v>1</v>
      </c>
      <c r="R151" s="14">
        <f t="shared" si="267"/>
        <v>3.2000000000000003E-6</v>
      </c>
      <c r="S151" s="198">
        <f t="shared" si="268"/>
        <v>9.9900000000000002E-5</v>
      </c>
      <c r="T151" s="198">
        <f t="shared" si="269"/>
        <v>1E-3</v>
      </c>
      <c r="U151" s="198">
        <f t="shared" si="270"/>
        <v>3.2000000000000005E-9</v>
      </c>
      <c r="V151" s="198">
        <f t="shared" si="271"/>
        <v>3.2000000000000006E-3</v>
      </c>
      <c r="W151" s="198">
        <f t="shared" si="272"/>
        <v>9.9900000000000001E-8</v>
      </c>
      <c r="X151" s="267">
        <f t="shared" si="273"/>
        <v>9.9900000000000003E-2</v>
      </c>
      <c r="Y151" s="258">
        <v>0.92100000000000004</v>
      </c>
      <c r="Z151" s="258">
        <v>2E-3</v>
      </c>
      <c r="AA151" s="258">
        <v>0</v>
      </c>
      <c r="AB151" s="258">
        <v>288</v>
      </c>
      <c r="AC151" s="258">
        <v>1</v>
      </c>
      <c r="AD151" s="269">
        <v>19.170000000000002</v>
      </c>
      <c r="AE151" s="258">
        <v>0.05</v>
      </c>
      <c r="AF151" s="258">
        <v>9.74E-2</v>
      </c>
      <c r="AG151" s="258">
        <v>2.0000000000000001E-4</v>
      </c>
      <c r="AH151" s="258">
        <v>88</v>
      </c>
      <c r="AI151" s="258">
        <v>1</v>
      </c>
      <c r="AJ151" s="258">
        <v>12248613</v>
      </c>
      <c r="AK151" s="293">
        <v>99138</v>
      </c>
      <c r="AL151" s="258">
        <v>1</v>
      </c>
      <c r="AM151" s="260">
        <v>1.2150000000000001</v>
      </c>
      <c r="AN151" s="260">
        <v>1.232</v>
      </c>
      <c r="AO151" s="206">
        <v>0.97399999999999998</v>
      </c>
      <c r="AP151" s="206">
        <v>1.014</v>
      </c>
      <c r="AQ151" s="260">
        <f t="shared" si="260"/>
        <v>0.21799999999999997</v>
      </c>
      <c r="AR151" s="284">
        <f t="shared" si="261"/>
        <v>0.10372225409349026</v>
      </c>
      <c r="AS151" s="200">
        <f t="shared" si="279"/>
        <v>9.74E-2</v>
      </c>
      <c r="AT151" s="200">
        <f t="shared" si="280"/>
        <v>0.31979166666666664</v>
      </c>
      <c r="AU151" s="156">
        <f t="shared" si="281"/>
        <v>1.0243576910243577E-2</v>
      </c>
      <c r="AV151" s="201">
        <f t="shared" si="282"/>
        <v>-2.3038267246280357</v>
      </c>
      <c r="AW151" s="157">
        <f t="shared" si="283"/>
        <v>-1.7345073026041664</v>
      </c>
      <c r="AX151" s="289"/>
    </row>
    <row r="152" spans="1:53" ht="15" customHeight="1" x14ac:dyDescent="0.45">
      <c r="A152" s="675"/>
      <c r="B152" s="210" t="s">
        <v>126</v>
      </c>
      <c r="C152" s="678"/>
      <c r="D152" s="31" t="s">
        <v>55</v>
      </c>
      <c r="E152" s="203" t="s">
        <v>56</v>
      </c>
      <c r="F152" s="203" t="s">
        <v>57</v>
      </c>
      <c r="G152" s="203" t="s">
        <v>58</v>
      </c>
      <c r="H152" s="158" t="s">
        <v>59</v>
      </c>
      <c r="I152" s="338">
        <v>6.2</v>
      </c>
      <c r="J152" s="204">
        <v>138.69999999999999</v>
      </c>
      <c r="K152" s="204">
        <v>12.6</v>
      </c>
      <c r="L152" s="204">
        <v>404.3</v>
      </c>
      <c r="M152" s="204">
        <v>698.2</v>
      </c>
      <c r="N152" s="90">
        <v>6.3</v>
      </c>
      <c r="O152" s="203" t="s">
        <v>60</v>
      </c>
      <c r="P152" s="203">
        <v>15</v>
      </c>
      <c r="Q152" s="203">
        <v>1</v>
      </c>
      <c r="R152" s="14">
        <f t="shared" si="267"/>
        <v>6.1999999999999999E-6</v>
      </c>
      <c r="S152" s="198">
        <f t="shared" si="268"/>
        <v>1.3869999999999998E-4</v>
      </c>
      <c r="T152" s="198">
        <f t="shared" si="269"/>
        <v>1E-3</v>
      </c>
      <c r="U152" s="198">
        <f t="shared" si="270"/>
        <v>6.2000000000000001E-9</v>
      </c>
      <c r="V152" s="198">
        <f t="shared" si="271"/>
        <v>6.1999999999999998E-3</v>
      </c>
      <c r="W152" s="198">
        <f t="shared" si="272"/>
        <v>1.3869999999999999E-7</v>
      </c>
      <c r="X152" s="267">
        <f t="shared" si="273"/>
        <v>0.13869999999999999</v>
      </c>
      <c r="Y152" s="206">
        <v>0.26</v>
      </c>
      <c r="Z152" s="206">
        <v>0.02</v>
      </c>
      <c r="AA152" s="206">
        <v>8</v>
      </c>
      <c r="AB152" s="206">
        <v>42</v>
      </c>
      <c r="AC152" s="206">
        <v>3</v>
      </c>
      <c r="AD152" s="206">
        <v>2.8</v>
      </c>
      <c r="AE152" s="206">
        <v>0.2</v>
      </c>
      <c r="AF152" s="206">
        <v>2.7E-2</v>
      </c>
      <c r="AG152" s="251">
        <v>2E-3</v>
      </c>
      <c r="AH152" s="206">
        <v>83</v>
      </c>
      <c r="AI152" s="206">
        <v>1</v>
      </c>
      <c r="AJ152" s="206">
        <v>11864967</v>
      </c>
      <c r="AK152" s="251">
        <v>963326</v>
      </c>
      <c r="AL152" s="206">
        <v>8</v>
      </c>
      <c r="AM152" s="206">
        <v>1.327</v>
      </c>
      <c r="AN152" s="206">
        <v>1.3540000000000001</v>
      </c>
      <c r="AO152" s="206">
        <v>0.34200000000000003</v>
      </c>
      <c r="AP152" s="206">
        <v>0.35299999999999998</v>
      </c>
      <c r="AQ152" s="206">
        <f t="shared" si="260"/>
        <v>1.0010000000000001</v>
      </c>
      <c r="AR152" s="284">
        <f t="shared" si="261"/>
        <v>2.8334490246092518E-2</v>
      </c>
      <c r="AS152" s="200">
        <f t="shared" si="279"/>
        <v>2.7E-2</v>
      </c>
      <c r="AT152" s="200">
        <f t="shared" si="280"/>
        <v>4.6594982078853049E-2</v>
      </c>
      <c r="AU152" s="156">
        <f t="shared" si="281"/>
        <v>2.0828326524072742E-3</v>
      </c>
      <c r="AV152" s="201">
        <f t="shared" si="282"/>
        <v>-3.9060776268609687</v>
      </c>
      <c r="AW152" s="157">
        <f t="shared" si="283"/>
        <v>-3.3390904186688184</v>
      </c>
      <c r="AX152" s="289"/>
    </row>
    <row r="153" spans="1:53" ht="15" customHeight="1" x14ac:dyDescent="0.45">
      <c r="A153" s="676"/>
      <c r="B153" s="229" t="s">
        <v>118</v>
      </c>
      <c r="C153" s="680"/>
      <c r="D153" s="223" t="s">
        <v>55</v>
      </c>
      <c r="E153" s="231" t="s">
        <v>56</v>
      </c>
      <c r="F153" s="231" t="s">
        <v>57</v>
      </c>
      <c r="G153" s="231" t="s">
        <v>58</v>
      </c>
      <c r="H153" s="232" t="s">
        <v>59</v>
      </c>
      <c r="I153" s="223">
        <v>6.3</v>
      </c>
      <c r="J153" s="224">
        <v>75.5</v>
      </c>
      <c r="K153" s="224">
        <v>17.399999999999999</v>
      </c>
      <c r="L153" s="224">
        <v>288.7</v>
      </c>
      <c r="M153" s="225">
        <v>869.9</v>
      </c>
      <c r="N153" s="233">
        <v>6.3</v>
      </c>
      <c r="O153" s="231" t="s">
        <v>60</v>
      </c>
      <c r="P153" s="231">
        <v>15</v>
      </c>
      <c r="Q153" s="231">
        <v>1</v>
      </c>
      <c r="R153" s="234">
        <f t="shared" si="267"/>
        <v>6.2999999999999998E-6</v>
      </c>
      <c r="S153" s="235">
        <f t="shared" si="268"/>
        <v>7.5500000000000006E-5</v>
      </c>
      <c r="T153" s="235">
        <f t="shared" si="269"/>
        <v>1E-3</v>
      </c>
      <c r="U153" s="235">
        <f t="shared" si="270"/>
        <v>6.3000000000000002E-9</v>
      </c>
      <c r="V153" s="235">
        <f t="shared" si="271"/>
        <v>6.3E-3</v>
      </c>
      <c r="W153" s="235">
        <f t="shared" si="272"/>
        <v>7.5500000000000008E-8</v>
      </c>
      <c r="X153" s="268">
        <f t="shared" si="273"/>
        <v>7.5500000000000012E-2</v>
      </c>
      <c r="Y153" s="299">
        <v>0.14000000000000001</v>
      </c>
      <c r="Z153" s="237">
        <v>0.01</v>
      </c>
      <c r="AA153" s="237">
        <v>7</v>
      </c>
      <c r="AB153" s="237">
        <v>23</v>
      </c>
      <c r="AC153" s="237">
        <v>2</v>
      </c>
      <c r="AD153" s="237">
        <v>1.5</v>
      </c>
      <c r="AE153" s="237">
        <v>0.1</v>
      </c>
      <c r="AF153" s="237">
        <v>1.4999999999999999E-2</v>
      </c>
      <c r="AG153" s="237">
        <v>1E-3</v>
      </c>
      <c r="AH153" s="237">
        <v>82</v>
      </c>
      <c r="AI153" s="237">
        <v>0</v>
      </c>
      <c r="AJ153" s="237">
        <v>12376925</v>
      </c>
      <c r="AK153" s="300">
        <v>339895</v>
      </c>
      <c r="AL153" s="237">
        <v>3</v>
      </c>
      <c r="AM153" s="237">
        <v>1.415</v>
      </c>
      <c r="AN153" s="237">
        <v>1.431</v>
      </c>
      <c r="AO153" s="237">
        <v>9.2999999999999999E-2</v>
      </c>
      <c r="AP153" s="237">
        <v>9.0999999999999998E-2</v>
      </c>
      <c r="AQ153" s="237">
        <f t="shared" si="260"/>
        <v>1.34</v>
      </c>
      <c r="AR153" s="301">
        <f t="shared" si="261"/>
        <v>1.5599961707284378E-2</v>
      </c>
      <c r="AS153" s="292">
        <f t="shared" si="279"/>
        <v>1.4999999999999999E-2</v>
      </c>
      <c r="AT153" s="240">
        <f t="shared" si="280"/>
        <v>2.469135802469136E-2</v>
      </c>
      <c r="AU153" s="241">
        <f t="shared" si="281"/>
        <v>2.0603384841795433E-3</v>
      </c>
      <c r="AV153" s="242">
        <f t="shared" si="282"/>
        <v>-4.3973798201909657</v>
      </c>
      <c r="AW153" s="243">
        <f t="shared" si="283"/>
        <v>-3.9505035259962105</v>
      </c>
      <c r="AX153" s="291"/>
      <c r="AY153" s="245"/>
      <c r="AZ153" s="245"/>
      <c r="BA153" s="245"/>
    </row>
    <row r="154" spans="1:53" ht="15" customHeight="1" x14ac:dyDescent="0.45">
      <c r="A154" s="674" t="s">
        <v>226</v>
      </c>
      <c r="B154" s="210" t="s">
        <v>100</v>
      </c>
      <c r="C154" s="342" t="s">
        <v>225</v>
      </c>
      <c r="D154" s="203" t="s">
        <v>55</v>
      </c>
      <c r="E154" s="203" t="s">
        <v>56</v>
      </c>
      <c r="F154" s="203" t="s">
        <v>57</v>
      </c>
      <c r="G154" s="203" t="s">
        <v>58</v>
      </c>
      <c r="H154" s="158" t="s">
        <v>59</v>
      </c>
      <c r="I154" s="203">
        <v>3.9</v>
      </c>
      <c r="J154" s="204">
        <v>112.4</v>
      </c>
      <c r="K154" s="204">
        <v>19</v>
      </c>
      <c r="L154" s="204">
        <v>219.6</v>
      </c>
      <c r="M154" s="204">
        <v>462</v>
      </c>
      <c r="N154" s="90">
        <v>6.3</v>
      </c>
      <c r="O154" s="203" t="s">
        <v>60</v>
      </c>
      <c r="P154" s="203">
        <v>15</v>
      </c>
      <c r="Q154" s="203">
        <v>1</v>
      </c>
      <c r="R154" s="14">
        <f t="shared" ref="R154:R161" si="284">I154/1000000</f>
        <v>3.8999999999999999E-6</v>
      </c>
      <c r="S154" s="198">
        <f t="shared" ref="S154:S161" si="285">J154/1000000</f>
        <v>1.1240000000000001E-4</v>
      </c>
      <c r="T154" s="198">
        <f t="shared" ref="T154:T161" si="286">Q154/1000</f>
        <v>1E-3</v>
      </c>
      <c r="U154" s="198">
        <f t="shared" ref="U154:U161" si="287">T154*R154</f>
        <v>3.9000000000000002E-9</v>
      </c>
      <c r="V154" s="198">
        <f t="shared" ref="V154:V161" si="288">U154*1000000</f>
        <v>3.9000000000000003E-3</v>
      </c>
      <c r="W154" s="198">
        <f t="shared" ref="W154:W161" si="289">T154*S154</f>
        <v>1.1240000000000001E-7</v>
      </c>
      <c r="X154" s="267">
        <f t="shared" ref="X154:X161" si="290">W154*1000000</f>
        <v>0.11240000000000001</v>
      </c>
      <c r="Y154" s="206">
        <v>0.68</v>
      </c>
      <c r="Z154" s="206">
        <v>0.02</v>
      </c>
      <c r="AA154" s="206">
        <v>3</v>
      </c>
      <c r="AB154" s="206">
        <v>174</v>
      </c>
      <c r="AC154" s="206">
        <v>5</v>
      </c>
      <c r="AD154" s="206">
        <v>11.6</v>
      </c>
      <c r="AE154" s="206">
        <v>0.3</v>
      </c>
      <c r="AF154" s="206">
        <v>7.0999999999999994E-2</v>
      </c>
      <c r="AG154" s="251">
        <v>2E-3</v>
      </c>
      <c r="AH154" s="206">
        <v>87</v>
      </c>
      <c r="AI154" s="206">
        <v>1</v>
      </c>
      <c r="AJ154" s="206">
        <v>14774361</v>
      </c>
      <c r="AK154" s="251">
        <v>99153</v>
      </c>
      <c r="AL154" s="206">
        <v>1</v>
      </c>
      <c r="AM154" s="199">
        <v>1.4390000000000001</v>
      </c>
      <c r="AN154" s="199">
        <v>1.4630000000000001</v>
      </c>
      <c r="AO154" s="199">
        <v>1.18</v>
      </c>
      <c r="AP154" s="199">
        <v>1.2330000000000001</v>
      </c>
      <c r="AQ154" s="206">
        <f t="shared" si="260"/>
        <v>0.22999999999999998</v>
      </c>
      <c r="AR154" s="284">
        <f t="shared" si="261"/>
        <v>7.3681376063193943E-2</v>
      </c>
      <c r="AS154" s="200">
        <f t="shared" ref="AS154:AS161" si="291">AF154</f>
        <v>7.0999999999999994E-2</v>
      </c>
      <c r="AT154" s="200">
        <f t="shared" ref="AT154:AT161" si="292">Y154/(P154*60*V154)</f>
        <v>0.19373219373219375</v>
      </c>
      <c r="AU154" s="156">
        <f t="shared" ref="AU154:AU161" si="293">Y154/(P154*60*X154)</f>
        <v>6.7220245156188211E-3</v>
      </c>
      <c r="AV154" s="201">
        <f t="shared" ref="AV154:AV161" si="294">$BC$7*LN(AS154) + $BC$8*LN(AT154) + $BC$9*LN(AU154)</f>
        <v>-2.7150147486149825</v>
      </c>
      <c r="AW154" s="157">
        <f t="shared" ref="AW154:AW161" si="295">$BD$7*LN(AS154) + $BD$8*LN(AT154) + $BD$9*LN(AU154)</f>
        <v>-2.1431769601152904</v>
      </c>
    </row>
    <row r="155" spans="1:53" ht="15" customHeight="1" x14ac:dyDescent="0.45">
      <c r="A155" s="681"/>
      <c r="B155" s="210">
        <v>2.1</v>
      </c>
      <c r="C155" s="342"/>
      <c r="D155" s="203" t="s">
        <v>55</v>
      </c>
      <c r="E155" s="203" t="s">
        <v>56</v>
      </c>
      <c r="F155" s="203" t="s">
        <v>57</v>
      </c>
      <c r="G155" s="203" t="s">
        <v>58</v>
      </c>
      <c r="H155" s="158" t="s">
        <v>59</v>
      </c>
      <c r="I155" s="203">
        <v>3.9</v>
      </c>
      <c r="J155" s="204">
        <v>112.4</v>
      </c>
      <c r="K155" s="204">
        <v>19</v>
      </c>
      <c r="L155" s="204">
        <v>219.6</v>
      </c>
      <c r="M155" s="204">
        <v>462</v>
      </c>
      <c r="N155" s="90">
        <v>6.3</v>
      </c>
      <c r="O155" s="203" t="s">
        <v>60</v>
      </c>
      <c r="P155" s="203">
        <v>30</v>
      </c>
      <c r="Q155" s="203">
        <v>1</v>
      </c>
      <c r="R155" s="14">
        <f t="shared" si="284"/>
        <v>3.8999999999999999E-6</v>
      </c>
      <c r="S155" s="198">
        <f t="shared" si="285"/>
        <v>1.1240000000000001E-4</v>
      </c>
      <c r="T155" s="198">
        <f t="shared" si="286"/>
        <v>1E-3</v>
      </c>
      <c r="U155" s="198">
        <f t="shared" si="287"/>
        <v>3.9000000000000002E-9</v>
      </c>
      <c r="V155" s="198">
        <f t="shared" si="288"/>
        <v>3.9000000000000003E-3</v>
      </c>
      <c r="W155" s="198">
        <f t="shared" si="289"/>
        <v>1.1240000000000001E-7</v>
      </c>
      <c r="X155" s="267">
        <f t="shared" si="290"/>
        <v>0.11240000000000001</v>
      </c>
      <c r="Y155" s="199">
        <v>0.98252526158237197</v>
      </c>
      <c r="Z155" s="206">
        <v>0</v>
      </c>
      <c r="AA155" s="206">
        <v>0</v>
      </c>
      <c r="AB155" s="206">
        <v>252</v>
      </c>
      <c r="AC155" s="206">
        <v>0</v>
      </c>
      <c r="AD155" s="206">
        <v>8.4</v>
      </c>
      <c r="AE155" s="206">
        <v>0</v>
      </c>
      <c r="AF155" s="206">
        <v>5.19854635757869E-2</v>
      </c>
      <c r="AG155" s="251">
        <v>0</v>
      </c>
      <c r="AH155" s="206">
        <v>87</v>
      </c>
      <c r="AI155" s="206">
        <v>0</v>
      </c>
      <c r="AJ155" s="206">
        <v>14857979</v>
      </c>
      <c r="AK155" s="251">
        <v>0</v>
      </c>
      <c r="AL155" s="206">
        <v>0</v>
      </c>
      <c r="AM155" s="199">
        <v>1.4390000000000001</v>
      </c>
      <c r="AN155" s="199">
        <v>1.4630000000000001</v>
      </c>
      <c r="AO155" s="199">
        <v>1.1279999999999999</v>
      </c>
      <c r="AP155" s="199">
        <v>1.1779999999999999</v>
      </c>
      <c r="AQ155" s="206">
        <f t="shared" si="260"/>
        <v>0.28500000000000014</v>
      </c>
      <c r="AR155" s="284">
        <f t="shared" si="261"/>
        <v>5.3948739317563749E-2</v>
      </c>
      <c r="AS155" s="200">
        <f t="shared" si="291"/>
        <v>5.19854635757869E-2</v>
      </c>
      <c r="AT155" s="200">
        <f t="shared" si="292"/>
        <v>0.13996086347327236</v>
      </c>
      <c r="AU155" s="156">
        <f t="shared" si="293"/>
        <v>4.8562933055672792E-3</v>
      </c>
      <c r="AV155" s="201">
        <f t="shared" si="294"/>
        <v>-3.0347694005487043</v>
      </c>
      <c r="AW155" s="157">
        <f t="shared" si="295"/>
        <v>-2.4615917940866936</v>
      </c>
    </row>
    <row r="156" spans="1:53" ht="15" customHeight="1" x14ac:dyDescent="0.45">
      <c r="A156" s="681"/>
      <c r="B156" s="210">
        <v>3.1</v>
      </c>
      <c r="C156" s="342"/>
      <c r="D156" s="203" t="s">
        <v>55</v>
      </c>
      <c r="E156" s="203" t="s">
        <v>56</v>
      </c>
      <c r="F156" s="203" t="s">
        <v>57</v>
      </c>
      <c r="G156" s="203" t="s">
        <v>58</v>
      </c>
      <c r="H156" s="158" t="s">
        <v>59</v>
      </c>
      <c r="I156" s="203">
        <v>3.9</v>
      </c>
      <c r="J156" s="204">
        <v>112.4</v>
      </c>
      <c r="K156" s="204">
        <v>19</v>
      </c>
      <c r="L156" s="204">
        <v>219.6</v>
      </c>
      <c r="M156" s="204">
        <v>462</v>
      </c>
      <c r="N156" s="90">
        <v>6.3</v>
      </c>
      <c r="O156" s="203" t="s">
        <v>60</v>
      </c>
      <c r="P156" s="203">
        <v>45</v>
      </c>
      <c r="Q156" s="203">
        <v>1</v>
      </c>
      <c r="R156" s="14">
        <f t="shared" si="284"/>
        <v>3.8999999999999999E-6</v>
      </c>
      <c r="S156" s="198">
        <f t="shared" si="285"/>
        <v>1.1240000000000001E-4</v>
      </c>
      <c r="T156" s="198">
        <f t="shared" si="286"/>
        <v>1E-3</v>
      </c>
      <c r="U156" s="198">
        <f t="shared" si="287"/>
        <v>3.9000000000000002E-9</v>
      </c>
      <c r="V156" s="198">
        <f t="shared" si="288"/>
        <v>3.9000000000000003E-3</v>
      </c>
      <c r="W156" s="198">
        <f t="shared" si="289"/>
        <v>1.1240000000000001E-7</v>
      </c>
      <c r="X156" s="267">
        <f t="shared" si="290"/>
        <v>0.11240000000000001</v>
      </c>
      <c r="Y156" s="199">
        <v>1.2154136443308701</v>
      </c>
      <c r="Z156" s="206">
        <v>0</v>
      </c>
      <c r="AA156" s="206">
        <v>0</v>
      </c>
      <c r="AB156" s="206">
        <v>312</v>
      </c>
      <c r="AC156" s="206">
        <v>0</v>
      </c>
      <c r="AD156" s="206">
        <v>6.93333333333333</v>
      </c>
      <c r="AE156" s="206">
        <v>0</v>
      </c>
      <c r="AF156" s="206">
        <v>4.2871733486097602E-2</v>
      </c>
      <c r="AG156" s="251">
        <v>0</v>
      </c>
      <c r="AH156" s="206">
        <v>87</v>
      </c>
      <c r="AI156" s="206">
        <v>0</v>
      </c>
      <c r="AJ156" s="206">
        <v>14817001</v>
      </c>
      <c r="AK156" s="251">
        <v>0</v>
      </c>
      <c r="AL156" s="206">
        <v>0</v>
      </c>
      <c r="AM156" s="199">
        <v>1.4390000000000001</v>
      </c>
      <c r="AN156" s="199">
        <v>1.4630000000000001</v>
      </c>
      <c r="AO156" s="199">
        <v>1.1220000000000001</v>
      </c>
      <c r="AP156" s="199">
        <v>1.17</v>
      </c>
      <c r="AQ156" s="206">
        <f t="shared" si="260"/>
        <v>0.29300000000000015</v>
      </c>
      <c r="AR156" s="284">
        <f t="shared" si="261"/>
        <v>4.449082137281947E-2</v>
      </c>
      <c r="AS156" s="200">
        <f t="shared" si="291"/>
        <v>4.2871733486097602E-2</v>
      </c>
      <c r="AT156" s="200">
        <f t="shared" si="292"/>
        <v>0.11542389784718612</v>
      </c>
      <c r="AU156" s="156">
        <f t="shared" si="293"/>
        <v>4.004921722455747E-3</v>
      </c>
      <c r="AV156" s="201">
        <f t="shared" si="294"/>
        <v>-3.2275208177596495</v>
      </c>
      <c r="AW156" s="157">
        <f t="shared" si="295"/>
        <v>-2.6543432112976393</v>
      </c>
    </row>
    <row r="157" spans="1:53" ht="15" customHeight="1" x14ac:dyDescent="0.45">
      <c r="A157" s="681"/>
      <c r="B157" s="210" t="s">
        <v>110</v>
      </c>
      <c r="C157" s="342"/>
      <c r="D157" s="203" t="s">
        <v>55</v>
      </c>
      <c r="E157" s="203" t="s">
        <v>56</v>
      </c>
      <c r="F157" s="203" t="s">
        <v>57</v>
      </c>
      <c r="G157" s="203" t="s">
        <v>58</v>
      </c>
      <c r="H157" s="158" t="s">
        <v>59</v>
      </c>
      <c r="I157" s="203">
        <v>3.9</v>
      </c>
      <c r="J157" s="204">
        <v>112.4</v>
      </c>
      <c r="K157" s="204">
        <v>19</v>
      </c>
      <c r="L157" s="204">
        <v>219.6</v>
      </c>
      <c r="M157" s="204">
        <v>462</v>
      </c>
      <c r="N157" s="90">
        <v>6.3</v>
      </c>
      <c r="O157" s="203" t="s">
        <v>60</v>
      </c>
      <c r="P157" s="203">
        <v>60</v>
      </c>
      <c r="Q157" s="203">
        <v>1</v>
      </c>
      <c r="R157" s="14">
        <f t="shared" si="284"/>
        <v>3.8999999999999999E-6</v>
      </c>
      <c r="S157" s="198">
        <f t="shared" si="285"/>
        <v>1.1240000000000001E-4</v>
      </c>
      <c r="T157" s="198">
        <f t="shared" si="286"/>
        <v>1E-3</v>
      </c>
      <c r="U157" s="198">
        <f t="shared" si="287"/>
        <v>3.9000000000000002E-9</v>
      </c>
      <c r="V157" s="198">
        <f t="shared" si="288"/>
        <v>3.9000000000000003E-3</v>
      </c>
      <c r="W157" s="198">
        <f t="shared" si="289"/>
        <v>1.1240000000000001E-7</v>
      </c>
      <c r="X157" s="267">
        <f t="shared" si="290"/>
        <v>0.11240000000000001</v>
      </c>
      <c r="Y157" s="206">
        <v>1.325</v>
      </c>
      <c r="Z157" s="206">
        <v>6.0000000000000001E-3</v>
      </c>
      <c r="AA157" s="206">
        <v>0</v>
      </c>
      <c r="AB157" s="206">
        <v>340</v>
      </c>
      <c r="AC157" s="206">
        <v>2</v>
      </c>
      <c r="AD157" s="206">
        <v>5.66</v>
      </c>
      <c r="AE157" s="206">
        <v>0.04</v>
      </c>
      <c r="AF157" s="206">
        <v>3.5000000000000003E-2</v>
      </c>
      <c r="AG157" s="251">
        <v>2.0000000000000001E-4</v>
      </c>
      <c r="AH157" s="206">
        <v>88</v>
      </c>
      <c r="AI157" s="206">
        <v>1</v>
      </c>
      <c r="AJ157" s="206">
        <v>14892713</v>
      </c>
      <c r="AK157" s="251">
        <v>15991</v>
      </c>
      <c r="AL157" s="206">
        <v>0</v>
      </c>
      <c r="AM157" s="199">
        <v>1.4390000000000001</v>
      </c>
      <c r="AN157" s="199">
        <v>1.4630000000000001</v>
      </c>
      <c r="AO157" s="199">
        <v>1.077</v>
      </c>
      <c r="AP157" s="199">
        <v>1.1200000000000001</v>
      </c>
      <c r="AQ157" s="206">
        <f t="shared" si="260"/>
        <v>0.34299999999999997</v>
      </c>
      <c r="AR157" s="284">
        <f t="shared" si="261"/>
        <v>3.6321805101574491E-2</v>
      </c>
      <c r="AS157" s="200">
        <f t="shared" si="291"/>
        <v>3.5000000000000003E-2</v>
      </c>
      <c r="AT157" s="200">
        <f t="shared" si="292"/>
        <v>9.4373219373219366E-2</v>
      </c>
      <c r="AU157" s="156">
        <f t="shared" si="293"/>
        <v>3.2745156188216684E-3</v>
      </c>
      <c r="AV157" s="201">
        <f t="shared" si="294"/>
        <v>-3.4294791273575749</v>
      </c>
      <c r="AW157" s="157">
        <f t="shared" si="295"/>
        <v>-2.8564525783261017</v>
      </c>
    </row>
    <row r="158" spans="1:53" ht="15" customHeight="1" x14ac:dyDescent="0.45">
      <c r="A158" s="681"/>
      <c r="B158" s="210">
        <v>5.0999999999999996</v>
      </c>
      <c r="C158" s="342"/>
      <c r="D158" s="203" t="s">
        <v>55</v>
      </c>
      <c r="E158" s="203" t="s">
        <v>56</v>
      </c>
      <c r="F158" s="203" t="s">
        <v>57</v>
      </c>
      <c r="G158" s="203" t="s">
        <v>58</v>
      </c>
      <c r="H158" s="158" t="s">
        <v>59</v>
      </c>
      <c r="I158" s="203">
        <v>3.9</v>
      </c>
      <c r="J158" s="204">
        <v>112.4</v>
      </c>
      <c r="K158" s="204">
        <v>19</v>
      </c>
      <c r="L158" s="204">
        <v>219.6</v>
      </c>
      <c r="M158" s="204">
        <v>462</v>
      </c>
      <c r="N158" s="90">
        <v>6.3</v>
      </c>
      <c r="O158" s="203" t="s">
        <v>60</v>
      </c>
      <c r="P158" s="203">
        <v>75</v>
      </c>
      <c r="Q158" s="203">
        <v>1</v>
      </c>
      <c r="R158" s="14">
        <f t="shared" si="284"/>
        <v>3.8999999999999999E-6</v>
      </c>
      <c r="S158" s="198">
        <f t="shared" si="285"/>
        <v>1.1240000000000001E-4</v>
      </c>
      <c r="T158" s="198">
        <f t="shared" si="286"/>
        <v>1E-3</v>
      </c>
      <c r="U158" s="198">
        <f t="shared" si="287"/>
        <v>3.9000000000000002E-9</v>
      </c>
      <c r="V158" s="198">
        <f t="shared" si="288"/>
        <v>3.9000000000000003E-3</v>
      </c>
      <c r="W158" s="198">
        <f t="shared" si="289"/>
        <v>1.1240000000000001E-7</v>
      </c>
      <c r="X158" s="267">
        <f t="shared" si="290"/>
        <v>0.11240000000000001</v>
      </c>
      <c r="Y158" s="199">
        <v>1.4270794598620999</v>
      </c>
      <c r="Z158" s="206">
        <v>0</v>
      </c>
      <c r="AA158" s="206">
        <v>0</v>
      </c>
      <c r="AB158" s="206">
        <v>366</v>
      </c>
      <c r="AC158" s="206">
        <v>0</v>
      </c>
      <c r="AD158" s="206">
        <v>4.88</v>
      </c>
      <c r="AE158" s="206">
        <v>0</v>
      </c>
      <c r="AF158" s="206">
        <v>3.02027398912613E-2</v>
      </c>
      <c r="AG158" s="251">
        <v>0</v>
      </c>
      <c r="AH158" s="206">
        <v>87</v>
      </c>
      <c r="AI158" s="206">
        <v>0</v>
      </c>
      <c r="AJ158" s="206">
        <v>14550013</v>
      </c>
      <c r="AK158" s="251">
        <v>0</v>
      </c>
      <c r="AL158" s="206">
        <v>0</v>
      </c>
      <c r="AM158" s="199">
        <v>1.4390000000000001</v>
      </c>
      <c r="AN158" s="199">
        <v>1.4630000000000001</v>
      </c>
      <c r="AO158" s="199">
        <v>1.0649999999999999</v>
      </c>
      <c r="AP158" s="199">
        <v>1.109</v>
      </c>
      <c r="AQ158" s="206">
        <f t="shared" si="260"/>
        <v>0.35400000000000009</v>
      </c>
      <c r="AR158" s="284">
        <f t="shared" si="261"/>
        <v>3.134337233896977E-2</v>
      </c>
      <c r="AS158" s="200">
        <f t="shared" si="291"/>
        <v>3.02027398912613E-2</v>
      </c>
      <c r="AT158" s="200">
        <f t="shared" si="292"/>
        <v>8.1315068938011395E-2</v>
      </c>
      <c r="AU158" s="156">
        <f t="shared" si="293"/>
        <v>2.8214303279203239E-3</v>
      </c>
      <c r="AV158" s="201">
        <f t="shared" si="294"/>
        <v>-3.5778008882884342</v>
      </c>
      <c r="AW158" s="157">
        <f t="shared" si="295"/>
        <v>-3.004623281826424</v>
      </c>
    </row>
    <row r="159" spans="1:53" ht="15" customHeight="1" x14ac:dyDescent="0.45">
      <c r="A159" s="681"/>
      <c r="B159" s="226">
        <v>6.1</v>
      </c>
      <c r="C159" s="342"/>
      <c r="D159" s="203" t="s">
        <v>55</v>
      </c>
      <c r="E159" s="203" t="s">
        <v>56</v>
      </c>
      <c r="F159" s="203" t="s">
        <v>57</v>
      </c>
      <c r="G159" s="203" t="s">
        <v>58</v>
      </c>
      <c r="H159" s="158" t="s">
        <v>59</v>
      </c>
      <c r="I159" s="203">
        <v>3.9</v>
      </c>
      <c r="J159" s="204">
        <v>112.4</v>
      </c>
      <c r="K159" s="204">
        <v>19</v>
      </c>
      <c r="L159" s="204">
        <v>219.6</v>
      </c>
      <c r="M159" s="204">
        <v>462</v>
      </c>
      <c r="N159" s="90">
        <v>6.3</v>
      </c>
      <c r="O159" s="203" t="s">
        <v>60</v>
      </c>
      <c r="P159" s="203">
        <v>90</v>
      </c>
      <c r="Q159" s="203">
        <v>1</v>
      </c>
      <c r="R159" s="14">
        <f t="shared" si="284"/>
        <v>3.8999999999999999E-6</v>
      </c>
      <c r="S159" s="198">
        <f t="shared" si="285"/>
        <v>1.1240000000000001E-4</v>
      </c>
      <c r="T159" s="198">
        <f t="shared" si="286"/>
        <v>1E-3</v>
      </c>
      <c r="U159" s="198">
        <f t="shared" si="287"/>
        <v>3.9000000000000002E-9</v>
      </c>
      <c r="V159" s="198">
        <f t="shared" si="288"/>
        <v>3.9000000000000003E-3</v>
      </c>
      <c r="W159" s="198">
        <f t="shared" si="289"/>
        <v>1.1240000000000001E-7</v>
      </c>
      <c r="X159" s="267">
        <f t="shared" si="290"/>
        <v>0.11240000000000001</v>
      </c>
      <c r="Y159" s="199">
        <v>1.5622442873420801</v>
      </c>
      <c r="Z159" s="206">
        <v>0</v>
      </c>
      <c r="AA159" s="206">
        <v>0</v>
      </c>
      <c r="AB159" s="206">
        <v>401</v>
      </c>
      <c r="AC159" s="206">
        <v>0</v>
      </c>
      <c r="AD159" s="206">
        <v>4.4555555555555602</v>
      </c>
      <c r="AE159" s="206">
        <v>0</v>
      </c>
      <c r="AF159" s="206">
        <v>2.7552809300565799E-2</v>
      </c>
      <c r="AG159" s="251">
        <v>0</v>
      </c>
      <c r="AH159" s="206">
        <v>87</v>
      </c>
      <c r="AI159" s="206">
        <v>0</v>
      </c>
      <c r="AJ159" s="206">
        <v>14324929</v>
      </c>
      <c r="AK159" s="251">
        <v>0</v>
      </c>
      <c r="AL159" s="206">
        <v>0</v>
      </c>
      <c r="AM159" s="199">
        <v>1.4390000000000001</v>
      </c>
      <c r="AN159" s="199">
        <v>1.4630000000000001</v>
      </c>
      <c r="AO159" s="199">
        <v>1.0129999999999999</v>
      </c>
      <c r="AP159" s="199">
        <v>1.052</v>
      </c>
      <c r="AQ159" s="206">
        <f t="shared" si="260"/>
        <v>0.41100000000000003</v>
      </c>
      <c r="AR159" s="284">
        <f t="shared" si="261"/>
        <v>2.8593364840457137E-2</v>
      </c>
      <c r="AS159" s="200">
        <f t="shared" si="291"/>
        <v>2.7552809300565799E-2</v>
      </c>
      <c r="AT159" s="200">
        <f t="shared" si="292"/>
        <v>7.418064042460018E-2</v>
      </c>
      <c r="AU159" s="156">
        <f t="shared" si="293"/>
        <v>2.5738834311026756E-3</v>
      </c>
      <c r="AV159" s="201">
        <f t="shared" si="294"/>
        <v>-3.6696290320475482</v>
      </c>
      <c r="AW159" s="157">
        <f t="shared" si="295"/>
        <v>-3.096451425585538</v>
      </c>
    </row>
    <row r="160" spans="1:53" ht="15" customHeight="1" x14ac:dyDescent="0.45">
      <c r="A160" s="681"/>
      <c r="B160" s="226">
        <v>7.1</v>
      </c>
      <c r="C160" s="342"/>
      <c r="D160" s="203" t="s">
        <v>55</v>
      </c>
      <c r="E160" s="203" t="s">
        <v>56</v>
      </c>
      <c r="F160" s="203" t="s">
        <v>57</v>
      </c>
      <c r="G160" s="203" t="s">
        <v>58</v>
      </c>
      <c r="H160" s="158" t="s">
        <v>59</v>
      </c>
      <c r="I160" s="203">
        <v>3.9</v>
      </c>
      <c r="J160" s="204">
        <v>112.4</v>
      </c>
      <c r="K160" s="204">
        <v>19</v>
      </c>
      <c r="L160" s="204">
        <v>219.6</v>
      </c>
      <c r="M160" s="204">
        <v>462</v>
      </c>
      <c r="N160" s="90">
        <v>6.3</v>
      </c>
      <c r="O160" s="203" t="s">
        <v>60</v>
      </c>
      <c r="P160" s="203">
        <v>105</v>
      </c>
      <c r="Q160" s="203">
        <v>1</v>
      </c>
      <c r="R160" s="14">
        <f t="shared" si="284"/>
        <v>3.8999999999999999E-6</v>
      </c>
      <c r="S160" s="198">
        <f t="shared" si="285"/>
        <v>1.1240000000000001E-4</v>
      </c>
      <c r="T160" s="198">
        <f t="shared" si="286"/>
        <v>1E-3</v>
      </c>
      <c r="U160" s="198">
        <f t="shared" si="287"/>
        <v>3.9000000000000002E-9</v>
      </c>
      <c r="V160" s="198">
        <f t="shared" si="288"/>
        <v>3.9000000000000003E-3</v>
      </c>
      <c r="W160" s="198">
        <f t="shared" si="289"/>
        <v>1.1240000000000001E-7</v>
      </c>
      <c r="X160" s="267">
        <f t="shared" si="290"/>
        <v>0.11240000000000001</v>
      </c>
      <c r="Y160" s="199">
        <v>1.65093398209252</v>
      </c>
      <c r="Z160" s="206">
        <v>0</v>
      </c>
      <c r="AA160" s="206">
        <v>0</v>
      </c>
      <c r="AB160" s="206">
        <v>423</v>
      </c>
      <c r="AC160" s="206">
        <v>0</v>
      </c>
      <c r="AD160" s="206">
        <v>4.0285714285714302</v>
      </c>
      <c r="AE160" s="206">
        <v>0</v>
      </c>
      <c r="AF160" s="206">
        <v>2.49574298124342E-2</v>
      </c>
      <c r="AG160" s="251">
        <v>0</v>
      </c>
      <c r="AH160" s="206">
        <v>87</v>
      </c>
      <c r="AI160" s="206">
        <v>0</v>
      </c>
      <c r="AJ160" s="206">
        <v>14474905</v>
      </c>
      <c r="AK160" s="251">
        <v>0</v>
      </c>
      <c r="AL160" s="206">
        <v>0</v>
      </c>
      <c r="AM160" s="199">
        <v>1.4390000000000001</v>
      </c>
      <c r="AN160" s="199">
        <v>1.4630000000000001</v>
      </c>
      <c r="AO160" s="199">
        <v>0.997</v>
      </c>
      <c r="AP160" s="199">
        <v>1.0369999999999999</v>
      </c>
      <c r="AQ160" s="206">
        <f t="shared" si="260"/>
        <v>0.42600000000000016</v>
      </c>
      <c r="AR160" s="284">
        <f t="shared" si="261"/>
        <v>2.5899968613813131E-2</v>
      </c>
      <c r="AS160" s="200">
        <f t="shared" si="291"/>
        <v>2.49574298124342E-2</v>
      </c>
      <c r="AT160" s="200">
        <f t="shared" si="292"/>
        <v>6.7193080264245822E-2</v>
      </c>
      <c r="AU160" s="156">
        <f t="shared" si="293"/>
        <v>2.3314325002718743E-3</v>
      </c>
      <c r="AV160" s="201">
        <f t="shared" si="294"/>
        <v>-3.7685619674892354</v>
      </c>
      <c r="AW160" s="157">
        <f t="shared" si="295"/>
        <v>-3.1953843610272248</v>
      </c>
    </row>
    <row r="161" spans="1:49" ht="15" customHeight="1" x14ac:dyDescent="0.45">
      <c r="A161" s="681"/>
      <c r="B161" s="210" t="s">
        <v>117</v>
      </c>
      <c r="C161" s="342"/>
      <c r="D161" s="203" t="s">
        <v>55</v>
      </c>
      <c r="E161" s="203" t="s">
        <v>56</v>
      </c>
      <c r="F161" s="203" t="s">
        <v>57</v>
      </c>
      <c r="G161" s="203" t="s">
        <v>58</v>
      </c>
      <c r="H161" s="158" t="s">
        <v>59</v>
      </c>
      <c r="I161" s="203">
        <v>3.9</v>
      </c>
      <c r="J161" s="204">
        <v>112.4</v>
      </c>
      <c r="K161" s="204">
        <v>19</v>
      </c>
      <c r="L161" s="204">
        <v>219.6</v>
      </c>
      <c r="M161" s="204">
        <v>462</v>
      </c>
      <c r="N161" s="90">
        <v>6.3</v>
      </c>
      <c r="O161" s="203" t="s">
        <v>60</v>
      </c>
      <c r="P161" s="203">
        <v>120</v>
      </c>
      <c r="Q161" s="203">
        <v>1</v>
      </c>
      <c r="R161" s="14">
        <f t="shared" si="284"/>
        <v>3.8999999999999999E-6</v>
      </c>
      <c r="S161" s="198">
        <f t="shared" si="285"/>
        <v>1.1240000000000001E-4</v>
      </c>
      <c r="T161" s="198">
        <f t="shared" si="286"/>
        <v>1E-3</v>
      </c>
      <c r="U161" s="198">
        <f t="shared" si="287"/>
        <v>3.9000000000000002E-9</v>
      </c>
      <c r="V161" s="198">
        <f t="shared" si="288"/>
        <v>3.9000000000000003E-3</v>
      </c>
      <c r="W161" s="198">
        <f t="shared" si="289"/>
        <v>1.1240000000000001E-7</v>
      </c>
      <c r="X161" s="267">
        <f t="shared" si="290"/>
        <v>0.11240000000000001</v>
      </c>
      <c r="Y161" s="206">
        <v>1.62</v>
      </c>
      <c r="Z161" s="206">
        <v>0.02</v>
      </c>
      <c r="AA161" s="206">
        <v>1</v>
      </c>
      <c r="AB161" s="206">
        <v>416</v>
      </c>
      <c r="AC161" s="206">
        <v>6</v>
      </c>
      <c r="AD161" s="206">
        <v>3.47</v>
      </c>
      <c r="AE161" s="206">
        <v>0.05</v>
      </c>
      <c r="AF161" s="206">
        <v>2.1499999999999998E-2</v>
      </c>
      <c r="AG161" s="251">
        <v>2.9999999999999997E-4</v>
      </c>
      <c r="AH161" s="206">
        <v>87</v>
      </c>
      <c r="AI161" s="206">
        <v>0</v>
      </c>
      <c r="AJ161" s="206">
        <v>14026499</v>
      </c>
      <c r="AK161" s="251">
        <v>304053</v>
      </c>
      <c r="AL161" s="206">
        <v>2</v>
      </c>
      <c r="AM161" s="199">
        <v>1.4390000000000001</v>
      </c>
      <c r="AN161" s="199">
        <v>1.4630000000000001</v>
      </c>
      <c r="AO161" s="199">
        <v>0.97199999999999998</v>
      </c>
      <c r="AP161" s="199">
        <v>1.012</v>
      </c>
      <c r="AQ161" s="206">
        <f t="shared" si="260"/>
        <v>0.45100000000000007</v>
      </c>
      <c r="AR161" s="284">
        <f t="shared" si="261"/>
        <v>2.2311965990967183E-2</v>
      </c>
      <c r="AS161" s="200">
        <f t="shared" si="291"/>
        <v>2.1499999999999998E-2</v>
      </c>
      <c r="AT161" s="200">
        <f t="shared" si="292"/>
        <v>5.7692307692307696E-2</v>
      </c>
      <c r="AU161" s="156">
        <f t="shared" si="293"/>
        <v>2.001779359430605E-3</v>
      </c>
      <c r="AV161" s="201">
        <f t="shared" si="294"/>
        <v>-3.9196772723521969</v>
      </c>
      <c r="AW161" s="157">
        <f t="shared" si="295"/>
        <v>-3.3461668868809187</v>
      </c>
    </row>
    <row r="162" spans="1:49" ht="15" customHeight="1" x14ac:dyDescent="0.45">
      <c r="A162" s="681"/>
      <c r="B162" s="210" t="s">
        <v>126</v>
      </c>
      <c r="C162" s="358" t="s">
        <v>229</v>
      </c>
      <c r="D162" s="203" t="s">
        <v>55</v>
      </c>
      <c r="E162" s="203" t="s">
        <v>56</v>
      </c>
      <c r="F162" s="203" t="s">
        <v>57</v>
      </c>
      <c r="G162" s="203" t="s">
        <v>58</v>
      </c>
      <c r="H162" s="158" t="s">
        <v>59</v>
      </c>
      <c r="I162" s="203">
        <v>3.9</v>
      </c>
      <c r="J162" s="204">
        <v>112.4</v>
      </c>
      <c r="K162" s="204">
        <v>19</v>
      </c>
      <c r="L162" s="204">
        <v>219.6</v>
      </c>
      <c r="M162" s="204">
        <v>462</v>
      </c>
      <c r="N162" s="90">
        <v>6.3</v>
      </c>
      <c r="O162" s="203" t="s">
        <v>60</v>
      </c>
      <c r="P162" s="203">
        <f>60*24</f>
        <v>1440</v>
      </c>
      <c r="Q162" s="203">
        <v>1</v>
      </c>
      <c r="R162" s="14">
        <f t="shared" ref="R162" si="296">I162/1000000</f>
        <v>3.8999999999999999E-6</v>
      </c>
      <c r="S162" s="198">
        <f t="shared" ref="S162" si="297">J162/1000000</f>
        <v>1.1240000000000001E-4</v>
      </c>
      <c r="T162" s="198">
        <f t="shared" ref="T162" si="298">Q162/1000</f>
        <v>1E-3</v>
      </c>
      <c r="U162" s="198">
        <f t="shared" ref="U162" si="299">T162*R162</f>
        <v>3.9000000000000002E-9</v>
      </c>
      <c r="V162" s="198">
        <f t="shared" ref="V162" si="300">U162*1000000</f>
        <v>3.9000000000000003E-3</v>
      </c>
      <c r="W162" s="198">
        <f t="shared" ref="W162" si="301">T162*S162</f>
        <v>1.1240000000000001E-7</v>
      </c>
      <c r="X162" s="267">
        <f t="shared" ref="X162" si="302">W162*1000000</f>
        <v>0.11240000000000001</v>
      </c>
      <c r="Y162" s="206">
        <v>2.12</v>
      </c>
      <c r="Z162" s="206">
        <v>0.02</v>
      </c>
      <c r="AA162" s="206">
        <v>1</v>
      </c>
      <c r="AB162" s="206">
        <v>545</v>
      </c>
      <c r="AC162" s="206">
        <v>5</v>
      </c>
      <c r="AD162" s="206">
        <v>0.378</v>
      </c>
      <c r="AE162" s="206">
        <v>3.0000000000000001E-3</v>
      </c>
      <c r="AF162" s="206">
        <v>2.3400000000000001E-3</v>
      </c>
      <c r="AG162" s="251">
        <v>2.0000000000000002E-5</v>
      </c>
      <c r="AH162" s="206">
        <v>87</v>
      </c>
      <c r="AI162" s="206">
        <v>9</v>
      </c>
      <c r="AJ162" s="206">
        <v>10816959</v>
      </c>
      <c r="AK162" s="251">
        <v>2275273</v>
      </c>
      <c r="AL162" s="206">
        <v>21</v>
      </c>
      <c r="AM162" s="199">
        <v>1.4390000000000001</v>
      </c>
      <c r="AN162" s="199">
        <v>1.4630000000000001</v>
      </c>
      <c r="AO162" s="206">
        <v>0.33400000000000002</v>
      </c>
      <c r="AP162" s="206">
        <v>0.314</v>
      </c>
      <c r="AQ162" s="206">
        <f>AN162-AP162</f>
        <v>1.149</v>
      </c>
      <c r="AR162" s="284">
        <f>AF162/(1-(10^-AM162))</f>
        <v>2.4283721125052658E-3</v>
      </c>
      <c r="AS162" s="200">
        <f>AF162</f>
        <v>2.3400000000000001E-3</v>
      </c>
      <c r="AT162" s="200">
        <f>Y162/(P162*60*V162)</f>
        <v>6.2915479582146246E-3</v>
      </c>
      <c r="AU162" s="156">
        <f>Y162/(P162*60*X162)</f>
        <v>2.183010412547779E-4</v>
      </c>
      <c r="AV162" s="201">
        <f>$BC$7*LN(AS162) + $BC$8*LN(AT162) + $BC$9*LN(AU162)</f>
        <v>-6.1363881008668226</v>
      </c>
      <c r="AW162" s="157">
        <f>$BD$7*LN(AS162) + $BD$8*LN(AT162) + $BD$9*LN(AU162)</f>
        <v>-5.5630762449371076</v>
      </c>
    </row>
    <row r="163" spans="1:49" ht="15" customHeight="1" x14ac:dyDescent="0.45">
      <c r="A163" s="681"/>
      <c r="B163" s="210" t="s">
        <v>231</v>
      </c>
      <c r="C163" s="358" t="s">
        <v>227</v>
      </c>
      <c r="D163" s="203" t="s">
        <v>55</v>
      </c>
      <c r="E163" s="203" t="s">
        <v>56</v>
      </c>
      <c r="F163" s="203" t="s">
        <v>57</v>
      </c>
      <c r="G163" s="203" t="s">
        <v>58</v>
      </c>
      <c r="H163" s="158" t="s">
        <v>59</v>
      </c>
      <c r="I163" s="203">
        <v>3.9</v>
      </c>
      <c r="J163" s="204">
        <v>112.4</v>
      </c>
      <c r="K163" s="204">
        <v>19</v>
      </c>
      <c r="L163" s="204">
        <v>219.6</v>
      </c>
      <c r="M163" s="204">
        <v>462</v>
      </c>
      <c r="N163" s="90">
        <v>6.3</v>
      </c>
      <c r="O163" s="203" t="s">
        <v>60</v>
      </c>
      <c r="P163" s="203">
        <v>120</v>
      </c>
      <c r="Q163" s="203">
        <v>2</v>
      </c>
      <c r="R163" s="14" t="s">
        <v>67</v>
      </c>
      <c r="S163" s="198" t="s">
        <v>67</v>
      </c>
      <c r="T163" s="198" t="s">
        <v>67</v>
      </c>
      <c r="U163" s="198" t="s">
        <v>67</v>
      </c>
      <c r="V163" s="198" t="s">
        <v>67</v>
      </c>
      <c r="W163" s="198" t="s">
        <v>67</v>
      </c>
      <c r="X163" s="154" t="s">
        <v>67</v>
      </c>
      <c r="Y163" s="206">
        <v>0.8</v>
      </c>
      <c r="Z163" s="206">
        <v>0.1</v>
      </c>
      <c r="AA163" s="206">
        <v>13</v>
      </c>
      <c r="AB163" s="206">
        <v>107</v>
      </c>
      <c r="AC163" s="206">
        <v>19</v>
      </c>
      <c r="AD163" s="206">
        <v>0.9</v>
      </c>
      <c r="AE163" s="206">
        <v>0.2</v>
      </c>
      <c r="AF163" s="206">
        <v>0</v>
      </c>
      <c r="AG163" s="251">
        <v>0</v>
      </c>
      <c r="AH163" s="206">
        <v>85</v>
      </c>
      <c r="AI163" s="206">
        <v>4</v>
      </c>
      <c r="AJ163" s="206">
        <v>14365479</v>
      </c>
      <c r="AK163" s="251">
        <v>375739</v>
      </c>
      <c r="AL163" s="206">
        <v>3</v>
      </c>
      <c r="AM163" s="206">
        <v>1.4370000000000001</v>
      </c>
      <c r="AN163" s="206">
        <v>1.4550000000000001</v>
      </c>
      <c r="AO163" s="206">
        <v>1.1379999999999999</v>
      </c>
      <c r="AP163" s="206">
        <v>1.1890000000000001</v>
      </c>
      <c r="AQ163" s="206">
        <f t="shared" ref="AQ163:AQ165" si="303">AN163-AP163</f>
        <v>0.26600000000000001</v>
      </c>
      <c r="AR163" s="284">
        <f t="shared" ref="AR163:AR165" si="304">AF163/(1-(10^-AM163))</f>
        <v>0</v>
      </c>
      <c r="AS163" s="200" t="s">
        <v>67</v>
      </c>
      <c r="AT163" s="200" t="s">
        <v>67</v>
      </c>
      <c r="AU163" s="156" t="s">
        <v>67</v>
      </c>
      <c r="AV163" s="201" t="s">
        <v>67</v>
      </c>
      <c r="AW163" s="157" t="s">
        <v>67</v>
      </c>
    </row>
    <row r="164" spans="1:49" ht="15" customHeight="1" x14ac:dyDescent="0.45">
      <c r="A164" s="681"/>
      <c r="B164" s="210" t="s">
        <v>232</v>
      </c>
      <c r="C164" s="358" t="s">
        <v>228</v>
      </c>
      <c r="D164" s="203" t="s">
        <v>55</v>
      </c>
      <c r="E164" s="203" t="s">
        <v>56</v>
      </c>
      <c r="F164" s="203" t="s">
        <v>57</v>
      </c>
      <c r="G164" s="203" t="s">
        <v>58</v>
      </c>
      <c r="H164" s="158" t="s">
        <v>59</v>
      </c>
      <c r="I164" s="203">
        <v>3.9</v>
      </c>
      <c r="J164" s="204">
        <v>112.4</v>
      </c>
      <c r="K164" s="204">
        <v>19</v>
      </c>
      <c r="L164" s="204">
        <v>219.6</v>
      </c>
      <c r="M164" s="204">
        <v>462</v>
      </c>
      <c r="N164" s="90">
        <v>6.3</v>
      </c>
      <c r="O164" s="203" t="s">
        <v>60</v>
      </c>
      <c r="P164" s="203">
        <f>60*24</f>
        <v>1440</v>
      </c>
      <c r="Q164" s="203">
        <v>2</v>
      </c>
      <c r="R164" s="14" t="s">
        <v>67</v>
      </c>
      <c r="S164" s="198" t="s">
        <v>67</v>
      </c>
      <c r="T164" s="198" t="s">
        <v>67</v>
      </c>
      <c r="U164" s="198" t="s">
        <v>67</v>
      </c>
      <c r="V164" s="198" t="s">
        <v>67</v>
      </c>
      <c r="W164" s="198" t="s">
        <v>67</v>
      </c>
      <c r="X164" s="154" t="s">
        <v>67</v>
      </c>
      <c r="Y164" s="206">
        <v>2.5</v>
      </c>
      <c r="Z164" s="206">
        <v>0.2</v>
      </c>
      <c r="AA164" s="206">
        <v>8</v>
      </c>
      <c r="AB164" s="206">
        <v>321</v>
      </c>
      <c r="AC164" s="206">
        <v>22</v>
      </c>
      <c r="AD164" s="206">
        <v>0.22</v>
      </c>
      <c r="AE164" s="206">
        <v>0.01</v>
      </c>
      <c r="AF164" s="206">
        <v>0</v>
      </c>
      <c r="AG164" s="251">
        <v>0</v>
      </c>
      <c r="AH164" s="206">
        <v>76</v>
      </c>
      <c r="AI164" s="206">
        <v>2</v>
      </c>
      <c r="AJ164" s="206">
        <v>14684205</v>
      </c>
      <c r="AK164" s="251">
        <v>43081</v>
      </c>
      <c r="AL164" s="206">
        <v>0</v>
      </c>
      <c r="AM164" s="206">
        <v>1.4370000000000001</v>
      </c>
      <c r="AN164" s="206">
        <v>1.4550000000000001</v>
      </c>
      <c r="AO164" s="206">
        <v>0.316</v>
      </c>
      <c r="AP164" s="206">
        <v>0.314</v>
      </c>
      <c r="AQ164" s="206">
        <f t="shared" si="303"/>
        <v>1.141</v>
      </c>
      <c r="AR164" s="284">
        <f t="shared" si="304"/>
        <v>0</v>
      </c>
      <c r="AS164" s="200" t="s">
        <v>67</v>
      </c>
      <c r="AT164" s="200" t="s">
        <v>67</v>
      </c>
      <c r="AU164" s="156" t="s">
        <v>67</v>
      </c>
      <c r="AV164" s="201" t="s">
        <v>67</v>
      </c>
      <c r="AW164" s="157" t="s">
        <v>67</v>
      </c>
    </row>
    <row r="165" spans="1:49" ht="15" customHeight="1" x14ac:dyDescent="0.45">
      <c r="A165" s="681"/>
      <c r="B165" s="210" t="s">
        <v>119</v>
      </c>
      <c r="C165" s="358" t="s">
        <v>230</v>
      </c>
      <c r="D165" s="203" t="s">
        <v>55</v>
      </c>
      <c r="E165" s="203" t="s">
        <v>56</v>
      </c>
      <c r="F165" s="203" t="s">
        <v>57</v>
      </c>
      <c r="G165" s="203" t="s">
        <v>58</v>
      </c>
      <c r="H165" s="158" t="s">
        <v>59</v>
      </c>
      <c r="I165" s="355">
        <v>1.5</v>
      </c>
      <c r="J165" s="356">
        <v>30</v>
      </c>
      <c r="K165" s="356">
        <v>3</v>
      </c>
      <c r="L165" s="356">
        <v>100</v>
      </c>
      <c r="M165" s="357">
        <v>100</v>
      </c>
      <c r="N165" s="90">
        <v>6.3</v>
      </c>
      <c r="O165" s="203" t="s">
        <v>60</v>
      </c>
      <c r="P165" s="203">
        <f>60*24</f>
        <v>1440</v>
      </c>
      <c r="Q165" s="203">
        <v>2</v>
      </c>
      <c r="R165" s="14" t="s">
        <v>67</v>
      </c>
      <c r="S165" s="198" t="s">
        <v>67</v>
      </c>
      <c r="T165" s="198" t="s">
        <v>67</v>
      </c>
      <c r="U165" s="198" t="s">
        <v>67</v>
      </c>
      <c r="V165" s="198" t="s">
        <v>67</v>
      </c>
      <c r="W165" s="198" t="s">
        <v>67</v>
      </c>
      <c r="X165" s="154" t="s">
        <v>67</v>
      </c>
      <c r="Y165" s="206">
        <v>1</v>
      </c>
      <c r="Z165" s="206">
        <v>0.1</v>
      </c>
      <c r="AA165" s="206">
        <v>10</v>
      </c>
      <c r="AB165" s="206">
        <v>345</v>
      </c>
      <c r="AC165" s="206">
        <v>35</v>
      </c>
      <c r="AD165" s="206">
        <v>0.24</v>
      </c>
      <c r="AE165" s="206">
        <v>0.02</v>
      </c>
      <c r="AF165" s="206">
        <v>0</v>
      </c>
      <c r="AG165" s="251">
        <v>0</v>
      </c>
      <c r="AH165" s="206">
        <v>77</v>
      </c>
      <c r="AI165" s="206">
        <v>3</v>
      </c>
      <c r="AJ165" s="206">
        <v>14535848</v>
      </c>
      <c r="AK165" s="251">
        <v>42155</v>
      </c>
      <c r="AL165" s="206">
        <v>0</v>
      </c>
      <c r="AM165" s="206">
        <v>0.40200000000000002</v>
      </c>
      <c r="AN165" s="206">
        <v>0.40400000000000003</v>
      </c>
      <c r="AO165" s="206">
        <v>0.155</v>
      </c>
      <c r="AP165" s="206">
        <v>0.158</v>
      </c>
      <c r="AQ165" s="206">
        <f t="shared" si="303"/>
        <v>0.24600000000000002</v>
      </c>
      <c r="AR165" s="284">
        <f t="shared" si="304"/>
        <v>0</v>
      </c>
      <c r="AS165" s="200" t="s">
        <v>67</v>
      </c>
      <c r="AT165" s="200" t="s">
        <v>67</v>
      </c>
      <c r="AU165" s="156" t="s">
        <v>67</v>
      </c>
      <c r="AV165" s="201" t="s">
        <v>67</v>
      </c>
      <c r="AW165" s="157" t="s">
        <v>67</v>
      </c>
    </row>
    <row r="166" spans="1:49" ht="15" customHeight="1" x14ac:dyDescent="0.45">
      <c r="A166" s="210" t="s">
        <v>233</v>
      </c>
      <c r="B166" s="210" t="s">
        <v>234</v>
      </c>
      <c r="C166" s="358" t="s">
        <v>235</v>
      </c>
      <c r="D166" s="203" t="s">
        <v>55</v>
      </c>
      <c r="E166" s="203" t="s">
        <v>56</v>
      </c>
      <c r="F166" s="203" t="s">
        <v>57</v>
      </c>
      <c r="G166" s="203" t="s">
        <v>58</v>
      </c>
      <c r="H166" s="158" t="s">
        <v>59</v>
      </c>
      <c r="I166" s="255">
        <v>1.5</v>
      </c>
      <c r="J166" s="256">
        <v>30</v>
      </c>
      <c r="K166" s="256">
        <v>3</v>
      </c>
      <c r="L166" s="256">
        <v>100</v>
      </c>
      <c r="M166" s="257">
        <v>100</v>
      </c>
      <c r="N166" s="90">
        <v>6.3</v>
      </c>
      <c r="O166" s="203" t="s">
        <v>60</v>
      </c>
      <c r="P166" s="203">
        <v>120</v>
      </c>
      <c r="Q166" s="203">
        <v>3</v>
      </c>
      <c r="R166" s="14" t="s">
        <v>67</v>
      </c>
      <c r="S166" s="198" t="s">
        <v>67</v>
      </c>
      <c r="T166" s="198" t="s">
        <v>67</v>
      </c>
      <c r="U166" s="198" t="s">
        <v>67</v>
      </c>
      <c r="V166" s="198" t="s">
        <v>67</v>
      </c>
      <c r="W166" s="198" t="s">
        <v>67</v>
      </c>
      <c r="X166" s="154" t="s">
        <v>67</v>
      </c>
      <c r="Y166" s="206">
        <v>0.66</v>
      </c>
      <c r="Z166" s="206">
        <v>0.08</v>
      </c>
      <c r="AA166" s="206">
        <v>12</v>
      </c>
      <c r="AB166" s="206">
        <v>148</v>
      </c>
      <c r="AC166" s="206">
        <v>19</v>
      </c>
      <c r="AD166" s="206">
        <v>1.2</v>
      </c>
      <c r="AE166" s="206">
        <v>0.2</v>
      </c>
      <c r="AF166" s="206">
        <v>0</v>
      </c>
      <c r="AG166" s="251">
        <v>0</v>
      </c>
      <c r="AH166" s="206">
        <v>82</v>
      </c>
      <c r="AI166" s="206">
        <v>1</v>
      </c>
      <c r="AJ166" s="206">
        <v>4020680</v>
      </c>
      <c r="AK166" s="251">
        <v>39572</v>
      </c>
      <c r="AL166" s="206">
        <v>1</v>
      </c>
      <c r="AM166" s="206">
        <f>AM165</f>
        <v>0.40200000000000002</v>
      </c>
      <c r="AN166" s="206">
        <f>AN165</f>
        <v>0.40400000000000003</v>
      </c>
      <c r="AO166" s="206">
        <v>0.189</v>
      </c>
      <c r="AP166" s="206">
        <v>0.19500000000000001</v>
      </c>
      <c r="AQ166" s="206">
        <f t="shared" ref="AQ166" si="305">AN166-AP166</f>
        <v>0.20900000000000002</v>
      </c>
      <c r="AR166" s="284">
        <f t="shared" ref="AR166" si="306">AF166/(1-(10^-AM166))</f>
        <v>0</v>
      </c>
      <c r="AS166" s="200" t="s">
        <v>67</v>
      </c>
      <c r="AT166" s="200" t="s">
        <v>67</v>
      </c>
      <c r="AU166" s="156" t="s">
        <v>67</v>
      </c>
      <c r="AV166" s="201" t="s">
        <v>67</v>
      </c>
      <c r="AW166" s="157" t="s">
        <v>67</v>
      </c>
    </row>
    <row r="167" spans="1:49" ht="15" customHeight="1" x14ac:dyDescent="0.45">
      <c r="A167" s="339"/>
    </row>
    <row r="168" spans="1:49" ht="15" customHeight="1" x14ac:dyDescent="0.45">
      <c r="A168" s="339"/>
      <c r="B168" s="210" t="s">
        <v>100</v>
      </c>
      <c r="C168" s="341" t="s">
        <v>220</v>
      </c>
      <c r="D168" s="203" t="s">
        <v>55</v>
      </c>
      <c r="E168" s="203" t="s">
        <v>56</v>
      </c>
      <c r="F168" s="203" t="s">
        <v>57</v>
      </c>
      <c r="G168" s="203" t="s">
        <v>58</v>
      </c>
      <c r="H168" s="158" t="s">
        <v>221</v>
      </c>
      <c r="I168" s="203">
        <v>3.9</v>
      </c>
      <c r="J168" s="204">
        <v>112.4</v>
      </c>
      <c r="K168" s="204">
        <v>19</v>
      </c>
      <c r="L168" s="204">
        <v>219.6</v>
      </c>
      <c r="M168" s="354" t="s">
        <v>222</v>
      </c>
      <c r="N168" s="90">
        <v>6.3</v>
      </c>
      <c r="O168" s="203" t="s">
        <v>60</v>
      </c>
      <c r="P168" s="203">
        <v>15</v>
      </c>
      <c r="Q168" s="203">
        <v>1</v>
      </c>
    </row>
    <row r="169" spans="1:49" ht="15" customHeight="1" x14ac:dyDescent="0.45">
      <c r="A169" s="339"/>
      <c r="B169" s="210" t="s">
        <v>102</v>
      </c>
      <c r="C169" s="342" t="s">
        <v>224</v>
      </c>
      <c r="D169" s="203" t="s">
        <v>223</v>
      </c>
      <c r="E169" s="203" t="s">
        <v>56</v>
      </c>
      <c r="F169" s="203" t="s">
        <v>57</v>
      </c>
      <c r="G169" s="203" t="s">
        <v>58</v>
      </c>
      <c r="H169" s="158" t="s">
        <v>59</v>
      </c>
      <c r="I169" s="203">
        <v>1.5</v>
      </c>
      <c r="J169" s="204">
        <v>30</v>
      </c>
      <c r="K169" s="204">
        <v>3</v>
      </c>
      <c r="L169" s="204">
        <v>100</v>
      </c>
      <c r="M169" s="204">
        <v>100</v>
      </c>
      <c r="N169" s="90">
        <v>6.3</v>
      </c>
      <c r="O169" s="203" t="s">
        <v>60</v>
      </c>
      <c r="P169" s="203">
        <v>15</v>
      </c>
      <c r="Q169" s="203">
        <v>1</v>
      </c>
    </row>
  </sheetData>
  <mergeCells count="99">
    <mergeCell ref="N1:Q1"/>
    <mergeCell ref="R1:X1"/>
    <mergeCell ref="X2:X3"/>
    <mergeCell ref="P2:P3"/>
    <mergeCell ref="Q2:Q3"/>
    <mergeCell ref="S2:S3"/>
    <mergeCell ref="T2:T3"/>
    <mergeCell ref="U2:U3"/>
    <mergeCell ref="V2:V3"/>
    <mergeCell ref="R2:R3"/>
    <mergeCell ref="N2:N3"/>
    <mergeCell ref="O2:O3"/>
    <mergeCell ref="A1:A3"/>
    <mergeCell ref="B1:B3"/>
    <mergeCell ref="C1:C3"/>
    <mergeCell ref="D1:H1"/>
    <mergeCell ref="I1:M1"/>
    <mergeCell ref="D2:D3"/>
    <mergeCell ref="E2:E3"/>
    <mergeCell ref="F2:F3"/>
    <mergeCell ref="G2:G3"/>
    <mergeCell ref="H2:H3"/>
    <mergeCell ref="AM2:AN2"/>
    <mergeCell ref="AO2:AP2"/>
    <mergeCell ref="AR2:AR3"/>
    <mergeCell ref="A55:A62"/>
    <mergeCell ref="C55:C58"/>
    <mergeCell ref="C59:C62"/>
    <mergeCell ref="C15:C16"/>
    <mergeCell ref="C17:C21"/>
    <mergeCell ref="A27:A31"/>
    <mergeCell ref="C27:C29"/>
    <mergeCell ref="C30:C31"/>
    <mergeCell ref="A32:A40"/>
    <mergeCell ref="A41:A45"/>
    <mergeCell ref="C33:C37"/>
    <mergeCell ref="C41:C45"/>
    <mergeCell ref="A46:A50"/>
    <mergeCell ref="AZ2:AZ3"/>
    <mergeCell ref="BA2:BA3"/>
    <mergeCell ref="Y1:AR1"/>
    <mergeCell ref="AS1:AU1"/>
    <mergeCell ref="AX1:AX3"/>
    <mergeCell ref="AY1:AY3"/>
    <mergeCell ref="AZ1:BA1"/>
    <mergeCell ref="Y2:AA2"/>
    <mergeCell ref="AB2:AC2"/>
    <mergeCell ref="AS2:AS3"/>
    <mergeCell ref="AT2:AT3"/>
    <mergeCell ref="AU2:AU3"/>
    <mergeCell ref="AV2:AV3"/>
    <mergeCell ref="AW2:AW3"/>
    <mergeCell ref="AH2:AI2"/>
    <mergeCell ref="AJ2:AL2"/>
    <mergeCell ref="AD2:AE2"/>
    <mergeCell ref="AF2:AG2"/>
    <mergeCell ref="I2:I3"/>
    <mergeCell ref="J2:J3"/>
    <mergeCell ref="K2:K3"/>
    <mergeCell ref="L2:L3"/>
    <mergeCell ref="M2:M3"/>
    <mergeCell ref="W2:W3"/>
    <mergeCell ref="A4:A8"/>
    <mergeCell ref="C4:C7"/>
    <mergeCell ref="A9:A16"/>
    <mergeCell ref="C9:C14"/>
    <mergeCell ref="A17:A26"/>
    <mergeCell ref="C22:C26"/>
    <mergeCell ref="C89:C93"/>
    <mergeCell ref="A84:A93"/>
    <mergeCell ref="C68:C72"/>
    <mergeCell ref="C73:C77"/>
    <mergeCell ref="A68:A77"/>
    <mergeCell ref="C78:C83"/>
    <mergeCell ref="A78:A83"/>
    <mergeCell ref="A63:A67"/>
    <mergeCell ref="C46:C50"/>
    <mergeCell ref="A51:A54"/>
    <mergeCell ref="C51:C54"/>
    <mergeCell ref="C84:C88"/>
    <mergeCell ref="A104:A113"/>
    <mergeCell ref="C104:C108"/>
    <mergeCell ref="C109:C113"/>
    <mergeCell ref="C94:C98"/>
    <mergeCell ref="C99:C103"/>
    <mergeCell ref="A94:A103"/>
    <mergeCell ref="A154:A165"/>
    <mergeCell ref="A144:A153"/>
    <mergeCell ref="C144:C148"/>
    <mergeCell ref="C149:C153"/>
    <mergeCell ref="A134:A143"/>
    <mergeCell ref="C134:C138"/>
    <mergeCell ref="C139:C143"/>
    <mergeCell ref="A124:A133"/>
    <mergeCell ref="C124:C128"/>
    <mergeCell ref="C129:C133"/>
    <mergeCell ref="A114:A123"/>
    <mergeCell ref="C114:C118"/>
    <mergeCell ref="C119:C123"/>
  </mergeCells>
  <phoneticPr fontId="20" type="noConversion"/>
  <pageMargins left="0.7" right="0.7" top="0.75" bottom="0.75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2161-5631-4BDF-9883-0AF2097BB2C4}">
  <dimension ref="A1:BD113"/>
  <sheetViews>
    <sheetView topLeftCell="E35" zoomScale="130" zoomScaleNormal="130" workbookViewId="0">
      <selection activeCell="L41" sqref="L41"/>
    </sheetView>
  </sheetViews>
  <sheetFormatPr defaultColWidth="14.46484375" defaultRowHeight="14.25" x14ac:dyDescent="0.45"/>
  <cols>
    <col min="1" max="1" width="13.73046875" style="448" customWidth="1"/>
    <col min="2" max="2" width="6.53125" style="448" customWidth="1"/>
    <col min="3" max="3" width="15.265625" style="448" customWidth="1"/>
    <col min="4" max="17" width="10.73046875" style="448" customWidth="1"/>
    <col min="18" max="18" width="10.46484375" style="448" customWidth="1"/>
    <col min="19" max="19" width="9.796875" style="448" customWidth="1"/>
    <col min="20" max="20" width="15.265625" style="448" customWidth="1"/>
    <col min="21" max="21" width="8.19921875" style="448" customWidth="1"/>
    <col min="22" max="22" width="9" style="448" customWidth="1"/>
    <col min="23" max="23" width="7.19921875" style="448" customWidth="1"/>
    <col min="24" max="24" width="8" style="448" customWidth="1"/>
    <col min="25" max="44" width="5.73046875" style="448" customWidth="1"/>
    <col min="45" max="49" width="14.53125" style="448" customWidth="1"/>
    <col min="50" max="50" width="57.796875" style="448" customWidth="1"/>
    <col min="51" max="51" width="6.53125" style="448" customWidth="1"/>
    <col min="52" max="54" width="13.73046875" style="448" customWidth="1"/>
    <col min="55" max="55" width="16.46484375" style="448" customWidth="1"/>
    <col min="56" max="56" width="15.59765625" style="448" bestFit="1" customWidth="1"/>
    <col min="57" max="16384" width="14.46484375" style="448"/>
  </cols>
  <sheetData>
    <row r="1" spans="1:56" ht="13.5" customHeight="1" x14ac:dyDescent="0.45">
      <c r="A1" s="737" t="s">
        <v>0</v>
      </c>
      <c r="B1" s="740" t="s">
        <v>1</v>
      </c>
      <c r="C1" s="737" t="s">
        <v>2</v>
      </c>
      <c r="D1" s="742" t="s">
        <v>3</v>
      </c>
      <c r="E1" s="738"/>
      <c r="F1" s="738"/>
      <c r="G1" s="738"/>
      <c r="H1" s="743"/>
      <c r="I1" s="742" t="s">
        <v>4</v>
      </c>
      <c r="J1" s="738"/>
      <c r="K1" s="738"/>
      <c r="L1" s="738"/>
      <c r="M1" s="743"/>
      <c r="N1" s="742" t="s">
        <v>5</v>
      </c>
      <c r="O1" s="738"/>
      <c r="P1" s="738"/>
      <c r="Q1" s="743"/>
      <c r="R1" s="737" t="s">
        <v>6</v>
      </c>
      <c r="S1" s="738"/>
      <c r="T1" s="738"/>
      <c r="U1" s="738"/>
      <c r="V1" s="738"/>
      <c r="W1" s="738"/>
      <c r="X1" s="743"/>
      <c r="Y1" s="737" t="s">
        <v>7</v>
      </c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43"/>
      <c r="AS1" s="748" t="s">
        <v>8</v>
      </c>
      <c r="AT1" s="741"/>
      <c r="AU1" s="743"/>
      <c r="AV1" s="447"/>
      <c r="AW1" s="449"/>
      <c r="AX1" s="749" t="s">
        <v>9</v>
      </c>
      <c r="AY1" s="759" t="s">
        <v>10</v>
      </c>
      <c r="AZ1" s="737" t="s">
        <v>370</v>
      </c>
      <c r="BA1" s="743"/>
      <c r="BB1" s="446"/>
      <c r="BC1" s="446"/>
      <c r="BD1" s="446"/>
    </row>
    <row r="2" spans="1:56" ht="13.5" customHeight="1" x14ac:dyDescent="0.45">
      <c r="A2" s="738"/>
      <c r="B2" s="741"/>
      <c r="C2" s="738"/>
      <c r="D2" s="744" t="s">
        <v>12</v>
      </c>
      <c r="E2" s="740" t="s">
        <v>13</v>
      </c>
      <c r="F2" s="740" t="s">
        <v>14</v>
      </c>
      <c r="G2" s="740" t="s">
        <v>15</v>
      </c>
      <c r="H2" s="746" t="s">
        <v>16</v>
      </c>
      <c r="I2" s="740" t="s">
        <v>17</v>
      </c>
      <c r="J2" s="740" t="s">
        <v>18</v>
      </c>
      <c r="K2" s="740" t="s">
        <v>19</v>
      </c>
      <c r="L2" s="740" t="s">
        <v>20</v>
      </c>
      <c r="M2" s="746" t="s">
        <v>21</v>
      </c>
      <c r="N2" s="737" t="s">
        <v>22</v>
      </c>
      <c r="O2" s="737" t="s">
        <v>23</v>
      </c>
      <c r="P2" s="737" t="s">
        <v>24</v>
      </c>
      <c r="Q2" s="746" t="s">
        <v>25</v>
      </c>
      <c r="R2" s="737" t="s">
        <v>26</v>
      </c>
      <c r="S2" s="737" t="s">
        <v>27</v>
      </c>
      <c r="T2" s="750" t="s">
        <v>28</v>
      </c>
      <c r="U2" s="750" t="s">
        <v>29</v>
      </c>
      <c r="V2" s="750" t="s">
        <v>30</v>
      </c>
      <c r="W2" s="750" t="s">
        <v>31</v>
      </c>
      <c r="X2" s="752" t="s">
        <v>32</v>
      </c>
      <c r="Y2" s="742" t="s">
        <v>33</v>
      </c>
      <c r="Z2" s="738"/>
      <c r="AA2" s="751"/>
      <c r="AB2" s="737" t="s">
        <v>34</v>
      </c>
      <c r="AC2" s="751"/>
      <c r="AD2" s="740" t="s">
        <v>35</v>
      </c>
      <c r="AE2" s="751"/>
      <c r="AF2" s="737" t="s">
        <v>36</v>
      </c>
      <c r="AG2" s="751"/>
      <c r="AH2" s="737" t="s">
        <v>37</v>
      </c>
      <c r="AI2" s="751"/>
      <c r="AJ2" s="740" t="s">
        <v>38</v>
      </c>
      <c r="AK2" s="738"/>
      <c r="AL2" s="751"/>
      <c r="AM2" s="755" t="s">
        <v>39</v>
      </c>
      <c r="AN2" s="751"/>
      <c r="AO2" s="755" t="s">
        <v>40</v>
      </c>
      <c r="AP2" s="751"/>
      <c r="AQ2" s="450" t="s">
        <v>41</v>
      </c>
      <c r="AR2" s="756" t="s">
        <v>42</v>
      </c>
      <c r="AS2" s="757" t="s">
        <v>43</v>
      </c>
      <c r="AT2" s="748" t="s">
        <v>44</v>
      </c>
      <c r="AU2" s="761" t="s">
        <v>45</v>
      </c>
      <c r="AV2" s="761" t="s">
        <v>46</v>
      </c>
      <c r="AW2" s="761" t="s">
        <v>47</v>
      </c>
      <c r="AX2" s="743"/>
      <c r="AY2" s="760"/>
      <c r="AZ2" s="749" t="s">
        <v>48</v>
      </c>
      <c r="BA2" s="749" t="s">
        <v>49</v>
      </c>
      <c r="BB2" s="446"/>
      <c r="BC2" s="446"/>
      <c r="BD2" s="446"/>
    </row>
    <row r="3" spans="1:56" ht="13.5" customHeight="1" x14ac:dyDescent="0.45">
      <c r="A3" s="739"/>
      <c r="B3" s="739"/>
      <c r="C3" s="739"/>
      <c r="D3" s="745"/>
      <c r="E3" s="739"/>
      <c r="F3" s="739"/>
      <c r="G3" s="739"/>
      <c r="H3" s="747"/>
      <c r="I3" s="739"/>
      <c r="J3" s="739"/>
      <c r="K3" s="739"/>
      <c r="L3" s="739"/>
      <c r="M3" s="747"/>
      <c r="N3" s="739"/>
      <c r="O3" s="739"/>
      <c r="P3" s="739"/>
      <c r="Q3" s="747"/>
      <c r="R3" s="739"/>
      <c r="S3" s="739"/>
      <c r="T3" s="739"/>
      <c r="U3" s="739"/>
      <c r="V3" s="739"/>
      <c r="W3" s="739"/>
      <c r="X3" s="747"/>
      <c r="Y3" s="451" t="s">
        <v>50</v>
      </c>
      <c r="Z3" s="451" t="s">
        <v>51</v>
      </c>
      <c r="AA3" s="452" t="s">
        <v>52</v>
      </c>
      <c r="AB3" s="451" t="s">
        <v>50</v>
      </c>
      <c r="AC3" s="452" t="s">
        <v>51</v>
      </c>
      <c r="AD3" s="451" t="s">
        <v>50</v>
      </c>
      <c r="AE3" s="452" t="s">
        <v>51</v>
      </c>
      <c r="AF3" s="451" t="s">
        <v>50</v>
      </c>
      <c r="AG3" s="452" t="s">
        <v>51</v>
      </c>
      <c r="AH3" s="451" t="s">
        <v>50</v>
      </c>
      <c r="AI3" s="452" t="s">
        <v>51</v>
      </c>
      <c r="AJ3" s="451" t="s">
        <v>50</v>
      </c>
      <c r="AK3" s="451" t="s">
        <v>51</v>
      </c>
      <c r="AL3" s="452" t="s">
        <v>52</v>
      </c>
      <c r="AM3" s="453">
        <v>447</v>
      </c>
      <c r="AN3" s="454">
        <v>456</v>
      </c>
      <c r="AO3" s="453">
        <v>447</v>
      </c>
      <c r="AP3" s="454">
        <v>456</v>
      </c>
      <c r="AQ3" s="455">
        <v>456</v>
      </c>
      <c r="AR3" s="747"/>
      <c r="AS3" s="758"/>
      <c r="AT3" s="741"/>
      <c r="AU3" s="743"/>
      <c r="AV3" s="743"/>
      <c r="AW3" s="743"/>
      <c r="AX3" s="743"/>
      <c r="AY3" s="760"/>
      <c r="AZ3" s="743"/>
      <c r="BA3" s="743"/>
      <c r="BB3" s="446"/>
      <c r="BC3" s="446"/>
      <c r="BD3" s="446"/>
    </row>
    <row r="4" spans="1:56" ht="13.5" customHeight="1" x14ac:dyDescent="0.45">
      <c r="A4" s="456" t="s">
        <v>53</v>
      </c>
      <c r="B4" s="457">
        <v>44621</v>
      </c>
      <c r="C4" s="458" t="s">
        <v>54</v>
      </c>
      <c r="D4" s="459" t="s">
        <v>55</v>
      </c>
      <c r="E4" s="460" t="s">
        <v>56</v>
      </c>
      <c r="F4" s="460" t="s">
        <v>57</v>
      </c>
      <c r="G4" s="460" t="s">
        <v>58</v>
      </c>
      <c r="H4" s="461" t="s">
        <v>59</v>
      </c>
      <c r="I4" s="460">
        <v>1.5</v>
      </c>
      <c r="J4" s="460">
        <v>30</v>
      </c>
      <c r="K4" s="462">
        <v>3</v>
      </c>
      <c r="L4" s="460">
        <v>100</v>
      </c>
      <c r="M4" s="461">
        <v>100</v>
      </c>
      <c r="N4" s="463">
        <v>6.3</v>
      </c>
      <c r="O4" s="460" t="s">
        <v>60</v>
      </c>
      <c r="P4" s="460">
        <v>15</v>
      </c>
      <c r="Q4" s="460">
        <v>1</v>
      </c>
      <c r="R4" s="464">
        <f t="shared" ref="R4:S19" si="0">I4/1000000</f>
        <v>1.5E-6</v>
      </c>
      <c r="S4" s="465">
        <f t="shared" si="0"/>
        <v>3.0000000000000001E-5</v>
      </c>
      <c r="T4" s="465">
        <f t="shared" ref="T4:T67" si="1">Q4/1000</f>
        <v>1E-3</v>
      </c>
      <c r="U4" s="465">
        <f t="shared" ref="U4:U67" si="2">T4*R4</f>
        <v>1.5E-9</v>
      </c>
      <c r="V4" s="465">
        <f t="shared" ref="V4:V67" si="3">U4*1000000</f>
        <v>1.5E-3</v>
      </c>
      <c r="W4" s="465">
        <f t="shared" ref="W4:W67" si="4">T4*S4</f>
        <v>3.0000000000000004E-8</v>
      </c>
      <c r="X4" s="466">
        <f t="shared" ref="X4:X67" si="5">W4*1000000</f>
        <v>3.0000000000000002E-2</v>
      </c>
      <c r="Y4" s="460">
        <v>0.42</v>
      </c>
      <c r="Z4" s="460">
        <v>0.03</v>
      </c>
      <c r="AA4" s="467">
        <f t="shared" ref="AA4:AA19" si="6">(Z4/Y4)*100</f>
        <v>7.1428571428571423</v>
      </c>
      <c r="AB4" s="460">
        <v>283</v>
      </c>
      <c r="AC4" s="468">
        <v>22</v>
      </c>
      <c r="AD4" s="469">
        <v>19</v>
      </c>
      <c r="AE4" s="470">
        <v>1</v>
      </c>
      <c r="AF4" s="460">
        <v>4.4999999999999998E-2</v>
      </c>
      <c r="AG4" s="468">
        <v>4.0000000000000001E-3</v>
      </c>
      <c r="AH4" s="460">
        <v>87</v>
      </c>
      <c r="AI4" s="468">
        <v>1</v>
      </c>
      <c r="AJ4" s="471">
        <v>4150755</v>
      </c>
      <c r="AK4" s="472">
        <v>108838</v>
      </c>
      <c r="AL4" s="467">
        <f t="shared" ref="AL4:AL19" si="7">(AK4/AJ4)*100</f>
        <v>2.6221253723720142</v>
      </c>
      <c r="AM4" s="473">
        <v>0.42</v>
      </c>
      <c r="AN4" s="474">
        <v>0.43</v>
      </c>
      <c r="AO4" s="473">
        <v>0.3</v>
      </c>
      <c r="AP4" s="473">
        <v>0.31</v>
      </c>
      <c r="AQ4" s="475">
        <f t="shared" ref="AQ4:AQ19" si="8">AN4-AP4</f>
        <v>0.12</v>
      </c>
      <c r="AR4" s="476">
        <f t="shared" ref="AR4:AR5" si="9">AF4/AM4</f>
        <v>0.10714285714285714</v>
      </c>
      <c r="AS4" s="477">
        <f t="shared" ref="AS4:AS67" si="10">AF4</f>
        <v>4.4999999999999998E-2</v>
      </c>
      <c r="AT4" s="477">
        <f t="shared" ref="AT4:AT67" si="11">Y4/(P4*60*V4)</f>
        <v>0.31111111111111106</v>
      </c>
      <c r="AU4" s="478">
        <f t="shared" ref="AU4:AU67" si="12">Y4/(P4*60*X4)</f>
        <v>1.5555555555555553E-2</v>
      </c>
      <c r="AV4" s="479">
        <f>$BC$7*LN(AS4) +$BC$8*LN( AT4) +$BC$9*LN( AU4)</f>
        <v>-2.5401466664885621</v>
      </c>
      <c r="AW4" s="480">
        <f>$BD$7*LN(AS4) +$BD$8*LN( AT4) +$BD$9*LN( AU4)</f>
        <v>-2.134348974683439</v>
      </c>
      <c r="AX4" s="481" t="s">
        <v>61</v>
      </c>
      <c r="AY4" s="482">
        <v>1165</v>
      </c>
      <c r="AZ4" s="753" t="s">
        <v>371</v>
      </c>
      <c r="BA4" s="753"/>
      <c r="BB4" s="484"/>
      <c r="BC4" s="484"/>
      <c r="BD4" s="484"/>
    </row>
    <row r="5" spans="1:56" ht="13.5" customHeight="1" x14ac:dyDescent="0.45">
      <c r="A5" s="753" t="s">
        <v>75</v>
      </c>
      <c r="B5" s="485">
        <v>44716</v>
      </c>
      <c r="C5" s="753" t="s">
        <v>76</v>
      </c>
      <c r="D5" s="486" t="s">
        <v>55</v>
      </c>
      <c r="E5" s="487" t="s">
        <v>56</v>
      </c>
      <c r="F5" s="487" t="s">
        <v>57</v>
      </c>
      <c r="G5" s="487" t="s">
        <v>58</v>
      </c>
      <c r="H5" s="488" t="s">
        <v>59</v>
      </c>
      <c r="I5" s="487">
        <v>1.5</v>
      </c>
      <c r="J5" s="489">
        <v>10</v>
      </c>
      <c r="K5" s="487">
        <v>3</v>
      </c>
      <c r="L5" s="487">
        <v>100</v>
      </c>
      <c r="M5" s="488">
        <v>100</v>
      </c>
      <c r="N5" s="490">
        <v>6.3</v>
      </c>
      <c r="O5" s="487" t="s">
        <v>60</v>
      </c>
      <c r="P5" s="487">
        <v>15</v>
      </c>
      <c r="Q5" s="487">
        <v>1</v>
      </c>
      <c r="R5" s="491">
        <f t="shared" si="0"/>
        <v>1.5E-6</v>
      </c>
      <c r="S5" s="492">
        <f t="shared" si="0"/>
        <v>1.0000000000000001E-5</v>
      </c>
      <c r="T5" s="492">
        <f t="shared" si="1"/>
        <v>1E-3</v>
      </c>
      <c r="U5" s="492">
        <f t="shared" si="2"/>
        <v>1.5E-9</v>
      </c>
      <c r="V5" s="492">
        <f t="shared" si="3"/>
        <v>1.5E-3</v>
      </c>
      <c r="W5" s="492">
        <f t="shared" si="4"/>
        <v>1E-8</v>
      </c>
      <c r="X5" s="493">
        <f t="shared" si="5"/>
        <v>0.01</v>
      </c>
      <c r="Y5" s="482">
        <v>0.18</v>
      </c>
      <c r="Z5" s="482">
        <v>0.02</v>
      </c>
      <c r="AA5" s="494">
        <f t="shared" si="6"/>
        <v>11.111111111111112</v>
      </c>
      <c r="AB5" s="482">
        <v>119</v>
      </c>
      <c r="AC5" s="495">
        <v>17</v>
      </c>
      <c r="AD5" s="482">
        <v>8</v>
      </c>
      <c r="AE5" s="495">
        <v>1</v>
      </c>
      <c r="AF5" s="482">
        <v>1.9E-2</v>
      </c>
      <c r="AG5" s="495">
        <v>3.0000000000000001E-3</v>
      </c>
      <c r="AH5" s="482">
        <v>88</v>
      </c>
      <c r="AI5" s="495">
        <v>1</v>
      </c>
      <c r="AJ5" s="496">
        <v>4410067</v>
      </c>
      <c r="AK5" s="496">
        <v>30723</v>
      </c>
      <c r="AL5" s="494">
        <f t="shared" si="7"/>
        <v>0.69665608254931266</v>
      </c>
      <c r="AM5" s="497">
        <v>0.16</v>
      </c>
      <c r="AN5" s="498">
        <v>0.16</v>
      </c>
      <c r="AO5" s="497">
        <v>0.08</v>
      </c>
      <c r="AP5" s="497">
        <v>0.08</v>
      </c>
      <c r="AQ5" s="497">
        <f t="shared" si="8"/>
        <v>0.08</v>
      </c>
      <c r="AR5" s="499">
        <f t="shared" si="9"/>
        <v>0.11874999999999999</v>
      </c>
      <c r="AS5" s="477">
        <f t="shared" si="10"/>
        <v>1.9E-2</v>
      </c>
      <c r="AT5" s="477">
        <f t="shared" si="11"/>
        <v>0.13333333333333333</v>
      </c>
      <c r="AU5" s="478">
        <f t="shared" si="12"/>
        <v>0.02</v>
      </c>
      <c r="AV5" s="479">
        <f>$BC$7*LN(AS5) +$BC$8*LN( AT5) +$BC$9*LN( AU5)</f>
        <v>-3.1736923292288139</v>
      </c>
      <c r="AW5" s="480">
        <f>$BD$7*LN(AS5) +$BD$8*LN( AT5) +$BD$9*LN( AU5)</f>
        <v>-2.9891096601789808</v>
      </c>
      <c r="AX5" s="484"/>
      <c r="AY5" s="482">
        <v>1190</v>
      </c>
      <c r="AZ5" s="753"/>
      <c r="BA5" s="753"/>
      <c r="BB5" s="484"/>
      <c r="BC5" s="484"/>
      <c r="BD5" s="484"/>
    </row>
    <row r="6" spans="1:56" ht="13.5" customHeight="1" x14ac:dyDescent="0.45">
      <c r="A6" s="753"/>
      <c r="B6" s="485">
        <v>44811</v>
      </c>
      <c r="C6" s="753"/>
      <c r="D6" s="500" t="s">
        <v>55</v>
      </c>
      <c r="E6" s="501" t="s">
        <v>56</v>
      </c>
      <c r="F6" s="501" t="s">
        <v>57</v>
      </c>
      <c r="G6" s="501" t="s">
        <v>58</v>
      </c>
      <c r="H6" s="502" t="s">
        <v>59</v>
      </c>
      <c r="I6" s="501">
        <v>1.5</v>
      </c>
      <c r="J6" s="503">
        <v>30</v>
      </c>
      <c r="K6" s="501">
        <v>3</v>
      </c>
      <c r="L6" s="501">
        <v>100</v>
      </c>
      <c r="M6" s="502">
        <v>100</v>
      </c>
      <c r="N6" s="504">
        <v>6.3</v>
      </c>
      <c r="O6" s="501" t="s">
        <v>60</v>
      </c>
      <c r="P6" s="501">
        <v>15</v>
      </c>
      <c r="Q6" s="501">
        <v>1</v>
      </c>
      <c r="R6" s="464">
        <f t="shared" si="0"/>
        <v>1.5E-6</v>
      </c>
      <c r="S6" s="465">
        <f t="shared" si="0"/>
        <v>3.0000000000000001E-5</v>
      </c>
      <c r="T6" s="465">
        <f t="shared" si="1"/>
        <v>1E-3</v>
      </c>
      <c r="U6" s="465">
        <f t="shared" si="2"/>
        <v>1.5E-9</v>
      </c>
      <c r="V6" s="465">
        <f t="shared" si="3"/>
        <v>1.5E-3</v>
      </c>
      <c r="W6" s="465">
        <f t="shared" si="4"/>
        <v>3.0000000000000004E-8</v>
      </c>
      <c r="X6" s="466">
        <f t="shared" si="5"/>
        <v>3.0000000000000002E-2</v>
      </c>
      <c r="Y6" s="501">
        <v>0.34</v>
      </c>
      <c r="Z6" s="501">
        <v>0.05</v>
      </c>
      <c r="AA6" s="467">
        <f t="shared" si="6"/>
        <v>14.705882352941178</v>
      </c>
      <c r="AB6" s="501">
        <v>225</v>
      </c>
      <c r="AC6" s="505">
        <v>36</v>
      </c>
      <c r="AD6" s="501">
        <v>15</v>
      </c>
      <c r="AE6" s="505">
        <v>2</v>
      </c>
      <c r="AF6" s="501">
        <v>3.5999999999999997E-2</v>
      </c>
      <c r="AG6" s="505">
        <v>6.0000000000000001E-3</v>
      </c>
      <c r="AH6" s="501">
        <v>89</v>
      </c>
      <c r="AI6" s="505">
        <v>0</v>
      </c>
      <c r="AJ6" s="471">
        <v>4417787</v>
      </c>
      <c r="AK6" s="471">
        <v>60799</v>
      </c>
      <c r="AL6" s="467">
        <f t="shared" si="7"/>
        <v>1.3762320365377507</v>
      </c>
      <c r="AM6" s="475">
        <v>0.36</v>
      </c>
      <c r="AN6" s="506">
        <v>0.37</v>
      </c>
      <c r="AO6" s="475">
        <v>0.25</v>
      </c>
      <c r="AP6" s="475">
        <v>0.26</v>
      </c>
      <c r="AQ6" s="475">
        <f t="shared" si="8"/>
        <v>0.10999999999999999</v>
      </c>
      <c r="AR6" s="476">
        <f t="shared" ref="AR6:AR19" si="13">AF6/(1-(10^-AM6))</f>
        <v>6.3888219154621867E-2</v>
      </c>
      <c r="AS6" s="477">
        <f t="shared" si="10"/>
        <v>3.5999999999999997E-2</v>
      </c>
      <c r="AT6" s="477">
        <f t="shared" si="11"/>
        <v>0.25185185185185183</v>
      </c>
      <c r="AU6" s="478">
        <f t="shared" si="12"/>
        <v>1.2592592592592591E-2</v>
      </c>
      <c r="AV6" s="479">
        <f>$BC$7*LN(AS6) +$BC$8*LN( AT6) +$BC$9*LN( AU6)</f>
        <v>-2.7561895432145702</v>
      </c>
      <c r="AW6" s="480">
        <f>$BD$7*LN(AS6) +$BD$8*LN( AT6) +$BD$9*LN( AU6)</f>
        <v>-2.3515752971741479</v>
      </c>
      <c r="AX6" s="484"/>
      <c r="AY6" s="482">
        <v>1190</v>
      </c>
      <c r="AZ6" s="753"/>
      <c r="BA6" s="753"/>
      <c r="BB6" s="507"/>
      <c r="BC6" s="508" t="s">
        <v>65</v>
      </c>
      <c r="BD6" s="508" t="s">
        <v>66</v>
      </c>
    </row>
    <row r="7" spans="1:56" ht="13.5" customHeight="1" x14ac:dyDescent="0.45">
      <c r="A7" s="753"/>
      <c r="B7" s="485">
        <v>44905</v>
      </c>
      <c r="C7" s="753"/>
      <c r="D7" s="486" t="s">
        <v>55</v>
      </c>
      <c r="E7" s="487" t="s">
        <v>56</v>
      </c>
      <c r="F7" s="487" t="s">
        <v>57</v>
      </c>
      <c r="G7" s="487" t="s">
        <v>58</v>
      </c>
      <c r="H7" s="488" t="s">
        <v>59</v>
      </c>
      <c r="I7" s="487">
        <v>1.5</v>
      </c>
      <c r="J7" s="489">
        <v>50</v>
      </c>
      <c r="K7" s="487">
        <v>3</v>
      </c>
      <c r="L7" s="487">
        <v>100</v>
      </c>
      <c r="M7" s="488">
        <v>100</v>
      </c>
      <c r="N7" s="490">
        <v>6.3</v>
      </c>
      <c r="O7" s="487" t="s">
        <v>60</v>
      </c>
      <c r="P7" s="487">
        <v>15</v>
      </c>
      <c r="Q7" s="487">
        <v>1</v>
      </c>
      <c r="R7" s="491">
        <f t="shared" si="0"/>
        <v>1.5E-6</v>
      </c>
      <c r="S7" s="492">
        <f t="shared" si="0"/>
        <v>5.0000000000000002E-5</v>
      </c>
      <c r="T7" s="492">
        <f t="shared" si="1"/>
        <v>1E-3</v>
      </c>
      <c r="U7" s="492">
        <f t="shared" si="2"/>
        <v>1.5E-9</v>
      </c>
      <c r="V7" s="492">
        <f t="shared" si="3"/>
        <v>1.5E-3</v>
      </c>
      <c r="W7" s="492">
        <f t="shared" si="4"/>
        <v>5.0000000000000004E-8</v>
      </c>
      <c r="X7" s="493">
        <f t="shared" si="5"/>
        <v>0.05</v>
      </c>
      <c r="Y7" s="482">
        <v>0.37</v>
      </c>
      <c r="Z7" s="482">
        <v>0.03</v>
      </c>
      <c r="AA7" s="494">
        <f t="shared" si="6"/>
        <v>8.1081081081081088</v>
      </c>
      <c r="AB7" s="482">
        <v>243</v>
      </c>
      <c r="AC7" s="495">
        <v>20</v>
      </c>
      <c r="AD7" s="482">
        <v>16</v>
      </c>
      <c r="AE7" s="495">
        <v>1</v>
      </c>
      <c r="AF7" s="482">
        <v>3.9E-2</v>
      </c>
      <c r="AG7" s="495">
        <v>3.0000000000000001E-3</v>
      </c>
      <c r="AH7" s="482">
        <v>89</v>
      </c>
      <c r="AI7" s="495">
        <v>1</v>
      </c>
      <c r="AJ7" s="496">
        <v>4453274</v>
      </c>
      <c r="AK7" s="496">
        <v>36014</v>
      </c>
      <c r="AL7" s="494">
        <f t="shared" si="7"/>
        <v>0.80870837949787067</v>
      </c>
      <c r="AM7" s="497">
        <v>0.56000000000000005</v>
      </c>
      <c r="AN7" s="498">
        <v>0.57999999999999996</v>
      </c>
      <c r="AO7" s="497">
        <v>0.44</v>
      </c>
      <c r="AP7" s="497">
        <v>0.45</v>
      </c>
      <c r="AQ7" s="497">
        <f t="shared" si="8"/>
        <v>0.12999999999999995</v>
      </c>
      <c r="AR7" s="499">
        <f t="shared" si="13"/>
        <v>5.3824497632112007E-2</v>
      </c>
      <c r="AS7" s="477">
        <f t="shared" si="10"/>
        <v>3.9E-2</v>
      </c>
      <c r="AT7" s="477">
        <f t="shared" si="11"/>
        <v>0.27407407407407403</v>
      </c>
      <c r="AU7" s="478">
        <f t="shared" si="12"/>
        <v>8.2222222222222228E-3</v>
      </c>
      <c r="AV7" s="479">
        <f>$BC$7*LN(AS7) +$BC$8*LN( AT7) +$BC$9*LN( AU7)</f>
        <v>-2.7756031520815156</v>
      </c>
      <c r="AW7" s="480">
        <f>$BD$7*LN(AS7) +$BD$8*LN( AT7) +$BD$9*LN( AU7)</f>
        <v>-2.2692752493233481</v>
      </c>
      <c r="AX7" s="484"/>
      <c r="AY7" s="482">
        <v>1190</v>
      </c>
      <c r="AZ7" s="753"/>
      <c r="BA7" s="753"/>
      <c r="BB7" s="509" t="s">
        <v>69</v>
      </c>
      <c r="BC7" s="510">
        <v>0.4</v>
      </c>
      <c r="BD7" s="510">
        <v>0.5</v>
      </c>
    </row>
    <row r="8" spans="1:56" ht="13.5" customHeight="1" x14ac:dyDescent="0.45">
      <c r="A8" s="753"/>
      <c r="B8" s="483" t="s">
        <v>70</v>
      </c>
      <c r="C8" s="753"/>
      <c r="D8" s="486" t="s">
        <v>55</v>
      </c>
      <c r="E8" s="487" t="s">
        <v>56</v>
      </c>
      <c r="F8" s="487" t="s">
        <v>57</v>
      </c>
      <c r="G8" s="487" t="s">
        <v>58</v>
      </c>
      <c r="H8" s="488" t="s">
        <v>59</v>
      </c>
      <c r="I8" s="487">
        <v>1.5</v>
      </c>
      <c r="J8" s="489">
        <v>100</v>
      </c>
      <c r="K8" s="487">
        <v>3</v>
      </c>
      <c r="L8" s="487">
        <v>100</v>
      </c>
      <c r="M8" s="488">
        <v>100</v>
      </c>
      <c r="N8" s="490">
        <v>6.3</v>
      </c>
      <c r="O8" s="487" t="s">
        <v>60</v>
      </c>
      <c r="P8" s="487">
        <v>15</v>
      </c>
      <c r="Q8" s="487">
        <v>1</v>
      </c>
      <c r="R8" s="491">
        <f t="shared" si="0"/>
        <v>1.5E-6</v>
      </c>
      <c r="S8" s="492">
        <f t="shared" si="0"/>
        <v>1E-4</v>
      </c>
      <c r="T8" s="492">
        <f t="shared" si="1"/>
        <v>1E-3</v>
      </c>
      <c r="U8" s="492">
        <f t="shared" si="2"/>
        <v>1.5E-9</v>
      </c>
      <c r="V8" s="492">
        <f t="shared" si="3"/>
        <v>1.5E-3</v>
      </c>
      <c r="W8" s="492">
        <f t="shared" si="4"/>
        <v>1.0000000000000001E-7</v>
      </c>
      <c r="X8" s="493">
        <f t="shared" si="5"/>
        <v>0.1</v>
      </c>
      <c r="Y8" s="482">
        <v>0.218</v>
      </c>
      <c r="Z8" s="482">
        <v>8.0000000000000002E-3</v>
      </c>
      <c r="AA8" s="494">
        <f t="shared" si="6"/>
        <v>3.669724770642202</v>
      </c>
      <c r="AB8" s="482">
        <v>146</v>
      </c>
      <c r="AC8" s="495">
        <v>5</v>
      </c>
      <c r="AD8" s="482">
        <v>9.6999999999999993</v>
      </c>
      <c r="AE8" s="495">
        <v>0.3</v>
      </c>
      <c r="AF8" s="482">
        <v>2.3099999999999999E-2</v>
      </c>
      <c r="AG8" s="495">
        <v>8.0000000000000004E-4</v>
      </c>
      <c r="AH8" s="482">
        <v>89</v>
      </c>
      <c r="AI8" s="495">
        <v>0</v>
      </c>
      <c r="AJ8" s="496">
        <v>4532523</v>
      </c>
      <c r="AK8" s="496">
        <v>37268</v>
      </c>
      <c r="AL8" s="494">
        <f t="shared" si="7"/>
        <v>0.82223520983787624</v>
      </c>
      <c r="AM8" s="497">
        <v>1.03</v>
      </c>
      <c r="AN8" s="498">
        <v>1.05</v>
      </c>
      <c r="AO8" s="497">
        <v>1.01</v>
      </c>
      <c r="AP8" s="497">
        <v>1.04</v>
      </c>
      <c r="AQ8" s="497">
        <f t="shared" si="8"/>
        <v>1.0000000000000009E-2</v>
      </c>
      <c r="AR8" s="499">
        <f t="shared" si="13"/>
        <v>2.5477719091680878E-2</v>
      </c>
      <c r="AS8" s="477">
        <f t="shared" si="10"/>
        <v>2.3099999999999999E-2</v>
      </c>
      <c r="AT8" s="477">
        <f t="shared" si="11"/>
        <v>0.16148148148148148</v>
      </c>
      <c r="AU8" s="478">
        <f t="shared" si="12"/>
        <v>2.4222222222222223E-3</v>
      </c>
      <c r="AV8" s="479">
        <f>$BC$7*LN(AS8) +$BC$8*LN( AT8) +$BC$9*LN( AU8)</f>
        <v>-3.4411289653437729</v>
      </c>
      <c r="AW8" s="480">
        <f>$BD$7*LN(AS8) +$BD$8*LN( AT8) +$BD$9*LN( AU8)</f>
        <v>-2.7956437350488876</v>
      </c>
      <c r="AX8" s="484"/>
      <c r="AY8" s="482">
        <v>1190</v>
      </c>
      <c r="AZ8" s="753"/>
      <c r="BA8" s="753"/>
      <c r="BB8" s="509" t="s">
        <v>74</v>
      </c>
      <c r="BC8" s="510">
        <v>0.4</v>
      </c>
      <c r="BD8" s="510">
        <v>0.5</v>
      </c>
    </row>
    <row r="9" spans="1:56" ht="13.5" customHeight="1" x14ac:dyDescent="0.45">
      <c r="A9" s="753"/>
      <c r="B9" s="483" t="s">
        <v>79</v>
      </c>
      <c r="C9" s="483" t="s">
        <v>372</v>
      </c>
      <c r="D9" s="511" t="s">
        <v>55</v>
      </c>
      <c r="E9" s="512" t="s">
        <v>56</v>
      </c>
      <c r="F9" s="512" t="s">
        <v>57</v>
      </c>
      <c r="G9" s="512" t="s">
        <v>58</v>
      </c>
      <c r="H9" s="513" t="s">
        <v>59</v>
      </c>
      <c r="I9" s="512">
        <v>1.5</v>
      </c>
      <c r="J9" s="514">
        <v>30</v>
      </c>
      <c r="K9" s="512">
        <v>3</v>
      </c>
      <c r="L9" s="512">
        <v>100</v>
      </c>
      <c r="M9" s="513">
        <v>100</v>
      </c>
      <c r="N9" s="515">
        <v>6.3</v>
      </c>
      <c r="O9" s="512" t="s">
        <v>60</v>
      </c>
      <c r="P9" s="512">
        <v>15</v>
      </c>
      <c r="Q9" s="512">
        <v>1</v>
      </c>
      <c r="R9" s="516">
        <f t="shared" si="0"/>
        <v>1.5E-6</v>
      </c>
      <c r="S9" s="517">
        <f t="shared" si="0"/>
        <v>3.0000000000000001E-5</v>
      </c>
      <c r="T9" s="517">
        <f t="shared" si="1"/>
        <v>1E-3</v>
      </c>
      <c r="U9" s="517">
        <f t="shared" si="2"/>
        <v>1.5E-9</v>
      </c>
      <c r="V9" s="517">
        <f t="shared" si="3"/>
        <v>1.5E-3</v>
      </c>
      <c r="W9" s="517">
        <f t="shared" si="4"/>
        <v>3.0000000000000004E-8</v>
      </c>
      <c r="X9" s="518">
        <f t="shared" si="5"/>
        <v>3.0000000000000002E-2</v>
      </c>
      <c r="Y9" s="519">
        <v>0.14000000000000001</v>
      </c>
      <c r="Z9" s="519">
        <v>0.03</v>
      </c>
      <c r="AA9" s="520">
        <f t="shared" si="6"/>
        <v>21.428571428571423</v>
      </c>
      <c r="AB9" s="519">
        <v>93</v>
      </c>
      <c r="AC9" s="521">
        <v>21</v>
      </c>
      <c r="AD9" s="519">
        <v>6</v>
      </c>
      <c r="AE9" s="521">
        <v>1</v>
      </c>
      <c r="AF9" s="519">
        <v>1.4999999999999999E-2</v>
      </c>
      <c r="AG9" s="521">
        <v>3.0000000000000001E-3</v>
      </c>
      <c r="AH9" s="519">
        <v>85</v>
      </c>
      <c r="AI9" s="521">
        <v>1</v>
      </c>
      <c r="AJ9" s="522">
        <v>4449603</v>
      </c>
      <c r="AK9" s="522">
        <v>120038</v>
      </c>
      <c r="AL9" s="520">
        <f t="shared" si="7"/>
        <v>2.697723819405911</v>
      </c>
      <c r="AM9" s="523">
        <v>0.34</v>
      </c>
      <c r="AN9" s="524">
        <v>0.35</v>
      </c>
      <c r="AO9" s="523">
        <v>0.23</v>
      </c>
      <c r="AP9" s="523">
        <v>0.24</v>
      </c>
      <c r="AQ9" s="523">
        <f t="shared" si="8"/>
        <v>0.10999999999999999</v>
      </c>
      <c r="AR9" s="525">
        <f t="shared" si="13"/>
        <v>2.76287966352389E-2</v>
      </c>
      <c r="AS9" s="477">
        <f t="shared" si="10"/>
        <v>1.4999999999999999E-2</v>
      </c>
      <c r="AT9" s="477">
        <f t="shared" si="11"/>
        <v>0.1037037037037037</v>
      </c>
      <c r="AU9" s="478">
        <f t="shared" si="12"/>
        <v>5.185185185185185E-3</v>
      </c>
      <c r="AV9" s="479">
        <f>$BC$7*LN(AS9) + $BC$8*LN(AT9) +$BC$9*LN( AU9)</f>
        <v>-3.6387589551566721</v>
      </c>
      <c r="AW9" s="480">
        <f>$BD$7*LN(AS9) + $BD$8*LN(AT9) +$BD$9*LN( AU9)</f>
        <v>-3.232961263351549</v>
      </c>
      <c r="AX9" s="484" t="s">
        <v>81</v>
      </c>
      <c r="AY9" s="482">
        <v>1190</v>
      </c>
      <c r="AZ9" s="753"/>
      <c r="BA9" s="753"/>
      <c r="BB9" s="526" t="s">
        <v>77</v>
      </c>
      <c r="BC9" s="527">
        <v>0.2</v>
      </c>
      <c r="BD9" s="527">
        <v>0</v>
      </c>
    </row>
    <row r="10" spans="1:56" ht="13.5" customHeight="1" x14ac:dyDescent="0.45">
      <c r="A10" s="753" t="s">
        <v>85</v>
      </c>
      <c r="B10" s="485">
        <v>44621</v>
      </c>
      <c r="C10" s="762" t="s">
        <v>86</v>
      </c>
      <c r="D10" s="486" t="s">
        <v>55</v>
      </c>
      <c r="E10" s="487" t="s">
        <v>56</v>
      </c>
      <c r="F10" s="487" t="s">
        <v>57</v>
      </c>
      <c r="G10" s="487" t="s">
        <v>58</v>
      </c>
      <c r="H10" s="488" t="s">
        <v>59</v>
      </c>
      <c r="I10" s="487">
        <v>1.5</v>
      </c>
      <c r="J10" s="487">
        <v>30</v>
      </c>
      <c r="K10" s="489">
        <v>1</v>
      </c>
      <c r="L10" s="487">
        <v>100</v>
      </c>
      <c r="M10" s="488">
        <v>100</v>
      </c>
      <c r="N10" s="490">
        <v>6.3</v>
      </c>
      <c r="O10" s="487" t="s">
        <v>60</v>
      </c>
      <c r="P10" s="487">
        <v>15</v>
      </c>
      <c r="Q10" s="487">
        <v>1</v>
      </c>
      <c r="R10" s="491">
        <f t="shared" si="0"/>
        <v>1.5E-6</v>
      </c>
      <c r="S10" s="492">
        <f t="shared" si="0"/>
        <v>3.0000000000000001E-5</v>
      </c>
      <c r="T10" s="492">
        <f t="shared" si="1"/>
        <v>1E-3</v>
      </c>
      <c r="U10" s="492">
        <f t="shared" si="2"/>
        <v>1.5E-9</v>
      </c>
      <c r="V10" s="492">
        <f t="shared" si="3"/>
        <v>1.5E-3</v>
      </c>
      <c r="W10" s="492">
        <f t="shared" si="4"/>
        <v>3.0000000000000004E-8</v>
      </c>
      <c r="X10" s="493">
        <f t="shared" si="5"/>
        <v>3.0000000000000002E-2</v>
      </c>
      <c r="Y10" s="482">
        <v>0.2</v>
      </c>
      <c r="Z10" s="482">
        <v>0.01</v>
      </c>
      <c r="AA10" s="494">
        <f t="shared" si="6"/>
        <v>5</v>
      </c>
      <c r="AB10" s="482">
        <v>131</v>
      </c>
      <c r="AC10" s="495">
        <v>9</v>
      </c>
      <c r="AD10" s="482">
        <v>8.6999999999999993</v>
      </c>
      <c r="AE10" s="495">
        <v>0.6</v>
      </c>
      <c r="AF10" s="482">
        <v>2.1000000000000001E-2</v>
      </c>
      <c r="AG10" s="495">
        <v>1E-3</v>
      </c>
      <c r="AH10" s="482">
        <v>90</v>
      </c>
      <c r="AI10" s="495">
        <v>1</v>
      </c>
      <c r="AJ10" s="496">
        <v>4528243</v>
      </c>
      <c r="AK10" s="496">
        <v>18854</v>
      </c>
      <c r="AL10" s="494">
        <f t="shared" si="7"/>
        <v>0.41636458114107394</v>
      </c>
      <c r="AM10" s="497">
        <v>0.39</v>
      </c>
      <c r="AN10" s="498">
        <v>0.4</v>
      </c>
      <c r="AO10" s="497">
        <v>0.28000000000000003</v>
      </c>
      <c r="AP10" s="497">
        <v>0.28999999999999998</v>
      </c>
      <c r="AQ10" s="497">
        <f t="shared" si="8"/>
        <v>0.11000000000000004</v>
      </c>
      <c r="AR10" s="499">
        <f t="shared" si="13"/>
        <v>3.5435877702798699E-2</v>
      </c>
      <c r="AS10" s="477">
        <f t="shared" si="10"/>
        <v>2.1000000000000001E-2</v>
      </c>
      <c r="AT10" s="477">
        <f t="shared" si="11"/>
        <v>0.14814814814814814</v>
      </c>
      <c r="AU10" s="478">
        <f t="shared" si="12"/>
        <v>7.4074074074074068E-3</v>
      </c>
      <c r="AV10" s="479">
        <f t="shared" ref="AV10:AV19" si="14">$BC$7*LN(AS10) +$BC$8*LN( AT10) +$BC$9*LN( AU10)</f>
        <v>-3.290165094144947</v>
      </c>
      <c r="AW10" s="480">
        <f t="shared" ref="AW10:AW19" si="15">$BD$7*LN(AS10) +$BD$8*LN( AT10) +$BD$9*LN( AU10)</f>
        <v>-2.8863876730715763</v>
      </c>
      <c r="AX10" s="484"/>
      <c r="AY10" s="482">
        <v>1195</v>
      </c>
      <c r="AZ10" s="753"/>
      <c r="BA10" s="753"/>
    </row>
    <row r="11" spans="1:56" ht="13.5" customHeight="1" x14ac:dyDescent="0.45">
      <c r="A11" s="741"/>
      <c r="B11" s="485">
        <v>44716</v>
      </c>
      <c r="C11" s="763"/>
      <c r="D11" s="500" t="s">
        <v>55</v>
      </c>
      <c r="E11" s="501" t="s">
        <v>56</v>
      </c>
      <c r="F11" s="501" t="s">
        <v>57</v>
      </c>
      <c r="G11" s="501" t="s">
        <v>58</v>
      </c>
      <c r="H11" s="502" t="s">
        <v>59</v>
      </c>
      <c r="I11" s="501">
        <v>1.5</v>
      </c>
      <c r="J11" s="501">
        <v>30</v>
      </c>
      <c r="K11" s="503">
        <v>3</v>
      </c>
      <c r="L11" s="501">
        <v>100</v>
      </c>
      <c r="M11" s="502">
        <v>100</v>
      </c>
      <c r="N11" s="504">
        <v>6.3</v>
      </c>
      <c r="O11" s="501" t="s">
        <v>60</v>
      </c>
      <c r="P11" s="501">
        <v>15</v>
      </c>
      <c r="Q11" s="501">
        <v>1</v>
      </c>
      <c r="R11" s="464">
        <f t="shared" si="0"/>
        <v>1.5E-6</v>
      </c>
      <c r="S11" s="465">
        <f t="shared" si="0"/>
        <v>3.0000000000000001E-5</v>
      </c>
      <c r="T11" s="465">
        <f t="shared" si="1"/>
        <v>1E-3</v>
      </c>
      <c r="U11" s="465">
        <f t="shared" si="2"/>
        <v>1.5E-9</v>
      </c>
      <c r="V11" s="465">
        <f t="shared" si="3"/>
        <v>1.5E-3</v>
      </c>
      <c r="W11" s="465">
        <f t="shared" si="4"/>
        <v>3.0000000000000004E-8</v>
      </c>
      <c r="X11" s="466">
        <f t="shared" si="5"/>
        <v>3.0000000000000002E-2</v>
      </c>
      <c r="Y11" s="501">
        <v>0.28999999999999998</v>
      </c>
      <c r="Z11" s="501">
        <v>0.06</v>
      </c>
      <c r="AA11" s="467">
        <f t="shared" si="6"/>
        <v>20.689655172413794</v>
      </c>
      <c r="AB11" s="501">
        <v>196</v>
      </c>
      <c r="AC11" s="505">
        <v>42</v>
      </c>
      <c r="AD11" s="501">
        <v>13</v>
      </c>
      <c r="AE11" s="505">
        <v>3</v>
      </c>
      <c r="AF11" s="501">
        <v>3.1E-2</v>
      </c>
      <c r="AG11" s="505">
        <v>7.0000000000000001E-3</v>
      </c>
      <c r="AH11" s="501">
        <v>89</v>
      </c>
      <c r="AI11" s="505">
        <v>1</v>
      </c>
      <c r="AJ11" s="471">
        <v>4417755</v>
      </c>
      <c r="AK11" s="471">
        <v>62679</v>
      </c>
      <c r="AL11" s="467">
        <f t="shared" si="7"/>
        <v>1.4187975566775433</v>
      </c>
      <c r="AM11" s="475">
        <v>0.4</v>
      </c>
      <c r="AN11" s="506">
        <v>0.41</v>
      </c>
      <c r="AO11" s="475">
        <v>0.28999999999999998</v>
      </c>
      <c r="AP11" s="475">
        <v>0.3</v>
      </c>
      <c r="AQ11" s="475">
        <f t="shared" si="8"/>
        <v>0.10999999999999999</v>
      </c>
      <c r="AR11" s="476">
        <f t="shared" si="13"/>
        <v>5.1504185601459022E-2</v>
      </c>
      <c r="AS11" s="477">
        <f t="shared" si="10"/>
        <v>3.1E-2</v>
      </c>
      <c r="AT11" s="477">
        <f t="shared" si="11"/>
        <v>0.21481481481481479</v>
      </c>
      <c r="AU11" s="478">
        <f t="shared" si="12"/>
        <v>1.0740740740740738E-2</v>
      </c>
      <c r="AV11" s="479">
        <f t="shared" si="14"/>
        <v>-2.9114410535807682</v>
      </c>
      <c r="AW11" s="480">
        <f t="shared" si="15"/>
        <v>-2.5058735114744732</v>
      </c>
      <c r="AX11" s="484"/>
      <c r="AY11" s="482">
        <v>1195</v>
      </c>
      <c r="AZ11" s="753"/>
      <c r="BA11" s="753"/>
      <c r="BB11" s="484"/>
      <c r="BC11" s="484"/>
      <c r="BD11" s="484"/>
    </row>
    <row r="12" spans="1:56" ht="13.5" customHeight="1" x14ac:dyDescent="0.45">
      <c r="A12" s="741"/>
      <c r="B12" s="485">
        <v>44811</v>
      </c>
      <c r="C12" s="763"/>
      <c r="D12" s="486" t="s">
        <v>55</v>
      </c>
      <c r="E12" s="487" t="s">
        <v>56</v>
      </c>
      <c r="F12" s="487" t="s">
        <v>57</v>
      </c>
      <c r="G12" s="487" t="s">
        <v>58</v>
      </c>
      <c r="H12" s="488" t="s">
        <v>59</v>
      </c>
      <c r="I12" s="487">
        <v>1.5</v>
      </c>
      <c r="J12" s="487">
        <v>30</v>
      </c>
      <c r="K12" s="489">
        <v>6</v>
      </c>
      <c r="L12" s="487">
        <v>100</v>
      </c>
      <c r="M12" s="488">
        <v>100</v>
      </c>
      <c r="N12" s="490">
        <v>6.3</v>
      </c>
      <c r="O12" s="487" t="s">
        <v>60</v>
      </c>
      <c r="P12" s="487">
        <v>15</v>
      </c>
      <c r="Q12" s="487">
        <v>1</v>
      </c>
      <c r="R12" s="491">
        <f t="shared" si="0"/>
        <v>1.5E-6</v>
      </c>
      <c r="S12" s="492">
        <f t="shared" si="0"/>
        <v>3.0000000000000001E-5</v>
      </c>
      <c r="T12" s="492">
        <f t="shared" si="1"/>
        <v>1E-3</v>
      </c>
      <c r="U12" s="492">
        <f t="shared" si="2"/>
        <v>1.5E-9</v>
      </c>
      <c r="V12" s="492">
        <f t="shared" si="3"/>
        <v>1.5E-3</v>
      </c>
      <c r="W12" s="492">
        <f t="shared" si="4"/>
        <v>3.0000000000000004E-8</v>
      </c>
      <c r="X12" s="493">
        <f t="shared" si="5"/>
        <v>3.0000000000000002E-2</v>
      </c>
      <c r="Y12" s="482">
        <v>0.27</v>
      </c>
      <c r="Z12" s="482">
        <v>0.04</v>
      </c>
      <c r="AA12" s="494">
        <f t="shared" si="6"/>
        <v>14.814814814814813</v>
      </c>
      <c r="AB12" s="482">
        <v>184</v>
      </c>
      <c r="AC12" s="495">
        <v>28</v>
      </c>
      <c r="AD12" s="482">
        <v>12</v>
      </c>
      <c r="AE12" s="495">
        <v>2</v>
      </c>
      <c r="AF12" s="482">
        <v>2.9000000000000001E-2</v>
      </c>
      <c r="AG12" s="495">
        <v>4.0000000000000001E-3</v>
      </c>
      <c r="AH12" s="482">
        <v>88</v>
      </c>
      <c r="AI12" s="495">
        <v>1</v>
      </c>
      <c r="AJ12" s="496">
        <v>4475265</v>
      </c>
      <c r="AK12" s="496">
        <v>33460</v>
      </c>
      <c r="AL12" s="494">
        <f t="shared" si="7"/>
        <v>0.74766522205947583</v>
      </c>
      <c r="AM12" s="497">
        <v>0.41</v>
      </c>
      <c r="AN12" s="498">
        <v>0.41</v>
      </c>
      <c r="AO12" s="497">
        <v>0.28999999999999998</v>
      </c>
      <c r="AP12" s="497">
        <v>0.3</v>
      </c>
      <c r="AQ12" s="497">
        <f t="shared" si="8"/>
        <v>0.10999999999999999</v>
      </c>
      <c r="AR12" s="499">
        <f t="shared" si="13"/>
        <v>4.7466682296400636E-2</v>
      </c>
      <c r="AS12" s="477">
        <f t="shared" si="10"/>
        <v>2.9000000000000001E-2</v>
      </c>
      <c r="AT12" s="477">
        <f t="shared" si="11"/>
        <v>0.2</v>
      </c>
      <c r="AU12" s="478">
        <f t="shared" si="12"/>
        <v>0.01</v>
      </c>
      <c r="AV12" s="479">
        <f t="shared" si="14"/>
        <v>-2.980992981769524</v>
      </c>
      <c r="AW12" s="480">
        <f t="shared" si="15"/>
        <v>-2.5749486807148818</v>
      </c>
      <c r="AX12" s="484"/>
      <c r="AY12" s="482">
        <v>1195</v>
      </c>
      <c r="AZ12" s="753"/>
      <c r="BA12" s="753"/>
      <c r="BB12" s="484"/>
      <c r="BC12" s="484"/>
      <c r="BD12" s="484"/>
    </row>
    <row r="13" spans="1:56" ht="13.5" customHeight="1" x14ac:dyDescent="0.45">
      <c r="A13" s="741"/>
      <c r="B13" s="485">
        <v>44905</v>
      </c>
      <c r="C13" s="763"/>
      <c r="D13" s="486" t="s">
        <v>55</v>
      </c>
      <c r="E13" s="487" t="s">
        <v>56</v>
      </c>
      <c r="F13" s="487" t="s">
        <v>57</v>
      </c>
      <c r="G13" s="487" t="s">
        <v>58</v>
      </c>
      <c r="H13" s="488" t="s">
        <v>59</v>
      </c>
      <c r="I13" s="487">
        <v>1.5</v>
      </c>
      <c r="J13" s="487">
        <v>30</v>
      </c>
      <c r="K13" s="489">
        <v>12</v>
      </c>
      <c r="L13" s="487">
        <v>100</v>
      </c>
      <c r="M13" s="488">
        <v>100</v>
      </c>
      <c r="N13" s="490">
        <v>6.3</v>
      </c>
      <c r="O13" s="487" t="s">
        <v>60</v>
      </c>
      <c r="P13" s="487">
        <v>15</v>
      </c>
      <c r="Q13" s="487">
        <v>1</v>
      </c>
      <c r="R13" s="491">
        <f t="shared" si="0"/>
        <v>1.5E-6</v>
      </c>
      <c r="S13" s="492">
        <f t="shared" si="0"/>
        <v>3.0000000000000001E-5</v>
      </c>
      <c r="T13" s="492">
        <f t="shared" si="1"/>
        <v>1E-3</v>
      </c>
      <c r="U13" s="492">
        <f t="shared" si="2"/>
        <v>1.5E-9</v>
      </c>
      <c r="V13" s="492">
        <f t="shared" si="3"/>
        <v>1.5E-3</v>
      </c>
      <c r="W13" s="492">
        <f t="shared" si="4"/>
        <v>3.0000000000000004E-8</v>
      </c>
      <c r="X13" s="493">
        <f t="shared" si="5"/>
        <v>3.0000000000000002E-2</v>
      </c>
      <c r="Y13" s="482">
        <v>0.28000000000000003</v>
      </c>
      <c r="Z13" s="482">
        <v>0.05</v>
      </c>
      <c r="AA13" s="494">
        <f t="shared" si="6"/>
        <v>17.857142857142858</v>
      </c>
      <c r="AB13" s="482">
        <v>189</v>
      </c>
      <c r="AC13" s="495">
        <v>31</v>
      </c>
      <c r="AD13" s="482">
        <v>13</v>
      </c>
      <c r="AE13" s="495">
        <v>2</v>
      </c>
      <c r="AF13" s="482">
        <v>0.03</v>
      </c>
      <c r="AG13" s="495">
        <v>5.0000000000000001E-3</v>
      </c>
      <c r="AH13" s="482">
        <v>89</v>
      </c>
      <c r="AI13" s="495">
        <v>0</v>
      </c>
      <c r="AJ13" s="496">
        <v>4519325</v>
      </c>
      <c r="AK13" s="496">
        <v>33659</v>
      </c>
      <c r="AL13" s="494">
        <f t="shared" si="7"/>
        <v>0.74477936417495971</v>
      </c>
      <c r="AM13" s="497">
        <v>0.41</v>
      </c>
      <c r="AN13" s="498">
        <v>0.42</v>
      </c>
      <c r="AO13" s="497">
        <v>0.31</v>
      </c>
      <c r="AP13" s="497">
        <v>0.32</v>
      </c>
      <c r="AQ13" s="497">
        <f t="shared" si="8"/>
        <v>9.9999999999999978E-2</v>
      </c>
      <c r="AR13" s="499">
        <f t="shared" si="13"/>
        <v>4.910346444455238E-2</v>
      </c>
      <c r="AS13" s="477">
        <f t="shared" si="10"/>
        <v>0.03</v>
      </c>
      <c r="AT13" s="477">
        <f t="shared" si="11"/>
        <v>0.2074074074074074</v>
      </c>
      <c r="AU13" s="478">
        <f t="shared" si="12"/>
        <v>1.037037037037037E-2</v>
      </c>
      <c r="AV13" s="479">
        <f t="shared" si="14"/>
        <v>-2.9456117745967263</v>
      </c>
      <c r="AW13" s="480">
        <f t="shared" si="15"/>
        <v>-2.5398140827916036</v>
      </c>
      <c r="AX13" s="484"/>
      <c r="AY13" s="482">
        <v>1195</v>
      </c>
      <c r="AZ13" s="753"/>
      <c r="BA13" s="753"/>
      <c r="BB13" s="484"/>
      <c r="BC13" s="484"/>
      <c r="BD13" s="484"/>
    </row>
    <row r="14" spans="1:56" ht="13.5" customHeight="1" x14ac:dyDescent="0.45">
      <c r="A14" s="741"/>
      <c r="B14" s="483" t="s">
        <v>70</v>
      </c>
      <c r="C14" s="763"/>
      <c r="D14" s="486" t="s">
        <v>55</v>
      </c>
      <c r="E14" s="487" t="s">
        <v>56</v>
      </c>
      <c r="F14" s="487" t="s">
        <v>57</v>
      </c>
      <c r="G14" s="487" t="s">
        <v>58</v>
      </c>
      <c r="H14" s="488" t="s">
        <v>59</v>
      </c>
      <c r="I14" s="487">
        <v>1.5</v>
      </c>
      <c r="J14" s="487">
        <v>30</v>
      </c>
      <c r="K14" s="489">
        <v>18</v>
      </c>
      <c r="L14" s="487">
        <v>100</v>
      </c>
      <c r="M14" s="488">
        <v>100</v>
      </c>
      <c r="N14" s="490">
        <v>6.3</v>
      </c>
      <c r="O14" s="487" t="s">
        <v>60</v>
      </c>
      <c r="P14" s="487">
        <v>15</v>
      </c>
      <c r="Q14" s="487">
        <v>1</v>
      </c>
      <c r="R14" s="491">
        <f t="shared" si="0"/>
        <v>1.5E-6</v>
      </c>
      <c r="S14" s="492">
        <f t="shared" si="0"/>
        <v>3.0000000000000001E-5</v>
      </c>
      <c r="T14" s="492">
        <f t="shared" si="1"/>
        <v>1E-3</v>
      </c>
      <c r="U14" s="492">
        <f t="shared" si="2"/>
        <v>1.5E-9</v>
      </c>
      <c r="V14" s="492">
        <f t="shared" si="3"/>
        <v>1.5E-3</v>
      </c>
      <c r="W14" s="492">
        <f t="shared" si="4"/>
        <v>3.0000000000000004E-8</v>
      </c>
      <c r="X14" s="493">
        <f t="shared" si="5"/>
        <v>3.0000000000000002E-2</v>
      </c>
      <c r="Y14" s="482">
        <v>0.28000000000000003</v>
      </c>
      <c r="Z14" s="482">
        <v>0.05</v>
      </c>
      <c r="AA14" s="494">
        <f t="shared" si="6"/>
        <v>17.857142857142858</v>
      </c>
      <c r="AB14" s="482">
        <v>189</v>
      </c>
      <c r="AC14" s="495">
        <v>31</v>
      </c>
      <c r="AD14" s="482">
        <v>13</v>
      </c>
      <c r="AE14" s="495">
        <v>2</v>
      </c>
      <c r="AF14" s="482">
        <v>0.03</v>
      </c>
      <c r="AG14" s="495">
        <v>5.0000000000000001E-3</v>
      </c>
      <c r="AH14" s="482">
        <v>90</v>
      </c>
      <c r="AI14" s="495">
        <v>1</v>
      </c>
      <c r="AJ14" s="496">
        <v>4520672</v>
      </c>
      <c r="AK14" s="496">
        <v>25176</v>
      </c>
      <c r="AL14" s="494">
        <f t="shared" si="7"/>
        <v>0.55690835344833689</v>
      </c>
      <c r="AM14" s="497">
        <v>0.41</v>
      </c>
      <c r="AN14" s="498">
        <v>0.42</v>
      </c>
      <c r="AO14" s="497">
        <v>0.34</v>
      </c>
      <c r="AP14" s="497">
        <v>0.35</v>
      </c>
      <c r="AQ14" s="497">
        <f t="shared" si="8"/>
        <v>7.0000000000000007E-2</v>
      </c>
      <c r="AR14" s="499">
        <f t="shared" si="13"/>
        <v>4.910346444455238E-2</v>
      </c>
      <c r="AS14" s="528">
        <f t="shared" si="10"/>
        <v>0.03</v>
      </c>
      <c r="AT14" s="529">
        <f t="shared" si="11"/>
        <v>0.2074074074074074</v>
      </c>
      <c r="AU14" s="530">
        <f t="shared" si="12"/>
        <v>1.037037037037037E-2</v>
      </c>
      <c r="AV14" s="531">
        <f t="shared" si="14"/>
        <v>-2.9456117745967263</v>
      </c>
      <c r="AW14" s="532">
        <f t="shared" si="15"/>
        <v>-2.5398140827916036</v>
      </c>
      <c r="AX14" s="484"/>
      <c r="AY14" s="482">
        <v>1195</v>
      </c>
      <c r="AZ14" s="754"/>
      <c r="BA14" s="754"/>
      <c r="BB14" s="484"/>
      <c r="BC14" s="484"/>
      <c r="BD14" s="484"/>
    </row>
    <row r="15" spans="1:56" ht="13.5" customHeight="1" x14ac:dyDescent="0.45">
      <c r="A15" s="764" t="s">
        <v>99</v>
      </c>
      <c r="B15" s="456" t="s">
        <v>100</v>
      </c>
      <c r="C15" s="534"/>
      <c r="D15" s="459" t="s">
        <v>55</v>
      </c>
      <c r="E15" s="460" t="s">
        <v>56</v>
      </c>
      <c r="F15" s="460" t="s">
        <v>57</v>
      </c>
      <c r="G15" s="460" t="s">
        <v>58</v>
      </c>
      <c r="H15" s="461" t="s">
        <v>59</v>
      </c>
      <c r="I15" s="460">
        <v>1.5</v>
      </c>
      <c r="J15" s="469">
        <v>30</v>
      </c>
      <c r="K15" s="469">
        <v>3</v>
      </c>
      <c r="L15" s="469">
        <v>100</v>
      </c>
      <c r="M15" s="535">
        <v>100</v>
      </c>
      <c r="N15" s="536">
        <v>6.3</v>
      </c>
      <c r="O15" s="460" t="s">
        <v>60</v>
      </c>
      <c r="P15" s="460">
        <v>15</v>
      </c>
      <c r="Q15" s="460">
        <v>1</v>
      </c>
      <c r="R15" s="464">
        <f t="shared" si="0"/>
        <v>1.5E-6</v>
      </c>
      <c r="S15" s="465">
        <f t="shared" si="0"/>
        <v>3.0000000000000001E-5</v>
      </c>
      <c r="T15" s="465">
        <f t="shared" si="1"/>
        <v>1E-3</v>
      </c>
      <c r="U15" s="465">
        <f t="shared" si="2"/>
        <v>1.5E-9</v>
      </c>
      <c r="V15" s="465">
        <f t="shared" si="3"/>
        <v>1.5E-3</v>
      </c>
      <c r="W15" s="465">
        <f t="shared" si="4"/>
        <v>3.0000000000000004E-8</v>
      </c>
      <c r="X15" s="466">
        <f t="shared" si="5"/>
        <v>3.0000000000000002E-2</v>
      </c>
      <c r="Y15" s="460">
        <v>0.34</v>
      </c>
      <c r="Z15" s="460">
        <v>0.05</v>
      </c>
      <c r="AA15" s="470">
        <f t="shared" si="6"/>
        <v>14.705882352941178</v>
      </c>
      <c r="AB15" s="460">
        <v>226</v>
      </c>
      <c r="AC15" s="468">
        <v>32</v>
      </c>
      <c r="AD15" s="460">
        <v>15</v>
      </c>
      <c r="AE15" s="468">
        <v>2</v>
      </c>
      <c r="AF15" s="460">
        <v>3.5999999999999997E-2</v>
      </c>
      <c r="AG15" s="468">
        <v>5.0000000000000001E-3</v>
      </c>
      <c r="AH15" s="460">
        <v>88</v>
      </c>
      <c r="AI15" s="468">
        <v>0</v>
      </c>
      <c r="AJ15" s="537">
        <v>14296456</v>
      </c>
      <c r="AK15" s="537">
        <v>80695</v>
      </c>
      <c r="AL15" s="470">
        <f t="shared" si="7"/>
        <v>0.56444058583469914</v>
      </c>
      <c r="AM15" s="473">
        <v>0.37</v>
      </c>
      <c r="AN15" s="474">
        <v>0.38</v>
      </c>
      <c r="AO15" s="473">
        <v>0.26</v>
      </c>
      <c r="AP15" s="473">
        <v>0.27</v>
      </c>
      <c r="AQ15" s="473">
        <f t="shared" si="8"/>
        <v>0.10999999999999999</v>
      </c>
      <c r="AR15" s="538">
        <f t="shared" si="13"/>
        <v>6.278115480765982E-2</v>
      </c>
      <c r="AS15" s="477">
        <f t="shared" si="10"/>
        <v>3.5999999999999997E-2</v>
      </c>
      <c r="AT15" s="477">
        <f t="shared" si="11"/>
        <v>0.25185185185185183</v>
      </c>
      <c r="AU15" s="478">
        <f t="shared" si="12"/>
        <v>1.2592592592592591E-2</v>
      </c>
      <c r="AV15" s="479">
        <f t="shared" si="14"/>
        <v>-2.7561895432145702</v>
      </c>
      <c r="AW15" s="480">
        <f t="shared" si="15"/>
        <v>-2.3515752971741479</v>
      </c>
      <c r="AX15" s="481"/>
      <c r="AY15" s="539">
        <v>2006</v>
      </c>
      <c r="AZ15" s="481"/>
      <c r="BA15" s="481"/>
      <c r="BB15" s="484"/>
      <c r="BC15" s="484"/>
      <c r="BD15" s="484"/>
    </row>
    <row r="16" spans="1:56" ht="13.5" customHeight="1" x14ac:dyDescent="0.45">
      <c r="A16" s="741"/>
      <c r="B16" s="483" t="s">
        <v>102</v>
      </c>
      <c r="C16" s="765" t="s">
        <v>373</v>
      </c>
      <c r="D16" s="540" t="s">
        <v>55</v>
      </c>
      <c r="E16" s="540" t="s">
        <v>56</v>
      </c>
      <c r="F16" s="540" t="s">
        <v>57</v>
      </c>
      <c r="G16" s="540" t="s">
        <v>58</v>
      </c>
      <c r="H16" s="541" t="s">
        <v>59</v>
      </c>
      <c r="I16" s="540">
        <v>5.0999999999999996</v>
      </c>
      <c r="J16" s="542">
        <v>87.2</v>
      </c>
      <c r="K16" s="542">
        <v>16.7</v>
      </c>
      <c r="L16" s="542">
        <v>176.9</v>
      </c>
      <c r="M16" s="543">
        <v>460.3</v>
      </c>
      <c r="N16" s="544">
        <v>6.3</v>
      </c>
      <c r="O16" s="540" t="s">
        <v>60</v>
      </c>
      <c r="P16" s="540">
        <v>15</v>
      </c>
      <c r="Q16" s="540">
        <v>1</v>
      </c>
      <c r="R16" s="491">
        <f t="shared" si="0"/>
        <v>5.0999999999999995E-6</v>
      </c>
      <c r="S16" s="492">
        <f t="shared" si="0"/>
        <v>8.7200000000000005E-5</v>
      </c>
      <c r="T16" s="492">
        <f t="shared" si="1"/>
        <v>1E-3</v>
      </c>
      <c r="U16" s="492">
        <f t="shared" si="2"/>
        <v>5.0999999999999993E-9</v>
      </c>
      <c r="V16" s="492">
        <f t="shared" si="3"/>
        <v>5.0999999999999995E-3</v>
      </c>
      <c r="W16" s="492">
        <f t="shared" si="4"/>
        <v>8.7200000000000013E-8</v>
      </c>
      <c r="X16" s="493">
        <f t="shared" si="5"/>
        <v>8.7200000000000014E-2</v>
      </c>
      <c r="Y16" s="482">
        <v>0.6</v>
      </c>
      <c r="Z16" s="482">
        <v>0.03</v>
      </c>
      <c r="AA16" s="494">
        <f t="shared" si="6"/>
        <v>5</v>
      </c>
      <c r="AB16" s="482">
        <v>118</v>
      </c>
      <c r="AC16" s="495">
        <v>6</v>
      </c>
      <c r="AD16" s="482">
        <v>7.8</v>
      </c>
      <c r="AE16" s="495">
        <v>0.4</v>
      </c>
      <c r="AF16" s="482">
        <v>6.3E-2</v>
      </c>
      <c r="AG16" s="495">
        <v>3.0000000000000001E-3</v>
      </c>
      <c r="AH16" s="482">
        <v>88</v>
      </c>
      <c r="AI16" s="495">
        <v>0</v>
      </c>
      <c r="AJ16" s="545">
        <v>14277569</v>
      </c>
      <c r="AK16" s="545">
        <v>77612</v>
      </c>
      <c r="AL16" s="494">
        <f t="shared" si="7"/>
        <v>0.54359394095731561</v>
      </c>
      <c r="AM16" s="497">
        <v>1.33</v>
      </c>
      <c r="AN16" s="498">
        <v>1.36</v>
      </c>
      <c r="AO16" s="497">
        <v>1</v>
      </c>
      <c r="AP16" s="497">
        <v>1.02</v>
      </c>
      <c r="AQ16" s="497">
        <f t="shared" si="8"/>
        <v>0.34000000000000008</v>
      </c>
      <c r="AR16" s="499">
        <f t="shared" si="13"/>
        <v>6.609132345123199E-2</v>
      </c>
      <c r="AS16" s="477">
        <f t="shared" si="10"/>
        <v>6.3E-2</v>
      </c>
      <c r="AT16" s="477">
        <f t="shared" si="11"/>
        <v>0.13071895424836602</v>
      </c>
      <c r="AU16" s="478">
        <f t="shared" si="12"/>
        <v>7.6452599388379186E-3</v>
      </c>
      <c r="AV16" s="479">
        <f t="shared" si="14"/>
        <v>-2.894464367976239</v>
      </c>
      <c r="AW16" s="480">
        <f t="shared" si="15"/>
        <v>-2.3996631002145241</v>
      </c>
      <c r="AX16" s="484" t="s">
        <v>104</v>
      </c>
      <c r="AY16" s="482">
        <v>2006</v>
      </c>
      <c r="AZ16" s="484" t="s">
        <v>105</v>
      </c>
      <c r="BA16" s="484" t="s">
        <v>106</v>
      </c>
      <c r="BB16" s="484"/>
      <c r="BC16" s="484"/>
      <c r="BD16" s="484"/>
    </row>
    <row r="17" spans="1:56" ht="13.5" customHeight="1" x14ac:dyDescent="0.45">
      <c r="A17" s="741"/>
      <c r="B17" s="483" t="s">
        <v>107</v>
      </c>
      <c r="C17" s="766"/>
      <c r="D17" s="540" t="s">
        <v>55</v>
      </c>
      <c r="E17" s="540" t="s">
        <v>56</v>
      </c>
      <c r="F17" s="540" t="s">
        <v>57</v>
      </c>
      <c r="G17" s="540" t="s">
        <v>58</v>
      </c>
      <c r="H17" s="541" t="s">
        <v>59</v>
      </c>
      <c r="I17" s="540">
        <v>3.6</v>
      </c>
      <c r="J17" s="542">
        <v>114.6</v>
      </c>
      <c r="K17" s="542">
        <v>29.7</v>
      </c>
      <c r="L17" s="542">
        <v>241.6</v>
      </c>
      <c r="M17" s="543">
        <v>251.9</v>
      </c>
      <c r="N17" s="544">
        <v>6.3</v>
      </c>
      <c r="O17" s="540" t="s">
        <v>60</v>
      </c>
      <c r="P17" s="540">
        <v>15</v>
      </c>
      <c r="Q17" s="540">
        <v>1</v>
      </c>
      <c r="R17" s="491">
        <f t="shared" si="0"/>
        <v>3.6000000000000003E-6</v>
      </c>
      <c r="S17" s="492">
        <f t="shared" si="0"/>
        <v>1.1459999999999999E-4</v>
      </c>
      <c r="T17" s="492">
        <f t="shared" si="1"/>
        <v>1E-3</v>
      </c>
      <c r="U17" s="492">
        <f t="shared" si="2"/>
        <v>3.6000000000000004E-9</v>
      </c>
      <c r="V17" s="492">
        <f t="shared" si="3"/>
        <v>3.6000000000000003E-3</v>
      </c>
      <c r="W17" s="492">
        <f t="shared" si="4"/>
        <v>1.1459999999999999E-7</v>
      </c>
      <c r="X17" s="493">
        <f t="shared" si="5"/>
        <v>0.11459999999999999</v>
      </c>
      <c r="Y17" s="482">
        <v>1.07</v>
      </c>
      <c r="Z17" s="482">
        <v>0.06</v>
      </c>
      <c r="AA17" s="494">
        <f t="shared" si="6"/>
        <v>5.6074766355140175</v>
      </c>
      <c r="AB17" s="482">
        <v>297</v>
      </c>
      <c r="AC17" s="495">
        <v>16</v>
      </c>
      <c r="AD17" s="482">
        <v>20</v>
      </c>
      <c r="AE17" s="495">
        <v>1</v>
      </c>
      <c r="AF17" s="482">
        <v>0.113</v>
      </c>
      <c r="AG17" s="495">
        <v>6.0000000000000001E-3</v>
      </c>
      <c r="AH17" s="482">
        <v>89</v>
      </c>
      <c r="AI17" s="495">
        <v>2</v>
      </c>
      <c r="AJ17" s="545">
        <v>14224347</v>
      </c>
      <c r="AK17" s="545">
        <v>5060</v>
      </c>
      <c r="AL17" s="494">
        <f t="shared" si="7"/>
        <v>3.5572810477697149E-2</v>
      </c>
      <c r="AM17" s="497">
        <v>1.49</v>
      </c>
      <c r="AN17" s="498">
        <v>1.53</v>
      </c>
      <c r="AO17" s="497">
        <v>1.08</v>
      </c>
      <c r="AP17" s="497">
        <v>1.1200000000000001</v>
      </c>
      <c r="AQ17" s="497">
        <f t="shared" si="8"/>
        <v>0.40999999999999992</v>
      </c>
      <c r="AR17" s="499">
        <f t="shared" si="13"/>
        <v>0.1167788908337065</v>
      </c>
      <c r="AS17" s="477">
        <f t="shared" si="10"/>
        <v>0.113</v>
      </c>
      <c r="AT17" s="477">
        <f t="shared" si="11"/>
        <v>0.33024691358024694</v>
      </c>
      <c r="AU17" s="478">
        <f t="shared" si="12"/>
        <v>1.0374248594143883E-2</v>
      </c>
      <c r="AV17" s="479">
        <f t="shared" si="14"/>
        <v>-2.2289985846698874</v>
      </c>
      <c r="AW17" s="480">
        <f t="shared" si="15"/>
        <v>-1.6441410708001096</v>
      </c>
      <c r="AX17" s="484" t="s">
        <v>108</v>
      </c>
      <c r="AY17" s="482">
        <v>2006</v>
      </c>
      <c r="AZ17" s="484" t="s">
        <v>105</v>
      </c>
      <c r="BA17" s="484" t="s">
        <v>109</v>
      </c>
      <c r="BB17" s="484"/>
      <c r="BC17" s="484"/>
      <c r="BD17" s="484"/>
    </row>
    <row r="18" spans="1:56" ht="13.5" customHeight="1" x14ac:dyDescent="0.45">
      <c r="A18" s="741"/>
      <c r="B18" s="483" t="s">
        <v>110</v>
      </c>
      <c r="C18" s="766"/>
      <c r="D18" s="540" t="s">
        <v>55</v>
      </c>
      <c r="E18" s="540" t="s">
        <v>56</v>
      </c>
      <c r="F18" s="540" t="s">
        <v>57</v>
      </c>
      <c r="G18" s="540" t="s">
        <v>58</v>
      </c>
      <c r="H18" s="541" t="s">
        <v>59</v>
      </c>
      <c r="I18" s="540">
        <v>4.7</v>
      </c>
      <c r="J18" s="542">
        <v>111.6</v>
      </c>
      <c r="K18" s="542">
        <v>17.2</v>
      </c>
      <c r="L18" s="542">
        <v>241.8</v>
      </c>
      <c r="M18" s="543">
        <v>445.4</v>
      </c>
      <c r="N18" s="544">
        <v>6.3</v>
      </c>
      <c r="O18" s="540" t="s">
        <v>60</v>
      </c>
      <c r="P18" s="540">
        <v>15</v>
      </c>
      <c r="Q18" s="540">
        <v>1</v>
      </c>
      <c r="R18" s="491">
        <f t="shared" si="0"/>
        <v>4.6999999999999999E-6</v>
      </c>
      <c r="S18" s="492">
        <f t="shared" si="0"/>
        <v>1.1159999999999999E-4</v>
      </c>
      <c r="T18" s="492">
        <f t="shared" si="1"/>
        <v>1E-3</v>
      </c>
      <c r="U18" s="492">
        <f t="shared" si="2"/>
        <v>4.6999999999999999E-9</v>
      </c>
      <c r="V18" s="492">
        <f t="shared" si="3"/>
        <v>4.7000000000000002E-3</v>
      </c>
      <c r="W18" s="492">
        <f t="shared" si="4"/>
        <v>1.1159999999999999E-7</v>
      </c>
      <c r="X18" s="493">
        <f t="shared" si="5"/>
        <v>0.11159999999999999</v>
      </c>
      <c r="Y18" s="482">
        <v>0.5</v>
      </c>
      <c r="Z18" s="482">
        <v>0.08</v>
      </c>
      <c r="AA18" s="494">
        <f t="shared" si="6"/>
        <v>16</v>
      </c>
      <c r="AB18" s="482">
        <v>107</v>
      </c>
      <c r="AC18" s="495">
        <v>17</v>
      </c>
      <c r="AD18" s="482">
        <v>7</v>
      </c>
      <c r="AE18" s="495">
        <v>1</v>
      </c>
      <c r="AF18" s="482">
        <v>5.2999999999999999E-2</v>
      </c>
      <c r="AG18" s="495">
        <v>8.0000000000000002E-3</v>
      </c>
      <c r="AH18" s="482">
        <v>83</v>
      </c>
      <c r="AI18" s="495">
        <v>2</v>
      </c>
      <c r="AJ18" s="545">
        <v>14546596</v>
      </c>
      <c r="AK18" s="545">
        <v>144687</v>
      </c>
      <c r="AL18" s="494">
        <f t="shared" si="7"/>
        <v>0.99464507022811388</v>
      </c>
      <c r="AM18" s="497">
        <v>1.5</v>
      </c>
      <c r="AN18" s="498">
        <v>1.54</v>
      </c>
      <c r="AO18" s="497">
        <v>0.98</v>
      </c>
      <c r="AP18" s="497">
        <v>1.02</v>
      </c>
      <c r="AQ18" s="497">
        <f t="shared" si="8"/>
        <v>0.52</v>
      </c>
      <c r="AR18" s="499">
        <f t="shared" si="13"/>
        <v>5.4730737897787027E-2</v>
      </c>
      <c r="AS18" s="477">
        <f t="shared" si="10"/>
        <v>5.2999999999999999E-2</v>
      </c>
      <c r="AT18" s="477">
        <f t="shared" si="11"/>
        <v>0.11820330969267138</v>
      </c>
      <c r="AU18" s="478">
        <f t="shared" si="12"/>
        <v>4.9780963759458383E-3</v>
      </c>
      <c r="AV18" s="479">
        <f t="shared" si="14"/>
        <v>-3.0896665585891245</v>
      </c>
      <c r="AW18" s="480">
        <f t="shared" si="15"/>
        <v>-2.5364062695240737</v>
      </c>
      <c r="AX18" s="484" t="s">
        <v>104</v>
      </c>
      <c r="AY18" s="482">
        <v>2006</v>
      </c>
      <c r="AZ18" s="484" t="s">
        <v>105</v>
      </c>
      <c r="BA18" s="484" t="s">
        <v>111</v>
      </c>
      <c r="BB18" s="484"/>
      <c r="BC18" s="484"/>
      <c r="BD18" s="484"/>
    </row>
    <row r="19" spans="1:56" ht="13.5" customHeight="1" x14ac:dyDescent="0.45">
      <c r="A19" s="741"/>
      <c r="B19" s="483" t="s">
        <v>112</v>
      </c>
      <c r="C19" s="766"/>
      <c r="D19" s="487" t="s">
        <v>55</v>
      </c>
      <c r="E19" s="487" t="s">
        <v>56</v>
      </c>
      <c r="F19" s="487" t="s">
        <v>57</v>
      </c>
      <c r="G19" s="487" t="s">
        <v>58</v>
      </c>
      <c r="H19" s="488" t="s">
        <v>59</v>
      </c>
      <c r="I19" s="487">
        <v>1.5</v>
      </c>
      <c r="J19" s="487">
        <v>30.2</v>
      </c>
      <c r="K19" s="487">
        <v>2.6</v>
      </c>
      <c r="L19" s="487">
        <v>95.6</v>
      </c>
      <c r="M19" s="488">
        <v>72.3</v>
      </c>
      <c r="N19" s="546">
        <v>6.3</v>
      </c>
      <c r="O19" s="487" t="s">
        <v>60</v>
      </c>
      <c r="P19" s="487">
        <v>15</v>
      </c>
      <c r="Q19" s="487">
        <v>1</v>
      </c>
      <c r="R19" s="491">
        <f t="shared" si="0"/>
        <v>1.5E-6</v>
      </c>
      <c r="S19" s="492">
        <f t="shared" si="0"/>
        <v>3.0199999999999999E-5</v>
      </c>
      <c r="T19" s="492">
        <f t="shared" si="1"/>
        <v>1E-3</v>
      </c>
      <c r="U19" s="492">
        <f t="shared" si="2"/>
        <v>1.5E-9</v>
      </c>
      <c r="V19" s="492">
        <f t="shared" si="3"/>
        <v>1.5E-3</v>
      </c>
      <c r="W19" s="492">
        <f t="shared" si="4"/>
        <v>3.0199999999999999E-8</v>
      </c>
      <c r="X19" s="493">
        <f t="shared" si="5"/>
        <v>3.0199999999999998E-2</v>
      </c>
      <c r="Y19" s="547">
        <v>0.29499999999999998</v>
      </c>
      <c r="Z19" s="482">
        <v>8.9999999999999993E-3</v>
      </c>
      <c r="AA19" s="494">
        <f t="shared" si="6"/>
        <v>3.0508474576271185</v>
      </c>
      <c r="AB19" s="482">
        <v>197</v>
      </c>
      <c r="AC19" s="495">
        <v>6</v>
      </c>
      <c r="AD19" s="548">
        <v>13.1</v>
      </c>
      <c r="AE19" s="495">
        <v>0.4</v>
      </c>
      <c r="AF19" s="547">
        <v>3.1199999999999999E-2</v>
      </c>
      <c r="AG19" s="495">
        <v>1E-3</v>
      </c>
      <c r="AH19" s="482">
        <v>89</v>
      </c>
      <c r="AI19" s="495">
        <v>1</v>
      </c>
      <c r="AJ19" s="496">
        <v>14268078</v>
      </c>
      <c r="AK19" s="496">
        <v>53350</v>
      </c>
      <c r="AL19" s="494">
        <f t="shared" si="7"/>
        <v>0.37391160883757435</v>
      </c>
      <c r="AM19" s="497">
        <v>0.37</v>
      </c>
      <c r="AN19" s="497">
        <v>0.37</v>
      </c>
      <c r="AO19" s="497">
        <v>0.27</v>
      </c>
      <c r="AP19" s="497">
        <v>0.28000000000000003</v>
      </c>
      <c r="AQ19" s="497">
        <f t="shared" si="8"/>
        <v>8.9999999999999969E-2</v>
      </c>
      <c r="AR19" s="499">
        <f t="shared" si="13"/>
        <v>5.4410334166638506E-2</v>
      </c>
      <c r="AS19" s="477">
        <f t="shared" si="10"/>
        <v>3.1199999999999999E-2</v>
      </c>
      <c r="AT19" s="477">
        <f t="shared" si="11"/>
        <v>0.2185185185185185</v>
      </c>
      <c r="AU19" s="478">
        <f t="shared" si="12"/>
        <v>1.0853568800588669E-2</v>
      </c>
      <c r="AV19" s="479">
        <f t="shared" si="14"/>
        <v>-2.8999409459768053</v>
      </c>
      <c r="AW19" s="480">
        <f t="shared" si="15"/>
        <v>-2.4941108496296778</v>
      </c>
      <c r="AX19" s="484"/>
      <c r="AY19" s="482">
        <v>2006</v>
      </c>
      <c r="AZ19" s="484" t="s">
        <v>113</v>
      </c>
      <c r="BA19" s="484" t="s">
        <v>114</v>
      </c>
      <c r="BB19" s="484"/>
      <c r="BC19" s="484"/>
      <c r="BD19" s="484"/>
    </row>
    <row r="20" spans="1:56" ht="13.5" customHeight="1" x14ac:dyDescent="0.45">
      <c r="A20" s="741"/>
      <c r="B20" s="533">
        <v>6</v>
      </c>
      <c r="C20" s="767"/>
      <c r="D20" s="487" t="s">
        <v>55</v>
      </c>
      <c r="E20" s="487" t="s">
        <v>56</v>
      </c>
      <c r="F20" s="540" t="s">
        <v>57</v>
      </c>
      <c r="G20" s="487" t="s">
        <v>58</v>
      </c>
      <c r="H20" s="549" t="s">
        <v>59</v>
      </c>
      <c r="I20" s="487">
        <v>5.8</v>
      </c>
      <c r="J20" s="487">
        <v>95.1</v>
      </c>
      <c r="K20" s="487">
        <v>30</v>
      </c>
      <c r="L20" s="487">
        <v>173.5</v>
      </c>
      <c r="M20" s="549">
        <v>584.1</v>
      </c>
      <c r="N20" s="490">
        <v>6.3</v>
      </c>
      <c r="O20" s="487" t="s">
        <v>60</v>
      </c>
      <c r="P20" s="487">
        <v>15</v>
      </c>
      <c r="Q20" s="487">
        <v>1</v>
      </c>
      <c r="R20" s="550">
        <f t="shared" ref="R20:S35" si="16">I20/1000000</f>
        <v>5.7999999999999995E-6</v>
      </c>
      <c r="S20" s="492">
        <f t="shared" si="16"/>
        <v>9.5099999999999994E-5</v>
      </c>
      <c r="T20" s="492">
        <f t="shared" si="1"/>
        <v>1E-3</v>
      </c>
      <c r="U20" s="492">
        <f t="shared" si="2"/>
        <v>5.7999999999999998E-9</v>
      </c>
      <c r="V20" s="492">
        <f t="shared" si="3"/>
        <v>5.7999999999999996E-3</v>
      </c>
      <c r="W20" s="492">
        <f t="shared" si="4"/>
        <v>9.5099999999999998E-8</v>
      </c>
      <c r="X20" s="551">
        <f t="shared" si="5"/>
        <v>9.5100000000000004E-2</v>
      </c>
      <c r="Y20" s="482">
        <v>0</v>
      </c>
      <c r="Z20" s="482">
        <v>0</v>
      </c>
      <c r="AA20" s="552">
        <v>0</v>
      </c>
      <c r="AB20" s="482">
        <v>0</v>
      </c>
      <c r="AC20" s="482">
        <v>0</v>
      </c>
      <c r="AD20" s="482">
        <v>0</v>
      </c>
      <c r="AE20" s="482">
        <v>0</v>
      </c>
      <c r="AF20" s="482">
        <v>0</v>
      </c>
      <c r="AG20" s="482">
        <v>0</v>
      </c>
      <c r="AH20" s="482">
        <v>0</v>
      </c>
      <c r="AI20" s="482">
        <v>0</v>
      </c>
      <c r="AJ20" s="553" t="s">
        <v>67</v>
      </c>
      <c r="AK20" s="553" t="s">
        <v>67</v>
      </c>
      <c r="AL20" s="552" t="s">
        <v>67</v>
      </c>
      <c r="AM20" s="497" t="s">
        <v>67</v>
      </c>
      <c r="AN20" s="497" t="s">
        <v>67</v>
      </c>
      <c r="AO20" s="497" t="s">
        <v>67</v>
      </c>
      <c r="AP20" s="497" t="s">
        <v>67</v>
      </c>
      <c r="AQ20" s="497" t="s">
        <v>67</v>
      </c>
      <c r="AR20" s="554" t="s">
        <v>67</v>
      </c>
      <c r="AS20" s="477">
        <f t="shared" si="10"/>
        <v>0</v>
      </c>
      <c r="AT20" s="477">
        <f t="shared" si="11"/>
        <v>0</v>
      </c>
      <c r="AU20" s="555">
        <f t="shared" si="12"/>
        <v>0</v>
      </c>
      <c r="AV20" s="479" t="s">
        <v>67</v>
      </c>
      <c r="AW20" s="556" t="s">
        <v>67</v>
      </c>
      <c r="AX20" s="484" t="s">
        <v>115</v>
      </c>
      <c r="AY20" s="482">
        <v>2006</v>
      </c>
      <c r="AZ20" s="484" t="s">
        <v>113</v>
      </c>
      <c r="BA20" s="484" t="s">
        <v>116</v>
      </c>
      <c r="BB20" s="484"/>
      <c r="BC20" s="484"/>
      <c r="BD20" s="484"/>
    </row>
    <row r="21" spans="1:56" ht="13.5" customHeight="1" x14ac:dyDescent="0.45">
      <c r="A21" s="764" t="s">
        <v>122</v>
      </c>
      <c r="B21" s="457" t="s">
        <v>123</v>
      </c>
      <c r="C21" s="769" t="s">
        <v>374</v>
      </c>
      <c r="D21" s="486" t="s">
        <v>55</v>
      </c>
      <c r="E21" s="487" t="s">
        <v>56</v>
      </c>
      <c r="F21" s="487" t="s">
        <v>57</v>
      </c>
      <c r="G21" s="487" t="s">
        <v>58</v>
      </c>
      <c r="H21" s="488" t="s">
        <v>59</v>
      </c>
      <c r="I21" s="487">
        <v>7.2</v>
      </c>
      <c r="J21" s="552">
        <v>96.3</v>
      </c>
      <c r="K21" s="552">
        <v>17</v>
      </c>
      <c r="L21" s="552">
        <v>197.6</v>
      </c>
      <c r="M21" s="557">
        <v>597.6</v>
      </c>
      <c r="N21" s="490">
        <v>6.3</v>
      </c>
      <c r="O21" s="487" t="s">
        <v>60</v>
      </c>
      <c r="P21" s="487">
        <v>15</v>
      </c>
      <c r="Q21" s="487">
        <v>1</v>
      </c>
      <c r="R21" s="491">
        <f t="shared" si="16"/>
        <v>7.2000000000000005E-6</v>
      </c>
      <c r="S21" s="492">
        <f t="shared" si="16"/>
        <v>9.6299999999999996E-5</v>
      </c>
      <c r="T21" s="492">
        <f t="shared" si="1"/>
        <v>1E-3</v>
      </c>
      <c r="U21" s="492">
        <f t="shared" si="2"/>
        <v>7.2000000000000008E-9</v>
      </c>
      <c r="V21" s="492">
        <f t="shared" si="3"/>
        <v>7.2000000000000007E-3</v>
      </c>
      <c r="W21" s="492">
        <f t="shared" si="4"/>
        <v>9.6299999999999995E-8</v>
      </c>
      <c r="X21" s="493">
        <f t="shared" si="5"/>
        <v>9.6299999999999997E-2</v>
      </c>
      <c r="Y21" s="482">
        <v>0.18</v>
      </c>
      <c r="Z21" s="482">
        <v>0.06</v>
      </c>
      <c r="AA21" s="494">
        <f t="shared" ref="AA21:AA39" si="17">(Z21/Y21)*100</f>
        <v>33.333333333333329</v>
      </c>
      <c r="AB21" s="482">
        <v>25</v>
      </c>
      <c r="AC21" s="495">
        <v>9</v>
      </c>
      <c r="AD21" s="482">
        <v>1.6</v>
      </c>
      <c r="AE21" s="495">
        <v>0.6</v>
      </c>
      <c r="AF21" s="482">
        <v>1.9E-2</v>
      </c>
      <c r="AG21" s="495">
        <v>7.0000000000000001E-3</v>
      </c>
      <c r="AH21" s="482">
        <v>86</v>
      </c>
      <c r="AI21" s="495">
        <v>1</v>
      </c>
      <c r="AJ21" s="496">
        <v>14027248</v>
      </c>
      <c r="AK21" s="496">
        <v>280659</v>
      </c>
      <c r="AL21" s="494">
        <f t="shared" ref="AL21:AL39" si="18">(AK21/AJ21)*100</f>
        <v>2.0008129891194626</v>
      </c>
      <c r="AM21" s="497">
        <v>0.44</v>
      </c>
      <c r="AN21" s="498">
        <v>0.45</v>
      </c>
      <c r="AO21" s="497">
        <v>0.43</v>
      </c>
      <c r="AP21" s="497">
        <v>0.44</v>
      </c>
      <c r="AQ21" s="497">
        <f t="shared" ref="AQ21:AQ84" si="19">AN21-AP21</f>
        <v>1.0000000000000009E-2</v>
      </c>
      <c r="AR21" s="499">
        <f t="shared" ref="AR21:AR84" si="20">AF21/(1-(10^-AM21))</f>
        <v>2.9830970878451834E-2</v>
      </c>
      <c r="AS21" s="477">
        <f t="shared" si="10"/>
        <v>1.9E-2</v>
      </c>
      <c r="AT21" s="477">
        <f t="shared" si="11"/>
        <v>2.7777777777777776E-2</v>
      </c>
      <c r="AU21" s="478">
        <f t="shared" si="12"/>
        <v>2.0768431983385254E-3</v>
      </c>
      <c r="AV21" s="479">
        <f t="shared" ref="AV21:AV84" si="21">$BC$7*LN(AS21) +$BC$8*LN( AT21) +$BC$9*LN( AU21)</f>
        <v>-4.2541153415563588</v>
      </c>
      <c r="AW21" s="480">
        <f t="shared" ref="AW21:AW84" si="22">$BD$7*LN(AS21) +$BD$8*LN( AT21) +$BD$9*LN( AU21)</f>
        <v>-3.7734176191359032</v>
      </c>
      <c r="AX21" s="484" t="s">
        <v>125</v>
      </c>
      <c r="AY21" s="482">
        <v>2011</v>
      </c>
      <c r="AZ21" s="484" t="s">
        <v>105</v>
      </c>
      <c r="BA21" s="484" t="s">
        <v>106</v>
      </c>
      <c r="BB21" s="484"/>
      <c r="BC21" s="484"/>
      <c r="BD21" s="484"/>
    </row>
    <row r="22" spans="1:56" ht="13.5" customHeight="1" x14ac:dyDescent="0.45">
      <c r="A22" s="741"/>
      <c r="B22" s="489" t="s">
        <v>117</v>
      </c>
      <c r="C22" s="770"/>
      <c r="D22" s="558" t="s">
        <v>55</v>
      </c>
      <c r="E22" s="540" t="s">
        <v>56</v>
      </c>
      <c r="F22" s="540" t="s">
        <v>57</v>
      </c>
      <c r="G22" s="540" t="s">
        <v>58</v>
      </c>
      <c r="H22" s="541" t="s">
        <v>59</v>
      </c>
      <c r="I22" s="487">
        <v>3</v>
      </c>
      <c r="J22" s="552">
        <v>135.1</v>
      </c>
      <c r="K22" s="552">
        <v>22.2</v>
      </c>
      <c r="L22" s="552">
        <v>177.3</v>
      </c>
      <c r="M22" s="552">
        <v>613.20000000000005</v>
      </c>
      <c r="N22" s="546">
        <v>6.3</v>
      </c>
      <c r="O22" s="487" t="s">
        <v>60</v>
      </c>
      <c r="P22" s="487">
        <v>15</v>
      </c>
      <c r="Q22" s="487">
        <v>1</v>
      </c>
      <c r="R22" s="491">
        <f t="shared" si="16"/>
        <v>3.0000000000000001E-6</v>
      </c>
      <c r="S22" s="492">
        <f t="shared" si="16"/>
        <v>1.351E-4</v>
      </c>
      <c r="T22" s="492">
        <f t="shared" si="1"/>
        <v>1E-3</v>
      </c>
      <c r="U22" s="492">
        <f t="shared" si="2"/>
        <v>3E-9</v>
      </c>
      <c r="V22" s="492">
        <f t="shared" si="3"/>
        <v>3.0000000000000001E-3</v>
      </c>
      <c r="W22" s="492">
        <f t="shared" si="4"/>
        <v>1.3510000000000001E-7</v>
      </c>
      <c r="X22" s="493">
        <f t="shared" si="5"/>
        <v>0.13510000000000003</v>
      </c>
      <c r="Y22" s="497">
        <v>0.26671</v>
      </c>
      <c r="Z22" s="497">
        <v>3.0000000000000001E-6</v>
      </c>
      <c r="AA22" s="494">
        <f t="shared" si="17"/>
        <v>1.1248172172022045E-3</v>
      </c>
      <c r="AB22" s="482">
        <v>89</v>
      </c>
      <c r="AC22" s="495">
        <v>0</v>
      </c>
      <c r="AD22" s="548">
        <v>5.9333</v>
      </c>
      <c r="AE22" s="495">
        <v>0</v>
      </c>
      <c r="AF22" s="497">
        <v>2.8223000000000002E-2</v>
      </c>
      <c r="AG22" s="498">
        <v>3.9999999999999998E-7</v>
      </c>
      <c r="AH22" s="482">
        <v>89</v>
      </c>
      <c r="AI22" s="495">
        <v>0</v>
      </c>
      <c r="AJ22" s="496">
        <v>13851449</v>
      </c>
      <c r="AK22" s="496">
        <v>43575</v>
      </c>
      <c r="AL22" s="494">
        <f t="shared" si="18"/>
        <v>0.31458802613358355</v>
      </c>
      <c r="AM22" s="497">
        <v>0.62</v>
      </c>
      <c r="AN22" s="498">
        <v>0.63</v>
      </c>
      <c r="AO22" s="497">
        <v>0.33</v>
      </c>
      <c r="AP22" s="497">
        <v>0.34</v>
      </c>
      <c r="AQ22" s="497">
        <f t="shared" si="19"/>
        <v>0.28999999999999998</v>
      </c>
      <c r="AR22" s="499">
        <f t="shared" si="20"/>
        <v>3.7129824537891078E-2</v>
      </c>
      <c r="AS22" s="477">
        <f t="shared" si="10"/>
        <v>2.8223000000000002E-2</v>
      </c>
      <c r="AT22" s="477">
        <f t="shared" si="11"/>
        <v>9.878148148148147E-2</v>
      </c>
      <c r="AU22" s="478">
        <f t="shared" si="12"/>
        <v>2.193519203881898E-3</v>
      </c>
      <c r="AV22" s="479">
        <f t="shared" si="21"/>
        <v>-3.5774348792259656</v>
      </c>
      <c r="AW22" s="480">
        <f t="shared" si="22"/>
        <v>-2.9412315784093717</v>
      </c>
      <c r="AX22" s="484" t="s">
        <v>125</v>
      </c>
      <c r="AY22" s="487">
        <v>2011</v>
      </c>
      <c r="AZ22" s="559" t="s">
        <v>105</v>
      </c>
      <c r="BA22" s="559" t="s">
        <v>109</v>
      </c>
      <c r="BB22" s="484"/>
      <c r="BC22" s="484"/>
      <c r="BD22" s="484"/>
    </row>
    <row r="23" spans="1:56" ht="13.5" customHeight="1" x14ac:dyDescent="0.45">
      <c r="A23" s="741"/>
      <c r="B23" s="489" t="s">
        <v>126</v>
      </c>
      <c r="C23" s="770"/>
      <c r="D23" s="558" t="s">
        <v>55</v>
      </c>
      <c r="E23" s="540" t="s">
        <v>56</v>
      </c>
      <c r="F23" s="540" t="s">
        <v>57</v>
      </c>
      <c r="G23" s="540" t="s">
        <v>58</v>
      </c>
      <c r="H23" s="541" t="s">
        <v>59</v>
      </c>
      <c r="I23" s="487">
        <v>3.2</v>
      </c>
      <c r="J23" s="552">
        <v>98.8</v>
      </c>
      <c r="K23" s="552">
        <v>26</v>
      </c>
      <c r="L23" s="552">
        <v>192.9</v>
      </c>
      <c r="M23" s="552">
        <v>592.70000000000005</v>
      </c>
      <c r="N23" s="546">
        <v>6.3</v>
      </c>
      <c r="O23" s="487" t="s">
        <v>60</v>
      </c>
      <c r="P23" s="487">
        <v>15</v>
      </c>
      <c r="Q23" s="487">
        <v>1</v>
      </c>
      <c r="R23" s="491">
        <f t="shared" si="16"/>
        <v>3.2000000000000003E-6</v>
      </c>
      <c r="S23" s="492">
        <f t="shared" si="16"/>
        <v>9.8800000000000003E-5</v>
      </c>
      <c r="T23" s="492">
        <f t="shared" si="1"/>
        <v>1E-3</v>
      </c>
      <c r="U23" s="492">
        <f t="shared" si="2"/>
        <v>3.2000000000000005E-9</v>
      </c>
      <c r="V23" s="492">
        <f t="shared" si="3"/>
        <v>3.2000000000000006E-3</v>
      </c>
      <c r="W23" s="492">
        <f t="shared" si="4"/>
        <v>9.8800000000000011E-8</v>
      </c>
      <c r="X23" s="493">
        <f t="shared" si="5"/>
        <v>9.8800000000000013E-2</v>
      </c>
      <c r="Y23" s="482">
        <v>0.29699999999999999</v>
      </c>
      <c r="Z23" s="482">
        <v>2E-3</v>
      </c>
      <c r="AA23" s="494">
        <f t="shared" si="17"/>
        <v>0.67340067340067344</v>
      </c>
      <c r="AB23" s="482">
        <v>93</v>
      </c>
      <c r="AC23" s="495">
        <v>1</v>
      </c>
      <c r="AD23" s="482">
        <v>6.17</v>
      </c>
      <c r="AE23" s="495">
        <v>0.05</v>
      </c>
      <c r="AF23" s="482">
        <v>3.1399999999999997E-2</v>
      </c>
      <c r="AG23" s="495">
        <v>2.0000000000000001E-4</v>
      </c>
      <c r="AH23" s="482">
        <v>89</v>
      </c>
      <c r="AI23" s="495">
        <v>1</v>
      </c>
      <c r="AJ23" s="496">
        <v>13235514</v>
      </c>
      <c r="AK23" s="496">
        <v>839988</v>
      </c>
      <c r="AL23" s="494">
        <f t="shared" si="18"/>
        <v>6.3464705639690315</v>
      </c>
      <c r="AM23" s="497">
        <v>0.37</v>
      </c>
      <c r="AN23" s="498">
        <v>0.37</v>
      </c>
      <c r="AO23" s="497">
        <v>0.46</v>
      </c>
      <c r="AP23" s="497">
        <v>0.47</v>
      </c>
      <c r="AQ23" s="497">
        <f t="shared" si="19"/>
        <v>-9.9999999999999978E-2</v>
      </c>
      <c r="AR23" s="499">
        <f t="shared" si="20"/>
        <v>5.4759118360014389E-2</v>
      </c>
      <c r="AS23" s="477">
        <f t="shared" si="10"/>
        <v>3.1399999999999997E-2</v>
      </c>
      <c r="AT23" s="477">
        <f t="shared" si="11"/>
        <v>0.10312499999999998</v>
      </c>
      <c r="AU23" s="478">
        <f t="shared" si="12"/>
        <v>3.3400809716599184E-3</v>
      </c>
      <c r="AV23" s="479">
        <f t="shared" si="21"/>
        <v>-3.4334563740131756</v>
      </c>
      <c r="AW23" s="480">
        <f t="shared" si="22"/>
        <v>-2.8663804101976109</v>
      </c>
      <c r="AX23" s="484" t="s">
        <v>125</v>
      </c>
      <c r="AY23" s="487">
        <v>2011</v>
      </c>
      <c r="AZ23" s="559" t="s">
        <v>105</v>
      </c>
      <c r="BA23" s="559" t="s">
        <v>111</v>
      </c>
      <c r="BB23" s="484"/>
      <c r="BC23" s="484"/>
      <c r="BD23" s="484"/>
    </row>
    <row r="24" spans="1:56" ht="13.5" customHeight="1" x14ac:dyDescent="0.45">
      <c r="A24" s="741"/>
      <c r="B24" s="489" t="s">
        <v>118</v>
      </c>
      <c r="C24" s="770"/>
      <c r="D24" s="558" t="s">
        <v>55</v>
      </c>
      <c r="E24" s="540" t="s">
        <v>56</v>
      </c>
      <c r="F24" s="540" t="s">
        <v>57</v>
      </c>
      <c r="G24" s="540" t="s">
        <v>58</v>
      </c>
      <c r="H24" s="541" t="s">
        <v>59</v>
      </c>
      <c r="I24" s="487">
        <v>2.2000000000000002</v>
      </c>
      <c r="J24" s="552">
        <v>46.6</v>
      </c>
      <c r="K24" s="552">
        <v>8.1</v>
      </c>
      <c r="L24" s="552">
        <v>109.2</v>
      </c>
      <c r="M24" s="552">
        <v>131.6</v>
      </c>
      <c r="N24" s="546">
        <v>6.3</v>
      </c>
      <c r="O24" s="487" t="s">
        <v>60</v>
      </c>
      <c r="P24" s="487">
        <v>15</v>
      </c>
      <c r="Q24" s="487">
        <v>1</v>
      </c>
      <c r="R24" s="491">
        <f t="shared" si="16"/>
        <v>2.2000000000000001E-6</v>
      </c>
      <c r="S24" s="492">
        <f t="shared" si="16"/>
        <v>4.6600000000000001E-5</v>
      </c>
      <c r="T24" s="492">
        <f t="shared" si="1"/>
        <v>1E-3</v>
      </c>
      <c r="U24" s="492">
        <f t="shared" si="2"/>
        <v>2.2000000000000003E-9</v>
      </c>
      <c r="V24" s="492">
        <f t="shared" si="3"/>
        <v>2.2000000000000001E-3</v>
      </c>
      <c r="W24" s="492">
        <f t="shared" si="4"/>
        <v>4.66E-8</v>
      </c>
      <c r="X24" s="493">
        <f t="shared" si="5"/>
        <v>4.6600000000000003E-2</v>
      </c>
      <c r="Y24" s="482">
        <v>0.54</v>
      </c>
      <c r="Z24" s="482">
        <v>0.03</v>
      </c>
      <c r="AA24" s="494">
        <f t="shared" si="17"/>
        <v>5.5555555555555554</v>
      </c>
      <c r="AB24" s="482">
        <v>246</v>
      </c>
      <c r="AC24" s="495">
        <v>12</v>
      </c>
      <c r="AD24" s="482">
        <v>16.399999999999999</v>
      </c>
      <c r="AE24" s="495">
        <v>0.8</v>
      </c>
      <c r="AF24" s="482">
        <v>5.7000000000000002E-2</v>
      </c>
      <c r="AG24" s="495">
        <v>3.0000000000000001E-3</v>
      </c>
      <c r="AH24" s="482">
        <v>88</v>
      </c>
      <c r="AI24" s="495">
        <v>0</v>
      </c>
      <c r="AJ24" s="496">
        <v>13842971</v>
      </c>
      <c r="AK24" s="496">
        <v>237382</v>
      </c>
      <c r="AL24" s="494">
        <f t="shared" si="18"/>
        <v>1.7148197449810449</v>
      </c>
      <c r="AM24" s="497">
        <v>0.56000000000000005</v>
      </c>
      <c r="AN24" s="498">
        <v>0.57999999999999996</v>
      </c>
      <c r="AO24" s="497">
        <v>0.38</v>
      </c>
      <c r="AP24" s="497">
        <v>0.4</v>
      </c>
      <c r="AQ24" s="497">
        <f t="shared" si="19"/>
        <v>0.17999999999999994</v>
      </c>
      <c r="AR24" s="499">
        <f t="shared" si="20"/>
        <v>7.8666573462317549E-2</v>
      </c>
      <c r="AS24" s="477">
        <f t="shared" si="10"/>
        <v>5.7000000000000002E-2</v>
      </c>
      <c r="AT24" s="477">
        <f t="shared" si="11"/>
        <v>0.27272727272727271</v>
      </c>
      <c r="AU24" s="478">
        <f t="shared" si="12"/>
        <v>1.2875536480686695E-2</v>
      </c>
      <c r="AV24" s="479">
        <f t="shared" si="21"/>
        <v>-2.5360800310906573</v>
      </c>
      <c r="AW24" s="480">
        <f t="shared" si="22"/>
        <v>-2.0819934976389241</v>
      </c>
      <c r="AX24" s="484" t="s">
        <v>127</v>
      </c>
      <c r="AY24" s="487">
        <v>2011</v>
      </c>
      <c r="AZ24" s="559" t="s">
        <v>113</v>
      </c>
      <c r="BA24" s="559" t="s">
        <v>114</v>
      </c>
      <c r="BB24" s="484"/>
      <c r="BC24" s="484"/>
      <c r="BD24" s="484"/>
    </row>
    <row r="25" spans="1:56" ht="13.5" customHeight="1" x14ac:dyDescent="0.45">
      <c r="A25" s="768"/>
      <c r="B25" s="561" t="s">
        <v>128</v>
      </c>
      <c r="C25" s="771"/>
      <c r="D25" s="562" t="s">
        <v>55</v>
      </c>
      <c r="E25" s="563" t="s">
        <v>56</v>
      </c>
      <c r="F25" s="563" t="s">
        <v>57</v>
      </c>
      <c r="G25" s="563" t="s">
        <v>58</v>
      </c>
      <c r="H25" s="564" t="s">
        <v>59</v>
      </c>
      <c r="I25" s="565">
        <v>6.2</v>
      </c>
      <c r="J25" s="566">
        <v>75.3</v>
      </c>
      <c r="K25" s="566">
        <v>30</v>
      </c>
      <c r="L25" s="566">
        <v>195</v>
      </c>
      <c r="M25" s="566">
        <v>638.29999999999995</v>
      </c>
      <c r="N25" s="567">
        <v>6.3</v>
      </c>
      <c r="O25" s="565" t="s">
        <v>60</v>
      </c>
      <c r="P25" s="565">
        <v>15</v>
      </c>
      <c r="Q25" s="565">
        <v>1</v>
      </c>
      <c r="R25" s="568">
        <f t="shared" si="16"/>
        <v>6.1999999999999999E-6</v>
      </c>
      <c r="S25" s="569">
        <f t="shared" si="16"/>
        <v>7.5300000000000001E-5</v>
      </c>
      <c r="T25" s="569">
        <f t="shared" si="1"/>
        <v>1E-3</v>
      </c>
      <c r="U25" s="569">
        <f t="shared" si="2"/>
        <v>6.2000000000000001E-9</v>
      </c>
      <c r="V25" s="569">
        <f t="shared" si="3"/>
        <v>6.1999999999999998E-3</v>
      </c>
      <c r="W25" s="569">
        <f t="shared" si="4"/>
        <v>7.5300000000000006E-8</v>
      </c>
      <c r="X25" s="570">
        <f t="shared" si="5"/>
        <v>7.5300000000000006E-2</v>
      </c>
      <c r="Y25" s="571">
        <v>0.34</v>
      </c>
      <c r="Z25" s="571">
        <v>0.01</v>
      </c>
      <c r="AA25" s="572">
        <f t="shared" si="17"/>
        <v>2.9411764705882351</v>
      </c>
      <c r="AB25" s="571">
        <v>55</v>
      </c>
      <c r="AC25" s="573">
        <v>2</v>
      </c>
      <c r="AD25" s="571">
        <v>3.6</v>
      </c>
      <c r="AE25" s="573">
        <v>0.1</v>
      </c>
      <c r="AF25" s="571">
        <v>3.5999999999999997E-2</v>
      </c>
      <c r="AG25" s="573">
        <v>1E-3</v>
      </c>
      <c r="AH25" s="571">
        <v>88</v>
      </c>
      <c r="AI25" s="573">
        <v>1</v>
      </c>
      <c r="AJ25" s="574">
        <v>13361574</v>
      </c>
      <c r="AK25" s="574">
        <v>197201</v>
      </c>
      <c r="AL25" s="572">
        <f t="shared" si="18"/>
        <v>1.4758815091695034</v>
      </c>
      <c r="AM25" s="575">
        <v>0.35</v>
      </c>
      <c r="AN25" s="576">
        <v>0.35</v>
      </c>
      <c r="AO25" s="575">
        <v>0.45</v>
      </c>
      <c r="AP25" s="575">
        <v>0.45</v>
      </c>
      <c r="AQ25" s="575">
        <f t="shared" si="19"/>
        <v>-0.10000000000000003</v>
      </c>
      <c r="AR25" s="577">
        <f t="shared" si="20"/>
        <v>6.5062231101995424E-2</v>
      </c>
      <c r="AS25" s="529">
        <f t="shared" si="10"/>
        <v>3.5999999999999997E-2</v>
      </c>
      <c r="AT25" s="529">
        <f t="shared" si="11"/>
        <v>6.0931899641577067E-2</v>
      </c>
      <c r="AU25" s="530">
        <f t="shared" si="12"/>
        <v>5.0169691603954552E-3</v>
      </c>
      <c r="AV25" s="531">
        <f t="shared" si="21"/>
        <v>-3.5078797674204614</v>
      </c>
      <c r="AW25" s="532">
        <f t="shared" si="22"/>
        <v>-3.0611173891455885</v>
      </c>
      <c r="AX25" s="578" t="s">
        <v>125</v>
      </c>
      <c r="AY25" s="565">
        <v>2011</v>
      </c>
      <c r="AZ25" s="579" t="s">
        <v>113</v>
      </c>
      <c r="BA25" s="579" t="s">
        <v>116</v>
      </c>
      <c r="BB25" s="484"/>
      <c r="BC25" s="484"/>
      <c r="BD25" s="484"/>
    </row>
    <row r="26" spans="1:56" ht="13.5" customHeight="1" x14ac:dyDescent="0.45">
      <c r="A26" s="753" t="s">
        <v>129</v>
      </c>
      <c r="B26" s="483" t="s">
        <v>102</v>
      </c>
      <c r="C26" s="772" t="s">
        <v>130</v>
      </c>
      <c r="D26" s="540" t="s">
        <v>55</v>
      </c>
      <c r="E26" s="540" t="s">
        <v>56</v>
      </c>
      <c r="F26" s="540" t="s">
        <v>57</v>
      </c>
      <c r="G26" s="540" t="s">
        <v>58</v>
      </c>
      <c r="H26" s="541" t="s">
        <v>59</v>
      </c>
      <c r="I26" s="487">
        <v>1.5</v>
      </c>
      <c r="J26" s="487">
        <v>30</v>
      </c>
      <c r="K26" s="487">
        <v>3</v>
      </c>
      <c r="L26" s="487">
        <v>100</v>
      </c>
      <c r="M26" s="489">
        <v>10</v>
      </c>
      <c r="N26" s="546">
        <v>6.3</v>
      </c>
      <c r="O26" s="487" t="s">
        <v>60</v>
      </c>
      <c r="P26" s="487">
        <v>15</v>
      </c>
      <c r="Q26" s="487">
        <v>1</v>
      </c>
      <c r="R26" s="491">
        <f t="shared" si="16"/>
        <v>1.5E-6</v>
      </c>
      <c r="S26" s="492">
        <f t="shared" si="16"/>
        <v>3.0000000000000001E-5</v>
      </c>
      <c r="T26" s="492">
        <f t="shared" si="1"/>
        <v>1E-3</v>
      </c>
      <c r="U26" s="492">
        <f t="shared" si="2"/>
        <v>1.5E-9</v>
      </c>
      <c r="V26" s="492">
        <f t="shared" si="3"/>
        <v>1.5E-3</v>
      </c>
      <c r="W26" s="492">
        <f t="shared" si="4"/>
        <v>3.0000000000000004E-8</v>
      </c>
      <c r="X26" s="493">
        <f t="shared" si="5"/>
        <v>3.0000000000000002E-2</v>
      </c>
      <c r="Y26" s="482">
        <v>0.3</v>
      </c>
      <c r="Z26" s="482">
        <v>0.06</v>
      </c>
      <c r="AA26" s="494">
        <f t="shared" si="17"/>
        <v>20</v>
      </c>
      <c r="AB26" s="482">
        <v>198</v>
      </c>
      <c r="AC26" s="495">
        <v>39</v>
      </c>
      <c r="AD26" s="482">
        <v>13</v>
      </c>
      <c r="AE26" s="495">
        <v>3</v>
      </c>
      <c r="AF26" s="482">
        <v>3.1E-2</v>
      </c>
      <c r="AG26" s="495">
        <v>6.0000000000000001E-3</v>
      </c>
      <c r="AH26" s="482">
        <v>87</v>
      </c>
      <c r="AI26" s="495">
        <v>0</v>
      </c>
      <c r="AJ26" s="496">
        <v>13963963</v>
      </c>
      <c r="AK26" s="496">
        <v>156194</v>
      </c>
      <c r="AL26" s="494">
        <f t="shared" si="18"/>
        <v>1.118550657861239</v>
      </c>
      <c r="AM26" s="497">
        <v>0.39</v>
      </c>
      <c r="AN26" s="498">
        <v>0.4</v>
      </c>
      <c r="AO26" s="497">
        <v>0.24</v>
      </c>
      <c r="AP26" s="497">
        <v>0.25</v>
      </c>
      <c r="AQ26" s="497">
        <f t="shared" si="19"/>
        <v>0.15000000000000002</v>
      </c>
      <c r="AR26" s="499">
        <f t="shared" si="20"/>
        <v>5.2310105180321885E-2</v>
      </c>
      <c r="AS26" s="477">
        <f t="shared" si="10"/>
        <v>3.1E-2</v>
      </c>
      <c r="AT26" s="477">
        <f t="shared" si="11"/>
        <v>0.22222222222222221</v>
      </c>
      <c r="AU26" s="478">
        <f t="shared" si="12"/>
        <v>1.111111111111111E-2</v>
      </c>
      <c r="AV26" s="479">
        <f t="shared" si="21"/>
        <v>-2.8911001225753594</v>
      </c>
      <c r="AW26" s="480">
        <f t="shared" si="22"/>
        <v>-2.4889227356366326</v>
      </c>
      <c r="AX26" s="484"/>
      <c r="AY26" s="487">
        <v>2013</v>
      </c>
      <c r="AZ26" s="775" t="s">
        <v>375</v>
      </c>
      <c r="BA26" s="775"/>
      <c r="BB26" s="484"/>
      <c r="BC26" s="484"/>
      <c r="BD26" s="484"/>
    </row>
    <row r="27" spans="1:56" ht="13.5" customHeight="1" x14ac:dyDescent="0.45">
      <c r="A27" s="753"/>
      <c r="B27" s="483" t="s">
        <v>107</v>
      </c>
      <c r="C27" s="773"/>
      <c r="D27" s="580" t="s">
        <v>55</v>
      </c>
      <c r="E27" s="580" t="s">
        <v>56</v>
      </c>
      <c r="F27" s="580" t="s">
        <v>57</v>
      </c>
      <c r="G27" s="580" t="s">
        <v>58</v>
      </c>
      <c r="H27" s="581" t="s">
        <v>59</v>
      </c>
      <c r="I27" s="582">
        <v>1.5</v>
      </c>
      <c r="J27" s="582">
        <v>30</v>
      </c>
      <c r="K27" s="582">
        <v>3</v>
      </c>
      <c r="L27" s="582">
        <v>100</v>
      </c>
      <c r="M27" s="582">
        <v>100</v>
      </c>
      <c r="N27" s="583">
        <v>6.3</v>
      </c>
      <c r="O27" s="582" t="s">
        <v>60</v>
      </c>
      <c r="P27" s="582">
        <v>15</v>
      </c>
      <c r="Q27" s="582">
        <v>1</v>
      </c>
      <c r="R27" s="464">
        <f t="shared" si="16"/>
        <v>1.5E-6</v>
      </c>
      <c r="S27" s="465">
        <f t="shared" si="16"/>
        <v>3.0000000000000001E-5</v>
      </c>
      <c r="T27" s="465">
        <f t="shared" si="1"/>
        <v>1E-3</v>
      </c>
      <c r="U27" s="465">
        <f t="shared" si="2"/>
        <v>1.5E-9</v>
      </c>
      <c r="V27" s="465">
        <f t="shared" si="3"/>
        <v>1.5E-3</v>
      </c>
      <c r="W27" s="465">
        <f t="shared" si="4"/>
        <v>3.0000000000000004E-8</v>
      </c>
      <c r="X27" s="466">
        <f t="shared" si="5"/>
        <v>3.0000000000000002E-2</v>
      </c>
      <c r="Y27" s="584">
        <v>0.376</v>
      </c>
      <c r="Z27" s="584">
        <v>5.0000000000000001E-3</v>
      </c>
      <c r="AA27" s="585">
        <f t="shared" si="17"/>
        <v>1.3297872340425532</v>
      </c>
      <c r="AB27" s="584">
        <v>251</v>
      </c>
      <c r="AC27" s="586">
        <v>4</v>
      </c>
      <c r="AD27" s="584">
        <v>16.7</v>
      </c>
      <c r="AE27" s="586">
        <v>0.2</v>
      </c>
      <c r="AF27" s="584">
        <v>3.9800000000000002E-2</v>
      </c>
      <c r="AG27" s="586">
        <v>5.9999999999999995E-4</v>
      </c>
      <c r="AH27" s="584">
        <v>89</v>
      </c>
      <c r="AI27" s="586">
        <v>0</v>
      </c>
      <c r="AJ27" s="587">
        <v>13934047</v>
      </c>
      <c r="AK27" s="587">
        <v>7218</v>
      </c>
      <c r="AL27" s="585">
        <f t="shared" si="18"/>
        <v>5.1801174490081744E-2</v>
      </c>
      <c r="AM27" s="588">
        <v>0.4</v>
      </c>
      <c r="AN27" s="589">
        <v>0.4</v>
      </c>
      <c r="AO27" s="588">
        <v>0.24</v>
      </c>
      <c r="AP27" s="588">
        <v>0.25</v>
      </c>
      <c r="AQ27" s="588">
        <f t="shared" si="19"/>
        <v>0.15000000000000002</v>
      </c>
      <c r="AR27" s="590">
        <f t="shared" si="20"/>
        <v>6.6124728610905459E-2</v>
      </c>
      <c r="AS27" s="477">
        <f t="shared" si="10"/>
        <v>3.9800000000000002E-2</v>
      </c>
      <c r="AT27" s="477">
        <f t="shared" si="11"/>
        <v>0.2785185185185185</v>
      </c>
      <c r="AU27" s="478">
        <f t="shared" si="12"/>
        <v>1.3925925925925925E-2</v>
      </c>
      <c r="AV27" s="479">
        <f t="shared" si="21"/>
        <v>-2.6556642382130446</v>
      </c>
      <c r="AW27" s="480">
        <f t="shared" si="22"/>
        <v>-2.251079547367163</v>
      </c>
      <c r="AX27" s="484"/>
      <c r="AY27" s="487">
        <v>2013</v>
      </c>
      <c r="AZ27" s="762"/>
      <c r="BA27" s="762"/>
      <c r="BB27" s="484"/>
      <c r="BC27" s="484"/>
      <c r="BD27" s="484"/>
    </row>
    <row r="28" spans="1:56" ht="13.5" customHeight="1" x14ac:dyDescent="0.45">
      <c r="A28" s="753"/>
      <c r="B28" s="483" t="s">
        <v>110</v>
      </c>
      <c r="C28" s="773"/>
      <c r="D28" s="540" t="s">
        <v>55</v>
      </c>
      <c r="E28" s="540" t="s">
        <v>56</v>
      </c>
      <c r="F28" s="540" t="s">
        <v>57</v>
      </c>
      <c r="G28" s="540" t="s">
        <v>58</v>
      </c>
      <c r="H28" s="541" t="s">
        <v>59</v>
      </c>
      <c r="I28" s="487">
        <v>1.5</v>
      </c>
      <c r="J28" s="487">
        <v>30</v>
      </c>
      <c r="K28" s="487">
        <v>3</v>
      </c>
      <c r="L28" s="487">
        <v>100</v>
      </c>
      <c r="M28" s="489">
        <v>500</v>
      </c>
      <c r="N28" s="546">
        <v>6.3</v>
      </c>
      <c r="O28" s="487" t="s">
        <v>60</v>
      </c>
      <c r="P28" s="487">
        <v>15</v>
      </c>
      <c r="Q28" s="487">
        <v>1</v>
      </c>
      <c r="R28" s="491">
        <f t="shared" si="16"/>
        <v>1.5E-6</v>
      </c>
      <c r="S28" s="492">
        <f t="shared" si="16"/>
        <v>3.0000000000000001E-5</v>
      </c>
      <c r="T28" s="492">
        <f t="shared" si="1"/>
        <v>1E-3</v>
      </c>
      <c r="U28" s="492">
        <f t="shared" si="2"/>
        <v>1.5E-9</v>
      </c>
      <c r="V28" s="492">
        <f t="shared" si="3"/>
        <v>1.5E-3</v>
      </c>
      <c r="W28" s="492">
        <f t="shared" si="4"/>
        <v>3.0000000000000004E-8</v>
      </c>
      <c r="X28" s="493">
        <f t="shared" si="5"/>
        <v>3.0000000000000002E-2</v>
      </c>
      <c r="Y28" s="482">
        <v>0.27</v>
      </c>
      <c r="Z28" s="482">
        <v>0.01</v>
      </c>
      <c r="AA28" s="494">
        <f t="shared" si="17"/>
        <v>3.7037037037037033</v>
      </c>
      <c r="AB28" s="482">
        <v>178</v>
      </c>
      <c r="AC28" s="495">
        <v>7</v>
      </c>
      <c r="AD28" s="482">
        <v>11.9</v>
      </c>
      <c r="AE28" s="495">
        <v>0.5</v>
      </c>
      <c r="AF28" s="482">
        <v>2.8000000000000001E-2</v>
      </c>
      <c r="AG28" s="495">
        <v>1E-3</v>
      </c>
      <c r="AH28" s="482">
        <v>89</v>
      </c>
      <c r="AI28" s="495">
        <v>1</v>
      </c>
      <c r="AJ28" s="496">
        <v>13672398</v>
      </c>
      <c r="AK28" s="496">
        <v>77282</v>
      </c>
      <c r="AL28" s="494">
        <f t="shared" si="18"/>
        <v>0.56524100600348237</v>
      </c>
      <c r="AM28" s="497">
        <v>0.37</v>
      </c>
      <c r="AN28" s="498">
        <v>0.38</v>
      </c>
      <c r="AO28" s="497">
        <v>0.22</v>
      </c>
      <c r="AP28" s="497">
        <v>0.22</v>
      </c>
      <c r="AQ28" s="497">
        <f t="shared" si="19"/>
        <v>0.16</v>
      </c>
      <c r="AR28" s="499">
        <f t="shared" si="20"/>
        <v>4.8829787072624302E-2</v>
      </c>
      <c r="AS28" s="477">
        <f t="shared" si="10"/>
        <v>2.8000000000000001E-2</v>
      </c>
      <c r="AT28" s="477">
        <f t="shared" si="11"/>
        <v>0.2</v>
      </c>
      <c r="AU28" s="478">
        <f t="shared" si="12"/>
        <v>0.01</v>
      </c>
      <c r="AV28" s="479">
        <f t="shared" si="21"/>
        <v>-2.9950295096940316</v>
      </c>
      <c r="AW28" s="480">
        <f t="shared" si="22"/>
        <v>-2.5924943406205165</v>
      </c>
      <c r="AX28" s="484"/>
      <c r="AY28" s="487">
        <v>2013</v>
      </c>
      <c r="AZ28" s="762"/>
      <c r="BA28" s="762"/>
      <c r="BB28" s="484"/>
      <c r="BC28" s="484"/>
      <c r="BD28" s="484"/>
    </row>
    <row r="29" spans="1:56" ht="13.5" customHeight="1" x14ac:dyDescent="0.45">
      <c r="A29" s="753"/>
      <c r="B29" s="483" t="s">
        <v>112</v>
      </c>
      <c r="C29" s="774"/>
      <c r="D29" s="540" t="s">
        <v>55</v>
      </c>
      <c r="E29" s="540" t="s">
        <v>56</v>
      </c>
      <c r="F29" s="540" t="s">
        <v>57</v>
      </c>
      <c r="G29" s="540" t="s">
        <v>58</v>
      </c>
      <c r="H29" s="591" t="s">
        <v>59</v>
      </c>
      <c r="I29" s="487">
        <v>1.5</v>
      </c>
      <c r="J29" s="487">
        <v>30</v>
      </c>
      <c r="K29" s="487">
        <v>3</v>
      </c>
      <c r="L29" s="487">
        <v>100</v>
      </c>
      <c r="M29" s="592">
        <v>1000</v>
      </c>
      <c r="N29" s="490">
        <v>6.3</v>
      </c>
      <c r="O29" s="487" t="s">
        <v>60</v>
      </c>
      <c r="P29" s="487">
        <v>15</v>
      </c>
      <c r="Q29" s="549">
        <v>1</v>
      </c>
      <c r="R29" s="492">
        <f t="shared" si="16"/>
        <v>1.5E-6</v>
      </c>
      <c r="S29" s="492">
        <f t="shared" si="16"/>
        <v>3.0000000000000001E-5</v>
      </c>
      <c r="T29" s="492">
        <f t="shared" si="1"/>
        <v>1E-3</v>
      </c>
      <c r="U29" s="492">
        <f t="shared" si="2"/>
        <v>1.5E-9</v>
      </c>
      <c r="V29" s="492">
        <f t="shared" si="3"/>
        <v>1.5E-3</v>
      </c>
      <c r="W29" s="492">
        <f t="shared" si="4"/>
        <v>3.0000000000000004E-8</v>
      </c>
      <c r="X29" s="551">
        <f t="shared" si="5"/>
        <v>3.0000000000000002E-2</v>
      </c>
      <c r="Y29" s="482">
        <v>0.09</v>
      </c>
      <c r="Z29" s="482">
        <v>0.1</v>
      </c>
      <c r="AA29" s="552">
        <f t="shared" si="17"/>
        <v>111.11111111111111</v>
      </c>
      <c r="AB29" s="482">
        <v>58</v>
      </c>
      <c r="AC29" s="482">
        <v>65</v>
      </c>
      <c r="AD29" s="482">
        <v>4</v>
      </c>
      <c r="AE29" s="482">
        <v>4</v>
      </c>
      <c r="AF29" s="482">
        <v>0.01</v>
      </c>
      <c r="AG29" s="482">
        <v>0.01</v>
      </c>
      <c r="AH29" s="482">
        <v>88</v>
      </c>
      <c r="AI29" s="482">
        <v>2</v>
      </c>
      <c r="AJ29" s="496">
        <v>13411290</v>
      </c>
      <c r="AK29" s="496">
        <v>1326513</v>
      </c>
      <c r="AL29" s="552">
        <f t="shared" si="18"/>
        <v>9.8910171952138839</v>
      </c>
      <c r="AM29" s="497">
        <v>0.63</v>
      </c>
      <c r="AN29" s="497">
        <v>0.65</v>
      </c>
      <c r="AO29" s="497">
        <v>0.16</v>
      </c>
      <c r="AP29" s="497">
        <v>0.17</v>
      </c>
      <c r="AQ29" s="497">
        <f t="shared" si="19"/>
        <v>0.48</v>
      </c>
      <c r="AR29" s="554">
        <f t="shared" si="20"/>
        <v>1.3062041378680368E-2</v>
      </c>
      <c r="AS29" s="477">
        <f t="shared" si="10"/>
        <v>0.01</v>
      </c>
      <c r="AT29" s="477">
        <f t="shared" si="11"/>
        <v>6.6666666666666666E-2</v>
      </c>
      <c r="AU29" s="555">
        <f t="shared" si="12"/>
        <v>3.3333333333333327E-3</v>
      </c>
      <c r="AV29" s="479">
        <f t="shared" si="21"/>
        <v>-4.0660446497673606</v>
      </c>
      <c r="AW29" s="556">
        <f t="shared" si="22"/>
        <v>-3.6566101935451503</v>
      </c>
      <c r="AX29" s="484" t="s">
        <v>131</v>
      </c>
      <c r="AY29" s="487">
        <v>2013</v>
      </c>
      <c r="AZ29" s="762"/>
      <c r="BA29" s="762"/>
      <c r="BB29" s="484"/>
      <c r="BC29" s="484"/>
      <c r="BD29" s="484"/>
    </row>
    <row r="30" spans="1:56" ht="13.5" customHeight="1" x14ac:dyDescent="0.45">
      <c r="A30" s="764" t="s">
        <v>132</v>
      </c>
      <c r="B30" s="456" t="s">
        <v>100</v>
      </c>
      <c r="C30" s="777" t="s">
        <v>133</v>
      </c>
      <c r="D30" s="558" t="s">
        <v>55</v>
      </c>
      <c r="E30" s="540" t="s">
        <v>56</v>
      </c>
      <c r="F30" s="540" t="s">
        <v>57</v>
      </c>
      <c r="G30" s="540" t="s">
        <v>58</v>
      </c>
      <c r="H30" s="541" t="s">
        <v>59</v>
      </c>
      <c r="I30" s="487">
        <v>1.5</v>
      </c>
      <c r="J30" s="487">
        <v>30</v>
      </c>
      <c r="K30" s="487">
        <v>3</v>
      </c>
      <c r="L30" s="489">
        <v>1</v>
      </c>
      <c r="M30" s="487">
        <v>100</v>
      </c>
      <c r="N30" s="546">
        <v>6.3</v>
      </c>
      <c r="O30" s="487" t="s">
        <v>60</v>
      </c>
      <c r="P30" s="487">
        <v>15</v>
      </c>
      <c r="Q30" s="487">
        <v>1</v>
      </c>
      <c r="R30" s="491">
        <f t="shared" si="16"/>
        <v>1.5E-6</v>
      </c>
      <c r="S30" s="492">
        <f t="shared" si="16"/>
        <v>3.0000000000000001E-5</v>
      </c>
      <c r="T30" s="492">
        <f t="shared" si="1"/>
        <v>1E-3</v>
      </c>
      <c r="U30" s="492">
        <f t="shared" si="2"/>
        <v>1.5E-9</v>
      </c>
      <c r="V30" s="492">
        <f t="shared" si="3"/>
        <v>1.5E-3</v>
      </c>
      <c r="W30" s="492">
        <f t="shared" si="4"/>
        <v>3.0000000000000004E-8</v>
      </c>
      <c r="X30" s="493">
        <f t="shared" si="5"/>
        <v>3.0000000000000002E-2</v>
      </c>
      <c r="Y30" s="482">
        <v>1.2999999999999999E-2</v>
      </c>
      <c r="Z30" s="482">
        <v>2E-3</v>
      </c>
      <c r="AA30" s="494">
        <f t="shared" si="17"/>
        <v>15.384615384615385</v>
      </c>
      <c r="AB30" s="482">
        <v>9</v>
      </c>
      <c r="AC30" s="495">
        <v>1</v>
      </c>
      <c r="AD30" s="482">
        <v>0.6</v>
      </c>
      <c r="AE30" s="495">
        <v>0.09</v>
      </c>
      <c r="AF30" s="482">
        <v>1.4E-3</v>
      </c>
      <c r="AG30" s="495">
        <v>2.0000000000000001E-4</v>
      </c>
      <c r="AH30" s="482">
        <v>95</v>
      </c>
      <c r="AI30" s="495">
        <v>1</v>
      </c>
      <c r="AJ30" s="496">
        <v>14078250</v>
      </c>
      <c r="AK30" s="496">
        <v>49027</v>
      </c>
      <c r="AL30" s="494">
        <f t="shared" si="18"/>
        <v>0.34824640846696142</v>
      </c>
      <c r="AM30" s="497">
        <v>0.4</v>
      </c>
      <c r="AN30" s="498">
        <v>0.41</v>
      </c>
      <c r="AO30" s="497">
        <v>0.33</v>
      </c>
      <c r="AP30" s="497">
        <v>0.34</v>
      </c>
      <c r="AQ30" s="497">
        <f t="shared" si="19"/>
        <v>6.9999999999999951E-2</v>
      </c>
      <c r="AR30" s="499">
        <f t="shared" si="20"/>
        <v>2.3259954787755686E-3</v>
      </c>
      <c r="AS30" s="477">
        <f t="shared" si="10"/>
        <v>1.4E-3</v>
      </c>
      <c r="AT30" s="477">
        <f t="shared" si="11"/>
        <v>9.6296296296296286E-3</v>
      </c>
      <c r="AU30" s="478">
        <f t="shared" si="12"/>
        <v>4.8148148148148139E-4</v>
      </c>
      <c r="AV30" s="479">
        <f t="shared" si="21"/>
        <v>-6.0134059800377315</v>
      </c>
      <c r="AW30" s="480">
        <f t="shared" si="22"/>
        <v>-5.6070967781659311</v>
      </c>
      <c r="AX30" s="484"/>
      <c r="AY30" s="487">
        <v>2015</v>
      </c>
      <c r="AZ30" s="762"/>
      <c r="BA30" s="762"/>
      <c r="BB30" s="484"/>
      <c r="BC30" s="484"/>
      <c r="BD30" s="484"/>
    </row>
    <row r="31" spans="1:56" ht="13.5" customHeight="1" x14ac:dyDescent="0.45">
      <c r="A31" s="741"/>
      <c r="B31" s="483" t="s">
        <v>102</v>
      </c>
      <c r="C31" s="763"/>
      <c r="D31" s="558" t="s">
        <v>55</v>
      </c>
      <c r="E31" s="540" t="s">
        <v>56</v>
      </c>
      <c r="F31" s="540" t="s">
        <v>57</v>
      </c>
      <c r="G31" s="540" t="s">
        <v>58</v>
      </c>
      <c r="H31" s="541" t="s">
        <v>59</v>
      </c>
      <c r="I31" s="487">
        <v>1.5</v>
      </c>
      <c r="J31" s="487">
        <v>30</v>
      </c>
      <c r="K31" s="487">
        <v>3</v>
      </c>
      <c r="L31" s="489">
        <v>10</v>
      </c>
      <c r="M31" s="487">
        <v>100</v>
      </c>
      <c r="N31" s="546">
        <v>6.3</v>
      </c>
      <c r="O31" s="487" t="s">
        <v>60</v>
      </c>
      <c r="P31" s="487">
        <v>15</v>
      </c>
      <c r="Q31" s="487">
        <v>1</v>
      </c>
      <c r="R31" s="491">
        <f t="shared" si="16"/>
        <v>1.5E-6</v>
      </c>
      <c r="S31" s="492">
        <f t="shared" si="16"/>
        <v>3.0000000000000001E-5</v>
      </c>
      <c r="T31" s="492">
        <f t="shared" si="1"/>
        <v>1E-3</v>
      </c>
      <c r="U31" s="492">
        <f t="shared" si="2"/>
        <v>1.5E-9</v>
      </c>
      <c r="V31" s="492">
        <f t="shared" si="3"/>
        <v>1.5E-3</v>
      </c>
      <c r="W31" s="492">
        <f t="shared" si="4"/>
        <v>3.0000000000000004E-8</v>
      </c>
      <c r="X31" s="493">
        <f t="shared" si="5"/>
        <v>3.0000000000000002E-2</v>
      </c>
      <c r="Y31" s="482">
        <v>0.157</v>
      </c>
      <c r="Z31" s="482">
        <v>5.0000000000000001E-3</v>
      </c>
      <c r="AA31" s="494">
        <f t="shared" si="17"/>
        <v>3.1847133757961785</v>
      </c>
      <c r="AB31" s="482">
        <v>105</v>
      </c>
      <c r="AC31" s="495">
        <v>4</v>
      </c>
      <c r="AD31" s="482">
        <v>7</v>
      </c>
      <c r="AE31" s="495">
        <v>0.2</v>
      </c>
      <c r="AF31" s="482">
        <v>1.66E-2</v>
      </c>
      <c r="AG31" s="495">
        <v>5.9999999999999995E-4</v>
      </c>
      <c r="AH31" s="482">
        <v>88</v>
      </c>
      <c r="AI31" s="495">
        <v>0</v>
      </c>
      <c r="AJ31" s="496">
        <v>13961408</v>
      </c>
      <c r="AK31" s="496">
        <v>32043</v>
      </c>
      <c r="AL31" s="494">
        <f t="shared" si="18"/>
        <v>0.2295112355430054</v>
      </c>
      <c r="AM31" s="497">
        <v>0.39</v>
      </c>
      <c r="AN31" s="498">
        <v>0.39</v>
      </c>
      <c r="AO31" s="497">
        <v>0.28000000000000003</v>
      </c>
      <c r="AP31" s="497">
        <v>0.28999999999999998</v>
      </c>
      <c r="AQ31" s="497">
        <f t="shared" si="19"/>
        <v>0.10000000000000003</v>
      </c>
      <c r="AR31" s="499">
        <f t="shared" si="20"/>
        <v>2.8011217612688492E-2</v>
      </c>
      <c r="AS31" s="477">
        <f t="shared" si="10"/>
        <v>1.66E-2</v>
      </c>
      <c r="AT31" s="477">
        <f t="shared" si="11"/>
        <v>0.11629629629629629</v>
      </c>
      <c r="AU31" s="478">
        <f t="shared" si="12"/>
        <v>5.8148148148148143E-3</v>
      </c>
      <c r="AV31" s="479">
        <f t="shared" si="21"/>
        <v>-3.5294559278091544</v>
      </c>
      <c r="AW31" s="480">
        <f t="shared" si="22"/>
        <v>-3.124983324851903</v>
      </c>
      <c r="AX31" s="484"/>
      <c r="AY31" s="487">
        <v>2015</v>
      </c>
      <c r="AZ31" s="762"/>
      <c r="BA31" s="762"/>
      <c r="BB31" s="484"/>
      <c r="BC31" s="484"/>
      <c r="BD31" s="484"/>
    </row>
    <row r="32" spans="1:56" ht="13.5" customHeight="1" x14ac:dyDescent="0.45">
      <c r="A32" s="741"/>
      <c r="B32" s="483" t="s">
        <v>107</v>
      </c>
      <c r="C32" s="763"/>
      <c r="D32" s="558" t="s">
        <v>55</v>
      </c>
      <c r="E32" s="540" t="s">
        <v>56</v>
      </c>
      <c r="F32" s="540" t="s">
        <v>57</v>
      </c>
      <c r="G32" s="540" t="s">
        <v>58</v>
      </c>
      <c r="H32" s="541" t="s">
        <v>59</v>
      </c>
      <c r="I32" s="487">
        <v>1.5</v>
      </c>
      <c r="J32" s="487">
        <v>30</v>
      </c>
      <c r="K32" s="487">
        <v>3</v>
      </c>
      <c r="L32" s="489">
        <v>500</v>
      </c>
      <c r="M32" s="487">
        <v>100</v>
      </c>
      <c r="N32" s="546">
        <v>6.3</v>
      </c>
      <c r="O32" s="487" t="s">
        <v>60</v>
      </c>
      <c r="P32" s="487">
        <v>15</v>
      </c>
      <c r="Q32" s="487">
        <v>1</v>
      </c>
      <c r="R32" s="491">
        <f t="shared" si="16"/>
        <v>1.5E-6</v>
      </c>
      <c r="S32" s="492">
        <f t="shared" si="16"/>
        <v>3.0000000000000001E-5</v>
      </c>
      <c r="T32" s="492">
        <f t="shared" si="1"/>
        <v>1E-3</v>
      </c>
      <c r="U32" s="492">
        <f t="shared" si="2"/>
        <v>1.5E-9</v>
      </c>
      <c r="V32" s="492">
        <f t="shared" si="3"/>
        <v>1.5E-3</v>
      </c>
      <c r="W32" s="492">
        <f t="shared" si="4"/>
        <v>3.0000000000000004E-8</v>
      </c>
      <c r="X32" s="493">
        <f t="shared" si="5"/>
        <v>3.0000000000000002E-2</v>
      </c>
      <c r="Y32" s="482">
        <v>0.25</v>
      </c>
      <c r="Z32" s="482">
        <v>0.02</v>
      </c>
      <c r="AA32" s="494">
        <f t="shared" si="17"/>
        <v>8</v>
      </c>
      <c r="AB32" s="482">
        <v>170</v>
      </c>
      <c r="AC32" s="495">
        <v>11</v>
      </c>
      <c r="AD32" s="482">
        <v>11.3</v>
      </c>
      <c r="AE32" s="495">
        <v>0.8</v>
      </c>
      <c r="AF32" s="482">
        <v>2.7E-2</v>
      </c>
      <c r="AG32" s="495">
        <v>2E-3</v>
      </c>
      <c r="AH32" s="482">
        <v>83</v>
      </c>
      <c r="AI32" s="495">
        <v>0</v>
      </c>
      <c r="AJ32" s="496">
        <v>13963798</v>
      </c>
      <c r="AK32" s="496">
        <v>206561</v>
      </c>
      <c r="AL32" s="494">
        <f t="shared" si="18"/>
        <v>1.4792608715766298</v>
      </c>
      <c r="AM32" s="497">
        <v>0.34</v>
      </c>
      <c r="AN32" s="498">
        <v>0.35</v>
      </c>
      <c r="AO32" s="497">
        <v>0.19</v>
      </c>
      <c r="AP32" s="497">
        <v>0.2</v>
      </c>
      <c r="AQ32" s="497">
        <f t="shared" si="19"/>
        <v>0.14999999999999997</v>
      </c>
      <c r="AR32" s="499">
        <f t="shared" si="20"/>
        <v>4.9731833943430025E-2</v>
      </c>
      <c r="AS32" s="477">
        <f t="shared" si="10"/>
        <v>2.7E-2</v>
      </c>
      <c r="AT32" s="477">
        <f t="shared" si="11"/>
        <v>0.18518518518518517</v>
      </c>
      <c r="AU32" s="478">
        <f t="shared" si="12"/>
        <v>9.2592592592592587E-3</v>
      </c>
      <c r="AV32" s="593">
        <f t="shared" si="21"/>
        <v>-3.055753192044059</v>
      </c>
      <c r="AW32" s="532">
        <f t="shared" si="22"/>
        <v>-2.6491586832740186</v>
      </c>
      <c r="AX32" s="484"/>
      <c r="AY32" s="487">
        <v>2015</v>
      </c>
      <c r="AZ32" s="776"/>
      <c r="BA32" s="776"/>
      <c r="BB32" s="484"/>
      <c r="BC32" s="484"/>
      <c r="BD32" s="484"/>
    </row>
    <row r="33" spans="1:56" ht="13.5" customHeight="1" x14ac:dyDescent="0.45">
      <c r="A33" s="764" t="s">
        <v>134</v>
      </c>
      <c r="B33" s="456" t="s">
        <v>100</v>
      </c>
      <c r="C33" s="778" t="s">
        <v>376</v>
      </c>
      <c r="D33" s="594" t="s">
        <v>55</v>
      </c>
      <c r="E33" s="595" t="s">
        <v>56</v>
      </c>
      <c r="F33" s="595" t="s">
        <v>57</v>
      </c>
      <c r="G33" s="595" t="s">
        <v>58</v>
      </c>
      <c r="H33" s="596" t="s">
        <v>59</v>
      </c>
      <c r="I33" s="597">
        <v>1.5</v>
      </c>
      <c r="J33" s="598">
        <v>103.5</v>
      </c>
      <c r="K33" s="598">
        <v>28.8</v>
      </c>
      <c r="L33" s="598">
        <v>204.1</v>
      </c>
      <c r="M33" s="598">
        <v>596.29999999999995</v>
      </c>
      <c r="N33" s="599">
        <v>6.3</v>
      </c>
      <c r="O33" s="597" t="s">
        <v>60</v>
      </c>
      <c r="P33" s="597">
        <v>15</v>
      </c>
      <c r="Q33" s="597">
        <v>1</v>
      </c>
      <c r="R33" s="600">
        <f t="shared" si="16"/>
        <v>1.5E-6</v>
      </c>
      <c r="S33" s="601">
        <f t="shared" si="16"/>
        <v>1.0349999999999999E-4</v>
      </c>
      <c r="T33" s="601">
        <f t="shared" si="1"/>
        <v>1E-3</v>
      </c>
      <c r="U33" s="601">
        <f t="shared" si="2"/>
        <v>1.5E-9</v>
      </c>
      <c r="V33" s="601">
        <f t="shared" si="3"/>
        <v>1.5E-3</v>
      </c>
      <c r="W33" s="601">
        <f t="shared" si="4"/>
        <v>1.0349999999999999E-7</v>
      </c>
      <c r="X33" s="602">
        <f t="shared" si="5"/>
        <v>0.10349999999999999</v>
      </c>
      <c r="Y33" s="539">
        <v>0.249</v>
      </c>
      <c r="Z33" s="539">
        <v>7.0000000000000001E-3</v>
      </c>
      <c r="AA33" s="603">
        <f t="shared" si="17"/>
        <v>2.8112449799196786</v>
      </c>
      <c r="AB33" s="539">
        <v>166</v>
      </c>
      <c r="AC33" s="604">
        <v>4</v>
      </c>
      <c r="AD33" s="539">
        <v>11.1</v>
      </c>
      <c r="AE33" s="604">
        <v>0.3</v>
      </c>
      <c r="AF33" s="539">
        <v>2.63E-2</v>
      </c>
      <c r="AG33" s="604">
        <v>6.9999999999999999E-4</v>
      </c>
      <c r="AH33" s="539">
        <v>90</v>
      </c>
      <c r="AI33" s="604">
        <v>0</v>
      </c>
      <c r="AJ33" s="605">
        <v>12623691</v>
      </c>
      <c r="AK33" s="605">
        <v>114114</v>
      </c>
      <c r="AL33" s="603">
        <f t="shared" si="18"/>
        <v>0.90396699348867138</v>
      </c>
      <c r="AM33" s="606">
        <v>1.82</v>
      </c>
      <c r="AN33" s="607">
        <v>1.86</v>
      </c>
      <c r="AO33" s="606">
        <v>0.44</v>
      </c>
      <c r="AP33" s="606">
        <v>0.44</v>
      </c>
      <c r="AQ33" s="606">
        <f t="shared" si="19"/>
        <v>1.4200000000000002</v>
      </c>
      <c r="AR33" s="608">
        <f t="shared" si="20"/>
        <v>2.670418418351268E-2</v>
      </c>
      <c r="AS33" s="609">
        <f t="shared" si="10"/>
        <v>2.63E-2</v>
      </c>
      <c r="AT33" s="609">
        <f t="shared" si="11"/>
        <v>0.18444444444444444</v>
      </c>
      <c r="AU33" s="610">
        <f t="shared" si="12"/>
        <v>2.6731078904991949E-3</v>
      </c>
      <c r="AV33" s="479">
        <f t="shared" si="21"/>
        <v>-3.3163400218194798</v>
      </c>
      <c r="AW33" s="480">
        <f t="shared" si="22"/>
        <v>-2.6642966573830926</v>
      </c>
      <c r="AX33" s="481" t="s">
        <v>125</v>
      </c>
      <c r="AY33" s="597">
        <v>2025</v>
      </c>
      <c r="AZ33" s="481" t="s">
        <v>105</v>
      </c>
      <c r="BA33" s="481" t="s">
        <v>106</v>
      </c>
      <c r="BB33" s="481"/>
      <c r="BC33" s="481"/>
      <c r="BD33" s="481"/>
    </row>
    <row r="34" spans="1:56" ht="13.5" customHeight="1" x14ac:dyDescent="0.45">
      <c r="A34" s="741"/>
      <c r="B34" s="483" t="s">
        <v>102</v>
      </c>
      <c r="C34" s="741"/>
      <c r="D34" s="558" t="s">
        <v>55</v>
      </c>
      <c r="E34" s="540" t="s">
        <v>56</v>
      </c>
      <c r="F34" s="540" t="s">
        <v>57</v>
      </c>
      <c r="G34" s="540" t="s">
        <v>58</v>
      </c>
      <c r="H34" s="541" t="s">
        <v>59</v>
      </c>
      <c r="I34" s="487">
        <v>2.8</v>
      </c>
      <c r="J34" s="552">
        <v>85</v>
      </c>
      <c r="K34" s="552">
        <v>21.4</v>
      </c>
      <c r="L34" s="552">
        <v>174.6</v>
      </c>
      <c r="M34" s="552">
        <v>491.1</v>
      </c>
      <c r="N34" s="546">
        <v>6.3</v>
      </c>
      <c r="O34" s="487" t="s">
        <v>60</v>
      </c>
      <c r="P34" s="487">
        <v>15</v>
      </c>
      <c r="Q34" s="487">
        <v>1</v>
      </c>
      <c r="R34" s="491">
        <f t="shared" si="16"/>
        <v>2.7999999999999999E-6</v>
      </c>
      <c r="S34" s="492">
        <f t="shared" si="16"/>
        <v>8.5000000000000006E-5</v>
      </c>
      <c r="T34" s="492">
        <f t="shared" si="1"/>
        <v>1E-3</v>
      </c>
      <c r="U34" s="492">
        <f t="shared" si="2"/>
        <v>2.7999999999999998E-9</v>
      </c>
      <c r="V34" s="492">
        <f t="shared" si="3"/>
        <v>2.8E-3</v>
      </c>
      <c r="W34" s="492">
        <f t="shared" si="4"/>
        <v>8.5000000000000007E-8</v>
      </c>
      <c r="X34" s="493">
        <f t="shared" si="5"/>
        <v>8.5000000000000006E-2</v>
      </c>
      <c r="Y34" s="482">
        <v>0.36299999999999999</v>
      </c>
      <c r="Z34" s="482">
        <v>7.0000000000000001E-3</v>
      </c>
      <c r="AA34" s="494">
        <f t="shared" si="17"/>
        <v>1.9283746556473829</v>
      </c>
      <c r="AB34" s="482">
        <v>130</v>
      </c>
      <c r="AC34" s="495">
        <v>2</v>
      </c>
      <c r="AD34" s="482">
        <v>8.6</v>
      </c>
      <c r="AE34" s="495">
        <v>0.1</v>
      </c>
      <c r="AF34" s="482">
        <v>3.8399999999999997E-2</v>
      </c>
      <c r="AG34" s="495">
        <v>6.9999999999999999E-4</v>
      </c>
      <c r="AH34" s="482">
        <v>89</v>
      </c>
      <c r="AI34" s="495">
        <v>1</v>
      </c>
      <c r="AJ34" s="496">
        <v>12790144</v>
      </c>
      <c r="AK34" s="496">
        <v>208127</v>
      </c>
      <c r="AL34" s="494">
        <f t="shared" si="18"/>
        <v>1.6272451662780341</v>
      </c>
      <c r="AM34" s="497">
        <v>1.34</v>
      </c>
      <c r="AN34" s="498">
        <v>1.37</v>
      </c>
      <c r="AO34" s="497">
        <v>0.55000000000000004</v>
      </c>
      <c r="AP34" s="497">
        <v>0.56000000000000005</v>
      </c>
      <c r="AQ34" s="497">
        <f t="shared" si="19"/>
        <v>0.81</v>
      </c>
      <c r="AR34" s="499">
        <f t="shared" si="20"/>
        <v>4.0239290441949793E-2</v>
      </c>
      <c r="AS34" s="477">
        <f t="shared" si="10"/>
        <v>3.8399999999999997E-2</v>
      </c>
      <c r="AT34" s="477">
        <f t="shared" si="11"/>
        <v>0.14404761904761904</v>
      </c>
      <c r="AU34" s="478">
        <f t="shared" si="12"/>
        <v>4.7450980392156859E-3</v>
      </c>
      <c r="AV34" s="479">
        <f t="shared" si="21"/>
        <v>-3.1490523033615849</v>
      </c>
      <c r="AW34" s="480">
        <f t="shared" si="22"/>
        <v>-2.5986545828145369</v>
      </c>
      <c r="AX34" s="484" t="s">
        <v>125</v>
      </c>
      <c r="AY34" s="487">
        <v>2025</v>
      </c>
      <c r="AZ34" s="484" t="s">
        <v>105</v>
      </c>
      <c r="BA34" s="484" t="s">
        <v>111</v>
      </c>
      <c r="BB34" s="484"/>
      <c r="BC34" s="484"/>
      <c r="BD34" s="484"/>
    </row>
    <row r="35" spans="1:56" ht="13.5" customHeight="1" x14ac:dyDescent="0.45">
      <c r="A35" s="741"/>
      <c r="B35" s="483" t="s">
        <v>107</v>
      </c>
      <c r="C35" s="741"/>
      <c r="D35" s="558" t="s">
        <v>55</v>
      </c>
      <c r="E35" s="540" t="s">
        <v>56</v>
      </c>
      <c r="F35" s="540" t="s">
        <v>57</v>
      </c>
      <c r="G35" s="540" t="s">
        <v>58</v>
      </c>
      <c r="H35" s="541" t="s">
        <v>59</v>
      </c>
      <c r="I35" s="487">
        <v>5.5</v>
      </c>
      <c r="J35" s="552">
        <v>117.3</v>
      </c>
      <c r="K35" s="552">
        <v>29.3</v>
      </c>
      <c r="L35" s="552">
        <v>260</v>
      </c>
      <c r="M35" s="552">
        <v>383.4</v>
      </c>
      <c r="N35" s="546">
        <v>6.3</v>
      </c>
      <c r="O35" s="487" t="s">
        <v>60</v>
      </c>
      <c r="P35" s="487">
        <v>15</v>
      </c>
      <c r="Q35" s="487">
        <v>1</v>
      </c>
      <c r="R35" s="491">
        <f t="shared" si="16"/>
        <v>5.4999999999999999E-6</v>
      </c>
      <c r="S35" s="492">
        <f t="shared" si="16"/>
        <v>1.1729999999999999E-4</v>
      </c>
      <c r="T35" s="492">
        <f t="shared" si="1"/>
        <v>1E-3</v>
      </c>
      <c r="U35" s="492">
        <f t="shared" si="2"/>
        <v>5.4999999999999996E-9</v>
      </c>
      <c r="V35" s="492">
        <f t="shared" si="3"/>
        <v>5.4999999999999997E-3</v>
      </c>
      <c r="W35" s="492">
        <f t="shared" si="4"/>
        <v>1.173E-7</v>
      </c>
      <c r="X35" s="493">
        <f t="shared" si="5"/>
        <v>0.1173</v>
      </c>
      <c r="Y35" s="482">
        <v>0.7</v>
      </c>
      <c r="Z35" s="482">
        <v>0.08</v>
      </c>
      <c r="AA35" s="494">
        <f t="shared" si="17"/>
        <v>11.428571428571429</v>
      </c>
      <c r="AB35" s="482">
        <v>127</v>
      </c>
      <c r="AC35" s="495">
        <v>16</v>
      </c>
      <c r="AD35" s="482">
        <v>8</v>
      </c>
      <c r="AE35" s="495">
        <v>1</v>
      </c>
      <c r="AF35" s="482">
        <v>7.3999999999999996E-2</v>
      </c>
      <c r="AG35" s="495">
        <v>8.9999999999999993E-3</v>
      </c>
      <c r="AH35" s="482">
        <v>92</v>
      </c>
      <c r="AI35" s="495">
        <v>1</v>
      </c>
      <c r="AJ35" s="496">
        <v>12820393</v>
      </c>
      <c r="AK35" s="496">
        <v>60248</v>
      </c>
      <c r="AL35" s="494">
        <f t="shared" si="18"/>
        <v>0.46993879204795042</v>
      </c>
      <c r="AM35" s="497">
        <v>1.81</v>
      </c>
      <c r="AN35" s="498">
        <v>1.84</v>
      </c>
      <c r="AO35" s="497">
        <v>1.21</v>
      </c>
      <c r="AP35" s="497">
        <v>1.24</v>
      </c>
      <c r="AQ35" s="497">
        <f t="shared" si="19"/>
        <v>0.60000000000000009</v>
      </c>
      <c r="AR35" s="499">
        <f t="shared" si="20"/>
        <v>7.5164154922911175E-2</v>
      </c>
      <c r="AS35" s="477">
        <f t="shared" si="10"/>
        <v>7.3999999999999996E-2</v>
      </c>
      <c r="AT35" s="477">
        <f t="shared" si="11"/>
        <v>0.14141414141414144</v>
      </c>
      <c r="AU35" s="478">
        <f t="shared" si="12"/>
        <v>6.6306715923084205E-3</v>
      </c>
      <c r="AV35" s="479">
        <f t="shared" si="21"/>
        <v>-2.8271109193069863</v>
      </c>
      <c r="AW35" s="480">
        <f t="shared" si="22"/>
        <v>-2.2798763531486492</v>
      </c>
      <c r="AX35" s="484" t="s">
        <v>125</v>
      </c>
      <c r="AY35" s="487">
        <v>2025</v>
      </c>
      <c r="AZ35" s="484" t="s">
        <v>113</v>
      </c>
      <c r="BA35" s="484" t="s">
        <v>114</v>
      </c>
      <c r="BB35" s="484"/>
      <c r="BC35" s="484"/>
      <c r="BD35" s="484"/>
    </row>
    <row r="36" spans="1:56" ht="13.5" customHeight="1" x14ac:dyDescent="0.45">
      <c r="A36" s="741"/>
      <c r="B36" s="483" t="s">
        <v>110</v>
      </c>
      <c r="C36" s="739"/>
      <c r="D36" s="558" t="s">
        <v>55</v>
      </c>
      <c r="E36" s="540" t="s">
        <v>56</v>
      </c>
      <c r="F36" s="540" t="s">
        <v>57</v>
      </c>
      <c r="G36" s="540" t="s">
        <v>58</v>
      </c>
      <c r="H36" s="541" t="s">
        <v>59</v>
      </c>
      <c r="I36" s="487">
        <v>7.5</v>
      </c>
      <c r="J36" s="552">
        <v>97</v>
      </c>
      <c r="K36" s="552">
        <v>28.3</v>
      </c>
      <c r="L36" s="552">
        <v>268.2</v>
      </c>
      <c r="M36" s="552">
        <v>731.1</v>
      </c>
      <c r="N36" s="546">
        <v>6.3</v>
      </c>
      <c r="O36" s="487" t="s">
        <v>60</v>
      </c>
      <c r="P36" s="487">
        <v>15</v>
      </c>
      <c r="Q36" s="487">
        <v>1</v>
      </c>
      <c r="R36" s="491">
        <f t="shared" ref="R36:S51" si="23">I36/1000000</f>
        <v>7.5000000000000002E-6</v>
      </c>
      <c r="S36" s="492">
        <f t="shared" si="23"/>
        <v>9.7E-5</v>
      </c>
      <c r="T36" s="492">
        <f t="shared" si="1"/>
        <v>1E-3</v>
      </c>
      <c r="U36" s="492">
        <f t="shared" si="2"/>
        <v>7.500000000000001E-9</v>
      </c>
      <c r="V36" s="492">
        <f t="shared" si="3"/>
        <v>7.5000000000000006E-3</v>
      </c>
      <c r="W36" s="492">
        <f t="shared" si="4"/>
        <v>9.6999999999999995E-8</v>
      </c>
      <c r="X36" s="493">
        <f t="shared" si="5"/>
        <v>9.6999999999999989E-2</v>
      </c>
      <c r="Y36" s="482">
        <v>0.27</v>
      </c>
      <c r="Z36" s="482">
        <v>0.01</v>
      </c>
      <c r="AA36" s="494">
        <f t="shared" si="17"/>
        <v>3.7037037037037033</v>
      </c>
      <c r="AB36" s="482">
        <v>36</v>
      </c>
      <c r="AC36" s="495">
        <v>2</v>
      </c>
      <c r="AD36" s="482">
        <v>2.4</v>
      </c>
      <c r="AE36" s="495">
        <v>0.1</v>
      </c>
      <c r="AF36" s="482">
        <v>2.8000000000000001E-2</v>
      </c>
      <c r="AG36" s="495">
        <v>1E-3</v>
      </c>
      <c r="AH36" s="482">
        <v>90</v>
      </c>
      <c r="AI36" s="495">
        <v>1</v>
      </c>
      <c r="AJ36" s="496">
        <v>12605794</v>
      </c>
      <c r="AK36" s="496">
        <v>276497</v>
      </c>
      <c r="AL36" s="494">
        <f t="shared" si="18"/>
        <v>2.1934120135550366</v>
      </c>
      <c r="AM36" s="497">
        <v>1.71</v>
      </c>
      <c r="AN36" s="498">
        <v>1.73</v>
      </c>
      <c r="AO36" s="497">
        <v>0.21</v>
      </c>
      <c r="AP36" s="497">
        <v>0.21</v>
      </c>
      <c r="AQ36" s="497">
        <f t="shared" si="19"/>
        <v>1.52</v>
      </c>
      <c r="AR36" s="499">
        <f t="shared" si="20"/>
        <v>2.8556813485612186E-2</v>
      </c>
      <c r="AS36" s="477">
        <f t="shared" si="10"/>
        <v>2.8000000000000001E-2</v>
      </c>
      <c r="AT36" s="477">
        <f t="shared" si="11"/>
        <v>0.04</v>
      </c>
      <c r="AU36" s="478">
        <f t="shared" si="12"/>
        <v>3.0927835051546395E-3</v>
      </c>
      <c r="AV36" s="479">
        <f t="shared" si="21"/>
        <v>-3.8735073940359173</v>
      </c>
      <c r="AW36" s="480">
        <f t="shared" si="22"/>
        <v>-3.3972132968375668</v>
      </c>
      <c r="AX36" s="484" t="s">
        <v>125</v>
      </c>
      <c r="AY36" s="487">
        <v>2025</v>
      </c>
      <c r="AZ36" s="484" t="s">
        <v>113</v>
      </c>
      <c r="BA36" s="484" t="s">
        <v>116</v>
      </c>
      <c r="BB36" s="484"/>
      <c r="BC36" s="484"/>
      <c r="BD36" s="484"/>
    </row>
    <row r="37" spans="1:56" ht="13.5" customHeight="1" x14ac:dyDescent="0.45">
      <c r="A37" s="741"/>
      <c r="B37" s="483" t="s">
        <v>112</v>
      </c>
      <c r="C37" s="762" t="s">
        <v>376</v>
      </c>
      <c r="D37" s="558" t="s">
        <v>55</v>
      </c>
      <c r="E37" s="540" t="s">
        <v>56</v>
      </c>
      <c r="F37" s="540" t="s">
        <v>57</v>
      </c>
      <c r="G37" s="540" t="s">
        <v>58</v>
      </c>
      <c r="H37" s="541" t="s">
        <v>59</v>
      </c>
      <c r="I37" s="487">
        <v>3.1</v>
      </c>
      <c r="J37" s="552">
        <v>99</v>
      </c>
      <c r="K37" s="552">
        <v>25.7</v>
      </c>
      <c r="L37" s="552">
        <v>194</v>
      </c>
      <c r="M37" s="552">
        <v>593.20000000000005</v>
      </c>
      <c r="N37" s="546">
        <v>6.3</v>
      </c>
      <c r="O37" s="487" t="s">
        <v>60</v>
      </c>
      <c r="P37" s="487">
        <v>15</v>
      </c>
      <c r="Q37" s="487">
        <v>1</v>
      </c>
      <c r="R37" s="491">
        <f t="shared" si="23"/>
        <v>3.1E-6</v>
      </c>
      <c r="S37" s="492">
        <f t="shared" si="23"/>
        <v>9.8999999999999994E-5</v>
      </c>
      <c r="T37" s="492">
        <f t="shared" si="1"/>
        <v>1E-3</v>
      </c>
      <c r="U37" s="492">
        <f t="shared" si="2"/>
        <v>3.1E-9</v>
      </c>
      <c r="V37" s="492">
        <f t="shared" si="3"/>
        <v>3.0999999999999999E-3</v>
      </c>
      <c r="W37" s="492">
        <f t="shared" si="4"/>
        <v>9.9E-8</v>
      </c>
      <c r="X37" s="493">
        <f t="shared" si="5"/>
        <v>9.9000000000000005E-2</v>
      </c>
      <c r="Y37" s="482">
        <v>0.32</v>
      </c>
      <c r="Z37" s="482">
        <v>0.01</v>
      </c>
      <c r="AA37" s="494">
        <f t="shared" si="17"/>
        <v>3.125</v>
      </c>
      <c r="AB37" s="482">
        <v>103</v>
      </c>
      <c r="AC37" s="495">
        <v>4</v>
      </c>
      <c r="AD37" s="482">
        <v>6.8</v>
      </c>
      <c r="AE37" s="495">
        <v>0.2</v>
      </c>
      <c r="AF37" s="482">
        <v>3.4000000000000002E-2</v>
      </c>
      <c r="AG37" s="495">
        <v>1E-3</v>
      </c>
      <c r="AH37" s="482">
        <v>91</v>
      </c>
      <c r="AI37" s="495">
        <v>0</v>
      </c>
      <c r="AJ37" s="496">
        <v>12401434</v>
      </c>
      <c r="AK37" s="496">
        <v>475734</v>
      </c>
      <c r="AL37" s="494">
        <f t="shared" si="18"/>
        <v>3.8361208873102903</v>
      </c>
      <c r="AM37" s="497">
        <v>1.85</v>
      </c>
      <c r="AN37" s="498">
        <v>1.88</v>
      </c>
      <c r="AO37" s="497">
        <v>0.53</v>
      </c>
      <c r="AP37" s="497">
        <v>0.54</v>
      </c>
      <c r="AQ37" s="497">
        <f t="shared" si="19"/>
        <v>1.3399999999999999</v>
      </c>
      <c r="AR37" s="499">
        <f t="shared" si="20"/>
        <v>3.4487143855020219E-2</v>
      </c>
      <c r="AS37" s="477">
        <f t="shared" si="10"/>
        <v>3.4000000000000002E-2</v>
      </c>
      <c r="AT37" s="477">
        <f t="shared" si="11"/>
        <v>0.11469534050179211</v>
      </c>
      <c r="AU37" s="478">
        <f t="shared" si="12"/>
        <v>3.5914702581369244E-3</v>
      </c>
      <c r="AV37" s="479">
        <f t="shared" si="21"/>
        <v>-3.3445869768880718</v>
      </c>
      <c r="AW37" s="480">
        <f t="shared" si="22"/>
        <v>-2.7734353166938073</v>
      </c>
      <c r="AX37" s="484" t="s">
        <v>125</v>
      </c>
      <c r="AY37" s="487">
        <v>2025</v>
      </c>
      <c r="AZ37" s="484" t="s">
        <v>105</v>
      </c>
      <c r="BA37" s="484" t="s">
        <v>111</v>
      </c>
      <c r="BB37" s="484"/>
      <c r="BC37" s="484"/>
      <c r="BD37" s="484"/>
    </row>
    <row r="38" spans="1:56" ht="13.5" customHeight="1" x14ac:dyDescent="0.45">
      <c r="A38" s="741"/>
      <c r="B38" s="483" t="s">
        <v>136</v>
      </c>
      <c r="C38" s="762"/>
      <c r="D38" s="558" t="s">
        <v>55</v>
      </c>
      <c r="E38" s="540" t="s">
        <v>56</v>
      </c>
      <c r="F38" s="540" t="s">
        <v>57</v>
      </c>
      <c r="G38" s="540" t="s">
        <v>58</v>
      </c>
      <c r="H38" s="541" t="s">
        <v>59</v>
      </c>
      <c r="I38" s="487">
        <v>5.5</v>
      </c>
      <c r="J38" s="552">
        <v>117.4</v>
      </c>
      <c r="K38" s="552">
        <v>26.3</v>
      </c>
      <c r="L38" s="552">
        <v>186.1</v>
      </c>
      <c r="M38" s="552">
        <v>611.29999999999995</v>
      </c>
      <c r="N38" s="546">
        <v>6.3</v>
      </c>
      <c r="O38" s="487" t="s">
        <v>60</v>
      </c>
      <c r="P38" s="487">
        <v>15</v>
      </c>
      <c r="Q38" s="487">
        <v>1</v>
      </c>
      <c r="R38" s="491">
        <f t="shared" si="23"/>
        <v>5.4999999999999999E-6</v>
      </c>
      <c r="S38" s="492">
        <f t="shared" si="23"/>
        <v>1.1740000000000001E-4</v>
      </c>
      <c r="T38" s="492">
        <f t="shared" si="1"/>
        <v>1E-3</v>
      </c>
      <c r="U38" s="492">
        <f t="shared" si="2"/>
        <v>5.4999999999999996E-9</v>
      </c>
      <c r="V38" s="492">
        <f t="shared" si="3"/>
        <v>5.4999999999999997E-3</v>
      </c>
      <c r="W38" s="492">
        <f t="shared" si="4"/>
        <v>1.1740000000000001E-7</v>
      </c>
      <c r="X38" s="493">
        <f t="shared" si="5"/>
        <v>0.1174</v>
      </c>
      <c r="Y38" s="482">
        <v>0.34</v>
      </c>
      <c r="Z38" s="482">
        <v>0.04</v>
      </c>
      <c r="AA38" s="494">
        <f t="shared" si="17"/>
        <v>11.76470588235294</v>
      </c>
      <c r="AB38" s="482">
        <v>63</v>
      </c>
      <c r="AC38" s="495">
        <v>8</v>
      </c>
      <c r="AD38" s="482">
        <v>4.2</v>
      </c>
      <c r="AE38" s="495">
        <v>0.5</v>
      </c>
      <c r="AF38" s="482">
        <v>3.5999999999999997E-2</v>
      </c>
      <c r="AG38" s="495">
        <v>4.0000000000000001E-3</v>
      </c>
      <c r="AH38" s="482">
        <v>91</v>
      </c>
      <c r="AI38" s="495">
        <v>0</v>
      </c>
      <c r="AJ38" s="496">
        <v>12761906</v>
      </c>
      <c r="AK38" s="496">
        <v>100937</v>
      </c>
      <c r="AL38" s="494">
        <f t="shared" si="18"/>
        <v>0.79092417699989337</v>
      </c>
      <c r="AM38" s="497">
        <v>1.88</v>
      </c>
      <c r="AN38" s="498">
        <v>1.93</v>
      </c>
      <c r="AO38" s="497">
        <v>0.54</v>
      </c>
      <c r="AP38" s="497">
        <v>0.55000000000000004</v>
      </c>
      <c r="AQ38" s="497">
        <f t="shared" si="19"/>
        <v>1.38</v>
      </c>
      <c r="AR38" s="499">
        <f t="shared" si="20"/>
        <v>3.6480912081805233E-2</v>
      </c>
      <c r="AS38" s="477">
        <f t="shared" si="10"/>
        <v>3.5999999999999997E-2</v>
      </c>
      <c r="AT38" s="477">
        <f t="shared" si="11"/>
        <v>6.8686868686868699E-2</v>
      </c>
      <c r="AU38" s="478">
        <f t="shared" si="12"/>
        <v>3.2178686352451256E-3</v>
      </c>
      <c r="AV38" s="479">
        <f t="shared" si="21"/>
        <v>-3.5487806420130426</v>
      </c>
      <c r="AW38" s="480">
        <f t="shared" si="22"/>
        <v>-3.0012167892392778</v>
      </c>
      <c r="AX38" s="484" t="s">
        <v>125</v>
      </c>
      <c r="AY38" s="487">
        <v>2025</v>
      </c>
      <c r="AZ38" s="484" t="s">
        <v>113</v>
      </c>
      <c r="BA38" s="484" t="s">
        <v>114</v>
      </c>
      <c r="BB38" s="484"/>
      <c r="BC38" s="484"/>
      <c r="BD38" s="484"/>
    </row>
    <row r="39" spans="1:56" ht="13.5" customHeight="1" x14ac:dyDescent="0.45">
      <c r="A39" s="741"/>
      <c r="B39" s="483" t="s">
        <v>123</v>
      </c>
      <c r="C39" s="779"/>
      <c r="D39" s="558" t="s">
        <v>55</v>
      </c>
      <c r="E39" s="540" t="s">
        <v>56</v>
      </c>
      <c r="F39" s="540" t="s">
        <v>57</v>
      </c>
      <c r="G39" s="540" t="s">
        <v>58</v>
      </c>
      <c r="H39" s="541" t="s">
        <v>59</v>
      </c>
      <c r="I39" s="490">
        <v>7</v>
      </c>
      <c r="J39" s="552">
        <v>77.900000000000006</v>
      </c>
      <c r="K39" s="552">
        <v>26</v>
      </c>
      <c r="L39" s="552">
        <v>343.8</v>
      </c>
      <c r="M39" s="552">
        <v>672.8</v>
      </c>
      <c r="N39" s="546">
        <v>6.3</v>
      </c>
      <c r="O39" s="487" t="s">
        <v>60</v>
      </c>
      <c r="P39" s="487">
        <v>15</v>
      </c>
      <c r="Q39" s="565">
        <v>1</v>
      </c>
      <c r="R39" s="568">
        <f t="shared" si="23"/>
        <v>6.9999999999999999E-6</v>
      </c>
      <c r="S39" s="569">
        <f t="shared" si="23"/>
        <v>7.790000000000001E-5</v>
      </c>
      <c r="T39" s="569">
        <f t="shared" si="1"/>
        <v>1E-3</v>
      </c>
      <c r="U39" s="569">
        <f t="shared" si="2"/>
        <v>6.9999999999999998E-9</v>
      </c>
      <c r="V39" s="569">
        <f t="shared" si="3"/>
        <v>7.0000000000000001E-3</v>
      </c>
      <c r="W39" s="569">
        <f t="shared" si="4"/>
        <v>7.7900000000000016E-8</v>
      </c>
      <c r="X39" s="570">
        <f t="shared" si="5"/>
        <v>7.7900000000000011E-2</v>
      </c>
      <c r="Y39" s="571">
        <v>0.16</v>
      </c>
      <c r="Z39" s="571">
        <v>0.08</v>
      </c>
      <c r="AA39" s="572">
        <f t="shared" si="17"/>
        <v>50</v>
      </c>
      <c r="AB39" s="571">
        <v>23</v>
      </c>
      <c r="AC39" s="573">
        <v>13</v>
      </c>
      <c r="AD39" s="571">
        <v>1.5</v>
      </c>
      <c r="AE39" s="573">
        <v>0.8</v>
      </c>
      <c r="AF39" s="571">
        <v>1.7000000000000001E-2</v>
      </c>
      <c r="AG39" s="573">
        <v>8.9999999999999993E-3</v>
      </c>
      <c r="AH39" s="571">
        <v>89</v>
      </c>
      <c r="AI39" s="573">
        <v>2</v>
      </c>
      <c r="AJ39" s="574">
        <v>12845195</v>
      </c>
      <c r="AK39" s="574">
        <v>57829</v>
      </c>
      <c r="AL39" s="572">
        <f t="shared" si="18"/>
        <v>0.45019947147552059</v>
      </c>
      <c r="AM39" s="575">
        <v>1.48</v>
      </c>
      <c r="AN39" s="576">
        <v>1.51</v>
      </c>
      <c r="AO39" s="575">
        <v>0.17</v>
      </c>
      <c r="AP39" s="575">
        <v>0.17</v>
      </c>
      <c r="AQ39" s="575">
        <f t="shared" si="19"/>
        <v>1.34</v>
      </c>
      <c r="AR39" s="577">
        <f t="shared" si="20"/>
        <v>1.7582201407003381E-2</v>
      </c>
      <c r="AS39" s="529">
        <f t="shared" si="10"/>
        <v>1.7000000000000001E-2</v>
      </c>
      <c r="AT39" s="529">
        <f t="shared" si="11"/>
        <v>2.5396825396825397E-2</v>
      </c>
      <c r="AU39" s="530">
        <f t="shared" si="12"/>
        <v>2.2821280844387386E-3</v>
      </c>
      <c r="AV39" s="531">
        <f t="shared" si="21"/>
        <v>-4.3155985930221243</v>
      </c>
      <c r="AW39" s="532">
        <f t="shared" si="22"/>
        <v>-3.8738365160358592</v>
      </c>
      <c r="AX39" s="578" t="s">
        <v>125</v>
      </c>
      <c r="AY39" s="565">
        <v>2025</v>
      </c>
      <c r="AZ39" s="578" t="s">
        <v>113</v>
      </c>
      <c r="BA39" s="578" t="s">
        <v>116</v>
      </c>
      <c r="BB39" s="484"/>
      <c r="BC39" s="484"/>
      <c r="BD39" s="484"/>
    </row>
    <row r="40" spans="1:56" ht="13.5" customHeight="1" x14ac:dyDescent="0.45">
      <c r="A40" s="611" t="s">
        <v>137</v>
      </c>
      <c r="B40" s="611" t="s">
        <v>138</v>
      </c>
      <c r="C40" s="612" t="s">
        <v>101</v>
      </c>
      <c r="D40" s="613" t="s">
        <v>55</v>
      </c>
      <c r="E40" s="614" t="s">
        <v>56</v>
      </c>
      <c r="F40" s="614" t="s">
        <v>57</v>
      </c>
      <c r="G40" s="614" t="s">
        <v>58</v>
      </c>
      <c r="H40" s="615" t="s">
        <v>59</v>
      </c>
      <c r="I40" s="614">
        <v>1.5</v>
      </c>
      <c r="J40" s="616">
        <v>30</v>
      </c>
      <c r="K40" s="616">
        <v>3</v>
      </c>
      <c r="L40" s="616">
        <v>100</v>
      </c>
      <c r="M40" s="617">
        <v>100</v>
      </c>
      <c r="N40" s="618">
        <v>6.3</v>
      </c>
      <c r="O40" s="614" t="s">
        <v>60</v>
      </c>
      <c r="P40" s="614">
        <v>15</v>
      </c>
      <c r="Q40" s="619">
        <v>1</v>
      </c>
      <c r="R40" s="620">
        <f t="shared" si="23"/>
        <v>1.5E-6</v>
      </c>
      <c r="S40" s="621">
        <f t="shared" si="23"/>
        <v>3.0000000000000001E-5</v>
      </c>
      <c r="T40" s="621">
        <f t="shared" si="1"/>
        <v>1E-3</v>
      </c>
      <c r="U40" s="621">
        <f t="shared" si="2"/>
        <v>1.5E-9</v>
      </c>
      <c r="V40" s="621">
        <f t="shared" si="3"/>
        <v>1.5E-3</v>
      </c>
      <c r="W40" s="621">
        <f t="shared" si="4"/>
        <v>3.0000000000000004E-8</v>
      </c>
      <c r="X40" s="622">
        <f t="shared" si="5"/>
        <v>3.0000000000000002E-2</v>
      </c>
      <c r="Y40" s="623">
        <v>0.48</v>
      </c>
      <c r="Z40" s="623">
        <v>0.03</v>
      </c>
      <c r="AA40" s="624">
        <v>6</v>
      </c>
      <c r="AB40" s="623">
        <v>318</v>
      </c>
      <c r="AC40" s="625">
        <v>22</v>
      </c>
      <c r="AD40" s="623">
        <v>21</v>
      </c>
      <c r="AE40" s="625">
        <v>1</v>
      </c>
      <c r="AF40" s="623">
        <v>0.05</v>
      </c>
      <c r="AG40" s="625">
        <v>3.0000000000000001E-3</v>
      </c>
      <c r="AH40" s="623">
        <v>86</v>
      </c>
      <c r="AI40" s="625">
        <v>0</v>
      </c>
      <c r="AJ40" s="626">
        <v>14163987</v>
      </c>
      <c r="AK40" s="626">
        <v>75640</v>
      </c>
      <c r="AL40" s="624">
        <v>1</v>
      </c>
      <c r="AM40" s="627">
        <v>0.34399999999999997</v>
      </c>
      <c r="AN40" s="628">
        <v>0.35099999999999998</v>
      </c>
      <c r="AO40" s="627">
        <v>0.193</v>
      </c>
      <c r="AP40" s="627">
        <v>0.19900000000000001</v>
      </c>
      <c r="AQ40" s="629">
        <f t="shared" si="19"/>
        <v>0.15199999999999997</v>
      </c>
      <c r="AR40" s="630">
        <f t="shared" si="20"/>
        <v>9.1390566306016066E-2</v>
      </c>
      <c r="AS40" s="529">
        <f t="shared" si="10"/>
        <v>0.05</v>
      </c>
      <c r="AT40" s="529">
        <f t="shared" si="11"/>
        <v>0.35555555555555551</v>
      </c>
      <c r="AU40" s="530">
        <f t="shared" si="12"/>
        <v>1.7777777777777774E-2</v>
      </c>
      <c r="AV40" s="531">
        <f t="shared" si="21"/>
        <v>-2.4178836246507176</v>
      </c>
      <c r="AW40" s="532">
        <f t="shared" si="22"/>
        <v>-2.0149030205422647</v>
      </c>
      <c r="AX40" s="578"/>
      <c r="AY40" s="571"/>
      <c r="AZ40" s="578"/>
      <c r="BA40" s="578"/>
      <c r="BB40" s="484"/>
      <c r="BC40" s="484"/>
      <c r="BD40" s="484"/>
    </row>
    <row r="41" spans="1:56" ht="13.5" customHeight="1" x14ac:dyDescent="0.45">
      <c r="A41" s="753" t="s">
        <v>144</v>
      </c>
      <c r="B41" s="483" t="s">
        <v>100</v>
      </c>
      <c r="C41" s="762" t="s">
        <v>377</v>
      </c>
      <c r="D41" s="486" t="s">
        <v>55</v>
      </c>
      <c r="E41" s="487" t="s">
        <v>56</v>
      </c>
      <c r="F41" s="487" t="s">
        <v>57</v>
      </c>
      <c r="G41" s="487" t="s">
        <v>58</v>
      </c>
      <c r="H41" s="488" t="s">
        <v>59</v>
      </c>
      <c r="I41" s="487">
        <v>4.8</v>
      </c>
      <c r="J41" s="552">
        <v>68.900000000000006</v>
      </c>
      <c r="K41" s="552">
        <v>20.6</v>
      </c>
      <c r="L41" s="552">
        <v>152.19999999999999</v>
      </c>
      <c r="M41" s="552">
        <v>311.7</v>
      </c>
      <c r="N41" s="546">
        <v>6.3</v>
      </c>
      <c r="O41" s="487" t="s">
        <v>60</v>
      </c>
      <c r="P41" s="487">
        <v>15</v>
      </c>
      <c r="Q41" s="487">
        <v>1</v>
      </c>
      <c r="R41" s="491">
        <f t="shared" si="23"/>
        <v>4.7999999999999998E-6</v>
      </c>
      <c r="S41" s="492">
        <f t="shared" si="23"/>
        <v>6.8900000000000008E-5</v>
      </c>
      <c r="T41" s="492">
        <f t="shared" si="1"/>
        <v>1E-3</v>
      </c>
      <c r="U41" s="492">
        <f t="shared" si="2"/>
        <v>4.8E-9</v>
      </c>
      <c r="V41" s="492">
        <f t="shared" si="3"/>
        <v>4.7999999999999996E-3</v>
      </c>
      <c r="W41" s="492">
        <f t="shared" si="4"/>
        <v>6.8900000000000015E-8</v>
      </c>
      <c r="X41" s="493">
        <f t="shared" si="5"/>
        <v>6.8900000000000017E-2</v>
      </c>
      <c r="Y41" s="482">
        <v>0.52</v>
      </c>
      <c r="Z41" s="482">
        <v>0.04</v>
      </c>
      <c r="AA41" s="552">
        <v>8</v>
      </c>
      <c r="AB41" s="482">
        <v>109</v>
      </c>
      <c r="AC41" s="482">
        <v>8</v>
      </c>
      <c r="AD41" s="482">
        <v>7.2</v>
      </c>
      <c r="AE41" s="482">
        <v>0.5</v>
      </c>
      <c r="AF41" s="482">
        <v>5.5E-2</v>
      </c>
      <c r="AG41" s="482">
        <v>4.0000000000000001E-3</v>
      </c>
      <c r="AH41" s="482">
        <v>86</v>
      </c>
      <c r="AI41" s="482">
        <v>1</v>
      </c>
      <c r="AJ41" s="545">
        <v>13854501</v>
      </c>
      <c r="AK41" s="545">
        <v>100066</v>
      </c>
      <c r="AL41" s="552">
        <v>1</v>
      </c>
      <c r="AM41" s="497">
        <v>1.2270000000000001</v>
      </c>
      <c r="AN41" s="497">
        <v>1.222</v>
      </c>
      <c r="AO41" s="497">
        <v>0.67500000000000004</v>
      </c>
      <c r="AP41" s="497">
        <v>0.69199999999999995</v>
      </c>
      <c r="AQ41" s="497">
        <f t="shared" si="19"/>
        <v>0.53</v>
      </c>
      <c r="AR41" s="499">
        <f t="shared" si="20"/>
        <v>5.8466634844210372E-2</v>
      </c>
      <c r="AS41" s="477">
        <f t="shared" si="10"/>
        <v>5.5E-2</v>
      </c>
      <c r="AT41" s="477">
        <f t="shared" si="11"/>
        <v>0.12037037037037039</v>
      </c>
      <c r="AU41" s="478">
        <f t="shared" si="12"/>
        <v>8.3857442348008373E-3</v>
      </c>
      <c r="AV41" s="479">
        <f t="shared" si="21"/>
        <v>-2.9632860113186297</v>
      </c>
      <c r="AW41" s="480">
        <f t="shared" si="22"/>
        <v>-2.5088019817061742</v>
      </c>
      <c r="AX41" s="484" t="s">
        <v>125</v>
      </c>
      <c r="AY41" s="487"/>
      <c r="AZ41" s="481" t="s">
        <v>105</v>
      </c>
      <c r="BA41" s="481" t="s">
        <v>106</v>
      </c>
      <c r="BB41" s="484"/>
      <c r="BC41" s="484"/>
      <c r="BD41" s="484"/>
    </row>
    <row r="42" spans="1:56" ht="13.5" customHeight="1" x14ac:dyDescent="0.45">
      <c r="A42" s="753"/>
      <c r="B42" s="483" t="s">
        <v>102</v>
      </c>
      <c r="C42" s="762"/>
      <c r="D42" s="486" t="s">
        <v>55</v>
      </c>
      <c r="E42" s="487" t="s">
        <v>56</v>
      </c>
      <c r="F42" s="487" t="s">
        <v>57</v>
      </c>
      <c r="G42" s="487" t="s">
        <v>58</v>
      </c>
      <c r="H42" s="488" t="s">
        <v>59</v>
      </c>
      <c r="I42" s="487">
        <v>3.3</v>
      </c>
      <c r="J42" s="552">
        <v>113.4</v>
      </c>
      <c r="K42" s="552">
        <v>33.700000000000003</v>
      </c>
      <c r="L42" s="552">
        <v>190.2</v>
      </c>
      <c r="M42" s="552">
        <v>513.20000000000005</v>
      </c>
      <c r="N42" s="546">
        <v>6.3</v>
      </c>
      <c r="O42" s="487" t="s">
        <v>60</v>
      </c>
      <c r="P42" s="487">
        <v>15</v>
      </c>
      <c r="Q42" s="487">
        <v>1</v>
      </c>
      <c r="R42" s="491">
        <f t="shared" si="23"/>
        <v>3.2999999999999997E-6</v>
      </c>
      <c r="S42" s="492">
        <f t="shared" si="23"/>
        <v>1.1340000000000001E-4</v>
      </c>
      <c r="T42" s="492">
        <f t="shared" si="1"/>
        <v>1E-3</v>
      </c>
      <c r="U42" s="492">
        <f t="shared" si="2"/>
        <v>3.2999999999999998E-9</v>
      </c>
      <c r="V42" s="492">
        <f t="shared" si="3"/>
        <v>3.3E-3</v>
      </c>
      <c r="W42" s="492">
        <f t="shared" si="4"/>
        <v>1.1340000000000001E-7</v>
      </c>
      <c r="X42" s="493">
        <f t="shared" si="5"/>
        <v>0.11340000000000001</v>
      </c>
      <c r="Y42" s="482">
        <v>0.4</v>
      </c>
      <c r="Z42" s="482">
        <v>0.02</v>
      </c>
      <c r="AA42" s="552">
        <v>5</v>
      </c>
      <c r="AB42" s="482">
        <v>122</v>
      </c>
      <c r="AC42" s="482">
        <v>8</v>
      </c>
      <c r="AD42" s="482">
        <v>8.1</v>
      </c>
      <c r="AE42" s="482">
        <v>0.5</v>
      </c>
      <c r="AF42" s="482">
        <v>4.2000000000000003E-2</v>
      </c>
      <c r="AG42" s="482">
        <v>3.0000000000000001E-3</v>
      </c>
      <c r="AH42" s="482">
        <v>83</v>
      </c>
      <c r="AI42" s="482">
        <v>0</v>
      </c>
      <c r="AJ42" s="545">
        <v>13639450</v>
      </c>
      <c r="AK42" s="545">
        <v>374453</v>
      </c>
      <c r="AL42" s="552">
        <v>3</v>
      </c>
      <c r="AM42" s="497">
        <v>1.367</v>
      </c>
      <c r="AN42" s="497">
        <v>1.3819999999999999</v>
      </c>
      <c r="AO42" s="497">
        <v>0.63800000000000001</v>
      </c>
      <c r="AP42" s="497">
        <v>0.64500000000000002</v>
      </c>
      <c r="AQ42" s="497">
        <f t="shared" si="19"/>
        <v>0.73699999999999988</v>
      </c>
      <c r="AR42" s="499">
        <f t="shared" si="20"/>
        <v>4.3885021533813434E-2</v>
      </c>
      <c r="AS42" s="477">
        <f t="shared" si="10"/>
        <v>4.2000000000000003E-2</v>
      </c>
      <c r="AT42" s="477">
        <f t="shared" si="11"/>
        <v>0.13468013468013468</v>
      </c>
      <c r="AU42" s="478">
        <f t="shared" si="12"/>
        <v>3.9192631785224374E-3</v>
      </c>
      <c r="AV42" s="479">
        <f t="shared" si="21"/>
        <v>-3.1783456596570092</v>
      </c>
      <c r="AW42" s="480">
        <f t="shared" si="22"/>
        <v>-2.5874691726937664</v>
      </c>
      <c r="AX42" s="484" t="s">
        <v>125</v>
      </c>
      <c r="AY42" s="487"/>
      <c r="AZ42" s="484" t="s">
        <v>105</v>
      </c>
      <c r="BA42" s="484" t="s">
        <v>109</v>
      </c>
      <c r="BB42" s="484"/>
      <c r="BC42" s="484"/>
      <c r="BD42" s="484"/>
    </row>
    <row r="43" spans="1:56" ht="13.5" customHeight="1" x14ac:dyDescent="0.45">
      <c r="A43" s="753"/>
      <c r="B43" s="483" t="s">
        <v>107</v>
      </c>
      <c r="C43" s="762"/>
      <c r="D43" s="486" t="s">
        <v>55</v>
      </c>
      <c r="E43" s="487" t="s">
        <v>56</v>
      </c>
      <c r="F43" s="487" t="s">
        <v>57</v>
      </c>
      <c r="G43" s="487" t="s">
        <v>58</v>
      </c>
      <c r="H43" s="488" t="s">
        <v>59</v>
      </c>
      <c r="I43" s="487">
        <v>2.7</v>
      </c>
      <c r="J43" s="552">
        <v>76.8</v>
      </c>
      <c r="K43" s="552">
        <v>18</v>
      </c>
      <c r="L43" s="552">
        <v>155.1</v>
      </c>
      <c r="M43" s="552">
        <v>382.5</v>
      </c>
      <c r="N43" s="546">
        <v>6.3</v>
      </c>
      <c r="O43" s="487" t="s">
        <v>60</v>
      </c>
      <c r="P43" s="487">
        <v>15</v>
      </c>
      <c r="Q43" s="487">
        <v>1</v>
      </c>
      <c r="R43" s="491">
        <f t="shared" si="23"/>
        <v>2.7E-6</v>
      </c>
      <c r="S43" s="492">
        <f t="shared" si="23"/>
        <v>7.6799999999999997E-5</v>
      </c>
      <c r="T43" s="492">
        <f t="shared" si="1"/>
        <v>1E-3</v>
      </c>
      <c r="U43" s="492">
        <f t="shared" si="2"/>
        <v>2.7000000000000002E-9</v>
      </c>
      <c r="V43" s="492">
        <f t="shared" si="3"/>
        <v>2.7000000000000001E-3</v>
      </c>
      <c r="W43" s="492">
        <f t="shared" si="4"/>
        <v>7.6799999999999999E-8</v>
      </c>
      <c r="X43" s="493">
        <f t="shared" si="5"/>
        <v>7.6799999999999993E-2</v>
      </c>
      <c r="Y43" s="482">
        <v>0.46</v>
      </c>
      <c r="Z43" s="482">
        <v>0.01</v>
      </c>
      <c r="AA43" s="552">
        <v>2</v>
      </c>
      <c r="AB43" s="482">
        <v>169</v>
      </c>
      <c r="AC43" s="482">
        <v>4</v>
      </c>
      <c r="AD43" s="482">
        <v>11.3</v>
      </c>
      <c r="AE43" s="482">
        <v>0.3</v>
      </c>
      <c r="AF43" s="482">
        <v>4.8000000000000001E-2</v>
      </c>
      <c r="AG43" s="482">
        <v>1E-3</v>
      </c>
      <c r="AH43" s="482">
        <v>85</v>
      </c>
      <c r="AI43" s="482">
        <v>0</v>
      </c>
      <c r="AJ43" s="545">
        <v>13695700</v>
      </c>
      <c r="AK43" s="545">
        <v>382435</v>
      </c>
      <c r="AL43" s="552">
        <v>3</v>
      </c>
      <c r="AM43" s="497">
        <v>1.18</v>
      </c>
      <c r="AN43" s="497">
        <v>1.1970000000000001</v>
      </c>
      <c r="AO43" s="497">
        <v>0.67700000000000005</v>
      </c>
      <c r="AP43" s="497">
        <v>0.69399999999999995</v>
      </c>
      <c r="AQ43" s="497">
        <f t="shared" si="19"/>
        <v>0.50300000000000011</v>
      </c>
      <c r="AR43" s="499">
        <f t="shared" si="20"/>
        <v>5.13956788255975E-2</v>
      </c>
      <c r="AS43" s="477">
        <f t="shared" si="10"/>
        <v>4.8000000000000001E-2</v>
      </c>
      <c r="AT43" s="477">
        <f t="shared" si="11"/>
        <v>0.18930041152263374</v>
      </c>
      <c r="AU43" s="478">
        <f t="shared" si="12"/>
        <v>6.6550925925925935E-3</v>
      </c>
      <c r="AV43" s="479">
        <f t="shared" si="21"/>
        <v>-2.8828643087692392</v>
      </c>
      <c r="AW43" s="480">
        <f t="shared" si="22"/>
        <v>-2.3504871574628496</v>
      </c>
      <c r="AX43" s="484" t="s">
        <v>125</v>
      </c>
      <c r="AY43" s="487"/>
      <c r="AZ43" s="484" t="s">
        <v>105</v>
      </c>
      <c r="BA43" s="484" t="s">
        <v>111</v>
      </c>
      <c r="BB43" s="484"/>
      <c r="BC43" s="484"/>
      <c r="BD43" s="484"/>
    </row>
    <row r="44" spans="1:56" ht="13.5" customHeight="1" x14ac:dyDescent="0.45">
      <c r="A44" s="753"/>
      <c r="B44" s="483" t="s">
        <v>110</v>
      </c>
      <c r="C44" s="762"/>
      <c r="D44" s="486" t="s">
        <v>55</v>
      </c>
      <c r="E44" s="487" t="s">
        <v>56</v>
      </c>
      <c r="F44" s="487" t="s">
        <v>57</v>
      </c>
      <c r="G44" s="487" t="s">
        <v>58</v>
      </c>
      <c r="H44" s="488" t="s">
        <v>59</v>
      </c>
      <c r="I44" s="487">
        <v>7.3</v>
      </c>
      <c r="J44" s="552">
        <v>107.1</v>
      </c>
      <c r="K44" s="552">
        <v>17.399999999999999</v>
      </c>
      <c r="L44" s="552">
        <v>251.4</v>
      </c>
      <c r="M44" s="552">
        <v>640.6</v>
      </c>
      <c r="N44" s="546">
        <v>6.3</v>
      </c>
      <c r="O44" s="487" t="s">
        <v>60</v>
      </c>
      <c r="P44" s="487">
        <v>15</v>
      </c>
      <c r="Q44" s="487">
        <v>1</v>
      </c>
      <c r="R44" s="491">
        <f t="shared" si="23"/>
        <v>7.2999999999999996E-6</v>
      </c>
      <c r="S44" s="492">
        <f t="shared" si="23"/>
        <v>1.0709999999999999E-4</v>
      </c>
      <c r="T44" s="492">
        <f t="shared" si="1"/>
        <v>1E-3</v>
      </c>
      <c r="U44" s="492">
        <f t="shared" si="2"/>
        <v>7.3E-9</v>
      </c>
      <c r="V44" s="492">
        <f t="shared" si="3"/>
        <v>7.3000000000000001E-3</v>
      </c>
      <c r="W44" s="492">
        <f t="shared" si="4"/>
        <v>1.0709999999999999E-7</v>
      </c>
      <c r="X44" s="493">
        <f t="shared" si="5"/>
        <v>0.10709999999999999</v>
      </c>
      <c r="Y44" s="482">
        <v>0.3649</v>
      </c>
      <c r="Z44" s="482">
        <v>5.9999999999999995E-4</v>
      </c>
      <c r="AA44" s="552">
        <v>0</v>
      </c>
      <c r="AB44" s="482">
        <v>50</v>
      </c>
      <c r="AC44" s="482">
        <v>0</v>
      </c>
      <c r="AD44" s="482">
        <v>3.3333333333333299</v>
      </c>
      <c r="AE44" s="482">
        <v>0</v>
      </c>
      <c r="AF44" s="482">
        <v>3.8609999999999998E-2</v>
      </c>
      <c r="AG44" s="496">
        <v>6.9999999999999994E-5</v>
      </c>
      <c r="AH44" s="482">
        <v>85</v>
      </c>
      <c r="AI44" s="482">
        <v>1</v>
      </c>
      <c r="AJ44" s="545">
        <v>13466102</v>
      </c>
      <c r="AK44" s="545">
        <v>156860</v>
      </c>
      <c r="AL44" s="552">
        <v>1</v>
      </c>
      <c r="AM44" s="497">
        <v>1.554</v>
      </c>
      <c r="AN44" s="497">
        <v>1.5880000000000001</v>
      </c>
      <c r="AO44" s="497">
        <v>0.45100000000000001</v>
      </c>
      <c r="AP44" s="497">
        <v>0.45600000000000002</v>
      </c>
      <c r="AQ44" s="497">
        <f t="shared" si="19"/>
        <v>1.1320000000000001</v>
      </c>
      <c r="AR44" s="499">
        <f t="shared" si="20"/>
        <v>3.9719175386032916E-2</v>
      </c>
      <c r="AS44" s="477">
        <f t="shared" si="10"/>
        <v>3.8609999999999998E-2</v>
      </c>
      <c r="AT44" s="477">
        <f t="shared" si="11"/>
        <v>5.5540334855403349E-2</v>
      </c>
      <c r="AU44" s="478">
        <f t="shared" si="12"/>
        <v>3.7856624131133942E-3</v>
      </c>
      <c r="AV44" s="479">
        <f t="shared" si="21"/>
        <v>-3.5732627741640215</v>
      </c>
      <c r="AW44" s="480">
        <f t="shared" si="22"/>
        <v>-3.0724448683711234</v>
      </c>
      <c r="AX44" s="484" t="s">
        <v>125</v>
      </c>
      <c r="AY44" s="487"/>
      <c r="AZ44" s="484" t="s">
        <v>113</v>
      </c>
      <c r="BA44" s="484" t="s">
        <v>114</v>
      </c>
      <c r="BB44" s="484"/>
      <c r="BC44" s="484"/>
      <c r="BD44" s="484"/>
    </row>
    <row r="45" spans="1:56" ht="13.5" customHeight="1" x14ac:dyDescent="0.45">
      <c r="A45" s="753"/>
      <c r="B45" s="483" t="s">
        <v>112</v>
      </c>
      <c r="C45" s="776"/>
      <c r="D45" s="486" t="s">
        <v>55</v>
      </c>
      <c r="E45" s="487" t="s">
        <v>56</v>
      </c>
      <c r="F45" s="487" t="s">
        <v>57</v>
      </c>
      <c r="G45" s="487" t="s">
        <v>58</v>
      </c>
      <c r="H45" s="488" t="s">
        <v>59</v>
      </c>
      <c r="I45" s="487">
        <v>5.5</v>
      </c>
      <c r="J45" s="552">
        <v>144</v>
      </c>
      <c r="K45" s="552">
        <v>30</v>
      </c>
      <c r="L45" s="552">
        <v>290.60000000000002</v>
      </c>
      <c r="M45" s="552">
        <v>600</v>
      </c>
      <c r="N45" s="546">
        <v>6.3</v>
      </c>
      <c r="O45" s="487" t="s">
        <v>60</v>
      </c>
      <c r="P45" s="487">
        <v>15</v>
      </c>
      <c r="Q45" s="487">
        <v>1</v>
      </c>
      <c r="R45" s="491">
        <f t="shared" si="23"/>
        <v>5.4999999999999999E-6</v>
      </c>
      <c r="S45" s="492">
        <f t="shared" si="23"/>
        <v>1.44E-4</v>
      </c>
      <c r="T45" s="492">
        <f t="shared" si="1"/>
        <v>1E-3</v>
      </c>
      <c r="U45" s="492">
        <f t="shared" si="2"/>
        <v>5.4999999999999996E-9</v>
      </c>
      <c r="V45" s="492">
        <f t="shared" si="3"/>
        <v>5.4999999999999997E-3</v>
      </c>
      <c r="W45" s="492">
        <f t="shared" si="4"/>
        <v>1.4400000000000002E-7</v>
      </c>
      <c r="X45" s="493">
        <f t="shared" si="5"/>
        <v>0.14400000000000002</v>
      </c>
      <c r="Y45" s="482">
        <v>0.38</v>
      </c>
      <c r="Z45" s="482">
        <v>0.02</v>
      </c>
      <c r="AA45" s="552">
        <v>5</v>
      </c>
      <c r="AB45" s="482">
        <v>69</v>
      </c>
      <c r="AC45" s="482">
        <v>4</v>
      </c>
      <c r="AD45" s="482">
        <v>4.5999999999999996</v>
      </c>
      <c r="AE45" s="482">
        <v>0.2</v>
      </c>
      <c r="AF45" s="482">
        <v>0.04</v>
      </c>
      <c r="AG45" s="482">
        <v>2E-3</v>
      </c>
      <c r="AH45" s="482">
        <v>84</v>
      </c>
      <c r="AI45" s="482">
        <v>1</v>
      </c>
      <c r="AJ45" s="545">
        <v>13711206</v>
      </c>
      <c r="AK45" s="545">
        <v>175874</v>
      </c>
      <c r="AL45" s="552">
        <v>1</v>
      </c>
      <c r="AM45" s="497">
        <v>1.345</v>
      </c>
      <c r="AN45" s="497">
        <v>1.3620000000000001</v>
      </c>
      <c r="AO45" s="497">
        <v>0.64500000000000002</v>
      </c>
      <c r="AP45" s="497">
        <v>0.65500000000000003</v>
      </c>
      <c r="AQ45" s="497">
        <f t="shared" si="19"/>
        <v>0.70700000000000007</v>
      </c>
      <c r="AR45" s="499">
        <f t="shared" si="20"/>
        <v>4.1892958219911743E-2</v>
      </c>
      <c r="AS45" s="477">
        <f t="shared" si="10"/>
        <v>0.04</v>
      </c>
      <c r="AT45" s="477">
        <f t="shared" si="11"/>
        <v>7.6767676767676776E-2</v>
      </c>
      <c r="AU45" s="478">
        <f t="shared" si="12"/>
        <v>2.9320987654320981E-3</v>
      </c>
      <c r="AV45" s="479">
        <f t="shared" si="21"/>
        <v>-3.4807463331201784</v>
      </c>
      <c r="AW45" s="480">
        <f t="shared" si="22"/>
        <v>-2.8929237138552528</v>
      </c>
      <c r="AX45" s="484" t="s">
        <v>184</v>
      </c>
      <c r="AY45" s="487"/>
      <c r="AZ45" s="484" t="s">
        <v>113</v>
      </c>
      <c r="BA45" s="484" t="s">
        <v>116</v>
      </c>
      <c r="BB45" s="484"/>
      <c r="BC45" s="484"/>
      <c r="BD45" s="484"/>
    </row>
    <row r="46" spans="1:56" ht="13.5" customHeight="1" x14ac:dyDescent="0.45">
      <c r="A46" s="753"/>
      <c r="B46" s="483" t="s">
        <v>136</v>
      </c>
      <c r="C46" s="762" t="s">
        <v>378</v>
      </c>
      <c r="D46" s="486" t="s">
        <v>55</v>
      </c>
      <c r="E46" s="487" t="s">
        <v>56</v>
      </c>
      <c r="F46" s="487" t="s">
        <v>57</v>
      </c>
      <c r="G46" s="487" t="s">
        <v>58</v>
      </c>
      <c r="H46" s="488" t="s">
        <v>59</v>
      </c>
      <c r="I46" s="487">
        <v>2.5</v>
      </c>
      <c r="J46" s="552">
        <v>91.7</v>
      </c>
      <c r="K46" s="552">
        <v>22.6</v>
      </c>
      <c r="L46" s="552">
        <v>174.9</v>
      </c>
      <c r="M46" s="552">
        <v>478.2</v>
      </c>
      <c r="N46" s="546">
        <v>6.3</v>
      </c>
      <c r="O46" s="487" t="s">
        <v>60</v>
      </c>
      <c r="P46" s="487">
        <v>15</v>
      </c>
      <c r="Q46" s="487">
        <v>1</v>
      </c>
      <c r="R46" s="491">
        <f t="shared" si="23"/>
        <v>2.5000000000000002E-6</v>
      </c>
      <c r="S46" s="492">
        <f t="shared" si="23"/>
        <v>9.1700000000000006E-5</v>
      </c>
      <c r="T46" s="492">
        <f t="shared" si="1"/>
        <v>1E-3</v>
      </c>
      <c r="U46" s="492">
        <f t="shared" si="2"/>
        <v>2.5000000000000001E-9</v>
      </c>
      <c r="V46" s="492">
        <f t="shared" si="3"/>
        <v>2.5000000000000001E-3</v>
      </c>
      <c r="W46" s="492">
        <f t="shared" si="4"/>
        <v>9.1700000000000007E-8</v>
      </c>
      <c r="X46" s="493">
        <f t="shared" si="5"/>
        <v>9.1700000000000004E-2</v>
      </c>
      <c r="Y46" s="482">
        <v>0.39</v>
      </c>
      <c r="Z46" s="482">
        <v>0.02</v>
      </c>
      <c r="AA46" s="552">
        <v>5</v>
      </c>
      <c r="AB46" s="482">
        <v>86</v>
      </c>
      <c r="AC46" s="482">
        <v>5</v>
      </c>
      <c r="AD46" s="482">
        <v>5.7</v>
      </c>
      <c r="AE46" s="482">
        <v>0.3</v>
      </c>
      <c r="AF46" s="482">
        <v>4.1000000000000002E-2</v>
      </c>
      <c r="AG46" s="482">
        <v>2E-3</v>
      </c>
      <c r="AH46" s="482">
        <v>85</v>
      </c>
      <c r="AI46" s="482">
        <v>0</v>
      </c>
      <c r="AJ46" s="545">
        <v>13589509</v>
      </c>
      <c r="AK46" s="545">
        <v>13326</v>
      </c>
      <c r="AL46" s="552">
        <v>0</v>
      </c>
      <c r="AM46" s="497">
        <v>1.524</v>
      </c>
      <c r="AN46" s="497">
        <v>1.5489999999999999</v>
      </c>
      <c r="AO46" s="497">
        <v>0.47199999999999998</v>
      </c>
      <c r="AP46" s="497">
        <v>0.47899999999999998</v>
      </c>
      <c r="AQ46" s="497">
        <f t="shared" si="19"/>
        <v>1.0699999999999998</v>
      </c>
      <c r="AR46" s="499">
        <f t="shared" si="20"/>
        <v>4.2264670798069504E-2</v>
      </c>
      <c r="AS46" s="477">
        <f t="shared" si="10"/>
        <v>4.1000000000000002E-2</v>
      </c>
      <c r="AT46" s="477">
        <f t="shared" si="11"/>
        <v>0.17333333333333334</v>
      </c>
      <c r="AU46" s="478">
        <f t="shared" si="12"/>
        <v>4.7255543438749544E-3</v>
      </c>
      <c r="AV46" s="479">
        <f t="shared" si="21"/>
        <v>-3.0496428680336489</v>
      </c>
      <c r="AW46" s="480">
        <f t="shared" si="22"/>
        <v>-2.4733609841763013</v>
      </c>
      <c r="AX46" s="484" t="s">
        <v>125</v>
      </c>
      <c r="AY46" s="487"/>
      <c r="AZ46" s="484" t="s">
        <v>105</v>
      </c>
      <c r="BA46" s="484" t="s">
        <v>111</v>
      </c>
      <c r="BB46" s="484"/>
      <c r="BC46" s="484"/>
      <c r="BD46" s="484"/>
    </row>
    <row r="47" spans="1:56" ht="13.5" customHeight="1" x14ac:dyDescent="0.45">
      <c r="A47" s="753"/>
      <c r="B47" s="483" t="s">
        <v>123</v>
      </c>
      <c r="C47" s="762"/>
      <c r="D47" s="486" t="s">
        <v>55</v>
      </c>
      <c r="E47" s="487" t="s">
        <v>56</v>
      </c>
      <c r="F47" s="487" t="s">
        <v>57</v>
      </c>
      <c r="G47" s="487" t="s">
        <v>58</v>
      </c>
      <c r="H47" s="488" t="s">
        <v>59</v>
      </c>
      <c r="I47" s="487">
        <v>6.4</v>
      </c>
      <c r="J47" s="552">
        <v>124.8</v>
      </c>
      <c r="K47" s="552">
        <v>25.1</v>
      </c>
      <c r="L47" s="552">
        <v>248.8</v>
      </c>
      <c r="M47" s="552">
        <v>560.5</v>
      </c>
      <c r="N47" s="546">
        <v>6.3</v>
      </c>
      <c r="O47" s="487" t="s">
        <v>60</v>
      </c>
      <c r="P47" s="487">
        <v>15</v>
      </c>
      <c r="Q47" s="487">
        <v>1</v>
      </c>
      <c r="R47" s="491">
        <f t="shared" si="23"/>
        <v>6.4000000000000006E-6</v>
      </c>
      <c r="S47" s="492">
        <f t="shared" si="23"/>
        <v>1.248E-4</v>
      </c>
      <c r="T47" s="492">
        <f t="shared" si="1"/>
        <v>1E-3</v>
      </c>
      <c r="U47" s="492">
        <f t="shared" si="2"/>
        <v>6.4000000000000011E-9</v>
      </c>
      <c r="V47" s="492">
        <f t="shared" si="3"/>
        <v>6.4000000000000012E-3</v>
      </c>
      <c r="W47" s="492">
        <f t="shared" si="4"/>
        <v>1.2480000000000001E-7</v>
      </c>
      <c r="X47" s="493">
        <f t="shared" si="5"/>
        <v>0.12480000000000001</v>
      </c>
      <c r="Y47" s="482">
        <v>0.52</v>
      </c>
      <c r="Z47" s="482">
        <v>0.03</v>
      </c>
      <c r="AA47" s="552">
        <v>6</v>
      </c>
      <c r="AB47" s="482">
        <v>156</v>
      </c>
      <c r="AC47" s="482">
        <v>8</v>
      </c>
      <c r="AD47" s="482">
        <v>10.4</v>
      </c>
      <c r="AE47" s="482">
        <v>0.6</v>
      </c>
      <c r="AF47" s="482">
        <v>5.5E-2</v>
      </c>
      <c r="AG47" s="482">
        <v>3.0000000000000001E-3</v>
      </c>
      <c r="AH47" s="482">
        <v>86</v>
      </c>
      <c r="AI47" s="482">
        <v>1</v>
      </c>
      <c r="AJ47" s="545">
        <v>13558615</v>
      </c>
      <c r="AK47" s="545">
        <v>302381</v>
      </c>
      <c r="AL47" s="552">
        <v>2</v>
      </c>
      <c r="AM47" s="497">
        <v>1.89</v>
      </c>
      <c r="AN47" s="497">
        <v>1.91</v>
      </c>
      <c r="AO47" s="497">
        <v>0.42</v>
      </c>
      <c r="AP47" s="497">
        <v>0.42499999999999999</v>
      </c>
      <c r="AQ47" s="497">
        <f t="shared" si="19"/>
        <v>1.4849999999999999</v>
      </c>
      <c r="AR47" s="499">
        <f t="shared" si="20"/>
        <v>5.5717784103932258E-2</v>
      </c>
      <c r="AS47" s="477">
        <f t="shared" si="10"/>
        <v>5.5E-2</v>
      </c>
      <c r="AT47" s="477">
        <f t="shared" si="11"/>
        <v>9.0277777777777776E-2</v>
      </c>
      <c r="AU47" s="478">
        <f t="shared" si="12"/>
        <v>4.6296296296296294E-3</v>
      </c>
      <c r="AV47" s="631">
        <f t="shared" si="21"/>
        <v>-3.1971700958824849</v>
      </c>
      <c r="AW47" s="480">
        <f t="shared" si="22"/>
        <v>-2.652643017932065</v>
      </c>
      <c r="AX47" s="484" t="s">
        <v>125</v>
      </c>
      <c r="AY47" s="487"/>
      <c r="AZ47" s="484" t="s">
        <v>113</v>
      </c>
      <c r="BA47" s="484" t="s">
        <v>114</v>
      </c>
      <c r="BB47" s="484"/>
      <c r="BC47" s="484"/>
      <c r="BD47" s="484"/>
    </row>
    <row r="48" spans="1:56" ht="13.5" customHeight="1" x14ac:dyDescent="0.45">
      <c r="A48" s="780"/>
      <c r="B48" s="632" t="s">
        <v>117</v>
      </c>
      <c r="C48" s="781"/>
      <c r="D48" s="633" t="s">
        <v>55</v>
      </c>
      <c r="E48" s="565" t="s">
        <v>56</v>
      </c>
      <c r="F48" s="565" t="s">
        <v>57</v>
      </c>
      <c r="G48" s="565" t="s">
        <v>58</v>
      </c>
      <c r="H48" s="634" t="s">
        <v>59</v>
      </c>
      <c r="I48" s="565">
        <v>6.5</v>
      </c>
      <c r="J48" s="566">
        <v>99.4</v>
      </c>
      <c r="K48" s="566">
        <v>27.2</v>
      </c>
      <c r="L48" s="566">
        <v>274</v>
      </c>
      <c r="M48" s="566">
        <v>807.8</v>
      </c>
      <c r="N48" s="567">
        <v>6.3</v>
      </c>
      <c r="O48" s="565" t="s">
        <v>60</v>
      </c>
      <c r="P48" s="565">
        <v>15</v>
      </c>
      <c r="Q48" s="565">
        <v>1</v>
      </c>
      <c r="R48" s="568">
        <f t="shared" si="23"/>
        <v>6.4999999999999996E-6</v>
      </c>
      <c r="S48" s="569">
        <f t="shared" si="23"/>
        <v>9.9400000000000004E-5</v>
      </c>
      <c r="T48" s="569">
        <f t="shared" si="1"/>
        <v>1E-3</v>
      </c>
      <c r="U48" s="569">
        <f t="shared" si="2"/>
        <v>6.4999999999999995E-9</v>
      </c>
      <c r="V48" s="569">
        <f t="shared" si="3"/>
        <v>6.4999999999999997E-3</v>
      </c>
      <c r="W48" s="569">
        <f t="shared" si="4"/>
        <v>9.9400000000000003E-8</v>
      </c>
      <c r="X48" s="570">
        <f t="shared" si="5"/>
        <v>9.9400000000000002E-2</v>
      </c>
      <c r="Y48" s="571">
        <v>0.14000000000000001</v>
      </c>
      <c r="Z48" s="571">
        <v>0.09</v>
      </c>
      <c r="AA48" s="566">
        <v>64</v>
      </c>
      <c r="AB48" s="571">
        <v>55</v>
      </c>
      <c r="AC48" s="571">
        <v>35</v>
      </c>
      <c r="AD48" s="571">
        <v>4</v>
      </c>
      <c r="AE48" s="571">
        <v>2</v>
      </c>
      <c r="AF48" s="571">
        <v>1.4E-2</v>
      </c>
      <c r="AG48" s="571">
        <v>8.9999999999999993E-3</v>
      </c>
      <c r="AH48" s="571">
        <v>80</v>
      </c>
      <c r="AI48" s="571">
        <v>4</v>
      </c>
      <c r="AJ48" s="635">
        <v>13360229</v>
      </c>
      <c r="AK48" s="635">
        <v>794129</v>
      </c>
      <c r="AL48" s="566">
        <v>6</v>
      </c>
      <c r="AM48" s="575">
        <v>1.4970000000000001</v>
      </c>
      <c r="AN48" s="575">
        <v>1.5149999999999999</v>
      </c>
      <c r="AO48" s="575">
        <v>0.121</v>
      </c>
      <c r="AP48" s="575">
        <v>0.122</v>
      </c>
      <c r="AQ48" s="575">
        <f t="shared" si="19"/>
        <v>1.3929999999999998</v>
      </c>
      <c r="AR48" s="577">
        <f t="shared" si="20"/>
        <v>1.4460449267196534E-2</v>
      </c>
      <c r="AS48" s="529">
        <f t="shared" si="10"/>
        <v>1.4E-2</v>
      </c>
      <c r="AT48" s="529">
        <f t="shared" si="11"/>
        <v>2.3931623931623937E-2</v>
      </c>
      <c r="AU48" s="530">
        <f t="shared" si="12"/>
        <v>1.5649452269170579E-3</v>
      </c>
      <c r="AV48" s="593">
        <f t="shared" si="21"/>
        <v>-4.4924818776688982</v>
      </c>
      <c r="AW48" s="532">
        <f t="shared" si="22"/>
        <v>-4.0006262334917384</v>
      </c>
      <c r="AX48" s="578" t="s">
        <v>125</v>
      </c>
      <c r="AY48" s="565"/>
      <c r="AZ48" s="484" t="s">
        <v>113</v>
      </c>
      <c r="BA48" s="484" t="s">
        <v>116</v>
      </c>
      <c r="BB48" s="484"/>
      <c r="BC48" s="484"/>
      <c r="BD48" s="484"/>
    </row>
    <row r="49" spans="1:56" ht="13.5" customHeight="1" x14ac:dyDescent="0.45">
      <c r="A49" s="782" t="s">
        <v>183</v>
      </c>
      <c r="B49" s="456" t="s">
        <v>100</v>
      </c>
      <c r="C49" s="783" t="s">
        <v>185</v>
      </c>
      <c r="D49" s="636" t="s">
        <v>55</v>
      </c>
      <c r="E49" s="597" t="s">
        <v>56</v>
      </c>
      <c r="F49" s="597" t="s">
        <v>57</v>
      </c>
      <c r="G49" s="597" t="s">
        <v>58</v>
      </c>
      <c r="H49" s="637" t="s">
        <v>59</v>
      </c>
      <c r="I49" s="487">
        <v>4.5</v>
      </c>
      <c r="J49" s="487">
        <v>90</v>
      </c>
      <c r="K49" s="487">
        <v>9</v>
      </c>
      <c r="L49" s="487">
        <v>100</v>
      </c>
      <c r="M49" s="487">
        <v>100</v>
      </c>
      <c r="N49" s="599">
        <v>6.3</v>
      </c>
      <c r="O49" s="597" t="s">
        <v>60</v>
      </c>
      <c r="P49" s="597">
        <v>15</v>
      </c>
      <c r="Q49" s="597">
        <v>1</v>
      </c>
      <c r="R49" s="491">
        <f t="shared" si="23"/>
        <v>4.5000000000000001E-6</v>
      </c>
      <c r="S49" s="492">
        <f t="shared" si="23"/>
        <v>9.0000000000000006E-5</v>
      </c>
      <c r="T49" s="492">
        <f t="shared" si="1"/>
        <v>1E-3</v>
      </c>
      <c r="U49" s="492">
        <f t="shared" si="2"/>
        <v>4.5000000000000006E-9</v>
      </c>
      <c r="V49" s="492">
        <f t="shared" si="3"/>
        <v>4.5000000000000005E-3</v>
      </c>
      <c r="W49" s="492">
        <f t="shared" si="4"/>
        <v>9.0000000000000012E-8</v>
      </c>
      <c r="X49" s="493">
        <f t="shared" si="5"/>
        <v>9.0000000000000011E-2</v>
      </c>
      <c r="Y49" s="482">
        <v>0.8</v>
      </c>
      <c r="Z49" s="482">
        <v>0.2</v>
      </c>
      <c r="AA49" s="552">
        <v>25</v>
      </c>
      <c r="AB49" s="482">
        <v>175</v>
      </c>
      <c r="AC49" s="482">
        <v>38</v>
      </c>
      <c r="AD49" s="482">
        <v>12</v>
      </c>
      <c r="AE49" s="482">
        <v>3</v>
      </c>
      <c r="AF49" s="482">
        <v>0.08</v>
      </c>
      <c r="AG49" s="482">
        <v>0.02</v>
      </c>
      <c r="AH49" s="482">
        <v>84</v>
      </c>
      <c r="AI49" s="482">
        <v>0</v>
      </c>
      <c r="AJ49" s="545">
        <v>13218647</v>
      </c>
      <c r="AK49" s="545">
        <v>97310</v>
      </c>
      <c r="AL49" s="552">
        <v>1</v>
      </c>
      <c r="AM49" s="497">
        <v>1.04</v>
      </c>
      <c r="AN49" s="497">
        <v>1.0249999999999999</v>
      </c>
      <c r="AO49" s="497">
        <v>0.66900000000000004</v>
      </c>
      <c r="AP49" s="497">
        <v>0.69499999999999995</v>
      </c>
      <c r="AQ49" s="497">
        <f t="shared" si="19"/>
        <v>0.32999999999999996</v>
      </c>
      <c r="AR49" s="638">
        <f t="shared" si="20"/>
        <v>8.8028274006359153E-2</v>
      </c>
      <c r="AS49" s="477">
        <f t="shared" si="10"/>
        <v>0.08</v>
      </c>
      <c r="AT49" s="477">
        <f t="shared" si="11"/>
        <v>0.19753086419753085</v>
      </c>
      <c r="AU49" s="478">
        <f t="shared" si="12"/>
        <v>9.8765432098765413E-3</v>
      </c>
      <c r="AV49" s="479">
        <f t="shared" si="21"/>
        <v>-2.5825541718936948</v>
      </c>
      <c r="AW49" s="480">
        <f t="shared" si="22"/>
        <v>-2.0737945383704566</v>
      </c>
      <c r="AX49" s="484"/>
      <c r="AY49" s="487"/>
      <c r="AZ49" s="775" t="s">
        <v>379</v>
      </c>
      <c r="BA49" s="786"/>
      <c r="BB49" s="484"/>
      <c r="BC49" s="484"/>
      <c r="BD49" s="484"/>
    </row>
    <row r="50" spans="1:56" ht="13.5" customHeight="1" x14ac:dyDescent="0.45">
      <c r="A50" s="753"/>
      <c r="B50" s="483" t="s">
        <v>102</v>
      </c>
      <c r="C50" s="784"/>
      <c r="D50" s="486" t="s">
        <v>55</v>
      </c>
      <c r="E50" s="487" t="s">
        <v>56</v>
      </c>
      <c r="F50" s="487" t="s">
        <v>57</v>
      </c>
      <c r="G50" s="487" t="s">
        <v>58</v>
      </c>
      <c r="H50" s="488" t="s">
        <v>59</v>
      </c>
      <c r="I50" s="487">
        <v>4.5</v>
      </c>
      <c r="J50" s="487">
        <v>90</v>
      </c>
      <c r="K50" s="487">
        <v>9</v>
      </c>
      <c r="L50" s="487">
        <v>500</v>
      </c>
      <c r="M50" s="487">
        <v>100</v>
      </c>
      <c r="N50" s="546">
        <v>6.3</v>
      </c>
      <c r="O50" s="487" t="s">
        <v>60</v>
      </c>
      <c r="P50" s="487">
        <v>15</v>
      </c>
      <c r="Q50" s="487">
        <v>1</v>
      </c>
      <c r="R50" s="491">
        <f t="shared" si="23"/>
        <v>4.5000000000000001E-6</v>
      </c>
      <c r="S50" s="492">
        <f t="shared" si="23"/>
        <v>9.0000000000000006E-5</v>
      </c>
      <c r="T50" s="492">
        <f t="shared" si="1"/>
        <v>1E-3</v>
      </c>
      <c r="U50" s="492">
        <f t="shared" si="2"/>
        <v>4.5000000000000006E-9</v>
      </c>
      <c r="V50" s="492">
        <f t="shared" si="3"/>
        <v>4.5000000000000005E-3</v>
      </c>
      <c r="W50" s="492">
        <f t="shared" si="4"/>
        <v>9.0000000000000012E-8</v>
      </c>
      <c r="X50" s="493">
        <f t="shared" si="5"/>
        <v>9.0000000000000011E-2</v>
      </c>
      <c r="Y50" s="482">
        <v>1.06</v>
      </c>
      <c r="Z50" s="482">
        <v>0.08</v>
      </c>
      <c r="AA50" s="552">
        <v>8</v>
      </c>
      <c r="AB50" s="482">
        <v>236</v>
      </c>
      <c r="AC50" s="482">
        <v>17</v>
      </c>
      <c r="AD50" s="482">
        <v>16</v>
      </c>
      <c r="AE50" s="482">
        <v>1</v>
      </c>
      <c r="AF50" s="482">
        <v>0.113</v>
      </c>
      <c r="AG50" s="482">
        <v>8.0000000000000002E-3</v>
      </c>
      <c r="AH50" s="482">
        <v>82</v>
      </c>
      <c r="AI50" s="482">
        <v>0</v>
      </c>
      <c r="AJ50" s="545">
        <v>12386749</v>
      </c>
      <c r="AK50" s="545">
        <v>447314</v>
      </c>
      <c r="AL50" s="552">
        <v>4</v>
      </c>
      <c r="AM50" s="497">
        <v>1.0860000000000001</v>
      </c>
      <c r="AN50" s="497">
        <v>1.0760000000000001</v>
      </c>
      <c r="AO50" s="497">
        <v>0.66500000000000004</v>
      </c>
      <c r="AP50" s="497">
        <v>0.69199999999999995</v>
      </c>
      <c r="AQ50" s="497">
        <f t="shared" si="19"/>
        <v>0.38400000000000012</v>
      </c>
      <c r="AR50" s="554">
        <f t="shared" si="20"/>
        <v>0.12309839591972715</v>
      </c>
      <c r="AS50" s="477">
        <f t="shared" si="10"/>
        <v>0.113</v>
      </c>
      <c r="AT50" s="477">
        <f t="shared" si="11"/>
        <v>0.26172839506172835</v>
      </c>
      <c r="AU50" s="478">
        <f t="shared" si="12"/>
        <v>1.3086419753086418E-2</v>
      </c>
      <c r="AV50" s="479">
        <f t="shared" si="21"/>
        <v>-2.2755622226154002</v>
      </c>
      <c r="AW50" s="480">
        <f t="shared" si="22"/>
        <v>-1.7604077166321344</v>
      </c>
      <c r="AX50" s="484"/>
      <c r="AY50" s="487"/>
      <c r="AZ50" s="787"/>
      <c r="BA50" s="787"/>
      <c r="BB50" s="484"/>
      <c r="BC50" s="484"/>
      <c r="BD50" s="484"/>
    </row>
    <row r="51" spans="1:56" ht="13.5" customHeight="1" x14ac:dyDescent="0.45">
      <c r="A51" s="753"/>
      <c r="B51" s="483" t="s">
        <v>107</v>
      </c>
      <c r="C51" s="784"/>
      <c r="D51" s="486" t="s">
        <v>55</v>
      </c>
      <c r="E51" s="487" t="s">
        <v>56</v>
      </c>
      <c r="F51" s="487" t="s">
        <v>57</v>
      </c>
      <c r="G51" s="487" t="s">
        <v>58</v>
      </c>
      <c r="H51" s="488" t="s">
        <v>59</v>
      </c>
      <c r="I51" s="487">
        <v>6</v>
      </c>
      <c r="J51" s="487">
        <v>120</v>
      </c>
      <c r="K51" s="487">
        <v>12</v>
      </c>
      <c r="L51" s="487">
        <v>100</v>
      </c>
      <c r="M51" s="487">
        <v>100</v>
      </c>
      <c r="N51" s="546">
        <v>6.3</v>
      </c>
      <c r="O51" s="487" t="s">
        <v>60</v>
      </c>
      <c r="P51" s="487">
        <v>15</v>
      </c>
      <c r="Q51" s="487">
        <v>1</v>
      </c>
      <c r="R51" s="491">
        <f t="shared" si="23"/>
        <v>6.0000000000000002E-6</v>
      </c>
      <c r="S51" s="492">
        <f t="shared" si="23"/>
        <v>1.2E-4</v>
      </c>
      <c r="T51" s="492">
        <f t="shared" si="1"/>
        <v>1E-3</v>
      </c>
      <c r="U51" s="492">
        <f t="shared" si="2"/>
        <v>6E-9</v>
      </c>
      <c r="V51" s="492">
        <f t="shared" si="3"/>
        <v>6.0000000000000001E-3</v>
      </c>
      <c r="W51" s="492">
        <f t="shared" si="4"/>
        <v>1.2000000000000002E-7</v>
      </c>
      <c r="X51" s="493">
        <f t="shared" si="5"/>
        <v>0.12000000000000001</v>
      </c>
      <c r="Y51" s="482">
        <v>1.06</v>
      </c>
      <c r="Z51" s="482">
        <v>0.02</v>
      </c>
      <c r="AA51" s="552">
        <v>2</v>
      </c>
      <c r="AB51" s="482">
        <v>178</v>
      </c>
      <c r="AC51" s="482">
        <v>2</v>
      </c>
      <c r="AD51" s="482">
        <v>11.8</v>
      </c>
      <c r="AE51" s="482">
        <v>0.1</v>
      </c>
      <c r="AF51" s="482">
        <v>0.113</v>
      </c>
      <c r="AG51" s="482">
        <v>2E-3</v>
      </c>
      <c r="AH51" s="482">
        <v>86</v>
      </c>
      <c r="AI51" s="482">
        <v>1</v>
      </c>
      <c r="AJ51" s="553">
        <v>11806657</v>
      </c>
      <c r="AK51" s="553">
        <v>1469892</v>
      </c>
      <c r="AL51" s="552">
        <v>12</v>
      </c>
      <c r="AM51" s="497">
        <v>1.3740000000000001</v>
      </c>
      <c r="AN51" s="497">
        <v>1.357</v>
      </c>
      <c r="AO51" s="497">
        <v>1.0549999999999999</v>
      </c>
      <c r="AP51" s="497">
        <v>1.0980000000000001</v>
      </c>
      <c r="AQ51" s="497">
        <f t="shared" si="19"/>
        <v>0.2589999999999999</v>
      </c>
      <c r="AR51" s="554">
        <f t="shared" si="20"/>
        <v>0.11798693753910978</v>
      </c>
      <c r="AS51" s="477">
        <f t="shared" si="10"/>
        <v>0.113</v>
      </c>
      <c r="AT51" s="477">
        <f t="shared" si="11"/>
        <v>0.1962962962962963</v>
      </c>
      <c r="AU51" s="478">
        <f t="shared" si="12"/>
        <v>9.8148148148148144E-3</v>
      </c>
      <c r="AV51" s="479">
        <f t="shared" si="21"/>
        <v>-2.4481714660864689</v>
      </c>
      <c r="AW51" s="480">
        <f t="shared" si="22"/>
        <v>-1.9042487528580248</v>
      </c>
      <c r="AX51" s="484"/>
      <c r="AY51" s="487"/>
      <c r="AZ51" s="787"/>
      <c r="BA51" s="787"/>
      <c r="BB51" s="484"/>
      <c r="BC51" s="484"/>
      <c r="BD51" s="484"/>
    </row>
    <row r="52" spans="1:56" ht="15" customHeight="1" x14ac:dyDescent="0.45">
      <c r="A52" s="753"/>
      <c r="B52" s="483" t="s">
        <v>110</v>
      </c>
      <c r="C52" s="784"/>
      <c r="D52" s="486" t="s">
        <v>55</v>
      </c>
      <c r="E52" s="487" t="s">
        <v>56</v>
      </c>
      <c r="F52" s="487" t="s">
        <v>57</v>
      </c>
      <c r="G52" s="487" t="s">
        <v>58</v>
      </c>
      <c r="H52" s="488" t="s">
        <v>59</v>
      </c>
      <c r="I52" s="487">
        <v>6</v>
      </c>
      <c r="J52" s="487">
        <v>120</v>
      </c>
      <c r="K52" s="487">
        <v>12</v>
      </c>
      <c r="L52" s="487">
        <v>500</v>
      </c>
      <c r="M52" s="487">
        <v>100</v>
      </c>
      <c r="N52" s="546">
        <v>6.3</v>
      </c>
      <c r="O52" s="487" t="s">
        <v>60</v>
      </c>
      <c r="P52" s="487">
        <v>15</v>
      </c>
      <c r="Q52" s="487">
        <v>1</v>
      </c>
      <c r="R52" s="491">
        <f t="shared" ref="R52:S67" si="24">I52/1000000</f>
        <v>6.0000000000000002E-6</v>
      </c>
      <c r="S52" s="492">
        <f t="shared" si="24"/>
        <v>1.2E-4</v>
      </c>
      <c r="T52" s="492">
        <f t="shared" si="1"/>
        <v>1E-3</v>
      </c>
      <c r="U52" s="492">
        <f t="shared" si="2"/>
        <v>6E-9</v>
      </c>
      <c r="V52" s="492">
        <f t="shared" si="3"/>
        <v>6.0000000000000001E-3</v>
      </c>
      <c r="W52" s="492">
        <f t="shared" si="4"/>
        <v>1.2000000000000002E-7</v>
      </c>
      <c r="X52" s="493">
        <f t="shared" si="5"/>
        <v>0.12000000000000001</v>
      </c>
      <c r="Y52" s="482">
        <v>1.37</v>
      </c>
      <c r="Z52" s="482">
        <v>0.06</v>
      </c>
      <c r="AA52" s="482">
        <v>4</v>
      </c>
      <c r="AB52" s="482">
        <v>229</v>
      </c>
      <c r="AC52" s="482">
        <v>10</v>
      </c>
      <c r="AD52" s="482">
        <v>15.3</v>
      </c>
      <c r="AE52" s="482">
        <v>0.7</v>
      </c>
      <c r="AF52" s="482">
        <v>0.14499999999999999</v>
      </c>
      <c r="AG52" s="482">
        <v>6.0000000000000001E-3</v>
      </c>
      <c r="AH52" s="482">
        <v>85</v>
      </c>
      <c r="AI52" s="482">
        <v>4</v>
      </c>
      <c r="AJ52" s="482">
        <v>12137994</v>
      </c>
      <c r="AK52" s="482">
        <v>835494</v>
      </c>
      <c r="AL52" s="482">
        <v>7</v>
      </c>
      <c r="AM52" s="482">
        <v>1.4770000000000001</v>
      </c>
      <c r="AN52" s="482">
        <v>1.4610000000000001</v>
      </c>
      <c r="AO52" s="482">
        <v>0.95599999999999996</v>
      </c>
      <c r="AP52" s="482">
        <v>0.999</v>
      </c>
      <c r="AQ52" s="497">
        <f t="shared" si="19"/>
        <v>0.46200000000000008</v>
      </c>
      <c r="AR52" s="554">
        <f t="shared" si="20"/>
        <v>0.15000144434988874</v>
      </c>
      <c r="AS52" s="477">
        <f t="shared" si="10"/>
        <v>0.14499999999999999</v>
      </c>
      <c r="AT52" s="477">
        <f t="shared" si="11"/>
        <v>0.25370370370370371</v>
      </c>
      <c r="AU52" s="478">
        <f t="shared" si="12"/>
        <v>1.2685185185185185E-2</v>
      </c>
      <c r="AV52" s="479">
        <f t="shared" si="21"/>
        <v>-2.1945079975735404</v>
      </c>
      <c r="AW52" s="480">
        <f t="shared" si="22"/>
        <v>-1.651304875145879</v>
      </c>
      <c r="AX52" s="639"/>
      <c r="AZ52" s="787"/>
      <c r="BA52" s="787"/>
    </row>
    <row r="53" spans="1:56" ht="15" customHeight="1" x14ac:dyDescent="0.45">
      <c r="A53" s="753"/>
      <c r="B53" s="483" t="s">
        <v>136</v>
      </c>
      <c r="C53" s="784"/>
      <c r="D53" s="486" t="s">
        <v>55</v>
      </c>
      <c r="E53" s="487" t="s">
        <v>56</v>
      </c>
      <c r="F53" s="487" t="s">
        <v>57</v>
      </c>
      <c r="G53" s="487" t="s">
        <v>58</v>
      </c>
      <c r="H53" s="488" t="s">
        <v>59</v>
      </c>
      <c r="I53" s="487">
        <v>9</v>
      </c>
      <c r="J53" s="487">
        <v>180</v>
      </c>
      <c r="K53" s="487">
        <v>18</v>
      </c>
      <c r="L53" s="487">
        <v>500</v>
      </c>
      <c r="M53" s="487">
        <v>100</v>
      </c>
      <c r="N53" s="546">
        <v>6.3</v>
      </c>
      <c r="O53" s="487" t="s">
        <v>60</v>
      </c>
      <c r="P53" s="487">
        <v>15</v>
      </c>
      <c r="Q53" s="487">
        <v>1</v>
      </c>
      <c r="R53" s="491">
        <f t="shared" si="24"/>
        <v>9.0000000000000002E-6</v>
      </c>
      <c r="S53" s="492">
        <f t="shared" si="24"/>
        <v>1.8000000000000001E-4</v>
      </c>
      <c r="T53" s="492">
        <f t="shared" si="1"/>
        <v>1E-3</v>
      </c>
      <c r="U53" s="492">
        <f t="shared" si="2"/>
        <v>9.0000000000000012E-9</v>
      </c>
      <c r="V53" s="492">
        <f t="shared" si="3"/>
        <v>9.0000000000000011E-3</v>
      </c>
      <c r="W53" s="492">
        <f t="shared" si="4"/>
        <v>1.8000000000000002E-7</v>
      </c>
      <c r="X53" s="493">
        <f t="shared" si="5"/>
        <v>0.18000000000000002</v>
      </c>
      <c r="Y53" s="482">
        <v>1.64</v>
      </c>
      <c r="Z53" s="482">
        <v>0.03</v>
      </c>
      <c r="AA53" s="482">
        <v>2</v>
      </c>
      <c r="AB53" s="482">
        <v>183</v>
      </c>
      <c r="AC53" s="482">
        <v>4</v>
      </c>
      <c r="AD53" s="482">
        <v>12.2</v>
      </c>
      <c r="AE53" s="482">
        <v>0.2</v>
      </c>
      <c r="AF53" s="482">
        <v>0.17399999999999999</v>
      </c>
      <c r="AG53" s="482">
        <v>3.0000000000000001E-3</v>
      </c>
      <c r="AH53" s="482">
        <v>85</v>
      </c>
      <c r="AI53" s="482">
        <v>0</v>
      </c>
      <c r="AJ53" s="482">
        <v>11026363</v>
      </c>
      <c r="AK53" s="482">
        <v>748112</v>
      </c>
      <c r="AL53" s="482">
        <v>7</v>
      </c>
      <c r="AM53" s="482">
        <v>2.2080000000000002</v>
      </c>
      <c r="AN53" s="482">
        <v>2.1749999999999998</v>
      </c>
      <c r="AO53" s="482">
        <v>1.5569999999999999</v>
      </c>
      <c r="AP53" s="482">
        <v>1.6279999999999999</v>
      </c>
      <c r="AQ53" s="497">
        <f t="shared" si="19"/>
        <v>0.54699999999999993</v>
      </c>
      <c r="AR53" s="554">
        <f t="shared" si="20"/>
        <v>0.1750845455915053</v>
      </c>
      <c r="AS53" s="477">
        <f t="shared" si="10"/>
        <v>0.17399999999999999</v>
      </c>
      <c r="AT53" s="477">
        <f t="shared" si="11"/>
        <v>0.20246913580246909</v>
      </c>
      <c r="AU53" s="478">
        <f t="shared" si="12"/>
        <v>1.0123456790123454E-2</v>
      </c>
      <c r="AV53" s="631">
        <f t="shared" si="21"/>
        <v>-2.2569271385232135</v>
      </c>
      <c r="AW53" s="480">
        <f t="shared" si="22"/>
        <v>-1.6729338998049472</v>
      </c>
      <c r="AX53" s="639"/>
      <c r="AZ53" s="787"/>
      <c r="BA53" s="787"/>
    </row>
    <row r="54" spans="1:56" s="560" customFormat="1" ht="15" customHeight="1" x14ac:dyDescent="0.45">
      <c r="A54" s="780"/>
      <c r="B54" s="632" t="s">
        <v>123</v>
      </c>
      <c r="C54" s="785"/>
      <c r="D54" s="640" t="s">
        <v>55</v>
      </c>
      <c r="E54" s="619" t="s">
        <v>56</v>
      </c>
      <c r="F54" s="619" t="s">
        <v>57</v>
      </c>
      <c r="G54" s="619" t="s">
        <v>58</v>
      </c>
      <c r="H54" s="641" t="s">
        <v>59</v>
      </c>
      <c r="I54" s="640">
        <v>1.5</v>
      </c>
      <c r="J54" s="642">
        <v>30</v>
      </c>
      <c r="K54" s="642">
        <v>3</v>
      </c>
      <c r="L54" s="642">
        <v>100</v>
      </c>
      <c r="M54" s="643">
        <v>100</v>
      </c>
      <c r="N54" s="644">
        <v>6.3</v>
      </c>
      <c r="O54" s="619" t="s">
        <v>60</v>
      </c>
      <c r="P54" s="619">
        <v>15</v>
      </c>
      <c r="Q54" s="619">
        <v>1</v>
      </c>
      <c r="R54" s="620">
        <f t="shared" si="24"/>
        <v>1.5E-6</v>
      </c>
      <c r="S54" s="621">
        <f t="shared" si="24"/>
        <v>3.0000000000000001E-5</v>
      </c>
      <c r="T54" s="621">
        <f t="shared" si="1"/>
        <v>1E-3</v>
      </c>
      <c r="U54" s="621">
        <f t="shared" si="2"/>
        <v>1.5E-9</v>
      </c>
      <c r="V54" s="621">
        <f t="shared" si="3"/>
        <v>1.5E-3</v>
      </c>
      <c r="W54" s="621">
        <f t="shared" si="4"/>
        <v>3.0000000000000004E-8</v>
      </c>
      <c r="X54" s="622">
        <f t="shared" si="5"/>
        <v>3.0000000000000002E-2</v>
      </c>
      <c r="Y54" s="645">
        <v>0.36</v>
      </c>
      <c r="Z54" s="646">
        <v>0.01</v>
      </c>
      <c r="AA54" s="646">
        <v>3</v>
      </c>
      <c r="AB54" s="646">
        <v>240</v>
      </c>
      <c r="AC54" s="646">
        <v>9</v>
      </c>
      <c r="AD54" s="646">
        <v>16</v>
      </c>
      <c r="AE54" s="646">
        <v>0.6</v>
      </c>
      <c r="AF54" s="646">
        <v>3.7999999999999999E-2</v>
      </c>
      <c r="AG54" s="646">
        <v>2E-3</v>
      </c>
      <c r="AH54" s="646">
        <v>82</v>
      </c>
      <c r="AI54" s="646">
        <v>2</v>
      </c>
      <c r="AJ54" s="646">
        <v>12529644</v>
      </c>
      <c r="AK54" s="646">
        <v>856941</v>
      </c>
      <c r="AL54" s="646">
        <v>7</v>
      </c>
      <c r="AM54" s="646">
        <v>0.373</v>
      </c>
      <c r="AN54" s="646">
        <v>0.36899999999999999</v>
      </c>
      <c r="AO54" s="646">
        <v>0.25900000000000001</v>
      </c>
      <c r="AP54" s="646">
        <v>0.26700000000000002</v>
      </c>
      <c r="AQ54" s="629">
        <f t="shared" si="19"/>
        <v>0.10199999999999998</v>
      </c>
      <c r="AR54" s="647">
        <f t="shared" si="20"/>
        <v>6.5931354631938638E-2</v>
      </c>
      <c r="AS54" s="529">
        <f t="shared" si="10"/>
        <v>3.7999999999999999E-2</v>
      </c>
      <c r="AT54" s="529">
        <f t="shared" si="11"/>
        <v>0.26666666666666666</v>
      </c>
      <c r="AU54" s="530">
        <f t="shared" si="12"/>
        <v>1.3333333333333331E-2</v>
      </c>
      <c r="AV54" s="593">
        <f t="shared" si="21"/>
        <v>-2.7002676064024906</v>
      </c>
      <c r="AW54" s="532">
        <f t="shared" si="22"/>
        <v>-2.2959624796190354</v>
      </c>
      <c r="AX54" s="648"/>
      <c r="AZ54" s="788"/>
      <c r="BA54" s="788"/>
    </row>
    <row r="55" spans="1:56" ht="15" customHeight="1" x14ac:dyDescent="0.45">
      <c r="A55" s="782" t="s">
        <v>187</v>
      </c>
      <c r="B55" s="483" t="s">
        <v>100</v>
      </c>
      <c r="C55" s="789" t="s">
        <v>380</v>
      </c>
      <c r="D55" s="486" t="s">
        <v>55</v>
      </c>
      <c r="E55" s="487" t="s">
        <v>56</v>
      </c>
      <c r="F55" s="487" t="s">
        <v>57</v>
      </c>
      <c r="G55" s="487" t="s">
        <v>58</v>
      </c>
      <c r="H55" s="488" t="s">
        <v>59</v>
      </c>
      <c r="I55" s="487">
        <v>3.4</v>
      </c>
      <c r="J55" s="552">
        <v>104</v>
      </c>
      <c r="K55" s="552">
        <v>30.9</v>
      </c>
      <c r="L55" s="552">
        <v>189</v>
      </c>
      <c r="M55" s="552">
        <v>502.6</v>
      </c>
      <c r="N55" s="546">
        <v>6.3</v>
      </c>
      <c r="O55" s="487" t="s">
        <v>60</v>
      </c>
      <c r="P55" s="487">
        <v>15</v>
      </c>
      <c r="Q55" s="487">
        <v>1</v>
      </c>
      <c r="R55" s="491">
        <f t="shared" si="24"/>
        <v>3.4000000000000001E-6</v>
      </c>
      <c r="S55" s="492">
        <f t="shared" si="24"/>
        <v>1.0399999999999999E-4</v>
      </c>
      <c r="T55" s="492">
        <f t="shared" si="1"/>
        <v>1E-3</v>
      </c>
      <c r="U55" s="492">
        <f t="shared" si="2"/>
        <v>3.4000000000000003E-9</v>
      </c>
      <c r="V55" s="492">
        <f t="shared" si="3"/>
        <v>3.4000000000000002E-3</v>
      </c>
      <c r="W55" s="492">
        <f t="shared" si="4"/>
        <v>1.0399999999999999E-7</v>
      </c>
      <c r="X55" s="493">
        <f t="shared" si="5"/>
        <v>0.104</v>
      </c>
      <c r="Y55" s="482">
        <v>1.1000000000000001</v>
      </c>
      <c r="Z55" s="482">
        <v>0.03</v>
      </c>
      <c r="AA55" s="482">
        <v>3</v>
      </c>
      <c r="AB55" s="482">
        <v>323</v>
      </c>
      <c r="AC55" s="482">
        <v>9</v>
      </c>
      <c r="AD55" s="482">
        <v>21.5</v>
      </c>
      <c r="AE55" s="482">
        <v>0.6</v>
      </c>
      <c r="AF55" s="482">
        <v>0.11600000000000001</v>
      </c>
      <c r="AG55" s="482">
        <v>3.0000000000000001E-3</v>
      </c>
      <c r="AH55" s="482">
        <v>89</v>
      </c>
      <c r="AI55" s="482">
        <v>0</v>
      </c>
      <c r="AJ55" s="482">
        <v>14029904</v>
      </c>
      <c r="AK55" s="482">
        <v>227024</v>
      </c>
      <c r="AL55" s="482">
        <v>2</v>
      </c>
      <c r="AM55" s="497">
        <v>1.302</v>
      </c>
      <c r="AN55" s="497">
        <v>1.3180000000000001</v>
      </c>
      <c r="AO55" s="497">
        <v>0.98699999999999999</v>
      </c>
      <c r="AP55" s="497">
        <v>1.03</v>
      </c>
      <c r="AQ55" s="497">
        <f t="shared" si="19"/>
        <v>0.28800000000000003</v>
      </c>
      <c r="AR55" s="554">
        <f t="shared" si="20"/>
        <v>0.12209092695157545</v>
      </c>
      <c r="AS55" s="477">
        <f t="shared" si="10"/>
        <v>0.11600000000000001</v>
      </c>
      <c r="AT55" s="477">
        <f t="shared" si="11"/>
        <v>0.35947712418300654</v>
      </c>
      <c r="AU55" s="478">
        <f t="shared" si="12"/>
        <v>1.1752136752136754E-2</v>
      </c>
      <c r="AV55" s="479">
        <f t="shared" si="21"/>
        <v>-2.1596519703501391</v>
      </c>
      <c r="AW55" s="480">
        <f t="shared" si="22"/>
        <v>-1.5886349120178684</v>
      </c>
      <c r="AX55" s="639"/>
      <c r="AZ55" s="481" t="s">
        <v>105</v>
      </c>
      <c r="BA55" s="481" t="s">
        <v>106</v>
      </c>
    </row>
    <row r="56" spans="1:56" ht="15" customHeight="1" x14ac:dyDescent="0.45">
      <c r="A56" s="753"/>
      <c r="B56" s="483" t="s">
        <v>102</v>
      </c>
      <c r="C56" s="762"/>
      <c r="D56" s="486" t="s">
        <v>55</v>
      </c>
      <c r="E56" s="487" t="s">
        <v>56</v>
      </c>
      <c r="F56" s="487" t="s">
        <v>57</v>
      </c>
      <c r="G56" s="487" t="s">
        <v>58</v>
      </c>
      <c r="H56" s="488" t="s">
        <v>59</v>
      </c>
      <c r="I56" s="487">
        <v>2.2000000000000002</v>
      </c>
      <c r="J56" s="552">
        <v>108.8</v>
      </c>
      <c r="K56" s="552">
        <v>31.8</v>
      </c>
      <c r="L56" s="552">
        <v>195.4</v>
      </c>
      <c r="M56" s="552">
        <v>508.5</v>
      </c>
      <c r="N56" s="546">
        <v>6.3</v>
      </c>
      <c r="O56" s="487" t="s">
        <v>60</v>
      </c>
      <c r="P56" s="487">
        <v>15</v>
      </c>
      <c r="Q56" s="487">
        <v>1</v>
      </c>
      <c r="R56" s="491">
        <f t="shared" si="24"/>
        <v>2.2000000000000001E-6</v>
      </c>
      <c r="S56" s="492">
        <f t="shared" si="24"/>
        <v>1.088E-4</v>
      </c>
      <c r="T56" s="492">
        <f t="shared" si="1"/>
        <v>1E-3</v>
      </c>
      <c r="U56" s="492">
        <f t="shared" si="2"/>
        <v>2.2000000000000003E-9</v>
      </c>
      <c r="V56" s="492">
        <f t="shared" si="3"/>
        <v>2.2000000000000001E-3</v>
      </c>
      <c r="W56" s="492">
        <f t="shared" si="4"/>
        <v>1.0880000000000001E-7</v>
      </c>
      <c r="X56" s="493">
        <f t="shared" si="5"/>
        <v>0.10880000000000001</v>
      </c>
      <c r="Y56" s="482">
        <v>0.93</v>
      </c>
      <c r="Z56" s="482">
        <v>0.02</v>
      </c>
      <c r="AA56" s="482">
        <v>2</v>
      </c>
      <c r="AB56" s="482">
        <v>422</v>
      </c>
      <c r="AC56" s="482">
        <v>8</v>
      </c>
      <c r="AD56" s="482">
        <v>28.1</v>
      </c>
      <c r="AE56" s="482">
        <v>0.6</v>
      </c>
      <c r="AF56" s="482">
        <v>9.8000000000000004E-2</v>
      </c>
      <c r="AG56" s="482">
        <v>2E-3</v>
      </c>
      <c r="AH56" s="482">
        <v>89</v>
      </c>
      <c r="AI56" s="482">
        <v>0</v>
      </c>
      <c r="AJ56" s="482">
        <v>13275865</v>
      </c>
      <c r="AK56" s="482">
        <v>217350</v>
      </c>
      <c r="AL56" s="482">
        <v>2</v>
      </c>
      <c r="AM56" s="497">
        <v>1.331</v>
      </c>
      <c r="AN56" s="497">
        <v>1.3520000000000001</v>
      </c>
      <c r="AO56" s="497">
        <v>1.079</v>
      </c>
      <c r="AP56" s="497">
        <v>1.1240000000000001</v>
      </c>
      <c r="AQ56" s="497">
        <f t="shared" si="19"/>
        <v>0.22799999999999998</v>
      </c>
      <c r="AR56" s="554">
        <f t="shared" si="20"/>
        <v>0.10279712422908351</v>
      </c>
      <c r="AS56" s="477">
        <f t="shared" si="10"/>
        <v>9.8000000000000004E-2</v>
      </c>
      <c r="AT56" s="477">
        <f t="shared" si="11"/>
        <v>0.46969696969696967</v>
      </c>
      <c r="AU56" s="478">
        <f t="shared" si="12"/>
        <v>9.4975490196078441E-3</v>
      </c>
      <c r="AV56" s="479">
        <f t="shared" si="21"/>
        <v>-2.1627264374609081</v>
      </c>
      <c r="AW56" s="480">
        <f t="shared" si="22"/>
        <v>-1.5392276689264222</v>
      </c>
      <c r="AX56" s="639"/>
      <c r="AZ56" s="484" t="s">
        <v>105</v>
      </c>
      <c r="BA56" s="484" t="s">
        <v>109</v>
      </c>
    </row>
    <row r="57" spans="1:56" ht="15" customHeight="1" x14ac:dyDescent="0.45">
      <c r="A57" s="753"/>
      <c r="B57" s="483" t="s">
        <v>107</v>
      </c>
      <c r="C57" s="762"/>
      <c r="D57" s="486" t="s">
        <v>55</v>
      </c>
      <c r="E57" s="487" t="s">
        <v>56</v>
      </c>
      <c r="F57" s="487" t="s">
        <v>57</v>
      </c>
      <c r="G57" s="487" t="s">
        <v>58</v>
      </c>
      <c r="H57" s="488" t="s">
        <v>59</v>
      </c>
      <c r="I57" s="487">
        <v>3.8</v>
      </c>
      <c r="J57" s="552">
        <v>94.6</v>
      </c>
      <c r="K57" s="552">
        <v>14.3</v>
      </c>
      <c r="L57" s="552">
        <v>135.5</v>
      </c>
      <c r="M57" s="552">
        <v>305.10000000000002</v>
      </c>
      <c r="N57" s="546">
        <v>6.3</v>
      </c>
      <c r="O57" s="487" t="s">
        <v>60</v>
      </c>
      <c r="P57" s="487">
        <v>15</v>
      </c>
      <c r="Q57" s="487">
        <v>1</v>
      </c>
      <c r="R57" s="491">
        <f t="shared" si="24"/>
        <v>3.7999999999999996E-6</v>
      </c>
      <c r="S57" s="492">
        <f t="shared" si="24"/>
        <v>9.4599999999999996E-5</v>
      </c>
      <c r="T57" s="492">
        <f t="shared" si="1"/>
        <v>1E-3</v>
      </c>
      <c r="U57" s="492">
        <f t="shared" si="2"/>
        <v>3.7999999999999993E-9</v>
      </c>
      <c r="V57" s="492">
        <f t="shared" si="3"/>
        <v>3.7999999999999991E-3</v>
      </c>
      <c r="W57" s="492">
        <f t="shared" si="4"/>
        <v>9.46E-8</v>
      </c>
      <c r="X57" s="493">
        <f t="shared" si="5"/>
        <v>9.4600000000000004E-2</v>
      </c>
      <c r="Y57" s="482">
        <v>1.32</v>
      </c>
      <c r="Z57" s="482">
        <v>0.05</v>
      </c>
      <c r="AA57" s="482">
        <v>4</v>
      </c>
      <c r="AB57" s="482">
        <v>349</v>
      </c>
      <c r="AC57" s="482">
        <v>13</v>
      </c>
      <c r="AD57" s="482">
        <v>23.2</v>
      </c>
      <c r="AE57" s="482">
        <v>0.9</v>
      </c>
      <c r="AF57" s="482">
        <v>0.14000000000000001</v>
      </c>
      <c r="AG57" s="482">
        <v>5.0000000000000001E-3</v>
      </c>
      <c r="AH57" s="482">
        <v>89</v>
      </c>
      <c r="AI57" s="482">
        <v>0</v>
      </c>
      <c r="AJ57" s="482">
        <v>13755563</v>
      </c>
      <c r="AK57" s="482">
        <v>304042</v>
      </c>
      <c r="AL57" s="482">
        <v>2</v>
      </c>
      <c r="AM57" s="497">
        <v>1.2909999999999999</v>
      </c>
      <c r="AN57" s="497">
        <v>1.2909999999999999</v>
      </c>
      <c r="AO57" s="497">
        <v>0.90800000000000003</v>
      </c>
      <c r="AP57" s="497">
        <v>0.94799999999999995</v>
      </c>
      <c r="AQ57" s="497">
        <f t="shared" si="19"/>
        <v>0.34299999999999997</v>
      </c>
      <c r="AR57" s="554">
        <f t="shared" si="20"/>
        <v>0.14754985822924524</v>
      </c>
      <c r="AS57" s="477">
        <f t="shared" si="10"/>
        <v>0.14000000000000001</v>
      </c>
      <c r="AT57" s="477">
        <f t="shared" si="11"/>
        <v>0.3859649122807019</v>
      </c>
      <c r="AU57" s="478">
        <f t="shared" si="12"/>
        <v>1.5503875968992248E-2</v>
      </c>
      <c r="AV57" s="479">
        <f t="shared" si="21"/>
        <v>-2.0005817130999719</v>
      </c>
      <c r="AW57" s="480">
        <f t="shared" si="22"/>
        <v>-1.4590608354245334</v>
      </c>
      <c r="AX57" s="639"/>
      <c r="AZ57" s="484" t="s">
        <v>105</v>
      </c>
      <c r="BA57" s="484" t="s">
        <v>111</v>
      </c>
    </row>
    <row r="58" spans="1:56" ht="15" customHeight="1" x14ac:dyDescent="0.45">
      <c r="A58" s="753"/>
      <c r="B58" s="483" t="s">
        <v>110</v>
      </c>
      <c r="C58" s="762"/>
      <c r="D58" s="486" t="s">
        <v>55</v>
      </c>
      <c r="E58" s="487" t="s">
        <v>56</v>
      </c>
      <c r="F58" s="487" t="s">
        <v>57</v>
      </c>
      <c r="G58" s="487" t="s">
        <v>58</v>
      </c>
      <c r="H58" s="488" t="s">
        <v>59</v>
      </c>
      <c r="I58" s="487">
        <v>6.1</v>
      </c>
      <c r="J58" s="552">
        <v>141.19999999999999</v>
      </c>
      <c r="K58" s="552">
        <v>26</v>
      </c>
      <c r="L58" s="552">
        <v>391.9</v>
      </c>
      <c r="M58" s="552">
        <v>399.1</v>
      </c>
      <c r="N58" s="546">
        <v>6.3</v>
      </c>
      <c r="O58" s="487" t="s">
        <v>60</v>
      </c>
      <c r="P58" s="487">
        <v>15</v>
      </c>
      <c r="Q58" s="487">
        <v>1</v>
      </c>
      <c r="R58" s="491">
        <f t="shared" si="24"/>
        <v>6.1E-6</v>
      </c>
      <c r="S58" s="492">
        <f t="shared" si="24"/>
        <v>1.4119999999999999E-4</v>
      </c>
      <c r="T58" s="492">
        <f t="shared" si="1"/>
        <v>1E-3</v>
      </c>
      <c r="U58" s="492">
        <f t="shared" si="2"/>
        <v>6.1E-9</v>
      </c>
      <c r="V58" s="492">
        <f t="shared" si="3"/>
        <v>6.1000000000000004E-3</v>
      </c>
      <c r="W58" s="492">
        <f t="shared" si="4"/>
        <v>1.4119999999999999E-7</v>
      </c>
      <c r="X58" s="493">
        <f t="shared" si="5"/>
        <v>0.14119999999999999</v>
      </c>
      <c r="Y58" s="482">
        <v>1.65</v>
      </c>
      <c r="Z58" s="482">
        <v>0.02</v>
      </c>
      <c r="AA58" s="482">
        <v>1</v>
      </c>
      <c r="AB58" s="482">
        <v>271</v>
      </c>
      <c r="AC58" s="482">
        <v>4</v>
      </c>
      <c r="AD58" s="482">
        <v>18</v>
      </c>
      <c r="AE58" s="482">
        <v>0.2</v>
      </c>
      <c r="AF58" s="482">
        <v>0.17399999999999999</v>
      </c>
      <c r="AG58" s="482">
        <v>2E-3</v>
      </c>
      <c r="AH58" s="482">
        <v>88</v>
      </c>
      <c r="AI58" s="482">
        <v>1</v>
      </c>
      <c r="AJ58" s="482">
        <v>12612876</v>
      </c>
      <c r="AK58" s="482">
        <v>650166</v>
      </c>
      <c r="AL58" s="482">
        <v>5</v>
      </c>
      <c r="AM58" s="497">
        <v>1.855</v>
      </c>
      <c r="AN58" s="497">
        <v>1.8580000000000001</v>
      </c>
      <c r="AO58" s="497">
        <v>1.34</v>
      </c>
      <c r="AP58" s="497">
        <v>1.405</v>
      </c>
      <c r="AQ58" s="497">
        <f t="shared" si="19"/>
        <v>0.45300000000000007</v>
      </c>
      <c r="AR58" s="554">
        <f t="shared" si="20"/>
        <v>0.17646408870327823</v>
      </c>
      <c r="AS58" s="477">
        <f t="shared" si="10"/>
        <v>0.17399999999999999</v>
      </c>
      <c r="AT58" s="477">
        <f t="shared" si="11"/>
        <v>0.30054644808743164</v>
      </c>
      <c r="AU58" s="478">
        <f t="shared" si="12"/>
        <v>1.2983947119924457E-2</v>
      </c>
      <c r="AV58" s="479">
        <f t="shared" si="21"/>
        <v>-2.0491494832483887</v>
      </c>
      <c r="AW58" s="480">
        <f t="shared" si="22"/>
        <v>-1.4754264736882792</v>
      </c>
      <c r="AX58" s="639"/>
      <c r="AZ58" s="484" t="s">
        <v>113</v>
      </c>
      <c r="BA58" s="484" t="s">
        <v>114</v>
      </c>
    </row>
    <row r="59" spans="1:56" ht="15" customHeight="1" x14ac:dyDescent="0.45">
      <c r="A59" s="753"/>
      <c r="B59" s="483" t="s">
        <v>112</v>
      </c>
      <c r="C59" s="776"/>
      <c r="D59" s="486" t="s">
        <v>55</v>
      </c>
      <c r="E59" s="487" t="s">
        <v>56</v>
      </c>
      <c r="F59" s="487" t="s">
        <v>57</v>
      </c>
      <c r="G59" s="487" t="s">
        <v>58</v>
      </c>
      <c r="H59" s="488" t="s">
        <v>59</v>
      </c>
      <c r="I59" s="487">
        <v>6.4</v>
      </c>
      <c r="J59" s="552">
        <v>53</v>
      </c>
      <c r="K59" s="552">
        <v>19.3</v>
      </c>
      <c r="L59" s="552">
        <v>284.60000000000002</v>
      </c>
      <c r="M59" s="552">
        <v>725.2</v>
      </c>
      <c r="N59" s="546">
        <v>6.3</v>
      </c>
      <c r="O59" s="487" t="s">
        <v>60</v>
      </c>
      <c r="P59" s="487">
        <v>15</v>
      </c>
      <c r="Q59" s="487">
        <v>1</v>
      </c>
      <c r="R59" s="491">
        <f t="shared" si="24"/>
        <v>6.4000000000000006E-6</v>
      </c>
      <c r="S59" s="492">
        <f t="shared" si="24"/>
        <v>5.3000000000000001E-5</v>
      </c>
      <c r="T59" s="492">
        <f t="shared" si="1"/>
        <v>1E-3</v>
      </c>
      <c r="U59" s="492">
        <f t="shared" si="2"/>
        <v>6.4000000000000011E-9</v>
      </c>
      <c r="V59" s="492">
        <f t="shared" si="3"/>
        <v>6.4000000000000012E-3</v>
      </c>
      <c r="W59" s="492">
        <f t="shared" si="4"/>
        <v>5.3000000000000005E-8</v>
      </c>
      <c r="X59" s="493">
        <f t="shared" si="5"/>
        <v>5.3000000000000005E-2</v>
      </c>
      <c r="Y59" s="482">
        <v>0.28999999999999998</v>
      </c>
      <c r="Z59" s="482">
        <v>0.04</v>
      </c>
      <c r="AA59" s="482">
        <v>14</v>
      </c>
      <c r="AB59" s="482">
        <v>46</v>
      </c>
      <c r="AC59" s="482">
        <v>6</v>
      </c>
      <c r="AD59" s="482">
        <v>3</v>
      </c>
      <c r="AE59" s="482">
        <v>0.4</v>
      </c>
      <c r="AF59" s="482">
        <v>3.1E-2</v>
      </c>
      <c r="AG59" s="482">
        <v>4.0000000000000001E-3</v>
      </c>
      <c r="AH59" s="482">
        <v>89</v>
      </c>
      <c r="AI59" s="482">
        <v>0</v>
      </c>
      <c r="AJ59" s="482">
        <v>12856526</v>
      </c>
      <c r="AK59" s="482">
        <v>191346</v>
      </c>
      <c r="AL59" s="482">
        <v>1</v>
      </c>
      <c r="AM59" s="497">
        <v>1.1479999999999999</v>
      </c>
      <c r="AN59" s="497">
        <v>1.157</v>
      </c>
      <c r="AO59" s="497">
        <v>0.19700000000000001</v>
      </c>
      <c r="AP59" s="497">
        <v>0.19700000000000001</v>
      </c>
      <c r="AQ59" s="497">
        <f t="shared" si="19"/>
        <v>0.96</v>
      </c>
      <c r="AR59" s="554">
        <f t="shared" si="20"/>
        <v>3.3373573658481696E-2</v>
      </c>
      <c r="AS59" s="477">
        <f t="shared" si="10"/>
        <v>3.1E-2</v>
      </c>
      <c r="AT59" s="477">
        <f t="shared" si="11"/>
        <v>5.034722222222221E-2</v>
      </c>
      <c r="AU59" s="478">
        <f t="shared" si="12"/>
        <v>6.0796645702306069E-3</v>
      </c>
      <c r="AV59" s="479">
        <f t="shared" si="21"/>
        <v>-3.6055931128617464</v>
      </c>
      <c r="AW59" s="480">
        <f t="shared" si="22"/>
        <v>-3.2312899526032042</v>
      </c>
      <c r="AX59" s="639" t="s">
        <v>188</v>
      </c>
      <c r="AZ59" s="484" t="s">
        <v>113</v>
      </c>
      <c r="BA59" s="484" t="s">
        <v>116</v>
      </c>
    </row>
    <row r="60" spans="1:56" ht="15" customHeight="1" x14ac:dyDescent="0.45">
      <c r="A60" s="753"/>
      <c r="B60" s="483" t="s">
        <v>136</v>
      </c>
      <c r="C60" s="762" t="s">
        <v>381</v>
      </c>
      <c r="D60" s="486" t="s">
        <v>55</v>
      </c>
      <c r="E60" s="487" t="s">
        <v>56</v>
      </c>
      <c r="F60" s="487" t="s">
        <v>57</v>
      </c>
      <c r="G60" s="487" t="s">
        <v>58</v>
      </c>
      <c r="H60" s="488" t="s">
        <v>59</v>
      </c>
      <c r="I60" s="487">
        <v>2.4</v>
      </c>
      <c r="J60" s="552">
        <v>93.7</v>
      </c>
      <c r="K60" s="552">
        <v>30.6</v>
      </c>
      <c r="L60" s="552">
        <v>168.3</v>
      </c>
      <c r="M60" s="552">
        <v>395.9</v>
      </c>
      <c r="N60" s="546">
        <v>6.3</v>
      </c>
      <c r="O60" s="487" t="s">
        <v>60</v>
      </c>
      <c r="P60" s="487">
        <v>15</v>
      </c>
      <c r="Q60" s="487">
        <v>1</v>
      </c>
      <c r="R60" s="491">
        <f t="shared" si="24"/>
        <v>2.3999999999999999E-6</v>
      </c>
      <c r="S60" s="492">
        <f t="shared" si="24"/>
        <v>9.3700000000000001E-5</v>
      </c>
      <c r="T60" s="492">
        <f t="shared" si="1"/>
        <v>1E-3</v>
      </c>
      <c r="U60" s="492">
        <f t="shared" si="2"/>
        <v>2.4E-9</v>
      </c>
      <c r="V60" s="492">
        <f t="shared" si="3"/>
        <v>2.3999999999999998E-3</v>
      </c>
      <c r="W60" s="492">
        <f t="shared" si="4"/>
        <v>9.3699999999999999E-8</v>
      </c>
      <c r="X60" s="493">
        <f t="shared" si="5"/>
        <v>9.3700000000000006E-2</v>
      </c>
      <c r="Y60" s="548">
        <v>1</v>
      </c>
      <c r="Z60" s="482">
        <v>0.2</v>
      </c>
      <c r="AA60" s="482">
        <v>20</v>
      </c>
      <c r="AB60" s="482">
        <v>415</v>
      </c>
      <c r="AC60" s="482">
        <v>66</v>
      </c>
      <c r="AD60" s="482">
        <v>28</v>
      </c>
      <c r="AE60" s="482">
        <v>4</v>
      </c>
      <c r="AF60" s="482">
        <v>0.11</v>
      </c>
      <c r="AG60" s="482">
        <v>0.02</v>
      </c>
      <c r="AH60" s="482">
        <v>91</v>
      </c>
      <c r="AI60" s="482">
        <v>1</v>
      </c>
      <c r="AJ60" s="482">
        <v>13038142</v>
      </c>
      <c r="AK60" s="496">
        <v>1080384</v>
      </c>
      <c r="AL60" s="482">
        <v>8</v>
      </c>
      <c r="AM60" s="497">
        <v>1.2</v>
      </c>
      <c r="AN60" s="497">
        <v>1.21</v>
      </c>
      <c r="AO60" s="497">
        <v>0.875</v>
      </c>
      <c r="AP60" s="497">
        <v>0.91300000000000003</v>
      </c>
      <c r="AQ60" s="497">
        <f t="shared" si="19"/>
        <v>0.29699999999999993</v>
      </c>
      <c r="AR60" s="554">
        <f t="shared" si="20"/>
        <v>0.11740794021808951</v>
      </c>
      <c r="AS60" s="477">
        <f t="shared" si="10"/>
        <v>0.11</v>
      </c>
      <c r="AT60" s="477">
        <f t="shared" si="11"/>
        <v>0.46296296296296302</v>
      </c>
      <c r="AU60" s="478">
        <f t="shared" si="12"/>
        <v>1.1858176212498519E-2</v>
      </c>
      <c r="AV60" s="479">
        <f t="shared" si="21"/>
        <v>-2.0779007886716281</v>
      </c>
      <c r="AW60" s="480">
        <f t="shared" si="22"/>
        <v>-1.4886915674428971</v>
      </c>
      <c r="AX60" s="639"/>
      <c r="AZ60" s="484" t="s">
        <v>105</v>
      </c>
      <c r="BA60" s="484" t="s">
        <v>109</v>
      </c>
    </row>
    <row r="61" spans="1:56" ht="15" customHeight="1" x14ac:dyDescent="0.45">
      <c r="A61" s="753"/>
      <c r="B61" s="483" t="s">
        <v>123</v>
      </c>
      <c r="C61" s="762"/>
      <c r="D61" s="486" t="s">
        <v>55</v>
      </c>
      <c r="E61" s="487" t="s">
        <v>56</v>
      </c>
      <c r="F61" s="487" t="s">
        <v>57</v>
      </c>
      <c r="G61" s="487" t="s">
        <v>58</v>
      </c>
      <c r="H61" s="488" t="s">
        <v>59</v>
      </c>
      <c r="I61" s="487">
        <v>4.2</v>
      </c>
      <c r="J61" s="552">
        <v>79.400000000000006</v>
      </c>
      <c r="K61" s="552">
        <v>11.4</v>
      </c>
      <c r="L61" s="552">
        <v>137.6</v>
      </c>
      <c r="M61" s="552">
        <v>302.60000000000002</v>
      </c>
      <c r="N61" s="546">
        <v>6.3</v>
      </c>
      <c r="O61" s="487" t="s">
        <v>60</v>
      </c>
      <c r="P61" s="487">
        <v>15</v>
      </c>
      <c r="Q61" s="487">
        <v>1</v>
      </c>
      <c r="R61" s="491">
        <f t="shared" si="24"/>
        <v>4.2000000000000004E-6</v>
      </c>
      <c r="S61" s="492">
        <f t="shared" si="24"/>
        <v>7.9400000000000006E-5</v>
      </c>
      <c r="T61" s="492">
        <f t="shared" si="1"/>
        <v>1E-3</v>
      </c>
      <c r="U61" s="492">
        <f t="shared" si="2"/>
        <v>4.2000000000000004E-9</v>
      </c>
      <c r="V61" s="492">
        <f t="shared" si="3"/>
        <v>4.2000000000000006E-3</v>
      </c>
      <c r="W61" s="492">
        <f t="shared" si="4"/>
        <v>7.940000000000001E-8</v>
      </c>
      <c r="X61" s="493">
        <f t="shared" si="5"/>
        <v>7.9400000000000012E-2</v>
      </c>
      <c r="Y61" s="482">
        <v>1.24</v>
      </c>
      <c r="Z61" s="482">
        <v>0.05</v>
      </c>
      <c r="AA61" s="482">
        <v>4</v>
      </c>
      <c r="AB61" s="482">
        <v>295</v>
      </c>
      <c r="AC61" s="482">
        <v>11</v>
      </c>
      <c r="AD61" s="482">
        <v>19.7</v>
      </c>
      <c r="AE61" s="482">
        <v>0.8</v>
      </c>
      <c r="AF61" s="482">
        <v>0.13100000000000001</v>
      </c>
      <c r="AG61" s="482">
        <v>5.0000000000000001E-3</v>
      </c>
      <c r="AH61" s="482">
        <v>90</v>
      </c>
      <c r="AI61" s="482">
        <v>1</v>
      </c>
      <c r="AJ61" s="482">
        <v>13239413</v>
      </c>
      <c r="AK61" s="496">
        <v>505953</v>
      </c>
      <c r="AL61" s="482">
        <v>4</v>
      </c>
      <c r="AM61" s="497">
        <v>1.1599999999999999</v>
      </c>
      <c r="AN61" s="497">
        <v>1.143</v>
      </c>
      <c r="AO61" s="497">
        <v>0.72299999999999998</v>
      </c>
      <c r="AP61" s="497">
        <v>0.754</v>
      </c>
      <c r="AQ61" s="497">
        <f t="shared" si="19"/>
        <v>0.38900000000000001</v>
      </c>
      <c r="AR61" s="554">
        <f t="shared" si="20"/>
        <v>0.1407365934059889</v>
      </c>
      <c r="AS61" s="477">
        <f t="shared" si="10"/>
        <v>0.13100000000000001</v>
      </c>
      <c r="AT61" s="477">
        <f t="shared" si="11"/>
        <v>0.32804232804232797</v>
      </c>
      <c r="AU61" s="478">
        <f t="shared" si="12"/>
        <v>1.7352364959417853E-2</v>
      </c>
      <c r="AV61" s="631">
        <f t="shared" si="21"/>
        <v>-2.0696735289138783</v>
      </c>
      <c r="AW61" s="480">
        <f t="shared" si="22"/>
        <v>-1.5735852928977683</v>
      </c>
      <c r="AX61" s="639"/>
      <c r="AZ61" s="484" t="s">
        <v>105</v>
      </c>
      <c r="BA61" s="484" t="s">
        <v>111</v>
      </c>
    </row>
    <row r="62" spans="1:56" ht="15" customHeight="1" x14ac:dyDescent="0.45">
      <c r="A62" s="753"/>
      <c r="B62" s="483" t="s">
        <v>117</v>
      </c>
      <c r="C62" s="762"/>
      <c r="D62" s="486" t="s">
        <v>55</v>
      </c>
      <c r="E62" s="487" t="s">
        <v>56</v>
      </c>
      <c r="F62" s="487" t="s">
        <v>57</v>
      </c>
      <c r="G62" s="487" t="s">
        <v>58</v>
      </c>
      <c r="H62" s="488" t="s">
        <v>59</v>
      </c>
      <c r="I62" s="487">
        <v>5.5</v>
      </c>
      <c r="J62" s="552">
        <v>118</v>
      </c>
      <c r="K62" s="552">
        <v>23.2</v>
      </c>
      <c r="L62" s="552">
        <v>353.8</v>
      </c>
      <c r="M62" s="552">
        <v>575.29999999999995</v>
      </c>
      <c r="N62" s="546">
        <v>6.3</v>
      </c>
      <c r="O62" s="487" t="s">
        <v>60</v>
      </c>
      <c r="P62" s="487">
        <v>15</v>
      </c>
      <c r="Q62" s="487">
        <v>1</v>
      </c>
      <c r="R62" s="491">
        <f t="shared" si="24"/>
        <v>5.4999999999999999E-6</v>
      </c>
      <c r="S62" s="492">
        <f t="shared" si="24"/>
        <v>1.18E-4</v>
      </c>
      <c r="T62" s="492">
        <f t="shared" si="1"/>
        <v>1E-3</v>
      </c>
      <c r="U62" s="492">
        <f t="shared" si="2"/>
        <v>5.4999999999999996E-9</v>
      </c>
      <c r="V62" s="492">
        <f t="shared" si="3"/>
        <v>5.4999999999999997E-3</v>
      </c>
      <c r="W62" s="492">
        <f t="shared" si="4"/>
        <v>1.18E-7</v>
      </c>
      <c r="X62" s="493">
        <f t="shared" si="5"/>
        <v>0.11799999999999999</v>
      </c>
      <c r="Y62" s="482">
        <v>0.74</v>
      </c>
      <c r="Z62" s="482">
        <v>0.01</v>
      </c>
      <c r="AA62" s="482">
        <v>1</v>
      </c>
      <c r="AB62" s="482">
        <v>134</v>
      </c>
      <c r="AC62" s="482">
        <v>3</v>
      </c>
      <c r="AD62" s="482">
        <v>8.9</v>
      </c>
      <c r="AE62" s="482">
        <v>0.2</v>
      </c>
      <c r="AF62" s="482">
        <v>7.8E-2</v>
      </c>
      <c r="AG62" s="482">
        <v>1E-3</v>
      </c>
      <c r="AH62" s="482">
        <v>90</v>
      </c>
      <c r="AI62" s="482">
        <v>1</v>
      </c>
      <c r="AJ62" s="482">
        <v>12358240</v>
      </c>
      <c r="AK62" s="496">
        <v>799370</v>
      </c>
      <c r="AL62" s="482">
        <v>6</v>
      </c>
      <c r="AM62" s="497">
        <v>1.413</v>
      </c>
      <c r="AN62" s="497">
        <v>1.4159999999999999</v>
      </c>
      <c r="AO62" s="497">
        <v>1.1779999999999999</v>
      </c>
      <c r="AP62" s="497">
        <v>1.2230000000000001</v>
      </c>
      <c r="AQ62" s="497">
        <f t="shared" si="19"/>
        <v>0.19299999999999984</v>
      </c>
      <c r="AR62" s="554">
        <f t="shared" si="20"/>
        <v>8.1134779966978862E-2</v>
      </c>
      <c r="AS62" s="477">
        <f t="shared" si="10"/>
        <v>7.8E-2</v>
      </c>
      <c r="AT62" s="477">
        <f t="shared" si="11"/>
        <v>0.14949494949494951</v>
      </c>
      <c r="AU62" s="478">
        <f t="shared" si="12"/>
        <v>6.9679849340866301E-3</v>
      </c>
      <c r="AV62" s="631">
        <f t="shared" si="21"/>
        <v>-2.7739014889811782</v>
      </c>
      <c r="AW62" s="480">
        <f t="shared" si="22"/>
        <v>-2.2257695608285326</v>
      </c>
      <c r="AX62" s="639"/>
      <c r="AZ62" s="484" t="s">
        <v>113</v>
      </c>
      <c r="BA62" s="484" t="s">
        <v>114</v>
      </c>
    </row>
    <row r="63" spans="1:56" s="560" customFormat="1" ht="15" customHeight="1" x14ac:dyDescent="0.45">
      <c r="A63" s="780"/>
      <c r="B63" s="632" t="s">
        <v>126</v>
      </c>
      <c r="C63" s="781"/>
      <c r="D63" s="633" t="s">
        <v>55</v>
      </c>
      <c r="E63" s="565" t="s">
        <v>56</v>
      </c>
      <c r="F63" s="565" t="s">
        <v>57</v>
      </c>
      <c r="G63" s="565" t="s">
        <v>58</v>
      </c>
      <c r="H63" s="634" t="s">
        <v>59</v>
      </c>
      <c r="I63" s="565">
        <v>7</v>
      </c>
      <c r="J63" s="566">
        <v>77.400000000000006</v>
      </c>
      <c r="K63" s="566">
        <v>30.3</v>
      </c>
      <c r="L63" s="566">
        <v>346</v>
      </c>
      <c r="M63" s="566">
        <v>573</v>
      </c>
      <c r="N63" s="567">
        <v>6.3</v>
      </c>
      <c r="O63" s="565" t="s">
        <v>60</v>
      </c>
      <c r="P63" s="565">
        <v>15</v>
      </c>
      <c r="Q63" s="565">
        <v>1</v>
      </c>
      <c r="R63" s="568">
        <f t="shared" si="24"/>
        <v>6.9999999999999999E-6</v>
      </c>
      <c r="S63" s="569">
        <f t="shared" si="24"/>
        <v>7.7400000000000011E-5</v>
      </c>
      <c r="T63" s="569">
        <f t="shared" si="1"/>
        <v>1E-3</v>
      </c>
      <c r="U63" s="569">
        <f t="shared" si="2"/>
        <v>6.9999999999999998E-9</v>
      </c>
      <c r="V63" s="569">
        <f t="shared" si="3"/>
        <v>7.0000000000000001E-3</v>
      </c>
      <c r="W63" s="569">
        <f t="shared" si="4"/>
        <v>7.7400000000000018E-8</v>
      </c>
      <c r="X63" s="570">
        <f t="shared" si="5"/>
        <v>7.7400000000000024E-2</v>
      </c>
      <c r="Y63" s="571">
        <v>0.72</v>
      </c>
      <c r="Z63" s="571">
        <v>0.04</v>
      </c>
      <c r="AA63" s="571">
        <v>6</v>
      </c>
      <c r="AB63" s="571">
        <v>103</v>
      </c>
      <c r="AC63" s="571">
        <v>6</v>
      </c>
      <c r="AD63" s="571">
        <v>6.8</v>
      </c>
      <c r="AE63" s="571">
        <v>0.4</v>
      </c>
      <c r="AF63" s="571">
        <v>7.5999999999999998E-2</v>
      </c>
      <c r="AG63" s="571">
        <v>5.0000000000000001E-3</v>
      </c>
      <c r="AH63" s="571">
        <v>90</v>
      </c>
      <c r="AI63" s="571">
        <v>0</v>
      </c>
      <c r="AJ63" s="571">
        <v>12747207</v>
      </c>
      <c r="AK63" s="574">
        <v>556447</v>
      </c>
      <c r="AL63" s="571">
        <v>4</v>
      </c>
      <c r="AM63" s="575">
        <v>1.1739999999999999</v>
      </c>
      <c r="AN63" s="575">
        <v>1.133</v>
      </c>
      <c r="AO63" s="575">
        <v>0.85299999999999998</v>
      </c>
      <c r="AP63" s="575">
        <v>0.88400000000000001</v>
      </c>
      <c r="AQ63" s="575">
        <f t="shared" si="19"/>
        <v>0.249</v>
      </c>
      <c r="AR63" s="649">
        <f t="shared" si="20"/>
        <v>8.1456656020250165E-2</v>
      </c>
      <c r="AS63" s="529">
        <f t="shared" si="10"/>
        <v>7.5999999999999998E-2</v>
      </c>
      <c r="AT63" s="529">
        <f t="shared" si="11"/>
        <v>0.11428571428571428</v>
      </c>
      <c r="AU63" s="530">
        <f t="shared" si="12"/>
        <v>1.0335917312661494E-2</v>
      </c>
      <c r="AV63" s="593">
        <f t="shared" si="21"/>
        <v>-2.8128563220081104</v>
      </c>
      <c r="AW63" s="532">
        <f t="shared" si="22"/>
        <v>-2.3730378195326649</v>
      </c>
      <c r="AX63" s="648"/>
      <c r="AZ63" s="578" t="s">
        <v>113</v>
      </c>
      <c r="BA63" s="578" t="s">
        <v>116</v>
      </c>
    </row>
    <row r="64" spans="1:56" ht="15" customHeight="1" x14ac:dyDescent="0.45">
      <c r="A64" s="782" t="s">
        <v>193</v>
      </c>
      <c r="B64" s="483" t="s">
        <v>100</v>
      </c>
      <c r="C64" s="789" t="s">
        <v>382</v>
      </c>
      <c r="D64" s="486" t="s">
        <v>55</v>
      </c>
      <c r="E64" s="487" t="s">
        <v>56</v>
      </c>
      <c r="F64" s="487" t="s">
        <v>57</v>
      </c>
      <c r="G64" s="487" t="s">
        <v>58</v>
      </c>
      <c r="H64" s="488" t="s">
        <v>59</v>
      </c>
      <c r="I64" s="487">
        <v>2.9</v>
      </c>
      <c r="J64" s="552">
        <v>100.2</v>
      </c>
      <c r="K64" s="552">
        <v>31.3</v>
      </c>
      <c r="L64" s="552">
        <v>189.2</v>
      </c>
      <c r="M64" s="552">
        <v>502.3</v>
      </c>
      <c r="N64" s="546">
        <v>6.3</v>
      </c>
      <c r="O64" s="487" t="s">
        <v>60</v>
      </c>
      <c r="P64" s="487">
        <v>15</v>
      </c>
      <c r="Q64" s="487">
        <v>1</v>
      </c>
      <c r="R64" s="491">
        <f t="shared" si="24"/>
        <v>2.8999999999999998E-6</v>
      </c>
      <c r="S64" s="492">
        <f t="shared" si="24"/>
        <v>1.002E-4</v>
      </c>
      <c r="T64" s="492">
        <f t="shared" si="1"/>
        <v>1E-3</v>
      </c>
      <c r="U64" s="492">
        <f t="shared" si="2"/>
        <v>2.8999999999999999E-9</v>
      </c>
      <c r="V64" s="492">
        <f t="shared" si="3"/>
        <v>2.8999999999999998E-3</v>
      </c>
      <c r="W64" s="492">
        <f t="shared" si="4"/>
        <v>1.002E-7</v>
      </c>
      <c r="X64" s="493">
        <f t="shared" si="5"/>
        <v>0.1002</v>
      </c>
      <c r="Y64" s="482">
        <v>0.9</v>
      </c>
      <c r="Z64" s="482">
        <v>0.1</v>
      </c>
      <c r="AA64" s="482">
        <v>11</v>
      </c>
      <c r="AB64" s="482">
        <v>320</v>
      </c>
      <c r="AC64" s="482">
        <v>35</v>
      </c>
      <c r="AD64" s="482">
        <v>21</v>
      </c>
      <c r="AE64" s="482">
        <v>2</v>
      </c>
      <c r="AF64" s="482">
        <v>0.1</v>
      </c>
      <c r="AG64" s="482">
        <v>0.01</v>
      </c>
      <c r="AH64" s="482">
        <v>89</v>
      </c>
      <c r="AI64" s="482">
        <v>0</v>
      </c>
      <c r="AJ64" s="482">
        <v>14003973</v>
      </c>
      <c r="AK64" s="496">
        <v>76369</v>
      </c>
      <c r="AL64" s="482">
        <v>1</v>
      </c>
      <c r="AM64" s="497">
        <v>1.2330000000000001</v>
      </c>
      <c r="AN64" s="497">
        <v>1.2470000000000001</v>
      </c>
      <c r="AO64" s="497">
        <v>0.89100000000000001</v>
      </c>
      <c r="AP64" s="497">
        <v>0.93300000000000005</v>
      </c>
      <c r="AQ64" s="497">
        <f t="shared" si="19"/>
        <v>0.31400000000000006</v>
      </c>
      <c r="AR64" s="554">
        <f t="shared" si="20"/>
        <v>0.10621112104106863</v>
      </c>
      <c r="AS64" s="477">
        <f t="shared" si="10"/>
        <v>0.1</v>
      </c>
      <c r="AT64" s="477">
        <f t="shared" si="11"/>
        <v>0.34482758620689657</v>
      </c>
      <c r="AU64" s="478">
        <f t="shared" si="12"/>
        <v>9.9800399201596824E-3</v>
      </c>
      <c r="AV64" s="479">
        <f t="shared" si="21"/>
        <v>-2.2683519697247423</v>
      </c>
      <c r="AW64" s="480">
        <f t="shared" si="22"/>
        <v>-1.6836479149932368</v>
      </c>
      <c r="AX64" s="639"/>
      <c r="AZ64" s="481" t="s">
        <v>105</v>
      </c>
      <c r="BA64" s="481" t="s">
        <v>106</v>
      </c>
    </row>
    <row r="65" spans="1:53" ht="15" customHeight="1" x14ac:dyDescent="0.45">
      <c r="A65" s="753"/>
      <c r="B65" s="483" t="s">
        <v>102</v>
      </c>
      <c r="C65" s="762"/>
      <c r="D65" s="486" t="s">
        <v>55</v>
      </c>
      <c r="E65" s="487" t="s">
        <v>56</v>
      </c>
      <c r="F65" s="487" t="s">
        <v>57</v>
      </c>
      <c r="G65" s="487" t="s">
        <v>58</v>
      </c>
      <c r="H65" s="488" t="s">
        <v>59</v>
      </c>
      <c r="I65" s="487">
        <v>2.2999999999999998</v>
      </c>
      <c r="J65" s="552">
        <v>112.7</v>
      </c>
      <c r="K65" s="552">
        <v>36.299999999999997</v>
      </c>
      <c r="L65" s="552">
        <v>190.3</v>
      </c>
      <c r="M65" s="552">
        <v>509.9</v>
      </c>
      <c r="N65" s="546">
        <v>6.3</v>
      </c>
      <c r="O65" s="487" t="s">
        <v>60</v>
      </c>
      <c r="P65" s="487">
        <v>15</v>
      </c>
      <c r="Q65" s="487">
        <v>1</v>
      </c>
      <c r="R65" s="491">
        <f t="shared" si="24"/>
        <v>2.3E-6</v>
      </c>
      <c r="S65" s="492">
        <f t="shared" si="24"/>
        <v>1.127E-4</v>
      </c>
      <c r="T65" s="492">
        <f t="shared" si="1"/>
        <v>1E-3</v>
      </c>
      <c r="U65" s="492">
        <f t="shared" si="2"/>
        <v>2.2999999999999999E-9</v>
      </c>
      <c r="V65" s="492">
        <f t="shared" si="3"/>
        <v>2.3E-3</v>
      </c>
      <c r="W65" s="492">
        <f t="shared" si="4"/>
        <v>1.1270000000000001E-7</v>
      </c>
      <c r="X65" s="493">
        <f t="shared" si="5"/>
        <v>0.11270000000000001</v>
      </c>
      <c r="Y65" s="482">
        <v>0.74</v>
      </c>
      <c r="Z65" s="482">
        <v>0.06</v>
      </c>
      <c r="AA65" s="482">
        <v>8</v>
      </c>
      <c r="AB65" s="482">
        <v>323</v>
      </c>
      <c r="AC65" s="482">
        <v>24</v>
      </c>
      <c r="AD65" s="482">
        <v>22</v>
      </c>
      <c r="AE65" s="482">
        <v>2</v>
      </c>
      <c r="AF65" s="482">
        <v>7.9000000000000001E-2</v>
      </c>
      <c r="AG65" s="482">
        <v>6.0000000000000001E-3</v>
      </c>
      <c r="AH65" s="482">
        <v>89</v>
      </c>
      <c r="AI65" s="482">
        <v>0</v>
      </c>
      <c r="AJ65" s="482">
        <v>13653615</v>
      </c>
      <c r="AK65" s="496">
        <v>192486</v>
      </c>
      <c r="AL65" s="482">
        <v>1</v>
      </c>
      <c r="AM65" s="497">
        <v>1.3240000000000001</v>
      </c>
      <c r="AN65" s="497">
        <v>1.3480000000000001</v>
      </c>
      <c r="AO65" s="497">
        <v>1.111</v>
      </c>
      <c r="AP65" s="497">
        <v>1.159</v>
      </c>
      <c r="AQ65" s="497">
        <f t="shared" si="19"/>
        <v>0.18900000000000006</v>
      </c>
      <c r="AR65" s="554">
        <f t="shared" si="20"/>
        <v>8.2933032602506521E-2</v>
      </c>
      <c r="AS65" s="477">
        <f t="shared" si="10"/>
        <v>7.9000000000000001E-2</v>
      </c>
      <c r="AT65" s="477">
        <f t="shared" si="11"/>
        <v>0.35748792270531404</v>
      </c>
      <c r="AU65" s="478">
        <f t="shared" si="12"/>
        <v>7.2956718919451836E-3</v>
      </c>
      <c r="AV65" s="479">
        <f t="shared" si="21"/>
        <v>-2.4108792502648915</v>
      </c>
      <c r="AW65" s="480">
        <f t="shared" si="22"/>
        <v>-1.7834805632881574</v>
      </c>
      <c r="AX65" s="639"/>
      <c r="AZ65" s="484" t="s">
        <v>105</v>
      </c>
      <c r="BA65" s="484" t="s">
        <v>109</v>
      </c>
    </row>
    <row r="66" spans="1:53" ht="15" customHeight="1" x14ac:dyDescent="0.45">
      <c r="A66" s="753"/>
      <c r="B66" s="483" t="s">
        <v>107</v>
      </c>
      <c r="C66" s="762"/>
      <c r="D66" s="486" t="s">
        <v>55</v>
      </c>
      <c r="E66" s="487" t="s">
        <v>56</v>
      </c>
      <c r="F66" s="487" t="s">
        <v>57</v>
      </c>
      <c r="G66" s="487" t="s">
        <v>58</v>
      </c>
      <c r="H66" s="488" t="s">
        <v>59</v>
      </c>
      <c r="I66" s="487">
        <v>5.4</v>
      </c>
      <c r="J66" s="552">
        <v>107.2</v>
      </c>
      <c r="K66" s="552">
        <v>20.8</v>
      </c>
      <c r="L66" s="552">
        <v>216.3</v>
      </c>
      <c r="M66" s="552">
        <v>462.1</v>
      </c>
      <c r="N66" s="546">
        <v>6.3</v>
      </c>
      <c r="O66" s="487" t="s">
        <v>60</v>
      </c>
      <c r="P66" s="487">
        <v>15</v>
      </c>
      <c r="Q66" s="487">
        <v>1</v>
      </c>
      <c r="R66" s="491">
        <f t="shared" si="24"/>
        <v>5.4E-6</v>
      </c>
      <c r="S66" s="492">
        <f t="shared" si="24"/>
        <v>1.072E-4</v>
      </c>
      <c r="T66" s="492">
        <f t="shared" si="1"/>
        <v>1E-3</v>
      </c>
      <c r="U66" s="492">
        <f t="shared" si="2"/>
        <v>5.4000000000000004E-9</v>
      </c>
      <c r="V66" s="492">
        <f t="shared" si="3"/>
        <v>5.4000000000000003E-3</v>
      </c>
      <c r="W66" s="492">
        <f t="shared" si="4"/>
        <v>1.0720000000000001E-7</v>
      </c>
      <c r="X66" s="493">
        <f t="shared" si="5"/>
        <v>0.1072</v>
      </c>
      <c r="Y66" s="482">
        <v>1.528</v>
      </c>
      <c r="Z66" s="482">
        <v>1E-3</v>
      </c>
      <c r="AA66" s="482">
        <v>0</v>
      </c>
      <c r="AB66" s="482">
        <v>283</v>
      </c>
      <c r="AC66" s="482">
        <v>0</v>
      </c>
      <c r="AD66" s="547">
        <v>18.866666666666699</v>
      </c>
      <c r="AE66" s="482">
        <v>0</v>
      </c>
      <c r="AF66" s="482">
        <v>0.16170000000000001</v>
      </c>
      <c r="AG66" s="482">
        <v>1E-4</v>
      </c>
      <c r="AH66" s="482">
        <v>90</v>
      </c>
      <c r="AI66" s="482">
        <v>1</v>
      </c>
      <c r="AJ66" s="482">
        <v>13329851</v>
      </c>
      <c r="AK66" s="496">
        <v>778354</v>
      </c>
      <c r="AL66" s="482">
        <v>6</v>
      </c>
      <c r="AM66" s="497">
        <v>1.413</v>
      </c>
      <c r="AN66" s="497">
        <v>1.4039999999999999</v>
      </c>
      <c r="AO66" s="497">
        <v>0.998</v>
      </c>
      <c r="AP66" s="497">
        <v>1.0389999999999999</v>
      </c>
      <c r="AQ66" s="497">
        <f t="shared" si="19"/>
        <v>0.36499999999999999</v>
      </c>
      <c r="AR66" s="554">
        <f t="shared" si="20"/>
        <v>0.16819864000846774</v>
      </c>
      <c r="AS66" s="477">
        <f t="shared" si="10"/>
        <v>0.16170000000000001</v>
      </c>
      <c r="AT66" s="477">
        <f t="shared" si="11"/>
        <v>0.31440329218106994</v>
      </c>
      <c r="AU66" s="478">
        <f t="shared" si="12"/>
        <v>1.5837479270315091E-2</v>
      </c>
      <c r="AV66" s="479">
        <f t="shared" si="21"/>
        <v>-2.0207117122737692</v>
      </c>
      <c r="AW66" s="480">
        <f t="shared" si="22"/>
        <v>-1.4895456297835747</v>
      </c>
      <c r="AX66" s="639"/>
      <c r="AZ66" s="484" t="s">
        <v>105</v>
      </c>
      <c r="BA66" s="484" t="s">
        <v>111</v>
      </c>
    </row>
    <row r="67" spans="1:53" ht="15" customHeight="1" x14ac:dyDescent="0.45">
      <c r="A67" s="753"/>
      <c r="B67" s="483" t="s">
        <v>110</v>
      </c>
      <c r="C67" s="762"/>
      <c r="D67" s="486" t="s">
        <v>55</v>
      </c>
      <c r="E67" s="487" t="s">
        <v>56</v>
      </c>
      <c r="F67" s="487" t="s">
        <v>57</v>
      </c>
      <c r="G67" s="487" t="s">
        <v>58</v>
      </c>
      <c r="H67" s="488" t="s">
        <v>59</v>
      </c>
      <c r="I67" s="487">
        <v>5</v>
      </c>
      <c r="J67" s="552">
        <v>105.1</v>
      </c>
      <c r="K67" s="552">
        <v>18.399999999999999</v>
      </c>
      <c r="L67" s="552">
        <v>175.2</v>
      </c>
      <c r="M67" s="552">
        <v>317.8</v>
      </c>
      <c r="N67" s="546">
        <v>6.3</v>
      </c>
      <c r="O67" s="487" t="s">
        <v>60</v>
      </c>
      <c r="P67" s="487">
        <v>15</v>
      </c>
      <c r="Q67" s="487">
        <v>1</v>
      </c>
      <c r="R67" s="491">
        <f t="shared" si="24"/>
        <v>5.0000000000000004E-6</v>
      </c>
      <c r="S67" s="492">
        <f t="shared" si="24"/>
        <v>1.0509999999999999E-4</v>
      </c>
      <c r="T67" s="492">
        <f t="shared" si="1"/>
        <v>1E-3</v>
      </c>
      <c r="U67" s="492">
        <f t="shared" si="2"/>
        <v>5.0000000000000001E-9</v>
      </c>
      <c r="V67" s="492">
        <f t="shared" si="3"/>
        <v>5.0000000000000001E-3</v>
      </c>
      <c r="W67" s="492">
        <f t="shared" si="4"/>
        <v>1.0509999999999999E-7</v>
      </c>
      <c r="X67" s="493">
        <f t="shared" si="5"/>
        <v>0.1051</v>
      </c>
      <c r="Y67" s="482">
        <v>1.35</v>
      </c>
      <c r="Z67" s="482">
        <v>0.09</v>
      </c>
      <c r="AA67" s="482">
        <v>7</v>
      </c>
      <c r="AB67" s="482">
        <v>270</v>
      </c>
      <c r="AC67" s="482">
        <v>19</v>
      </c>
      <c r="AD67" s="482">
        <v>18</v>
      </c>
      <c r="AE67" s="482">
        <v>1</v>
      </c>
      <c r="AF67" s="482">
        <v>0.14000000000000001</v>
      </c>
      <c r="AG67" s="482">
        <v>0.01</v>
      </c>
      <c r="AH67" s="482">
        <v>90</v>
      </c>
      <c r="AI67" s="482">
        <v>1</v>
      </c>
      <c r="AJ67" s="482">
        <v>12929877</v>
      </c>
      <c r="AK67" s="496">
        <v>386380</v>
      </c>
      <c r="AL67" s="482">
        <v>3</v>
      </c>
      <c r="AM67" s="497">
        <v>1.35</v>
      </c>
      <c r="AN67" s="497">
        <v>1.351</v>
      </c>
      <c r="AO67" s="497">
        <v>0.98599999999999999</v>
      </c>
      <c r="AP67" s="497">
        <v>1.0269999999999999</v>
      </c>
      <c r="AQ67" s="497">
        <f t="shared" si="19"/>
        <v>0.32400000000000007</v>
      </c>
      <c r="AR67" s="554">
        <f t="shared" si="20"/>
        <v>0.14654596793734953</v>
      </c>
      <c r="AS67" s="477">
        <f t="shared" si="10"/>
        <v>0.14000000000000001</v>
      </c>
      <c r="AT67" s="477">
        <f t="shared" si="11"/>
        <v>0.30000000000000004</v>
      </c>
      <c r="AU67" s="478">
        <f t="shared" si="12"/>
        <v>1.4272121788772598E-2</v>
      </c>
      <c r="AV67" s="479">
        <f t="shared" si="21"/>
        <v>-2.1179236982344558</v>
      </c>
      <c r="AW67" s="480">
        <f t="shared" si="22"/>
        <v>-1.5850428303493844</v>
      </c>
      <c r="AX67" s="639"/>
      <c r="AZ67" s="484" t="s">
        <v>113</v>
      </c>
      <c r="BA67" s="484" t="s">
        <v>114</v>
      </c>
    </row>
    <row r="68" spans="1:53" ht="15" customHeight="1" x14ac:dyDescent="0.45">
      <c r="A68" s="753"/>
      <c r="B68" s="483" t="s">
        <v>112</v>
      </c>
      <c r="C68" s="776"/>
      <c r="D68" s="486" t="s">
        <v>55</v>
      </c>
      <c r="E68" s="487" t="s">
        <v>56</v>
      </c>
      <c r="F68" s="487" t="s">
        <v>57</v>
      </c>
      <c r="G68" s="487" t="s">
        <v>58</v>
      </c>
      <c r="H68" s="488" t="s">
        <v>59</v>
      </c>
      <c r="I68" s="487">
        <v>7.2</v>
      </c>
      <c r="J68" s="552">
        <v>130.69999999999999</v>
      </c>
      <c r="K68" s="552">
        <v>35.1</v>
      </c>
      <c r="L68" s="552">
        <v>317</v>
      </c>
      <c r="M68" s="552">
        <v>524.9</v>
      </c>
      <c r="N68" s="546">
        <v>6.3</v>
      </c>
      <c r="O68" s="487" t="s">
        <v>60</v>
      </c>
      <c r="P68" s="487">
        <v>15</v>
      </c>
      <c r="Q68" s="487">
        <v>1</v>
      </c>
      <c r="R68" s="491">
        <f t="shared" ref="R68:S83" si="25">I68/1000000</f>
        <v>7.2000000000000005E-6</v>
      </c>
      <c r="S68" s="492">
        <f t="shared" si="25"/>
        <v>1.3069999999999998E-4</v>
      </c>
      <c r="T68" s="492">
        <f t="shared" ref="T68:T113" si="26">Q68/1000</f>
        <v>1E-3</v>
      </c>
      <c r="U68" s="492">
        <f t="shared" ref="U68:U113" si="27">T68*R68</f>
        <v>7.2000000000000008E-9</v>
      </c>
      <c r="V68" s="492">
        <f t="shared" ref="V68:V113" si="28">U68*1000000</f>
        <v>7.2000000000000007E-3</v>
      </c>
      <c r="W68" s="492">
        <f t="shared" ref="W68:W113" si="29">T68*S68</f>
        <v>1.3069999999999997E-7</v>
      </c>
      <c r="X68" s="493">
        <f t="shared" ref="X68:X113" si="30">W68*1000000</f>
        <v>0.13069999999999998</v>
      </c>
      <c r="Y68" s="482">
        <v>0.87</v>
      </c>
      <c r="Z68" s="482">
        <v>0.04</v>
      </c>
      <c r="AA68" s="482">
        <v>5</v>
      </c>
      <c r="AB68" s="482">
        <v>121</v>
      </c>
      <c r="AC68" s="482">
        <v>6</v>
      </c>
      <c r="AD68" s="482">
        <v>8.1</v>
      </c>
      <c r="AE68" s="482">
        <v>0.4</v>
      </c>
      <c r="AF68" s="482">
        <v>9.1999999999999998E-2</v>
      </c>
      <c r="AG68" s="482">
        <v>5.0000000000000001E-3</v>
      </c>
      <c r="AH68" s="482">
        <v>90</v>
      </c>
      <c r="AI68" s="482">
        <v>1</v>
      </c>
      <c r="AJ68" s="482">
        <v>13402108</v>
      </c>
      <c r="AK68" s="496">
        <v>171214</v>
      </c>
      <c r="AL68" s="482">
        <v>1</v>
      </c>
      <c r="AM68" s="497">
        <v>1.7070000000000001</v>
      </c>
      <c r="AN68" s="497">
        <v>1.696</v>
      </c>
      <c r="AO68" s="497">
        <v>1.381</v>
      </c>
      <c r="AP68" s="497">
        <v>1.4379999999999999</v>
      </c>
      <c r="AQ68" s="497">
        <f t="shared" si="19"/>
        <v>0.25800000000000001</v>
      </c>
      <c r="AR68" s="554">
        <f t="shared" si="20"/>
        <v>9.3842465694244287E-2</v>
      </c>
      <c r="AS68" s="477">
        <f t="shared" ref="AS68:AS113" si="31">AF68</f>
        <v>9.1999999999999998E-2</v>
      </c>
      <c r="AT68" s="477">
        <f t="shared" ref="AT68:AT113" si="32">Y68/(P68*60*V68)</f>
        <v>0.13425925925925924</v>
      </c>
      <c r="AU68" s="478">
        <f t="shared" ref="AU68:AU113" si="33">Y68/(P68*60*X68)</f>
        <v>7.3960724305024237E-3</v>
      </c>
      <c r="AV68" s="479">
        <f t="shared" si="21"/>
        <v>-2.7389409463134866</v>
      </c>
      <c r="AW68" s="480">
        <f t="shared" si="22"/>
        <v>-2.196974639815394</v>
      </c>
      <c r="AX68" s="639"/>
      <c r="AZ68" s="484" t="s">
        <v>113</v>
      </c>
      <c r="BA68" s="484" t="s">
        <v>116</v>
      </c>
    </row>
    <row r="69" spans="1:53" ht="15" customHeight="1" x14ac:dyDescent="0.45">
      <c r="A69" s="753"/>
      <c r="B69" s="483" t="s">
        <v>136</v>
      </c>
      <c r="C69" s="762" t="s">
        <v>383</v>
      </c>
      <c r="D69" s="486" t="s">
        <v>55</v>
      </c>
      <c r="E69" s="487" t="s">
        <v>56</v>
      </c>
      <c r="F69" s="487" t="s">
        <v>57</v>
      </c>
      <c r="G69" s="487" t="s">
        <v>58</v>
      </c>
      <c r="H69" s="488" t="s">
        <v>59</v>
      </c>
      <c r="I69" s="487">
        <v>3.4</v>
      </c>
      <c r="J69" s="552">
        <v>107.7</v>
      </c>
      <c r="K69" s="552">
        <v>32.5</v>
      </c>
      <c r="L69" s="552">
        <v>184</v>
      </c>
      <c r="M69" s="552">
        <v>505.4</v>
      </c>
      <c r="N69" s="546">
        <v>6.3</v>
      </c>
      <c r="O69" s="487" t="s">
        <v>60</v>
      </c>
      <c r="P69" s="487">
        <v>15</v>
      </c>
      <c r="Q69" s="487">
        <v>1</v>
      </c>
      <c r="R69" s="491">
        <f t="shared" si="25"/>
        <v>3.4000000000000001E-6</v>
      </c>
      <c r="S69" s="492">
        <f t="shared" si="25"/>
        <v>1.077E-4</v>
      </c>
      <c r="T69" s="492">
        <f t="shared" si="26"/>
        <v>1E-3</v>
      </c>
      <c r="U69" s="492">
        <f t="shared" si="27"/>
        <v>3.4000000000000003E-9</v>
      </c>
      <c r="V69" s="492">
        <f t="shared" si="28"/>
        <v>3.4000000000000002E-3</v>
      </c>
      <c r="W69" s="492">
        <f t="shared" si="29"/>
        <v>1.077E-7</v>
      </c>
      <c r="X69" s="493">
        <f t="shared" si="30"/>
        <v>0.1077</v>
      </c>
      <c r="Y69" s="482">
        <v>1.07</v>
      </c>
      <c r="Z69" s="482">
        <v>0.02</v>
      </c>
      <c r="AA69" s="482">
        <v>2</v>
      </c>
      <c r="AB69" s="482">
        <v>315</v>
      </c>
      <c r="AC69" s="482">
        <v>7</v>
      </c>
      <c r="AD69" s="482">
        <v>21</v>
      </c>
      <c r="AE69" s="482">
        <v>0.5</v>
      </c>
      <c r="AF69" s="482">
        <v>0.113</v>
      </c>
      <c r="AG69" s="482">
        <v>3.0000000000000001E-3</v>
      </c>
      <c r="AH69" s="482">
        <v>91</v>
      </c>
      <c r="AI69" s="482">
        <v>1</v>
      </c>
      <c r="AJ69" s="482">
        <v>12871383</v>
      </c>
      <c r="AK69" s="496">
        <v>197283</v>
      </c>
      <c r="AL69" s="482">
        <v>2</v>
      </c>
      <c r="AM69" s="497">
        <v>1.333</v>
      </c>
      <c r="AN69" s="497">
        <v>1.341</v>
      </c>
      <c r="AO69" s="497">
        <v>1.0309999999999999</v>
      </c>
      <c r="AP69" s="497">
        <v>1.0740000000000001</v>
      </c>
      <c r="AQ69" s="497">
        <f t="shared" si="19"/>
        <v>0.2669999999999999</v>
      </c>
      <c r="AR69" s="554">
        <f t="shared" si="20"/>
        <v>0.11850472551896379</v>
      </c>
      <c r="AS69" s="477">
        <f t="shared" si="31"/>
        <v>0.113</v>
      </c>
      <c r="AT69" s="477">
        <f t="shared" si="32"/>
        <v>0.34967320261437912</v>
      </c>
      <c r="AU69" s="478">
        <f t="shared" si="33"/>
        <v>1.1038894047250593E-2</v>
      </c>
      <c r="AV69" s="479">
        <f t="shared" si="21"/>
        <v>-2.1937155751102488</v>
      </c>
      <c r="AW69" s="480">
        <f t="shared" si="22"/>
        <v>-1.6155618638801355</v>
      </c>
      <c r="AX69" s="639"/>
      <c r="AZ69" s="484" t="s">
        <v>105</v>
      </c>
      <c r="BA69" s="484" t="s">
        <v>109</v>
      </c>
    </row>
    <row r="70" spans="1:53" ht="15" customHeight="1" x14ac:dyDescent="0.45">
      <c r="A70" s="753"/>
      <c r="B70" s="483" t="s">
        <v>123</v>
      </c>
      <c r="C70" s="762"/>
      <c r="D70" s="486" t="s">
        <v>55</v>
      </c>
      <c r="E70" s="487" t="s">
        <v>56</v>
      </c>
      <c r="F70" s="487" t="s">
        <v>57</v>
      </c>
      <c r="G70" s="487" t="s">
        <v>58</v>
      </c>
      <c r="H70" s="488" t="s">
        <v>59</v>
      </c>
      <c r="I70" s="487">
        <v>3.6</v>
      </c>
      <c r="J70" s="552">
        <v>98.9</v>
      </c>
      <c r="K70" s="552">
        <v>25.2</v>
      </c>
      <c r="L70" s="552">
        <v>179.6</v>
      </c>
      <c r="M70" s="552">
        <v>493.3</v>
      </c>
      <c r="N70" s="546">
        <v>6.3</v>
      </c>
      <c r="O70" s="487" t="s">
        <v>60</v>
      </c>
      <c r="P70" s="487">
        <v>15</v>
      </c>
      <c r="Q70" s="487">
        <v>1</v>
      </c>
      <c r="R70" s="491">
        <f t="shared" si="25"/>
        <v>3.6000000000000003E-6</v>
      </c>
      <c r="S70" s="492">
        <f t="shared" si="25"/>
        <v>9.8900000000000005E-5</v>
      </c>
      <c r="T70" s="492">
        <f t="shared" si="26"/>
        <v>1E-3</v>
      </c>
      <c r="U70" s="492">
        <f t="shared" si="27"/>
        <v>3.6000000000000004E-9</v>
      </c>
      <c r="V70" s="492">
        <f t="shared" si="28"/>
        <v>3.6000000000000003E-3</v>
      </c>
      <c r="W70" s="492">
        <f t="shared" si="29"/>
        <v>9.8900000000000005E-8</v>
      </c>
      <c r="X70" s="493">
        <f t="shared" si="30"/>
        <v>9.8900000000000002E-2</v>
      </c>
      <c r="Y70" s="482">
        <v>1.1950000000000001</v>
      </c>
      <c r="Z70" s="482">
        <v>2E-3</v>
      </c>
      <c r="AA70" s="482">
        <v>0</v>
      </c>
      <c r="AB70" s="482">
        <v>332</v>
      </c>
      <c r="AC70" s="482">
        <v>0</v>
      </c>
      <c r="AD70" s="548">
        <v>22.133333333333301</v>
      </c>
      <c r="AE70" s="482">
        <v>0</v>
      </c>
      <c r="AF70" s="482">
        <v>0.1265</v>
      </c>
      <c r="AG70" s="482">
        <v>2.0000000000000001E-4</v>
      </c>
      <c r="AH70" s="482">
        <v>90</v>
      </c>
      <c r="AI70" s="482">
        <v>0</v>
      </c>
      <c r="AJ70" s="482">
        <v>13016045</v>
      </c>
      <c r="AK70" s="496">
        <v>206869</v>
      </c>
      <c r="AL70" s="482">
        <v>2</v>
      </c>
      <c r="AM70" s="497">
        <v>1.25</v>
      </c>
      <c r="AN70" s="497">
        <v>1.256</v>
      </c>
      <c r="AO70" s="497">
        <v>0.90500000000000003</v>
      </c>
      <c r="AP70" s="497">
        <v>0.94599999999999995</v>
      </c>
      <c r="AQ70" s="497">
        <f t="shared" si="19"/>
        <v>0.31000000000000005</v>
      </c>
      <c r="AR70" s="554">
        <f t="shared" si="20"/>
        <v>0.13403748149702116</v>
      </c>
      <c r="AS70" s="477">
        <f t="shared" si="31"/>
        <v>0.1265</v>
      </c>
      <c r="AT70" s="477">
        <f t="shared" si="32"/>
        <v>0.36882716049382713</v>
      </c>
      <c r="AU70" s="478">
        <f t="shared" si="33"/>
        <v>1.3425457813728794E-2</v>
      </c>
      <c r="AV70" s="479">
        <f t="shared" si="21"/>
        <v>-2.0880965536116038</v>
      </c>
      <c r="AW70" s="480">
        <f t="shared" si="22"/>
        <v>-1.5324700576176631</v>
      </c>
      <c r="AX70" s="639"/>
      <c r="AZ70" s="484" t="s">
        <v>105</v>
      </c>
      <c r="BA70" s="484" t="s">
        <v>111</v>
      </c>
    </row>
    <row r="71" spans="1:53" ht="15" customHeight="1" x14ac:dyDescent="0.45">
      <c r="A71" s="753"/>
      <c r="B71" s="483" t="s">
        <v>117</v>
      </c>
      <c r="C71" s="762"/>
      <c r="D71" s="486" t="s">
        <v>55</v>
      </c>
      <c r="E71" s="487" t="s">
        <v>56</v>
      </c>
      <c r="F71" s="487" t="s">
        <v>57</v>
      </c>
      <c r="G71" s="487" t="s">
        <v>58</v>
      </c>
      <c r="H71" s="488" t="s">
        <v>59</v>
      </c>
      <c r="I71" s="487">
        <v>4.5</v>
      </c>
      <c r="J71" s="552">
        <v>87.5</v>
      </c>
      <c r="K71" s="552">
        <v>25.3</v>
      </c>
      <c r="L71" s="552">
        <v>243.1</v>
      </c>
      <c r="M71" s="552">
        <v>305</v>
      </c>
      <c r="N71" s="546">
        <v>6.3</v>
      </c>
      <c r="O71" s="487" t="s">
        <v>60</v>
      </c>
      <c r="P71" s="487">
        <v>15</v>
      </c>
      <c r="Q71" s="487">
        <v>1</v>
      </c>
      <c r="R71" s="491">
        <f t="shared" si="25"/>
        <v>4.5000000000000001E-6</v>
      </c>
      <c r="S71" s="492">
        <f t="shared" si="25"/>
        <v>8.7499999999999999E-5</v>
      </c>
      <c r="T71" s="492">
        <f t="shared" si="26"/>
        <v>1E-3</v>
      </c>
      <c r="U71" s="492">
        <f t="shared" si="27"/>
        <v>4.5000000000000006E-9</v>
      </c>
      <c r="V71" s="492">
        <f t="shared" si="28"/>
        <v>4.5000000000000005E-3</v>
      </c>
      <c r="W71" s="492">
        <f t="shared" si="29"/>
        <v>8.7499999999999996E-8</v>
      </c>
      <c r="X71" s="493">
        <f t="shared" si="30"/>
        <v>8.7499999999999994E-2</v>
      </c>
      <c r="Y71" s="482">
        <v>1.3</v>
      </c>
      <c r="Z71" s="482">
        <v>0.1</v>
      </c>
      <c r="AA71" s="482">
        <v>8</v>
      </c>
      <c r="AB71" s="482">
        <v>284</v>
      </c>
      <c r="AC71" s="482">
        <v>25</v>
      </c>
      <c r="AD71" s="482">
        <v>19</v>
      </c>
      <c r="AE71" s="482">
        <v>2</v>
      </c>
      <c r="AF71" s="482">
        <v>0.14000000000000001</v>
      </c>
      <c r="AG71" s="482">
        <v>0.01</v>
      </c>
      <c r="AH71" s="482">
        <v>91</v>
      </c>
      <c r="AI71" s="482">
        <v>1</v>
      </c>
      <c r="AJ71" s="482">
        <v>12381124</v>
      </c>
      <c r="AK71" s="496">
        <v>523981</v>
      </c>
      <c r="AL71" s="482">
        <v>4</v>
      </c>
      <c r="AM71" s="497">
        <v>1.1779999999999999</v>
      </c>
      <c r="AN71" s="497">
        <v>1.1639999999999999</v>
      </c>
      <c r="AO71" s="497">
        <v>0.81299999999999994</v>
      </c>
      <c r="AP71" s="497">
        <v>0.84799999999999998</v>
      </c>
      <c r="AQ71" s="497">
        <f t="shared" si="19"/>
        <v>0.31599999999999995</v>
      </c>
      <c r="AR71" s="554">
        <f t="shared" si="20"/>
        <v>0.1499530283449759</v>
      </c>
      <c r="AS71" s="477">
        <f t="shared" si="31"/>
        <v>0.14000000000000001</v>
      </c>
      <c r="AT71" s="477">
        <f t="shared" si="32"/>
        <v>0.32098765432098764</v>
      </c>
      <c r="AU71" s="478">
        <f t="shared" si="33"/>
        <v>1.650793650793651E-2</v>
      </c>
      <c r="AV71" s="479">
        <f t="shared" si="21"/>
        <v>-2.061768991857166</v>
      </c>
      <c r="AW71" s="480">
        <f t="shared" si="22"/>
        <v>-1.5512327365118947</v>
      </c>
      <c r="AX71" s="639"/>
      <c r="AZ71" s="484" t="s">
        <v>113</v>
      </c>
      <c r="BA71" s="484" t="s">
        <v>114</v>
      </c>
    </row>
    <row r="72" spans="1:53" ht="15" customHeight="1" x14ac:dyDescent="0.45">
      <c r="A72" s="780"/>
      <c r="B72" s="632" t="s">
        <v>126</v>
      </c>
      <c r="C72" s="781"/>
      <c r="D72" s="633" t="s">
        <v>55</v>
      </c>
      <c r="E72" s="565" t="s">
        <v>56</v>
      </c>
      <c r="F72" s="565" t="s">
        <v>57</v>
      </c>
      <c r="G72" s="565" t="s">
        <v>58</v>
      </c>
      <c r="H72" s="634" t="s">
        <v>59</v>
      </c>
      <c r="I72" s="633">
        <v>8</v>
      </c>
      <c r="J72" s="566">
        <v>146.6</v>
      </c>
      <c r="K72" s="566">
        <v>25.2</v>
      </c>
      <c r="L72" s="566">
        <v>342</v>
      </c>
      <c r="M72" s="650">
        <v>583.79999999999995</v>
      </c>
      <c r="N72" s="567">
        <v>6.3</v>
      </c>
      <c r="O72" s="565" t="s">
        <v>60</v>
      </c>
      <c r="P72" s="565">
        <v>15</v>
      </c>
      <c r="Q72" s="565">
        <v>1</v>
      </c>
      <c r="R72" s="568">
        <f t="shared" si="25"/>
        <v>7.9999999999999996E-6</v>
      </c>
      <c r="S72" s="569">
        <f t="shared" si="25"/>
        <v>1.4659999999999999E-4</v>
      </c>
      <c r="T72" s="569">
        <f t="shared" si="26"/>
        <v>1E-3</v>
      </c>
      <c r="U72" s="569">
        <f t="shared" si="27"/>
        <v>8.0000000000000005E-9</v>
      </c>
      <c r="V72" s="569">
        <f t="shared" si="28"/>
        <v>8.0000000000000002E-3</v>
      </c>
      <c r="W72" s="569">
        <f t="shared" si="29"/>
        <v>1.4659999999999998E-7</v>
      </c>
      <c r="X72" s="570">
        <f t="shared" si="30"/>
        <v>0.14659999999999998</v>
      </c>
      <c r="Y72" s="571">
        <v>0.70299999999999996</v>
      </c>
      <c r="Z72" s="571">
        <v>7.0000000000000001E-3</v>
      </c>
      <c r="AA72" s="571">
        <v>1</v>
      </c>
      <c r="AB72" s="571">
        <v>88</v>
      </c>
      <c r="AC72" s="571">
        <v>1</v>
      </c>
      <c r="AD72" s="571">
        <v>5.83</v>
      </c>
      <c r="AE72" s="571">
        <v>0.05</v>
      </c>
      <c r="AF72" s="571">
        <v>7.4399999999999994E-2</v>
      </c>
      <c r="AG72" s="571">
        <v>6.9999999999999999E-4</v>
      </c>
      <c r="AH72" s="571">
        <v>89</v>
      </c>
      <c r="AI72" s="571">
        <v>1</v>
      </c>
      <c r="AJ72" s="571">
        <v>13566783</v>
      </c>
      <c r="AK72" s="574">
        <v>542557</v>
      </c>
      <c r="AL72" s="571">
        <v>4</v>
      </c>
      <c r="AM72" s="575">
        <v>1.9239999999999999</v>
      </c>
      <c r="AN72" s="575">
        <v>1.9079999999999999</v>
      </c>
      <c r="AO72" s="575">
        <v>1.5589999999999999</v>
      </c>
      <c r="AP72" s="575">
        <v>1.619</v>
      </c>
      <c r="AQ72" s="575">
        <f t="shared" si="19"/>
        <v>0.28899999999999992</v>
      </c>
      <c r="AR72" s="649">
        <f t="shared" si="20"/>
        <v>7.5296969127012364E-2</v>
      </c>
      <c r="AS72" s="651">
        <f t="shared" si="31"/>
        <v>7.4399999999999994E-2</v>
      </c>
      <c r="AT72" s="529">
        <f t="shared" si="32"/>
        <v>9.7638888888888886E-2</v>
      </c>
      <c r="AU72" s="530">
        <f t="shared" si="33"/>
        <v>5.3281794755191767E-3</v>
      </c>
      <c r="AV72" s="593">
        <f t="shared" si="21"/>
        <v>-3.0168606323278686</v>
      </c>
      <c r="AW72" s="532">
        <f t="shared" si="22"/>
        <v>-2.4623893751682866</v>
      </c>
      <c r="AX72" s="648"/>
      <c r="AY72" s="560"/>
      <c r="AZ72" s="578" t="s">
        <v>113</v>
      </c>
      <c r="BA72" s="578" t="s">
        <v>116</v>
      </c>
    </row>
    <row r="73" spans="1:53" ht="15" customHeight="1" x14ac:dyDescent="0.45">
      <c r="A73" s="782" t="s">
        <v>196</v>
      </c>
      <c r="B73" s="483" t="s">
        <v>100</v>
      </c>
      <c r="C73" s="789" t="s">
        <v>384</v>
      </c>
      <c r="D73" s="486" t="s">
        <v>55</v>
      </c>
      <c r="E73" s="487" t="s">
        <v>56</v>
      </c>
      <c r="F73" s="487" t="s">
        <v>57</v>
      </c>
      <c r="G73" s="487" t="s">
        <v>58</v>
      </c>
      <c r="H73" s="488" t="s">
        <v>59</v>
      </c>
      <c r="I73" s="487">
        <v>2.1</v>
      </c>
      <c r="J73" s="552">
        <v>119.4</v>
      </c>
      <c r="K73" s="552">
        <v>38.200000000000003</v>
      </c>
      <c r="L73" s="552">
        <v>208.5</v>
      </c>
      <c r="M73" s="552">
        <v>606.6</v>
      </c>
      <c r="N73" s="546">
        <v>6.3</v>
      </c>
      <c r="O73" s="487" t="s">
        <v>60</v>
      </c>
      <c r="P73" s="487">
        <v>15</v>
      </c>
      <c r="Q73" s="487">
        <v>1</v>
      </c>
      <c r="R73" s="491">
        <f t="shared" si="25"/>
        <v>2.1000000000000002E-6</v>
      </c>
      <c r="S73" s="492">
        <f t="shared" si="25"/>
        <v>1.194E-4</v>
      </c>
      <c r="T73" s="492">
        <f t="shared" si="26"/>
        <v>1E-3</v>
      </c>
      <c r="U73" s="492">
        <f t="shared" si="27"/>
        <v>2.1000000000000002E-9</v>
      </c>
      <c r="V73" s="492">
        <f t="shared" si="28"/>
        <v>2.1000000000000003E-3</v>
      </c>
      <c r="W73" s="492">
        <f t="shared" si="29"/>
        <v>1.194E-7</v>
      </c>
      <c r="X73" s="493">
        <f t="shared" si="30"/>
        <v>0.11939999999999999</v>
      </c>
      <c r="Y73" s="482">
        <v>0.35</v>
      </c>
      <c r="Z73" s="482">
        <v>0.01</v>
      </c>
      <c r="AA73" s="482">
        <v>3</v>
      </c>
      <c r="AB73" s="482">
        <v>168</v>
      </c>
      <c r="AC73" s="482">
        <v>7</v>
      </c>
      <c r="AD73" s="482">
        <v>11.2</v>
      </c>
      <c r="AE73" s="482">
        <v>0.5</v>
      </c>
      <c r="AF73" s="482">
        <v>3.6999999999999998E-2</v>
      </c>
      <c r="AG73" s="482">
        <v>2E-3</v>
      </c>
      <c r="AH73" s="482">
        <v>87</v>
      </c>
      <c r="AI73" s="482">
        <v>1</v>
      </c>
      <c r="AJ73" s="482">
        <v>13507308</v>
      </c>
      <c r="AK73" s="496">
        <v>351171</v>
      </c>
      <c r="AL73" s="482">
        <v>3</v>
      </c>
      <c r="AM73" s="497">
        <v>1.359</v>
      </c>
      <c r="AN73" s="497">
        <v>1.393</v>
      </c>
      <c r="AO73" s="497">
        <v>1.3839999999999999</v>
      </c>
      <c r="AP73" s="497">
        <v>1.4319999999999999</v>
      </c>
      <c r="AQ73" s="497">
        <f t="shared" si="19"/>
        <v>-3.8999999999999924E-2</v>
      </c>
      <c r="AR73" s="554">
        <f t="shared" si="20"/>
        <v>3.869289990197914E-2</v>
      </c>
      <c r="AS73" s="477">
        <f t="shared" si="31"/>
        <v>3.6999999999999998E-2</v>
      </c>
      <c r="AT73" s="477">
        <f t="shared" si="32"/>
        <v>0.18518518518518515</v>
      </c>
      <c r="AU73" s="478">
        <f t="shared" si="33"/>
        <v>3.2570258700911968E-3</v>
      </c>
      <c r="AV73" s="479">
        <f t="shared" si="21"/>
        <v>-3.1386826899231273</v>
      </c>
      <c r="AW73" s="480">
        <f t="shared" si="22"/>
        <v>-2.4916181599540708</v>
      </c>
      <c r="AX73" s="639" t="s">
        <v>197</v>
      </c>
      <c r="AZ73" s="481" t="s">
        <v>105</v>
      </c>
      <c r="BA73" s="481" t="s">
        <v>106</v>
      </c>
    </row>
    <row r="74" spans="1:53" ht="15" customHeight="1" x14ac:dyDescent="0.45">
      <c r="A74" s="753"/>
      <c r="B74" s="483" t="s">
        <v>102</v>
      </c>
      <c r="C74" s="762"/>
      <c r="D74" s="486" t="s">
        <v>55</v>
      </c>
      <c r="E74" s="487" t="s">
        <v>56</v>
      </c>
      <c r="F74" s="487" t="s">
        <v>57</v>
      </c>
      <c r="G74" s="487" t="s">
        <v>58</v>
      </c>
      <c r="H74" s="488" t="s">
        <v>59</v>
      </c>
      <c r="I74" s="487">
        <v>3.6</v>
      </c>
      <c r="J74" s="552">
        <v>116.9</v>
      </c>
      <c r="K74" s="552">
        <v>33.6</v>
      </c>
      <c r="L74" s="552">
        <v>211.4</v>
      </c>
      <c r="M74" s="552">
        <v>583.5</v>
      </c>
      <c r="N74" s="546">
        <v>6.3</v>
      </c>
      <c r="O74" s="487" t="s">
        <v>60</v>
      </c>
      <c r="P74" s="487">
        <v>15</v>
      </c>
      <c r="Q74" s="487">
        <v>1</v>
      </c>
      <c r="R74" s="491">
        <f t="shared" si="25"/>
        <v>3.6000000000000003E-6</v>
      </c>
      <c r="S74" s="492">
        <f t="shared" si="25"/>
        <v>1.1690000000000001E-4</v>
      </c>
      <c r="T74" s="492">
        <f t="shared" si="26"/>
        <v>1E-3</v>
      </c>
      <c r="U74" s="492">
        <f t="shared" si="27"/>
        <v>3.6000000000000004E-9</v>
      </c>
      <c r="V74" s="492">
        <f t="shared" si="28"/>
        <v>3.6000000000000003E-3</v>
      </c>
      <c r="W74" s="492">
        <f t="shared" si="29"/>
        <v>1.1690000000000001E-7</v>
      </c>
      <c r="X74" s="493">
        <f t="shared" si="30"/>
        <v>0.1169</v>
      </c>
      <c r="Y74" s="482">
        <v>0.6</v>
      </c>
      <c r="Z74" s="482">
        <v>0.01</v>
      </c>
      <c r="AA74" s="482">
        <v>2</v>
      </c>
      <c r="AB74" s="482">
        <v>167</v>
      </c>
      <c r="AC74" s="482">
        <v>4</v>
      </c>
      <c r="AD74" s="482">
        <v>11.1</v>
      </c>
      <c r="AE74" s="482">
        <v>0.3</v>
      </c>
      <c r="AF74" s="482">
        <v>6.4000000000000001E-2</v>
      </c>
      <c r="AG74" s="482">
        <v>1E-3</v>
      </c>
      <c r="AH74" s="482">
        <v>88</v>
      </c>
      <c r="AI74" s="482">
        <v>0</v>
      </c>
      <c r="AJ74" s="482">
        <v>13258600</v>
      </c>
      <c r="AK74" s="496">
        <v>5066</v>
      </c>
      <c r="AL74" s="482">
        <v>0</v>
      </c>
      <c r="AM74" s="497">
        <v>1.4359999999999999</v>
      </c>
      <c r="AN74" s="497">
        <v>1.4470000000000001</v>
      </c>
      <c r="AO74" s="497">
        <v>1.2410000000000001</v>
      </c>
      <c r="AP74" s="497">
        <v>1.292</v>
      </c>
      <c r="AQ74" s="497">
        <f t="shared" si="19"/>
        <v>0.15500000000000003</v>
      </c>
      <c r="AR74" s="554">
        <f t="shared" si="20"/>
        <v>6.6434406270700422E-2</v>
      </c>
      <c r="AS74" s="477">
        <f t="shared" si="31"/>
        <v>6.4000000000000001E-2</v>
      </c>
      <c r="AT74" s="477">
        <f t="shared" si="32"/>
        <v>0.18518518518518517</v>
      </c>
      <c r="AU74" s="478">
        <f t="shared" si="33"/>
        <v>5.7028799543769595E-3</v>
      </c>
      <c r="AV74" s="479">
        <f t="shared" si="21"/>
        <v>-2.8074652549943151</v>
      </c>
      <c r="AW74" s="480">
        <f t="shared" si="22"/>
        <v>-2.217635574596347</v>
      </c>
      <c r="AX74" s="639"/>
      <c r="AZ74" s="484" t="s">
        <v>105</v>
      </c>
      <c r="BA74" s="484" t="s">
        <v>109</v>
      </c>
    </row>
    <row r="75" spans="1:53" ht="15" customHeight="1" x14ac:dyDescent="0.45">
      <c r="A75" s="753"/>
      <c r="B75" s="483" t="s">
        <v>107</v>
      </c>
      <c r="C75" s="762"/>
      <c r="D75" s="486" t="s">
        <v>55</v>
      </c>
      <c r="E75" s="487" t="s">
        <v>56</v>
      </c>
      <c r="F75" s="487" t="s">
        <v>57</v>
      </c>
      <c r="G75" s="487" t="s">
        <v>58</v>
      </c>
      <c r="H75" s="488" t="s">
        <v>59</v>
      </c>
      <c r="I75" s="487">
        <v>3.1</v>
      </c>
      <c r="J75" s="552">
        <v>96.3</v>
      </c>
      <c r="K75" s="552">
        <v>24.2</v>
      </c>
      <c r="L75" s="552">
        <v>174.4</v>
      </c>
      <c r="M75" s="552">
        <v>484.1</v>
      </c>
      <c r="N75" s="546">
        <v>6.3</v>
      </c>
      <c r="O75" s="487" t="s">
        <v>60</v>
      </c>
      <c r="P75" s="487">
        <v>15</v>
      </c>
      <c r="Q75" s="487">
        <v>1</v>
      </c>
      <c r="R75" s="491">
        <f t="shared" si="25"/>
        <v>3.1E-6</v>
      </c>
      <c r="S75" s="492">
        <f t="shared" si="25"/>
        <v>9.6299999999999996E-5</v>
      </c>
      <c r="T75" s="492">
        <f t="shared" si="26"/>
        <v>1E-3</v>
      </c>
      <c r="U75" s="492">
        <f t="shared" si="27"/>
        <v>3.1E-9</v>
      </c>
      <c r="V75" s="492">
        <f t="shared" si="28"/>
        <v>3.0999999999999999E-3</v>
      </c>
      <c r="W75" s="492">
        <f t="shared" si="29"/>
        <v>9.6299999999999995E-8</v>
      </c>
      <c r="X75" s="493">
        <f t="shared" si="30"/>
        <v>9.6299999999999997E-2</v>
      </c>
      <c r="Y75" s="482">
        <v>1.08</v>
      </c>
      <c r="Z75" s="482">
        <v>0.03</v>
      </c>
      <c r="AA75" s="482">
        <v>3</v>
      </c>
      <c r="AB75" s="482">
        <v>350</v>
      </c>
      <c r="AC75" s="482">
        <v>9</v>
      </c>
      <c r="AD75" s="547">
        <v>23.3</v>
      </c>
      <c r="AE75" s="482">
        <v>0.6</v>
      </c>
      <c r="AF75" s="482">
        <v>0.115</v>
      </c>
      <c r="AG75" s="482">
        <v>3.0000000000000001E-3</v>
      </c>
      <c r="AH75" s="482">
        <v>88</v>
      </c>
      <c r="AI75" s="482">
        <v>0</v>
      </c>
      <c r="AJ75" s="482">
        <v>13104719</v>
      </c>
      <c r="AK75" s="496">
        <v>905964</v>
      </c>
      <c r="AL75" s="482">
        <v>7</v>
      </c>
      <c r="AM75" s="497">
        <v>1.1970000000000001</v>
      </c>
      <c r="AN75" s="497">
        <v>1.202</v>
      </c>
      <c r="AO75" s="497">
        <v>0.84699999999999998</v>
      </c>
      <c r="AP75" s="497">
        <v>0.88400000000000001</v>
      </c>
      <c r="AQ75" s="497">
        <f t="shared" si="19"/>
        <v>0.31799999999999995</v>
      </c>
      <c r="AR75" s="554">
        <f t="shared" si="20"/>
        <v>0.12280199029258358</v>
      </c>
      <c r="AS75" s="477">
        <f t="shared" si="31"/>
        <v>0.115</v>
      </c>
      <c r="AT75" s="477">
        <f t="shared" si="32"/>
        <v>0.38709677419354843</v>
      </c>
      <c r="AU75" s="478">
        <f t="shared" si="33"/>
        <v>1.2461059190031154E-2</v>
      </c>
      <c r="AV75" s="479">
        <f t="shared" si="21"/>
        <v>-2.1217908345284382</v>
      </c>
      <c r="AW75" s="480">
        <f t="shared" si="22"/>
        <v>-1.5559518526580165</v>
      </c>
      <c r="AX75" s="639"/>
      <c r="AZ75" s="484" t="s">
        <v>105</v>
      </c>
      <c r="BA75" s="484" t="s">
        <v>111</v>
      </c>
    </row>
    <row r="76" spans="1:53" ht="15" customHeight="1" x14ac:dyDescent="0.45">
      <c r="A76" s="753"/>
      <c r="B76" s="483" t="s">
        <v>110</v>
      </c>
      <c r="C76" s="762"/>
      <c r="D76" s="486" t="s">
        <v>55</v>
      </c>
      <c r="E76" s="487" t="s">
        <v>56</v>
      </c>
      <c r="F76" s="487" t="s">
        <v>57</v>
      </c>
      <c r="G76" s="487" t="s">
        <v>58</v>
      </c>
      <c r="H76" s="488" t="s">
        <v>59</v>
      </c>
      <c r="I76" s="487">
        <v>6.2</v>
      </c>
      <c r="J76" s="552">
        <v>131.69999999999999</v>
      </c>
      <c r="K76" s="552">
        <v>21.8</v>
      </c>
      <c r="L76" s="552">
        <v>260.39999999999998</v>
      </c>
      <c r="M76" s="552">
        <v>489.3</v>
      </c>
      <c r="N76" s="546">
        <v>6.3</v>
      </c>
      <c r="O76" s="487" t="s">
        <v>60</v>
      </c>
      <c r="P76" s="487">
        <v>15</v>
      </c>
      <c r="Q76" s="487">
        <v>1</v>
      </c>
      <c r="R76" s="491">
        <f t="shared" si="25"/>
        <v>6.1999999999999999E-6</v>
      </c>
      <c r="S76" s="492">
        <f t="shared" si="25"/>
        <v>1.3169999999999998E-4</v>
      </c>
      <c r="T76" s="492">
        <f t="shared" si="26"/>
        <v>1E-3</v>
      </c>
      <c r="U76" s="492">
        <f t="shared" si="27"/>
        <v>6.2000000000000001E-9</v>
      </c>
      <c r="V76" s="492">
        <f t="shared" si="28"/>
        <v>6.1999999999999998E-3</v>
      </c>
      <c r="W76" s="492">
        <f t="shared" si="29"/>
        <v>1.3169999999999997E-7</v>
      </c>
      <c r="X76" s="493">
        <f t="shared" si="30"/>
        <v>0.13169999999999996</v>
      </c>
      <c r="Y76" s="482">
        <v>1.4871000000000001</v>
      </c>
      <c r="Z76" s="482">
        <v>2.0000000000000001E-4</v>
      </c>
      <c r="AA76" s="482">
        <v>0</v>
      </c>
      <c r="AB76" s="482">
        <v>240</v>
      </c>
      <c r="AC76" s="482">
        <v>0</v>
      </c>
      <c r="AD76" s="482">
        <v>16</v>
      </c>
      <c r="AE76" s="482">
        <v>0</v>
      </c>
      <c r="AF76" s="482">
        <v>0.15737000000000001</v>
      </c>
      <c r="AG76" s="496">
        <v>2.0000000000000002E-5</v>
      </c>
      <c r="AH76" s="482">
        <v>87</v>
      </c>
      <c r="AI76" s="482">
        <v>1</v>
      </c>
      <c r="AJ76" s="482">
        <v>11314102</v>
      </c>
      <c r="AK76" s="496">
        <v>969621</v>
      </c>
      <c r="AL76" s="482">
        <v>9</v>
      </c>
      <c r="AM76" s="497">
        <v>1.7110000000000001</v>
      </c>
      <c r="AN76" s="497">
        <v>1.7070000000000001</v>
      </c>
      <c r="AO76" s="497">
        <v>1.2629999999999999</v>
      </c>
      <c r="AP76" s="497">
        <v>1.31</v>
      </c>
      <c r="AQ76" s="497">
        <f t="shared" si="19"/>
        <v>0.39700000000000002</v>
      </c>
      <c r="AR76" s="554">
        <f t="shared" si="20"/>
        <v>0.16049215022460739</v>
      </c>
      <c r="AS76" s="477">
        <f t="shared" si="31"/>
        <v>0.15737000000000001</v>
      </c>
      <c r="AT76" s="477">
        <f t="shared" si="32"/>
        <v>0.26650537634408605</v>
      </c>
      <c r="AU76" s="478">
        <f t="shared" si="33"/>
        <v>1.2546190837762598E-2</v>
      </c>
      <c r="AV76" s="479">
        <f t="shared" si="21"/>
        <v>-2.1442742036958147</v>
      </c>
      <c r="AW76" s="480">
        <f t="shared" si="22"/>
        <v>-1.5857582100250411</v>
      </c>
      <c r="AX76" s="639"/>
      <c r="AZ76" s="484" t="s">
        <v>113</v>
      </c>
      <c r="BA76" s="484" t="s">
        <v>114</v>
      </c>
    </row>
    <row r="77" spans="1:53" ht="15" customHeight="1" x14ac:dyDescent="0.45">
      <c r="A77" s="753"/>
      <c r="B77" s="483" t="s">
        <v>112</v>
      </c>
      <c r="C77" s="776"/>
      <c r="D77" s="486" t="s">
        <v>55</v>
      </c>
      <c r="E77" s="487" t="s">
        <v>56</v>
      </c>
      <c r="F77" s="487" t="s">
        <v>57</v>
      </c>
      <c r="G77" s="487" t="s">
        <v>58</v>
      </c>
      <c r="H77" s="488" t="s">
        <v>59</v>
      </c>
      <c r="I77" s="487">
        <v>9.8000000000000007</v>
      </c>
      <c r="J77" s="552">
        <v>98.1</v>
      </c>
      <c r="K77" s="552">
        <v>24.9</v>
      </c>
      <c r="L77" s="552">
        <v>347.6</v>
      </c>
      <c r="M77" s="552">
        <v>322.7</v>
      </c>
      <c r="N77" s="546">
        <v>6.3</v>
      </c>
      <c r="O77" s="487" t="s">
        <v>60</v>
      </c>
      <c r="P77" s="487">
        <v>15</v>
      </c>
      <c r="Q77" s="487">
        <v>1</v>
      </c>
      <c r="R77" s="491">
        <f t="shared" si="25"/>
        <v>9.800000000000001E-6</v>
      </c>
      <c r="S77" s="492">
        <f t="shared" si="25"/>
        <v>9.8099999999999999E-5</v>
      </c>
      <c r="T77" s="492">
        <f t="shared" si="26"/>
        <v>1E-3</v>
      </c>
      <c r="U77" s="492">
        <f t="shared" si="27"/>
        <v>9.8000000000000017E-9</v>
      </c>
      <c r="V77" s="492">
        <f t="shared" si="28"/>
        <v>9.8000000000000014E-3</v>
      </c>
      <c r="W77" s="492">
        <f t="shared" si="29"/>
        <v>9.8099999999999998E-8</v>
      </c>
      <c r="X77" s="493">
        <f t="shared" si="30"/>
        <v>9.8099999999999993E-2</v>
      </c>
      <c r="Y77" s="482">
        <v>1.8</v>
      </c>
      <c r="Z77" s="482">
        <v>0.08</v>
      </c>
      <c r="AA77" s="482">
        <v>4</v>
      </c>
      <c r="AB77" s="482">
        <v>184</v>
      </c>
      <c r="AC77" s="482">
        <v>8</v>
      </c>
      <c r="AD77" s="482">
        <v>12.2</v>
      </c>
      <c r="AE77" s="482">
        <v>0.5</v>
      </c>
      <c r="AF77" s="482">
        <v>0.19</v>
      </c>
      <c r="AG77" s="482">
        <v>8.0000000000000002E-3</v>
      </c>
      <c r="AH77" s="482">
        <v>87</v>
      </c>
      <c r="AI77" s="482">
        <v>1</v>
      </c>
      <c r="AJ77" s="482">
        <v>12500609</v>
      </c>
      <c r="AK77" s="496">
        <v>454639</v>
      </c>
      <c r="AL77" s="482">
        <v>4</v>
      </c>
      <c r="AM77" s="497">
        <v>1.5409999999999999</v>
      </c>
      <c r="AN77" s="497">
        <v>1.4730000000000001</v>
      </c>
      <c r="AO77" s="497">
        <v>0.91500000000000004</v>
      </c>
      <c r="AP77" s="497">
        <v>0.95199999999999996</v>
      </c>
      <c r="AQ77" s="497">
        <f t="shared" si="19"/>
        <v>0.52100000000000013</v>
      </c>
      <c r="AR77" s="554">
        <f t="shared" si="20"/>
        <v>0.19562902650748931</v>
      </c>
      <c r="AS77" s="477">
        <f t="shared" si="31"/>
        <v>0.19</v>
      </c>
      <c r="AT77" s="477">
        <f t="shared" si="32"/>
        <v>0.20408163265306117</v>
      </c>
      <c r="AU77" s="478">
        <f t="shared" si="33"/>
        <v>2.0387359836901122E-2</v>
      </c>
      <c r="AV77" s="479">
        <f t="shared" si="21"/>
        <v>-2.0785546019775674</v>
      </c>
      <c r="AW77" s="480">
        <f t="shared" si="22"/>
        <v>-1.6249832059691161</v>
      </c>
      <c r="AX77" s="639"/>
      <c r="AZ77" s="484" t="s">
        <v>113</v>
      </c>
      <c r="BA77" s="484" t="s">
        <v>116</v>
      </c>
    </row>
    <row r="78" spans="1:53" ht="15" customHeight="1" x14ac:dyDescent="0.45">
      <c r="A78" s="753"/>
      <c r="B78" s="483" t="s">
        <v>136</v>
      </c>
      <c r="C78" s="790" t="s">
        <v>385</v>
      </c>
      <c r="D78" s="486" t="s">
        <v>55</v>
      </c>
      <c r="E78" s="487" t="s">
        <v>56</v>
      </c>
      <c r="F78" s="487" t="s">
        <v>57</v>
      </c>
      <c r="G78" s="487" t="s">
        <v>58</v>
      </c>
      <c r="H78" s="488" t="s">
        <v>59</v>
      </c>
      <c r="I78" s="487">
        <v>2.9</v>
      </c>
      <c r="J78" s="552">
        <v>99.7</v>
      </c>
      <c r="K78" s="552">
        <v>27.9</v>
      </c>
      <c r="L78" s="552">
        <v>176.9</v>
      </c>
      <c r="M78" s="552">
        <v>441.8</v>
      </c>
      <c r="N78" s="546">
        <v>6.3</v>
      </c>
      <c r="O78" s="487" t="s">
        <v>60</v>
      </c>
      <c r="P78" s="487">
        <v>15</v>
      </c>
      <c r="Q78" s="487">
        <v>1</v>
      </c>
      <c r="R78" s="491">
        <f t="shared" si="25"/>
        <v>2.8999999999999998E-6</v>
      </c>
      <c r="S78" s="492">
        <f t="shared" si="25"/>
        <v>9.9699999999999998E-5</v>
      </c>
      <c r="T78" s="492">
        <f t="shared" si="26"/>
        <v>1E-3</v>
      </c>
      <c r="U78" s="492">
        <f t="shared" si="27"/>
        <v>2.8999999999999999E-9</v>
      </c>
      <c r="V78" s="492">
        <f t="shared" si="28"/>
        <v>2.8999999999999998E-3</v>
      </c>
      <c r="W78" s="492">
        <f t="shared" si="29"/>
        <v>9.9699999999999999E-8</v>
      </c>
      <c r="X78" s="493">
        <f t="shared" si="30"/>
        <v>9.9699999999999997E-2</v>
      </c>
      <c r="Y78" s="482">
        <v>0.99</v>
      </c>
      <c r="Z78" s="482">
        <v>0.02</v>
      </c>
      <c r="AA78" s="482">
        <v>2</v>
      </c>
      <c r="AB78" s="482">
        <v>343</v>
      </c>
      <c r="AC78" s="482">
        <v>8</v>
      </c>
      <c r="AD78" s="482">
        <v>22.8</v>
      </c>
      <c r="AE78" s="482">
        <v>0.5</v>
      </c>
      <c r="AF78" s="482">
        <v>0.105</v>
      </c>
      <c r="AG78" s="482">
        <v>2E-3</v>
      </c>
      <c r="AH78" s="482">
        <v>88</v>
      </c>
      <c r="AI78" s="482">
        <v>1</v>
      </c>
      <c r="AJ78" s="482">
        <v>12947879</v>
      </c>
      <c r="AK78" s="496">
        <v>144614</v>
      </c>
      <c r="AL78" s="482">
        <v>1</v>
      </c>
      <c r="AM78" s="497">
        <v>1.228</v>
      </c>
      <c r="AN78" s="497">
        <v>1.2390000000000001</v>
      </c>
      <c r="AO78" s="482">
        <v>0.91</v>
      </c>
      <c r="AP78" s="482">
        <v>0.94899999999999995</v>
      </c>
      <c r="AQ78" s="482">
        <f t="shared" si="19"/>
        <v>0.29000000000000015</v>
      </c>
      <c r="AR78" s="652">
        <f t="shared" si="20"/>
        <v>0.11160194276385434</v>
      </c>
      <c r="AS78" s="477">
        <f t="shared" si="31"/>
        <v>0.105</v>
      </c>
      <c r="AT78" s="477">
        <f t="shared" si="32"/>
        <v>0.37931034482758624</v>
      </c>
      <c r="AU78" s="478">
        <f t="shared" si="33"/>
        <v>1.1033099297893681E-2</v>
      </c>
      <c r="AV78" s="479">
        <f t="shared" si="21"/>
        <v>-2.1906492938377804</v>
      </c>
      <c r="AW78" s="480">
        <f t="shared" si="22"/>
        <v>-1.6115977430063586</v>
      </c>
      <c r="AX78" s="639"/>
      <c r="AZ78" s="484" t="s">
        <v>105</v>
      </c>
      <c r="BA78" s="484" t="s">
        <v>106</v>
      </c>
    </row>
    <row r="79" spans="1:53" ht="15" customHeight="1" x14ac:dyDescent="0.45">
      <c r="A79" s="753"/>
      <c r="B79" s="483" t="s">
        <v>123</v>
      </c>
      <c r="C79" s="791"/>
      <c r="D79" s="486" t="s">
        <v>55</v>
      </c>
      <c r="E79" s="487" t="s">
        <v>56</v>
      </c>
      <c r="F79" s="487" t="s">
        <v>57</v>
      </c>
      <c r="G79" s="487" t="s">
        <v>58</v>
      </c>
      <c r="H79" s="488" t="s">
        <v>59</v>
      </c>
      <c r="I79" s="487">
        <v>4.2</v>
      </c>
      <c r="J79" s="552">
        <v>103.8</v>
      </c>
      <c r="K79" s="552">
        <v>20.3</v>
      </c>
      <c r="L79" s="552">
        <v>167.5</v>
      </c>
      <c r="M79" s="552">
        <v>397</v>
      </c>
      <c r="N79" s="546">
        <v>6.3</v>
      </c>
      <c r="O79" s="487" t="s">
        <v>60</v>
      </c>
      <c r="P79" s="487">
        <v>15</v>
      </c>
      <c r="Q79" s="487">
        <v>1</v>
      </c>
      <c r="R79" s="491">
        <f t="shared" si="25"/>
        <v>4.2000000000000004E-6</v>
      </c>
      <c r="S79" s="492">
        <f t="shared" si="25"/>
        <v>1.038E-4</v>
      </c>
      <c r="T79" s="492">
        <f t="shared" si="26"/>
        <v>1E-3</v>
      </c>
      <c r="U79" s="492">
        <f t="shared" si="27"/>
        <v>4.2000000000000004E-9</v>
      </c>
      <c r="V79" s="492">
        <f t="shared" si="28"/>
        <v>4.2000000000000006E-3</v>
      </c>
      <c r="W79" s="492">
        <f t="shared" si="29"/>
        <v>1.038E-7</v>
      </c>
      <c r="X79" s="493">
        <f t="shared" si="30"/>
        <v>0.1038</v>
      </c>
      <c r="Y79" s="482">
        <v>1.17</v>
      </c>
      <c r="Z79" s="482">
        <v>0.06</v>
      </c>
      <c r="AA79" s="482">
        <v>5</v>
      </c>
      <c r="AB79" s="482">
        <v>280</v>
      </c>
      <c r="AC79" s="482">
        <v>15</v>
      </c>
      <c r="AD79" s="548">
        <v>18.600000000000001</v>
      </c>
      <c r="AE79" s="482">
        <v>1</v>
      </c>
      <c r="AF79" s="482">
        <v>0.124</v>
      </c>
      <c r="AG79" s="482">
        <v>6.0000000000000001E-3</v>
      </c>
      <c r="AH79" s="482">
        <v>89</v>
      </c>
      <c r="AI79" s="482">
        <v>1</v>
      </c>
      <c r="AJ79" s="482">
        <v>13489917</v>
      </c>
      <c r="AK79" s="496">
        <v>344304</v>
      </c>
      <c r="AL79" s="482">
        <v>3</v>
      </c>
      <c r="AM79" s="497">
        <v>1.337</v>
      </c>
      <c r="AN79" s="497">
        <v>1.333</v>
      </c>
      <c r="AO79" s="482">
        <v>0.88300000000000001</v>
      </c>
      <c r="AP79" s="482">
        <v>0.91800000000000004</v>
      </c>
      <c r="AQ79" s="497">
        <f t="shared" si="19"/>
        <v>0.41499999999999992</v>
      </c>
      <c r="AR79" s="554">
        <f t="shared" si="20"/>
        <v>0.12998253145530494</v>
      </c>
      <c r="AS79" s="477">
        <f t="shared" si="31"/>
        <v>0.124</v>
      </c>
      <c r="AT79" s="477">
        <f t="shared" si="32"/>
        <v>0.30952380952380942</v>
      </c>
      <c r="AU79" s="478">
        <f t="shared" si="33"/>
        <v>1.2524084778420038E-2</v>
      </c>
      <c r="AV79" s="479">
        <f t="shared" si="21"/>
        <v>-2.1800979309324324</v>
      </c>
      <c r="AW79" s="480">
        <f t="shared" si="22"/>
        <v>-1.6300969870994662</v>
      </c>
      <c r="AX79" s="639"/>
      <c r="AZ79" s="484" t="s">
        <v>105</v>
      </c>
      <c r="BA79" s="484" t="s">
        <v>111</v>
      </c>
    </row>
    <row r="80" spans="1:53" ht="15" customHeight="1" x14ac:dyDescent="0.45">
      <c r="A80" s="753"/>
      <c r="B80" s="632" t="s">
        <v>117</v>
      </c>
      <c r="C80" s="792"/>
      <c r="D80" s="633" t="s">
        <v>55</v>
      </c>
      <c r="E80" s="565" t="s">
        <v>56</v>
      </c>
      <c r="F80" s="565" t="s">
        <v>57</v>
      </c>
      <c r="G80" s="565" t="s">
        <v>58</v>
      </c>
      <c r="H80" s="634" t="s">
        <v>59</v>
      </c>
      <c r="I80" s="565">
        <v>8.6</v>
      </c>
      <c r="J80" s="566">
        <v>121.8</v>
      </c>
      <c r="K80" s="566">
        <v>24</v>
      </c>
      <c r="L80" s="566">
        <v>287</v>
      </c>
      <c r="M80" s="566">
        <v>494.2</v>
      </c>
      <c r="N80" s="567">
        <v>6.3</v>
      </c>
      <c r="O80" s="565" t="s">
        <v>60</v>
      </c>
      <c r="P80" s="565">
        <v>15</v>
      </c>
      <c r="Q80" s="565">
        <v>1</v>
      </c>
      <c r="R80" s="568">
        <f t="shared" si="25"/>
        <v>8.599999999999999E-6</v>
      </c>
      <c r="S80" s="569">
        <f t="shared" si="25"/>
        <v>1.2179999999999999E-4</v>
      </c>
      <c r="T80" s="569">
        <f t="shared" si="26"/>
        <v>1E-3</v>
      </c>
      <c r="U80" s="569">
        <f t="shared" si="27"/>
        <v>8.5999999999999993E-9</v>
      </c>
      <c r="V80" s="569">
        <f t="shared" si="28"/>
        <v>8.6E-3</v>
      </c>
      <c r="W80" s="569">
        <f t="shared" si="29"/>
        <v>1.2179999999999999E-7</v>
      </c>
      <c r="X80" s="570">
        <f t="shared" si="30"/>
        <v>0.12179999999999999</v>
      </c>
      <c r="Y80" s="571">
        <v>1.52</v>
      </c>
      <c r="Z80" s="571">
        <v>0.02</v>
      </c>
      <c r="AA80" s="571">
        <v>1</v>
      </c>
      <c r="AB80" s="571">
        <v>176</v>
      </c>
      <c r="AC80" s="571">
        <v>3</v>
      </c>
      <c r="AD80" s="571">
        <v>11.7</v>
      </c>
      <c r="AE80" s="571">
        <v>0.2</v>
      </c>
      <c r="AF80" s="571">
        <v>0.16</v>
      </c>
      <c r="AG80" s="571">
        <v>3.0000000000000001E-3</v>
      </c>
      <c r="AH80" s="571">
        <v>88</v>
      </c>
      <c r="AI80" s="571">
        <v>1</v>
      </c>
      <c r="AJ80" s="571">
        <v>12409158</v>
      </c>
      <c r="AK80" s="574">
        <v>769388</v>
      </c>
      <c r="AL80" s="571">
        <v>6</v>
      </c>
      <c r="AM80" s="575">
        <v>1.702</v>
      </c>
      <c r="AN80" s="575">
        <v>1.6579999999999999</v>
      </c>
      <c r="AO80" s="575">
        <v>1.093</v>
      </c>
      <c r="AP80" s="575">
        <v>1.135</v>
      </c>
      <c r="AQ80" s="575">
        <f t="shared" si="19"/>
        <v>0.52299999999999991</v>
      </c>
      <c r="AR80" s="649">
        <f t="shared" si="20"/>
        <v>0.16324214392344882</v>
      </c>
      <c r="AS80" s="529">
        <f t="shared" si="31"/>
        <v>0.16</v>
      </c>
      <c r="AT80" s="529">
        <f t="shared" si="32"/>
        <v>0.19638242894056848</v>
      </c>
      <c r="AU80" s="530">
        <f t="shared" si="33"/>
        <v>1.3866082831600074E-2</v>
      </c>
      <c r="AV80" s="531">
        <f t="shared" si="21"/>
        <v>-2.2397710275486613</v>
      </c>
      <c r="AW80" s="532">
        <f t="shared" si="22"/>
        <v>-1.7301364082458806</v>
      </c>
      <c r="AX80" s="648"/>
      <c r="AY80" s="560"/>
      <c r="AZ80" s="484" t="s">
        <v>113</v>
      </c>
      <c r="BA80" s="484" t="s">
        <v>114</v>
      </c>
    </row>
    <row r="81" spans="1:53" ht="15" customHeight="1" x14ac:dyDescent="0.45">
      <c r="A81" s="782" t="s">
        <v>206</v>
      </c>
      <c r="B81" s="483" t="s">
        <v>100</v>
      </c>
      <c r="C81" s="762" t="s">
        <v>386</v>
      </c>
      <c r="D81" s="486" t="s">
        <v>55</v>
      </c>
      <c r="E81" s="487" t="s">
        <v>56</v>
      </c>
      <c r="F81" s="487" t="s">
        <v>57</v>
      </c>
      <c r="G81" s="487" t="s">
        <v>58</v>
      </c>
      <c r="H81" s="488" t="s">
        <v>59</v>
      </c>
      <c r="I81" s="487">
        <v>8.9</v>
      </c>
      <c r="J81" s="552">
        <v>103.8</v>
      </c>
      <c r="K81" s="552">
        <v>19.100000000000001</v>
      </c>
      <c r="L81" s="552">
        <v>193.3</v>
      </c>
      <c r="M81" s="552">
        <v>524.6</v>
      </c>
      <c r="N81" s="546">
        <v>6.3</v>
      </c>
      <c r="O81" s="487" t="s">
        <v>60</v>
      </c>
      <c r="P81" s="487">
        <v>15</v>
      </c>
      <c r="Q81" s="487">
        <v>1</v>
      </c>
      <c r="R81" s="491">
        <f t="shared" si="25"/>
        <v>8.9000000000000012E-6</v>
      </c>
      <c r="S81" s="492">
        <f t="shared" si="25"/>
        <v>1.038E-4</v>
      </c>
      <c r="T81" s="492">
        <f t="shared" si="26"/>
        <v>1E-3</v>
      </c>
      <c r="U81" s="492">
        <f t="shared" si="27"/>
        <v>8.9000000000000019E-9</v>
      </c>
      <c r="V81" s="492">
        <f t="shared" si="28"/>
        <v>8.9000000000000017E-3</v>
      </c>
      <c r="W81" s="492">
        <f t="shared" si="29"/>
        <v>1.038E-7</v>
      </c>
      <c r="X81" s="493">
        <f t="shared" si="30"/>
        <v>0.1038</v>
      </c>
      <c r="Y81" s="482">
        <v>1.56</v>
      </c>
      <c r="Z81" s="482">
        <v>0.05</v>
      </c>
      <c r="AA81" s="482">
        <v>3</v>
      </c>
      <c r="AB81" s="482">
        <v>176</v>
      </c>
      <c r="AC81" s="482">
        <v>5</v>
      </c>
      <c r="AD81" s="482">
        <v>11.7</v>
      </c>
      <c r="AE81" s="482">
        <v>0.3</v>
      </c>
      <c r="AF81" s="482">
        <v>0.16500000000000001</v>
      </c>
      <c r="AG81" s="482">
        <v>5.0000000000000001E-3</v>
      </c>
      <c r="AH81" s="482">
        <v>89</v>
      </c>
      <c r="AI81" s="482">
        <v>0</v>
      </c>
      <c r="AJ81" s="482">
        <v>12908293</v>
      </c>
      <c r="AK81" s="496">
        <v>73182</v>
      </c>
      <c r="AL81" s="482">
        <v>1</v>
      </c>
      <c r="AM81" s="497">
        <v>1.468</v>
      </c>
      <c r="AN81" s="497">
        <v>1.45</v>
      </c>
      <c r="AO81" s="497">
        <v>0.96799999999999997</v>
      </c>
      <c r="AP81" s="497">
        <v>1.008</v>
      </c>
      <c r="AQ81" s="497">
        <f t="shared" si="19"/>
        <v>0.44199999999999995</v>
      </c>
      <c r="AR81" s="554">
        <f t="shared" si="20"/>
        <v>0.17081467130327183</v>
      </c>
      <c r="AS81" s="477">
        <f t="shared" si="31"/>
        <v>0.16500000000000001</v>
      </c>
      <c r="AT81" s="477">
        <f t="shared" si="32"/>
        <v>0.19475655430711608</v>
      </c>
      <c r="AU81" s="478">
        <f t="shared" si="33"/>
        <v>1.6698779704560053E-2</v>
      </c>
      <c r="AV81" s="479">
        <f t="shared" si="21"/>
        <v>-2.193609824722655</v>
      </c>
      <c r="AW81" s="480">
        <f t="shared" si="22"/>
        <v>-1.7189073724501893</v>
      </c>
      <c r="AX81" s="639"/>
      <c r="AZ81" s="481" t="s">
        <v>105</v>
      </c>
      <c r="BA81" s="481" t="s">
        <v>106</v>
      </c>
    </row>
    <row r="82" spans="1:53" ht="15" customHeight="1" x14ac:dyDescent="0.45">
      <c r="A82" s="753"/>
      <c r="B82" s="483" t="s">
        <v>102</v>
      </c>
      <c r="C82" s="762"/>
      <c r="D82" s="486" t="s">
        <v>55</v>
      </c>
      <c r="E82" s="487" t="s">
        <v>56</v>
      </c>
      <c r="F82" s="487" t="s">
        <v>57</v>
      </c>
      <c r="G82" s="487" t="s">
        <v>58</v>
      </c>
      <c r="H82" s="488" t="s">
        <v>59</v>
      </c>
      <c r="I82" s="487">
        <v>7.6</v>
      </c>
      <c r="J82" s="552">
        <v>104.4</v>
      </c>
      <c r="K82" s="552">
        <v>27.5</v>
      </c>
      <c r="L82" s="552">
        <v>234.2</v>
      </c>
      <c r="M82" s="552">
        <v>561.6</v>
      </c>
      <c r="N82" s="546">
        <v>6.3</v>
      </c>
      <c r="O82" s="487" t="s">
        <v>60</v>
      </c>
      <c r="P82" s="487">
        <v>15</v>
      </c>
      <c r="Q82" s="487">
        <v>1</v>
      </c>
      <c r="R82" s="491">
        <f t="shared" si="25"/>
        <v>7.5999999999999992E-6</v>
      </c>
      <c r="S82" s="492">
        <f t="shared" si="25"/>
        <v>1.044E-4</v>
      </c>
      <c r="T82" s="492">
        <f t="shared" si="26"/>
        <v>1E-3</v>
      </c>
      <c r="U82" s="492">
        <f t="shared" si="27"/>
        <v>7.5999999999999986E-9</v>
      </c>
      <c r="V82" s="492">
        <f t="shared" si="28"/>
        <v>7.5999999999999983E-3</v>
      </c>
      <c r="W82" s="492">
        <f t="shared" si="29"/>
        <v>1.0440000000000001E-7</v>
      </c>
      <c r="X82" s="493">
        <f t="shared" si="30"/>
        <v>0.10440000000000001</v>
      </c>
      <c r="Y82" s="482">
        <v>0.99</v>
      </c>
      <c r="Z82" s="482">
        <v>0.05</v>
      </c>
      <c r="AA82" s="482">
        <v>5</v>
      </c>
      <c r="AB82" s="482">
        <v>131</v>
      </c>
      <c r="AC82" s="482">
        <v>7</v>
      </c>
      <c r="AD82" s="482">
        <v>8.6999999999999993</v>
      </c>
      <c r="AE82" s="482">
        <v>0.5</v>
      </c>
      <c r="AF82" s="482">
        <v>0.105</v>
      </c>
      <c r="AG82" s="482">
        <v>6.0000000000000001E-3</v>
      </c>
      <c r="AH82" s="482">
        <v>89</v>
      </c>
      <c r="AI82" s="482">
        <v>0</v>
      </c>
      <c r="AJ82" s="482">
        <v>12850361</v>
      </c>
      <c r="AK82" s="496">
        <v>141862</v>
      </c>
      <c r="AL82" s="482">
        <v>1</v>
      </c>
      <c r="AM82" s="497">
        <v>1.4239999999999999</v>
      </c>
      <c r="AN82" s="497">
        <v>1.407</v>
      </c>
      <c r="AO82" s="497">
        <v>1.077</v>
      </c>
      <c r="AP82" s="497">
        <v>1.1220000000000001</v>
      </c>
      <c r="AQ82" s="497">
        <f t="shared" si="19"/>
        <v>0.28499999999999992</v>
      </c>
      <c r="AR82" s="554">
        <f t="shared" si="20"/>
        <v>0.10911022357278517</v>
      </c>
      <c r="AS82" s="477">
        <f t="shared" si="31"/>
        <v>0.105</v>
      </c>
      <c r="AT82" s="477">
        <f t="shared" si="32"/>
        <v>0.14473684210526319</v>
      </c>
      <c r="AU82" s="478">
        <f t="shared" si="33"/>
        <v>1.0536398467432949E-2</v>
      </c>
      <c r="AV82" s="479">
        <f t="shared" si="21"/>
        <v>-2.5852370976538728</v>
      </c>
      <c r="AW82" s="480">
        <f t="shared" si="22"/>
        <v>-2.0933164981562871</v>
      </c>
      <c r="AX82" s="639"/>
      <c r="AZ82" s="484" t="s">
        <v>105</v>
      </c>
      <c r="BA82" s="484" t="s">
        <v>109</v>
      </c>
    </row>
    <row r="83" spans="1:53" ht="15" customHeight="1" x14ac:dyDescent="0.45">
      <c r="A83" s="753"/>
      <c r="B83" s="483" t="s">
        <v>107</v>
      </c>
      <c r="C83" s="762"/>
      <c r="D83" s="486" t="s">
        <v>55</v>
      </c>
      <c r="E83" s="487" t="s">
        <v>56</v>
      </c>
      <c r="F83" s="487" t="s">
        <v>57</v>
      </c>
      <c r="G83" s="487" t="s">
        <v>58</v>
      </c>
      <c r="H83" s="488" t="s">
        <v>59</v>
      </c>
      <c r="I83" s="487">
        <v>3</v>
      </c>
      <c r="J83" s="552">
        <v>84.9</v>
      </c>
      <c r="K83" s="552">
        <v>16.8</v>
      </c>
      <c r="L83" s="552">
        <v>144.1</v>
      </c>
      <c r="M83" s="552">
        <v>317.89999999999998</v>
      </c>
      <c r="N83" s="546">
        <v>6.3</v>
      </c>
      <c r="O83" s="487" t="s">
        <v>60</v>
      </c>
      <c r="P83" s="487">
        <v>15</v>
      </c>
      <c r="Q83" s="487">
        <v>1</v>
      </c>
      <c r="R83" s="491">
        <f t="shared" si="25"/>
        <v>3.0000000000000001E-6</v>
      </c>
      <c r="S83" s="492">
        <f t="shared" si="25"/>
        <v>8.4900000000000004E-5</v>
      </c>
      <c r="T83" s="492">
        <f t="shared" si="26"/>
        <v>1E-3</v>
      </c>
      <c r="U83" s="492">
        <f t="shared" si="27"/>
        <v>3E-9</v>
      </c>
      <c r="V83" s="492">
        <f t="shared" si="28"/>
        <v>3.0000000000000001E-3</v>
      </c>
      <c r="W83" s="492">
        <f t="shared" si="29"/>
        <v>8.4899999999999999E-8</v>
      </c>
      <c r="X83" s="493">
        <f t="shared" si="30"/>
        <v>8.4900000000000003E-2</v>
      </c>
      <c r="Y83" s="482">
        <v>1.1120000000000001</v>
      </c>
      <c r="Z83" s="482">
        <v>4.0000000000000001E-3</v>
      </c>
      <c r="AA83" s="482">
        <v>0</v>
      </c>
      <c r="AB83" s="482">
        <v>371</v>
      </c>
      <c r="AC83" s="482">
        <v>1</v>
      </c>
      <c r="AD83" s="547">
        <v>24.73</v>
      </c>
      <c r="AE83" s="482">
        <v>0.09</v>
      </c>
      <c r="AF83" s="482">
        <v>0.1177</v>
      </c>
      <c r="AG83" s="482">
        <v>4.0000000000000002E-4</v>
      </c>
      <c r="AH83" s="482">
        <v>90</v>
      </c>
      <c r="AI83" s="482">
        <v>1</v>
      </c>
      <c r="AJ83" s="482">
        <v>11877548</v>
      </c>
      <c r="AK83" s="496">
        <v>156825</v>
      </c>
      <c r="AL83" s="482">
        <v>1</v>
      </c>
      <c r="AM83" s="497">
        <v>1.0589999999999999</v>
      </c>
      <c r="AN83" s="497">
        <v>1.0669999999999999</v>
      </c>
      <c r="AO83" s="497">
        <v>0.77100000000000002</v>
      </c>
      <c r="AP83" s="497">
        <v>0.80400000000000005</v>
      </c>
      <c r="AQ83" s="497">
        <f t="shared" si="19"/>
        <v>0.2629999999999999</v>
      </c>
      <c r="AR83" s="554">
        <f t="shared" si="20"/>
        <v>0.12895763205161925</v>
      </c>
      <c r="AS83" s="477">
        <f t="shared" si="31"/>
        <v>0.1177</v>
      </c>
      <c r="AT83" s="477">
        <f t="shared" si="32"/>
        <v>0.41185185185185186</v>
      </c>
      <c r="AU83" s="478">
        <f t="shared" si="33"/>
        <v>1.4553068970030102E-2</v>
      </c>
      <c r="AV83" s="479">
        <f t="shared" si="21"/>
        <v>-2.0566738131253368</v>
      </c>
      <c r="AW83" s="480">
        <f t="shared" si="22"/>
        <v>-1.5133539209488993</v>
      </c>
      <c r="AX83" s="639"/>
      <c r="AZ83" s="484" t="s">
        <v>105</v>
      </c>
      <c r="BA83" s="484" t="s">
        <v>111</v>
      </c>
    </row>
    <row r="84" spans="1:53" ht="15" customHeight="1" x14ac:dyDescent="0.45">
      <c r="A84" s="753"/>
      <c r="B84" s="483" t="s">
        <v>110</v>
      </c>
      <c r="C84" s="762"/>
      <c r="D84" s="486" t="s">
        <v>55</v>
      </c>
      <c r="E84" s="487" t="s">
        <v>56</v>
      </c>
      <c r="F84" s="487" t="s">
        <v>57</v>
      </c>
      <c r="G84" s="487" t="s">
        <v>58</v>
      </c>
      <c r="H84" s="488" t="s">
        <v>59</v>
      </c>
      <c r="I84" s="487">
        <v>6.4</v>
      </c>
      <c r="J84" s="552">
        <v>127.8</v>
      </c>
      <c r="K84" s="552">
        <v>18.3</v>
      </c>
      <c r="L84" s="552">
        <v>408.6</v>
      </c>
      <c r="M84" s="552">
        <v>690.1</v>
      </c>
      <c r="N84" s="546">
        <v>6.3</v>
      </c>
      <c r="O84" s="487" t="s">
        <v>60</v>
      </c>
      <c r="P84" s="487">
        <v>15</v>
      </c>
      <c r="Q84" s="487">
        <v>1</v>
      </c>
      <c r="R84" s="491">
        <f t="shared" ref="R84:S99" si="34">I84/1000000</f>
        <v>6.4000000000000006E-6</v>
      </c>
      <c r="S84" s="492">
        <f t="shared" si="34"/>
        <v>1.2779999999999999E-4</v>
      </c>
      <c r="T84" s="492">
        <f t="shared" si="26"/>
        <v>1E-3</v>
      </c>
      <c r="U84" s="492">
        <f t="shared" si="27"/>
        <v>6.4000000000000011E-9</v>
      </c>
      <c r="V84" s="492">
        <f t="shared" si="28"/>
        <v>6.4000000000000012E-3</v>
      </c>
      <c r="W84" s="492">
        <f t="shared" si="29"/>
        <v>1.2779999999999999E-7</v>
      </c>
      <c r="X84" s="493">
        <f t="shared" si="30"/>
        <v>0.1278</v>
      </c>
      <c r="Y84" s="482">
        <v>0.5</v>
      </c>
      <c r="Z84" s="482">
        <v>0.03</v>
      </c>
      <c r="AA84" s="482">
        <v>6</v>
      </c>
      <c r="AB84" s="482">
        <v>79</v>
      </c>
      <c r="AC84" s="482">
        <v>4</v>
      </c>
      <c r="AD84" s="482">
        <v>5.3</v>
      </c>
      <c r="AE84" s="482">
        <v>0.3</v>
      </c>
      <c r="AF84" s="482">
        <v>5.2999999999999999E-2</v>
      </c>
      <c r="AG84" s="496">
        <v>3.0000000000000001E-3</v>
      </c>
      <c r="AH84" s="482">
        <v>88</v>
      </c>
      <c r="AI84" s="482">
        <v>1</v>
      </c>
      <c r="AJ84" s="482">
        <v>11849000</v>
      </c>
      <c r="AK84" s="496">
        <v>381696</v>
      </c>
      <c r="AL84" s="482">
        <v>3</v>
      </c>
      <c r="AM84" s="497">
        <v>1.3440000000000001</v>
      </c>
      <c r="AN84" s="497">
        <v>1.37</v>
      </c>
      <c r="AO84" s="497">
        <v>0.95499999999999996</v>
      </c>
      <c r="AP84" s="497">
        <v>0.98799999999999999</v>
      </c>
      <c r="AQ84" s="497">
        <f t="shared" si="19"/>
        <v>0.38200000000000012</v>
      </c>
      <c r="AR84" s="554">
        <f t="shared" si="20"/>
        <v>5.5514225853947587E-2</v>
      </c>
      <c r="AS84" s="477">
        <f t="shared" si="31"/>
        <v>5.2999999999999999E-2</v>
      </c>
      <c r="AT84" s="477">
        <f t="shared" si="32"/>
        <v>8.6805555555555539E-2</v>
      </c>
      <c r="AU84" s="478">
        <f t="shared" si="33"/>
        <v>4.3470700747696052E-3</v>
      </c>
      <c r="AV84" s="479">
        <f t="shared" si="21"/>
        <v>-3.240269849648215</v>
      </c>
      <c r="AW84" s="480">
        <f t="shared" si="22"/>
        <v>-2.6907740103488802</v>
      </c>
      <c r="AX84" s="639" t="s">
        <v>209</v>
      </c>
      <c r="AZ84" s="484" t="s">
        <v>113</v>
      </c>
      <c r="BA84" s="484" t="s">
        <v>114</v>
      </c>
    </row>
    <row r="85" spans="1:53" ht="15" customHeight="1" x14ac:dyDescent="0.45">
      <c r="A85" s="753"/>
      <c r="B85" s="483" t="s">
        <v>112</v>
      </c>
      <c r="C85" s="776"/>
      <c r="D85" s="486" t="s">
        <v>55</v>
      </c>
      <c r="E85" s="487" t="s">
        <v>56</v>
      </c>
      <c r="F85" s="487" t="s">
        <v>57</v>
      </c>
      <c r="G85" s="487" t="s">
        <v>58</v>
      </c>
      <c r="H85" s="488" t="s">
        <v>59</v>
      </c>
      <c r="I85" s="487">
        <v>5.4</v>
      </c>
      <c r="J85" s="552">
        <v>132.6</v>
      </c>
      <c r="K85" s="552">
        <v>12.7</v>
      </c>
      <c r="L85" s="552">
        <v>135</v>
      </c>
      <c r="M85" s="552">
        <v>413.9</v>
      </c>
      <c r="N85" s="546">
        <v>6.3</v>
      </c>
      <c r="O85" s="487" t="s">
        <v>60</v>
      </c>
      <c r="P85" s="487">
        <v>15</v>
      </c>
      <c r="Q85" s="487">
        <v>1</v>
      </c>
      <c r="R85" s="491">
        <f t="shared" si="34"/>
        <v>5.4E-6</v>
      </c>
      <c r="S85" s="492">
        <f t="shared" si="34"/>
        <v>1.326E-4</v>
      </c>
      <c r="T85" s="492">
        <f t="shared" si="26"/>
        <v>1E-3</v>
      </c>
      <c r="U85" s="492">
        <f t="shared" si="27"/>
        <v>5.4000000000000004E-9</v>
      </c>
      <c r="V85" s="492">
        <f t="shared" si="28"/>
        <v>5.4000000000000003E-3</v>
      </c>
      <c r="W85" s="492">
        <f t="shared" si="29"/>
        <v>1.3260000000000001E-7</v>
      </c>
      <c r="X85" s="493">
        <f t="shared" si="30"/>
        <v>0.1326</v>
      </c>
      <c r="Y85" s="482">
        <v>1.47</v>
      </c>
      <c r="Z85" s="482">
        <v>0.05</v>
      </c>
      <c r="AA85" s="482">
        <v>3</v>
      </c>
      <c r="AB85" s="482">
        <v>273</v>
      </c>
      <c r="AC85" s="482">
        <v>8</v>
      </c>
      <c r="AD85" s="482">
        <v>18.2</v>
      </c>
      <c r="AE85" s="482">
        <v>0.6</v>
      </c>
      <c r="AF85" s="482">
        <v>0.156</v>
      </c>
      <c r="AG85" s="482">
        <v>5.0000000000000001E-3</v>
      </c>
      <c r="AH85" s="482">
        <v>89</v>
      </c>
      <c r="AI85" s="482">
        <v>1</v>
      </c>
      <c r="AJ85" s="482">
        <v>11594906</v>
      </c>
      <c r="AK85" s="496">
        <v>265736</v>
      </c>
      <c r="AL85" s="482">
        <v>2</v>
      </c>
      <c r="AM85" s="497">
        <v>1.599</v>
      </c>
      <c r="AN85" s="497">
        <v>1.627</v>
      </c>
      <c r="AO85" s="497">
        <v>1.226</v>
      </c>
      <c r="AP85" s="497">
        <v>1.2789999999999999</v>
      </c>
      <c r="AQ85" s="497">
        <f t="shared" ref="AQ85:AQ113" si="35">AN85-AP85</f>
        <v>0.34800000000000009</v>
      </c>
      <c r="AR85" s="554">
        <f t="shared" ref="AR85:AR113" si="36">AF85/(1-(10^-AM85))</f>
        <v>0.16002901355191668</v>
      </c>
      <c r="AS85" s="477">
        <f t="shared" si="31"/>
        <v>0.156</v>
      </c>
      <c r="AT85" s="477">
        <f t="shared" si="32"/>
        <v>0.30246913580246909</v>
      </c>
      <c r="AU85" s="478">
        <f t="shared" si="33"/>
        <v>1.231774761186526E-2</v>
      </c>
      <c r="AV85" s="479">
        <f t="shared" ref="AV85:AV113" si="37">$BC$7*LN(AS85) +$BC$8*LN( AT85) +$BC$9*LN( AU85)</f>
        <v>-2.1008129558024011</v>
      </c>
      <c r="AW85" s="480">
        <f t="shared" ref="AW85:AW113" si="38">$BD$7*LN(AS85) +$BD$8*LN( AT85) +$BD$9*LN( AU85)</f>
        <v>-1.5268376544271787</v>
      </c>
      <c r="AX85" s="639"/>
      <c r="AZ85" s="484" t="s">
        <v>113</v>
      </c>
      <c r="BA85" s="484" t="s">
        <v>116</v>
      </c>
    </row>
    <row r="86" spans="1:53" ht="15" customHeight="1" x14ac:dyDescent="0.45">
      <c r="A86" s="753"/>
      <c r="B86" s="483" t="s">
        <v>136</v>
      </c>
      <c r="C86" s="790" t="s">
        <v>387</v>
      </c>
      <c r="D86" s="486" t="s">
        <v>55</v>
      </c>
      <c r="E86" s="487" t="s">
        <v>56</v>
      </c>
      <c r="F86" s="487" t="s">
        <v>57</v>
      </c>
      <c r="G86" s="487" t="s">
        <v>58</v>
      </c>
      <c r="H86" s="488" t="s">
        <v>59</v>
      </c>
      <c r="I86" s="487">
        <v>4.0999999999999996</v>
      </c>
      <c r="J86" s="552">
        <v>96.1</v>
      </c>
      <c r="K86" s="552">
        <v>27.1</v>
      </c>
      <c r="L86" s="552">
        <v>192.8</v>
      </c>
      <c r="M86" s="552">
        <v>479.4</v>
      </c>
      <c r="N86" s="546">
        <v>6.3</v>
      </c>
      <c r="O86" s="487" t="s">
        <v>60</v>
      </c>
      <c r="P86" s="487">
        <v>15</v>
      </c>
      <c r="Q86" s="487">
        <v>1</v>
      </c>
      <c r="R86" s="491">
        <f t="shared" si="34"/>
        <v>4.0999999999999997E-6</v>
      </c>
      <c r="S86" s="492">
        <f t="shared" si="34"/>
        <v>9.6099999999999991E-5</v>
      </c>
      <c r="T86" s="492">
        <f t="shared" si="26"/>
        <v>1E-3</v>
      </c>
      <c r="U86" s="492">
        <f t="shared" si="27"/>
        <v>4.0999999999999995E-9</v>
      </c>
      <c r="V86" s="492">
        <f t="shared" si="28"/>
        <v>4.0999999999999995E-3</v>
      </c>
      <c r="W86" s="492">
        <f t="shared" si="29"/>
        <v>9.6099999999999994E-8</v>
      </c>
      <c r="X86" s="493">
        <f t="shared" si="30"/>
        <v>9.6099999999999991E-2</v>
      </c>
      <c r="Y86" s="482">
        <v>1.25</v>
      </c>
      <c r="Z86" s="482">
        <v>7.0000000000000007E-2</v>
      </c>
      <c r="AA86" s="482">
        <v>6</v>
      </c>
      <c r="AB86" s="482">
        <v>304</v>
      </c>
      <c r="AC86" s="482">
        <v>17</v>
      </c>
      <c r="AD86" s="482">
        <v>20</v>
      </c>
      <c r="AE86" s="482">
        <v>1</v>
      </c>
      <c r="AF86" s="482">
        <v>0.13200000000000001</v>
      </c>
      <c r="AG86" s="482">
        <v>7.0000000000000001E-3</v>
      </c>
      <c r="AH86" s="482">
        <v>90</v>
      </c>
      <c r="AI86" s="482">
        <v>0</v>
      </c>
      <c r="AJ86" s="482">
        <v>12002046</v>
      </c>
      <c r="AK86" s="496">
        <v>510413</v>
      </c>
      <c r="AL86" s="482">
        <v>4</v>
      </c>
      <c r="AM86" s="497">
        <v>1.246</v>
      </c>
      <c r="AN86" s="497">
        <v>1.248</v>
      </c>
      <c r="AO86" s="482">
        <v>0.90800000000000003</v>
      </c>
      <c r="AP86" s="482">
        <v>0.94899999999999995</v>
      </c>
      <c r="AQ86" s="497">
        <f t="shared" si="35"/>
        <v>0.29900000000000004</v>
      </c>
      <c r="AR86" s="554">
        <f t="shared" si="36"/>
        <v>0.13994235273637073</v>
      </c>
      <c r="AS86" s="477">
        <f t="shared" si="31"/>
        <v>0.13200000000000001</v>
      </c>
      <c r="AT86" s="477">
        <f t="shared" si="32"/>
        <v>0.33875338753387541</v>
      </c>
      <c r="AU86" s="478">
        <f t="shared" si="33"/>
        <v>1.4452537865649208E-2</v>
      </c>
      <c r="AV86" s="479">
        <f t="shared" si="37"/>
        <v>-2.0903515550544394</v>
      </c>
      <c r="AW86" s="480">
        <f t="shared" si="38"/>
        <v>-1.5537181315669959</v>
      </c>
      <c r="AX86" s="639"/>
      <c r="AZ86" s="484" t="s">
        <v>105</v>
      </c>
      <c r="BA86" s="484" t="s">
        <v>106</v>
      </c>
    </row>
    <row r="87" spans="1:53" ht="15" customHeight="1" x14ac:dyDescent="0.45">
      <c r="A87" s="753"/>
      <c r="B87" s="632" t="s">
        <v>123</v>
      </c>
      <c r="C87" s="792"/>
      <c r="D87" s="633" t="s">
        <v>55</v>
      </c>
      <c r="E87" s="565" t="s">
        <v>56</v>
      </c>
      <c r="F87" s="565" t="s">
        <v>57</v>
      </c>
      <c r="G87" s="565" t="s">
        <v>58</v>
      </c>
      <c r="H87" s="634" t="s">
        <v>59</v>
      </c>
      <c r="I87" s="565">
        <v>3.2</v>
      </c>
      <c r="J87" s="566">
        <v>96.7</v>
      </c>
      <c r="K87" s="566">
        <v>24.1</v>
      </c>
      <c r="L87" s="566">
        <v>175</v>
      </c>
      <c r="M87" s="566">
        <v>448.4</v>
      </c>
      <c r="N87" s="567">
        <v>6.3</v>
      </c>
      <c r="O87" s="565" t="s">
        <v>60</v>
      </c>
      <c r="P87" s="565">
        <v>15</v>
      </c>
      <c r="Q87" s="565">
        <v>1</v>
      </c>
      <c r="R87" s="568">
        <f t="shared" si="34"/>
        <v>3.2000000000000003E-6</v>
      </c>
      <c r="S87" s="569">
        <f t="shared" si="34"/>
        <v>9.6700000000000006E-5</v>
      </c>
      <c r="T87" s="569">
        <f t="shared" si="26"/>
        <v>1E-3</v>
      </c>
      <c r="U87" s="569">
        <f t="shared" si="27"/>
        <v>3.2000000000000005E-9</v>
      </c>
      <c r="V87" s="569">
        <f t="shared" si="28"/>
        <v>3.2000000000000006E-3</v>
      </c>
      <c r="W87" s="569">
        <f t="shared" si="29"/>
        <v>9.6700000000000012E-8</v>
      </c>
      <c r="X87" s="570">
        <f t="shared" si="30"/>
        <v>9.6700000000000008E-2</v>
      </c>
      <c r="Y87" s="571">
        <v>1.21</v>
      </c>
      <c r="Z87" s="571">
        <v>0.01</v>
      </c>
      <c r="AA87" s="571">
        <v>1</v>
      </c>
      <c r="AB87" s="571">
        <v>378</v>
      </c>
      <c r="AC87" s="571">
        <v>4</v>
      </c>
      <c r="AD87" s="653">
        <v>25.2</v>
      </c>
      <c r="AE87" s="571">
        <v>0.3</v>
      </c>
      <c r="AF87" s="571">
        <v>0.128</v>
      </c>
      <c r="AG87" s="571">
        <v>2E-3</v>
      </c>
      <c r="AH87" s="571">
        <v>91</v>
      </c>
      <c r="AI87" s="571">
        <v>0</v>
      </c>
      <c r="AJ87" s="571">
        <v>11465917</v>
      </c>
      <c r="AK87" s="574">
        <v>662913</v>
      </c>
      <c r="AL87" s="571">
        <v>6</v>
      </c>
      <c r="AM87" s="575">
        <v>1.214</v>
      </c>
      <c r="AN87" s="575">
        <v>1.224</v>
      </c>
      <c r="AO87" s="571">
        <v>0.91800000000000004</v>
      </c>
      <c r="AP87" s="571">
        <v>0.96099999999999997</v>
      </c>
      <c r="AQ87" s="575">
        <f t="shared" si="35"/>
        <v>0.26300000000000001</v>
      </c>
      <c r="AR87" s="649">
        <f t="shared" si="36"/>
        <v>0.13632890577471662</v>
      </c>
      <c r="AS87" s="529">
        <f t="shared" si="31"/>
        <v>0.128</v>
      </c>
      <c r="AT87" s="529">
        <f t="shared" si="32"/>
        <v>0.42013888888888884</v>
      </c>
      <c r="AU87" s="530">
        <f t="shared" si="33"/>
        <v>1.3903251752269332E-2</v>
      </c>
      <c r="AV87" s="531">
        <f t="shared" si="37"/>
        <v>-2.024284485279245</v>
      </c>
      <c r="AW87" s="532">
        <f t="shared" si="38"/>
        <v>-1.4614474748008623</v>
      </c>
      <c r="AX87" s="648"/>
      <c r="AY87" s="560"/>
      <c r="AZ87" s="578" t="s">
        <v>105</v>
      </c>
      <c r="BA87" s="578" t="s">
        <v>111</v>
      </c>
    </row>
    <row r="88" spans="1:53" ht="15" customHeight="1" x14ac:dyDescent="0.45">
      <c r="A88" s="782" t="s">
        <v>210</v>
      </c>
      <c r="B88" s="483" t="s">
        <v>100</v>
      </c>
      <c r="C88" s="762" t="s">
        <v>388</v>
      </c>
      <c r="D88" s="486" t="s">
        <v>55</v>
      </c>
      <c r="E88" s="487" t="s">
        <v>56</v>
      </c>
      <c r="F88" s="487" t="s">
        <v>57</v>
      </c>
      <c r="G88" s="487" t="s">
        <v>58</v>
      </c>
      <c r="H88" s="488" t="s">
        <v>59</v>
      </c>
      <c r="I88" s="487">
        <v>5.5</v>
      </c>
      <c r="J88" s="552">
        <v>104.5</v>
      </c>
      <c r="K88" s="552">
        <v>21.3</v>
      </c>
      <c r="L88" s="552">
        <v>186.4</v>
      </c>
      <c r="M88" s="552">
        <v>479.4</v>
      </c>
      <c r="N88" s="546">
        <v>6.3</v>
      </c>
      <c r="O88" s="487" t="s">
        <v>60</v>
      </c>
      <c r="P88" s="487">
        <v>15</v>
      </c>
      <c r="Q88" s="487">
        <v>1</v>
      </c>
      <c r="R88" s="491">
        <f t="shared" si="34"/>
        <v>5.4999999999999999E-6</v>
      </c>
      <c r="S88" s="492">
        <f t="shared" si="34"/>
        <v>1.0450000000000001E-4</v>
      </c>
      <c r="T88" s="492">
        <f t="shared" si="26"/>
        <v>1E-3</v>
      </c>
      <c r="U88" s="492">
        <f t="shared" si="27"/>
        <v>5.4999999999999996E-9</v>
      </c>
      <c r="V88" s="492">
        <f t="shared" si="28"/>
        <v>5.4999999999999997E-3</v>
      </c>
      <c r="W88" s="492">
        <f t="shared" si="29"/>
        <v>1.045E-7</v>
      </c>
      <c r="X88" s="493">
        <f t="shared" si="30"/>
        <v>0.10450000000000001</v>
      </c>
      <c r="Y88" s="482">
        <v>1.58</v>
      </c>
      <c r="Z88" s="482">
        <v>0.04</v>
      </c>
      <c r="AA88" s="482">
        <v>3</v>
      </c>
      <c r="AB88" s="482">
        <v>287</v>
      </c>
      <c r="AC88" s="482">
        <v>7</v>
      </c>
      <c r="AD88" s="482">
        <v>19.100000000000001</v>
      </c>
      <c r="AE88" s="482">
        <v>0.5</v>
      </c>
      <c r="AF88" s="482">
        <v>0.16700000000000001</v>
      </c>
      <c r="AG88" s="482">
        <v>4.0000000000000001E-3</v>
      </c>
      <c r="AH88" s="482">
        <v>89</v>
      </c>
      <c r="AI88" s="482">
        <v>1</v>
      </c>
      <c r="AJ88" s="482">
        <v>13083477</v>
      </c>
      <c r="AK88" s="496">
        <v>284249</v>
      </c>
      <c r="AL88" s="482">
        <v>2</v>
      </c>
      <c r="AM88" s="497">
        <v>1.4039999999999999</v>
      </c>
      <c r="AN88" s="497">
        <v>1.401</v>
      </c>
      <c r="AO88" s="497">
        <v>0.95699999999999996</v>
      </c>
      <c r="AP88" s="497">
        <v>0.998</v>
      </c>
      <c r="AQ88" s="497">
        <f t="shared" si="35"/>
        <v>0.40300000000000002</v>
      </c>
      <c r="AR88" s="554">
        <f t="shared" si="36"/>
        <v>0.17385795394577797</v>
      </c>
      <c r="AS88" s="477">
        <f t="shared" si="31"/>
        <v>0.16700000000000001</v>
      </c>
      <c r="AT88" s="477">
        <f t="shared" si="32"/>
        <v>0.31919191919191925</v>
      </c>
      <c r="AU88" s="478">
        <f t="shared" si="33"/>
        <v>1.6799574694311536E-2</v>
      </c>
      <c r="AV88" s="479">
        <f t="shared" si="37"/>
        <v>-1.9899700201844748</v>
      </c>
      <c r="AW88" s="480">
        <f t="shared" si="38"/>
        <v>-1.4658620980535526</v>
      </c>
      <c r="AX88" s="639"/>
      <c r="AZ88" s="481" t="s">
        <v>105</v>
      </c>
      <c r="BA88" s="481" t="s">
        <v>106</v>
      </c>
    </row>
    <row r="89" spans="1:53" ht="15" customHeight="1" x14ac:dyDescent="0.45">
      <c r="A89" s="753"/>
      <c r="B89" s="483" t="s">
        <v>102</v>
      </c>
      <c r="C89" s="762"/>
      <c r="D89" s="486" t="s">
        <v>55</v>
      </c>
      <c r="E89" s="487" t="s">
        <v>56</v>
      </c>
      <c r="F89" s="487" t="s">
        <v>57</v>
      </c>
      <c r="G89" s="487" t="s">
        <v>58</v>
      </c>
      <c r="H89" s="488" t="s">
        <v>59</v>
      </c>
      <c r="I89" s="487">
        <v>6.8</v>
      </c>
      <c r="J89" s="552">
        <v>104.3</v>
      </c>
      <c r="K89" s="552">
        <v>21.5</v>
      </c>
      <c r="L89" s="552">
        <v>187.3</v>
      </c>
      <c r="M89" s="552">
        <v>480.8</v>
      </c>
      <c r="N89" s="546">
        <v>6.3</v>
      </c>
      <c r="O89" s="487" t="s">
        <v>60</v>
      </c>
      <c r="P89" s="487">
        <v>15</v>
      </c>
      <c r="Q89" s="487">
        <v>1</v>
      </c>
      <c r="R89" s="491">
        <f t="shared" si="34"/>
        <v>6.8000000000000001E-6</v>
      </c>
      <c r="S89" s="492">
        <f t="shared" si="34"/>
        <v>1.043E-4</v>
      </c>
      <c r="T89" s="492">
        <f t="shared" si="26"/>
        <v>1E-3</v>
      </c>
      <c r="U89" s="492">
        <f t="shared" si="27"/>
        <v>6.8000000000000005E-9</v>
      </c>
      <c r="V89" s="492">
        <f t="shared" si="28"/>
        <v>6.8000000000000005E-3</v>
      </c>
      <c r="W89" s="492">
        <f t="shared" si="29"/>
        <v>1.043E-7</v>
      </c>
      <c r="X89" s="493">
        <f t="shared" si="30"/>
        <v>0.1043</v>
      </c>
      <c r="Y89" s="482">
        <v>1.7</v>
      </c>
      <c r="Z89" s="482">
        <v>0.1</v>
      </c>
      <c r="AA89" s="482">
        <v>6</v>
      </c>
      <c r="AB89" s="482">
        <v>257</v>
      </c>
      <c r="AC89" s="482">
        <v>20</v>
      </c>
      <c r="AD89" s="482">
        <v>17</v>
      </c>
      <c r="AE89" s="482">
        <v>1</v>
      </c>
      <c r="AF89" s="482">
        <v>0.18</v>
      </c>
      <c r="AG89" s="482">
        <v>0.01</v>
      </c>
      <c r="AH89" s="482">
        <v>89</v>
      </c>
      <c r="AI89" s="482">
        <v>1</v>
      </c>
      <c r="AJ89" s="482">
        <v>12880597</v>
      </c>
      <c r="AK89" s="496">
        <v>584204</v>
      </c>
      <c r="AL89" s="482">
        <v>5</v>
      </c>
      <c r="AM89" s="497">
        <v>1.4510000000000001</v>
      </c>
      <c r="AN89" s="497">
        <v>1.4379999999999999</v>
      </c>
      <c r="AO89" s="497">
        <v>0.96599999999999997</v>
      </c>
      <c r="AP89" s="497">
        <v>1.0069999999999999</v>
      </c>
      <c r="AQ89" s="497">
        <f t="shared" si="35"/>
        <v>0.43100000000000005</v>
      </c>
      <c r="AR89" s="554">
        <f t="shared" si="36"/>
        <v>0.18660579554538242</v>
      </c>
      <c r="AS89" s="477">
        <f t="shared" si="31"/>
        <v>0.18</v>
      </c>
      <c r="AT89" s="477">
        <f t="shared" si="32"/>
        <v>0.27777777777777779</v>
      </c>
      <c r="AU89" s="478">
        <f t="shared" si="33"/>
        <v>1.8110152338340256E-2</v>
      </c>
      <c r="AV89" s="479">
        <f t="shared" si="37"/>
        <v>-2.0005494284789425</v>
      </c>
      <c r="AW89" s="480">
        <f t="shared" si="38"/>
        <v>-1.4978661367769954</v>
      </c>
      <c r="AX89" s="639"/>
      <c r="AZ89" s="484" t="s">
        <v>105</v>
      </c>
      <c r="BA89" s="484" t="s">
        <v>109</v>
      </c>
    </row>
    <row r="90" spans="1:53" ht="15" customHeight="1" x14ac:dyDescent="0.45">
      <c r="A90" s="753"/>
      <c r="B90" s="483" t="s">
        <v>107</v>
      </c>
      <c r="C90" s="762"/>
      <c r="D90" s="486" t="s">
        <v>55</v>
      </c>
      <c r="E90" s="487" t="s">
        <v>56</v>
      </c>
      <c r="F90" s="487" t="s">
        <v>57</v>
      </c>
      <c r="G90" s="487" t="s">
        <v>58</v>
      </c>
      <c r="H90" s="488" t="s">
        <v>59</v>
      </c>
      <c r="I90" s="487">
        <v>2.9</v>
      </c>
      <c r="J90" s="552">
        <v>104.4</v>
      </c>
      <c r="K90" s="552">
        <v>27.6</v>
      </c>
      <c r="L90" s="552">
        <v>189.6</v>
      </c>
      <c r="M90" s="552">
        <v>537.70000000000005</v>
      </c>
      <c r="N90" s="546">
        <v>6.3</v>
      </c>
      <c r="O90" s="487" t="s">
        <v>60</v>
      </c>
      <c r="P90" s="487">
        <v>15</v>
      </c>
      <c r="Q90" s="487">
        <v>1</v>
      </c>
      <c r="R90" s="491">
        <f t="shared" si="34"/>
        <v>2.8999999999999998E-6</v>
      </c>
      <c r="S90" s="492">
        <f t="shared" si="34"/>
        <v>1.044E-4</v>
      </c>
      <c r="T90" s="492">
        <f t="shared" si="26"/>
        <v>1E-3</v>
      </c>
      <c r="U90" s="492">
        <f t="shared" si="27"/>
        <v>2.8999999999999999E-9</v>
      </c>
      <c r="V90" s="492">
        <f t="shared" si="28"/>
        <v>2.8999999999999998E-3</v>
      </c>
      <c r="W90" s="492">
        <f t="shared" si="29"/>
        <v>1.0440000000000001E-7</v>
      </c>
      <c r="X90" s="493">
        <f t="shared" si="30"/>
        <v>0.10440000000000001</v>
      </c>
      <c r="Y90" s="482">
        <v>0.76</v>
      </c>
      <c r="Z90" s="482">
        <v>0.02</v>
      </c>
      <c r="AA90" s="482">
        <v>3</v>
      </c>
      <c r="AB90" s="482">
        <v>262</v>
      </c>
      <c r="AC90" s="482">
        <v>6</v>
      </c>
      <c r="AD90" s="547">
        <v>17.5</v>
      </c>
      <c r="AE90" s="482">
        <v>0.4</v>
      </c>
      <c r="AF90" s="482">
        <v>0.08</v>
      </c>
      <c r="AG90" s="482">
        <v>2E-3</v>
      </c>
      <c r="AH90" s="482">
        <v>89</v>
      </c>
      <c r="AI90" s="482">
        <v>1</v>
      </c>
      <c r="AJ90" s="482">
        <v>12429483</v>
      </c>
      <c r="AK90" s="496">
        <v>500709</v>
      </c>
      <c r="AL90" s="482">
        <v>4</v>
      </c>
      <c r="AM90" s="497">
        <v>1.278</v>
      </c>
      <c r="AN90" s="497">
        <v>1.2989999999999999</v>
      </c>
      <c r="AO90" s="497">
        <v>1.0669999999999999</v>
      </c>
      <c r="AP90" s="497">
        <v>1.1120000000000001</v>
      </c>
      <c r="AQ90" s="497">
        <f t="shared" si="35"/>
        <v>0.18699999999999983</v>
      </c>
      <c r="AR90" s="554">
        <f t="shared" si="36"/>
        <v>8.4452592884319791E-2</v>
      </c>
      <c r="AS90" s="477">
        <f t="shared" si="31"/>
        <v>0.08</v>
      </c>
      <c r="AT90" s="477">
        <f t="shared" si="32"/>
        <v>0.29118773946360155</v>
      </c>
      <c r="AU90" s="478">
        <f t="shared" si="33"/>
        <v>8.0885483184333761E-3</v>
      </c>
      <c r="AV90" s="479">
        <f t="shared" si="37"/>
        <v>-2.4672674856363415</v>
      </c>
      <c r="AW90" s="480">
        <f t="shared" si="38"/>
        <v>-1.8797578556723089</v>
      </c>
      <c r="AX90" s="639"/>
      <c r="AZ90" s="484" t="s">
        <v>105</v>
      </c>
      <c r="BA90" s="484" t="s">
        <v>111</v>
      </c>
    </row>
    <row r="91" spans="1:53" ht="15" customHeight="1" x14ac:dyDescent="0.45">
      <c r="A91" s="753"/>
      <c r="B91" s="483" t="s">
        <v>110</v>
      </c>
      <c r="C91" s="762"/>
      <c r="D91" s="486" t="s">
        <v>55</v>
      </c>
      <c r="E91" s="487" t="s">
        <v>56</v>
      </c>
      <c r="F91" s="487" t="s">
        <v>57</v>
      </c>
      <c r="G91" s="487" t="s">
        <v>58</v>
      </c>
      <c r="H91" s="488" t="s">
        <v>59</v>
      </c>
      <c r="I91" s="487">
        <v>3.9</v>
      </c>
      <c r="J91" s="552">
        <v>112.4</v>
      </c>
      <c r="K91" s="552">
        <v>19</v>
      </c>
      <c r="L91" s="552">
        <v>219.6</v>
      </c>
      <c r="M91" s="552">
        <v>461.5</v>
      </c>
      <c r="N91" s="546">
        <v>6.3</v>
      </c>
      <c r="O91" s="487" t="s">
        <v>60</v>
      </c>
      <c r="P91" s="487">
        <v>15</v>
      </c>
      <c r="Q91" s="487">
        <v>1</v>
      </c>
      <c r="R91" s="491">
        <f t="shared" si="34"/>
        <v>3.8999999999999999E-6</v>
      </c>
      <c r="S91" s="492">
        <f t="shared" si="34"/>
        <v>1.1240000000000001E-4</v>
      </c>
      <c r="T91" s="492">
        <f t="shared" si="26"/>
        <v>1E-3</v>
      </c>
      <c r="U91" s="492">
        <f t="shared" si="27"/>
        <v>3.9000000000000002E-9</v>
      </c>
      <c r="V91" s="492">
        <f t="shared" si="28"/>
        <v>3.9000000000000003E-3</v>
      </c>
      <c r="W91" s="492">
        <f t="shared" si="29"/>
        <v>1.1240000000000001E-7</v>
      </c>
      <c r="X91" s="493">
        <f t="shared" si="30"/>
        <v>0.11240000000000001</v>
      </c>
      <c r="Y91" s="482">
        <v>1.43</v>
      </c>
      <c r="Z91" s="482">
        <v>0.03</v>
      </c>
      <c r="AA91" s="482">
        <v>2</v>
      </c>
      <c r="AB91" s="482">
        <v>368</v>
      </c>
      <c r="AC91" s="482">
        <v>8</v>
      </c>
      <c r="AD91" s="482">
        <v>24.5</v>
      </c>
      <c r="AE91" s="482">
        <v>0.5</v>
      </c>
      <c r="AF91" s="482">
        <v>0.152</v>
      </c>
      <c r="AG91" s="496">
        <v>3.0000000000000001E-3</v>
      </c>
      <c r="AH91" s="482">
        <v>88</v>
      </c>
      <c r="AI91" s="482">
        <v>0</v>
      </c>
      <c r="AJ91" s="482">
        <v>12619685</v>
      </c>
      <c r="AK91" s="496">
        <v>309767</v>
      </c>
      <c r="AL91" s="482">
        <v>2</v>
      </c>
      <c r="AM91" s="497">
        <v>1.427</v>
      </c>
      <c r="AN91" s="497">
        <v>1.4339999999999999</v>
      </c>
      <c r="AO91" s="497">
        <v>1.07</v>
      </c>
      <c r="AP91" s="497">
        <v>1.113</v>
      </c>
      <c r="AQ91" s="497">
        <f t="shared" si="35"/>
        <v>0.32099999999999995</v>
      </c>
      <c r="AR91" s="554">
        <f t="shared" si="36"/>
        <v>0.1579074862576407</v>
      </c>
      <c r="AS91" s="477">
        <f t="shared" si="31"/>
        <v>0.152</v>
      </c>
      <c r="AT91" s="477">
        <f t="shared" si="32"/>
        <v>0.40740740740740738</v>
      </c>
      <c r="AU91" s="478">
        <f t="shared" si="33"/>
        <v>1.4136022143139578E-2</v>
      </c>
      <c r="AV91" s="479">
        <f t="shared" si="37"/>
        <v>-1.9645323360427174</v>
      </c>
      <c r="AW91" s="480">
        <f t="shared" si="38"/>
        <v>-1.3909081756709096</v>
      </c>
      <c r="AX91" s="639"/>
      <c r="AZ91" s="484" t="s">
        <v>113</v>
      </c>
      <c r="BA91" s="484" t="s">
        <v>114</v>
      </c>
    </row>
    <row r="92" spans="1:53" ht="15" customHeight="1" x14ac:dyDescent="0.45">
      <c r="A92" s="753"/>
      <c r="B92" s="483" t="s">
        <v>112</v>
      </c>
      <c r="C92" s="776"/>
      <c r="D92" s="486" t="s">
        <v>55</v>
      </c>
      <c r="E92" s="487" t="s">
        <v>56</v>
      </c>
      <c r="F92" s="487" t="s">
        <v>57</v>
      </c>
      <c r="G92" s="487" t="s">
        <v>58</v>
      </c>
      <c r="H92" s="488" t="s">
        <v>59</v>
      </c>
      <c r="I92" s="487">
        <v>4.7</v>
      </c>
      <c r="J92" s="552">
        <v>158.6</v>
      </c>
      <c r="K92" s="552">
        <v>10</v>
      </c>
      <c r="L92" s="552">
        <v>213.8</v>
      </c>
      <c r="M92" s="552">
        <v>733.9</v>
      </c>
      <c r="N92" s="546">
        <v>6.3</v>
      </c>
      <c r="O92" s="487" t="s">
        <v>60</v>
      </c>
      <c r="P92" s="487">
        <v>15</v>
      </c>
      <c r="Q92" s="487">
        <v>1</v>
      </c>
      <c r="R92" s="491">
        <f t="shared" si="34"/>
        <v>4.6999999999999999E-6</v>
      </c>
      <c r="S92" s="492">
        <f t="shared" si="34"/>
        <v>1.5860000000000001E-4</v>
      </c>
      <c r="T92" s="492">
        <f t="shared" si="26"/>
        <v>1E-3</v>
      </c>
      <c r="U92" s="492">
        <f t="shared" si="27"/>
        <v>4.6999999999999999E-9</v>
      </c>
      <c r="V92" s="492">
        <f t="shared" si="28"/>
        <v>4.7000000000000002E-3</v>
      </c>
      <c r="W92" s="492">
        <f t="shared" si="29"/>
        <v>1.586E-7</v>
      </c>
      <c r="X92" s="493">
        <f t="shared" si="30"/>
        <v>0.15859999999999999</v>
      </c>
      <c r="Y92" s="482">
        <v>1.04</v>
      </c>
      <c r="Z92" s="482">
        <v>0.02</v>
      </c>
      <c r="AA92" s="482">
        <v>2</v>
      </c>
      <c r="AB92" s="482">
        <v>221</v>
      </c>
      <c r="AC92" s="482">
        <v>4</v>
      </c>
      <c r="AD92" s="482">
        <v>14.7</v>
      </c>
      <c r="AE92" s="482">
        <v>0.2</v>
      </c>
      <c r="AF92" s="482">
        <v>0.11</v>
      </c>
      <c r="AG92" s="482">
        <v>2E-3</v>
      </c>
      <c r="AH92" s="482">
        <v>87</v>
      </c>
      <c r="AI92" s="482">
        <v>0</v>
      </c>
      <c r="AJ92" s="482">
        <v>13003302</v>
      </c>
      <c r="AK92" s="496">
        <v>240782</v>
      </c>
      <c r="AL92" s="482">
        <v>2</v>
      </c>
      <c r="AM92" s="497">
        <v>1.867</v>
      </c>
      <c r="AN92" s="497">
        <v>1.9</v>
      </c>
      <c r="AO92" s="497">
        <v>1.522</v>
      </c>
      <c r="AP92" s="497">
        <v>1.581</v>
      </c>
      <c r="AQ92" s="497">
        <f t="shared" si="35"/>
        <v>0.31899999999999995</v>
      </c>
      <c r="AR92" s="554">
        <f t="shared" si="36"/>
        <v>0.11151471942892706</v>
      </c>
      <c r="AS92" s="477">
        <f t="shared" si="31"/>
        <v>0.11</v>
      </c>
      <c r="AT92" s="477">
        <f t="shared" si="32"/>
        <v>0.2458628841607565</v>
      </c>
      <c r="AU92" s="478">
        <f t="shared" si="33"/>
        <v>7.285974499089254E-3</v>
      </c>
      <c r="AV92" s="479">
        <f t="shared" si="37"/>
        <v>-2.4284632933157786</v>
      </c>
      <c r="AW92" s="480">
        <f t="shared" si="38"/>
        <v>-1.8051280965473131</v>
      </c>
      <c r="AX92" s="639"/>
      <c r="AZ92" s="484" t="s">
        <v>113</v>
      </c>
      <c r="BA92" s="484" t="s">
        <v>116</v>
      </c>
    </row>
    <row r="93" spans="1:53" ht="15" customHeight="1" x14ac:dyDescent="0.45">
      <c r="A93" s="753"/>
      <c r="B93" s="483" t="s">
        <v>136</v>
      </c>
      <c r="C93" s="762" t="s">
        <v>389</v>
      </c>
      <c r="D93" s="486" t="s">
        <v>55</v>
      </c>
      <c r="E93" s="487" t="s">
        <v>56</v>
      </c>
      <c r="F93" s="487" t="s">
        <v>57</v>
      </c>
      <c r="G93" s="487" t="s">
        <v>58</v>
      </c>
      <c r="H93" s="488" t="s">
        <v>59</v>
      </c>
      <c r="I93" s="487">
        <v>9.4</v>
      </c>
      <c r="J93" s="552">
        <v>102.5</v>
      </c>
      <c r="K93" s="552">
        <v>23</v>
      </c>
      <c r="L93" s="552">
        <v>223.7</v>
      </c>
      <c r="M93" s="552">
        <v>610.9</v>
      </c>
      <c r="N93" s="546">
        <v>6.3</v>
      </c>
      <c r="O93" s="487" t="s">
        <v>60</v>
      </c>
      <c r="P93" s="487">
        <v>15</v>
      </c>
      <c r="Q93" s="487">
        <v>1</v>
      </c>
      <c r="R93" s="491">
        <f t="shared" si="34"/>
        <v>9.3999999999999998E-6</v>
      </c>
      <c r="S93" s="492">
        <f t="shared" si="34"/>
        <v>1.025E-4</v>
      </c>
      <c r="T93" s="492">
        <f t="shared" si="26"/>
        <v>1E-3</v>
      </c>
      <c r="U93" s="492">
        <f t="shared" si="27"/>
        <v>9.3999999999999998E-9</v>
      </c>
      <c r="V93" s="492">
        <f t="shared" si="28"/>
        <v>9.4000000000000004E-3</v>
      </c>
      <c r="W93" s="492">
        <f t="shared" si="29"/>
        <v>1.025E-7</v>
      </c>
      <c r="X93" s="493">
        <f t="shared" si="30"/>
        <v>0.10249999999999999</v>
      </c>
      <c r="Y93" s="482">
        <v>0.63</v>
      </c>
      <c r="Z93" s="482">
        <v>0.02</v>
      </c>
      <c r="AA93" s="482">
        <v>3</v>
      </c>
      <c r="AB93" s="482">
        <v>68</v>
      </c>
      <c r="AC93" s="482">
        <v>2</v>
      </c>
      <c r="AD93" s="482">
        <v>4.5</v>
      </c>
      <c r="AE93" s="482">
        <v>0.1</v>
      </c>
      <c r="AF93" s="482">
        <v>6.7000000000000004E-2</v>
      </c>
      <c r="AG93" s="482">
        <v>2E-3</v>
      </c>
      <c r="AH93" s="482">
        <v>89</v>
      </c>
      <c r="AI93" s="482">
        <v>0</v>
      </c>
      <c r="AJ93" s="482">
        <v>12967383</v>
      </c>
      <c r="AK93" s="496">
        <v>391991</v>
      </c>
      <c r="AL93" s="482">
        <v>3</v>
      </c>
      <c r="AM93" s="482">
        <v>1.31</v>
      </c>
      <c r="AN93" s="482">
        <v>1.304</v>
      </c>
      <c r="AO93" s="482">
        <v>0.877</v>
      </c>
      <c r="AP93" s="482">
        <v>0.89700000000000002</v>
      </c>
      <c r="AQ93" s="497">
        <f t="shared" si="35"/>
        <v>0.40700000000000003</v>
      </c>
      <c r="AR93" s="554">
        <f t="shared" si="36"/>
        <v>7.0450517109372501E-2</v>
      </c>
      <c r="AS93" s="477">
        <f t="shared" si="31"/>
        <v>6.7000000000000004E-2</v>
      </c>
      <c r="AT93" s="477">
        <f t="shared" si="32"/>
        <v>7.4468085106382975E-2</v>
      </c>
      <c r="AU93" s="478">
        <f t="shared" si="33"/>
        <v>6.8292682926829268E-3</v>
      </c>
      <c r="AV93" s="479">
        <f t="shared" si="37"/>
        <v>-3.1174864656257841</v>
      </c>
      <c r="AW93" s="480">
        <f t="shared" si="38"/>
        <v>-2.6502236464029307</v>
      </c>
      <c r="AX93" s="639"/>
      <c r="AZ93" s="484" t="s">
        <v>105</v>
      </c>
      <c r="BA93" s="484" t="s">
        <v>109</v>
      </c>
    </row>
    <row r="94" spans="1:53" ht="15" customHeight="1" x14ac:dyDescent="0.45">
      <c r="A94" s="753"/>
      <c r="B94" s="483" t="s">
        <v>123</v>
      </c>
      <c r="C94" s="762"/>
      <c r="D94" s="486" t="s">
        <v>55</v>
      </c>
      <c r="E94" s="487" t="s">
        <v>56</v>
      </c>
      <c r="F94" s="487" t="s">
        <v>57</v>
      </c>
      <c r="G94" s="487" t="s">
        <v>58</v>
      </c>
      <c r="H94" s="488" t="s">
        <v>59</v>
      </c>
      <c r="I94" s="487">
        <v>4.0999999999999996</v>
      </c>
      <c r="J94" s="552">
        <v>106.7</v>
      </c>
      <c r="K94" s="552">
        <v>23.8</v>
      </c>
      <c r="L94" s="552">
        <v>187.1</v>
      </c>
      <c r="M94" s="552">
        <v>518.79999999999995</v>
      </c>
      <c r="N94" s="546">
        <v>6.3</v>
      </c>
      <c r="O94" s="487" t="s">
        <v>60</v>
      </c>
      <c r="P94" s="487">
        <v>15</v>
      </c>
      <c r="Q94" s="487">
        <v>1</v>
      </c>
      <c r="R94" s="491">
        <f t="shared" si="34"/>
        <v>4.0999999999999997E-6</v>
      </c>
      <c r="S94" s="492">
        <f t="shared" si="34"/>
        <v>1.0670000000000001E-4</v>
      </c>
      <c r="T94" s="492">
        <f t="shared" si="26"/>
        <v>1E-3</v>
      </c>
      <c r="U94" s="492">
        <f t="shared" si="27"/>
        <v>4.0999999999999995E-9</v>
      </c>
      <c r="V94" s="492">
        <f t="shared" si="28"/>
        <v>4.0999999999999995E-3</v>
      </c>
      <c r="W94" s="492">
        <f t="shared" si="29"/>
        <v>1.0670000000000001E-7</v>
      </c>
      <c r="X94" s="493">
        <f t="shared" si="30"/>
        <v>0.1067</v>
      </c>
      <c r="Y94" s="482">
        <v>1.1299999999999999</v>
      </c>
      <c r="Z94" s="482">
        <v>8.9999999999999993E-3</v>
      </c>
      <c r="AA94" s="482">
        <v>1</v>
      </c>
      <c r="AB94" s="482">
        <v>276</v>
      </c>
      <c r="AC94" s="482">
        <v>2</v>
      </c>
      <c r="AD94" s="548">
        <v>18.399999999999999</v>
      </c>
      <c r="AE94" s="482">
        <v>0.1</v>
      </c>
      <c r="AF94" s="482">
        <v>0.1196</v>
      </c>
      <c r="AG94" s="482">
        <v>8.9999999999999998E-4</v>
      </c>
      <c r="AH94" s="482">
        <v>89</v>
      </c>
      <c r="AI94" s="482">
        <v>0</v>
      </c>
      <c r="AJ94" s="482">
        <v>12538088</v>
      </c>
      <c r="AK94" s="496">
        <v>478372</v>
      </c>
      <c r="AL94" s="482">
        <v>4</v>
      </c>
      <c r="AM94" s="497">
        <v>1.375</v>
      </c>
      <c r="AN94" s="497">
        <v>1.385</v>
      </c>
      <c r="AO94" s="482">
        <v>1.089</v>
      </c>
      <c r="AP94" s="482">
        <v>1.1359999999999999</v>
      </c>
      <c r="AQ94" s="497">
        <f t="shared" si="35"/>
        <v>0.24900000000000011</v>
      </c>
      <c r="AR94" s="554">
        <f t="shared" si="36"/>
        <v>0.12486553599268511</v>
      </c>
      <c r="AS94" s="477">
        <f t="shared" si="31"/>
        <v>0.1196</v>
      </c>
      <c r="AT94" s="477">
        <f t="shared" si="32"/>
        <v>0.30623306233062331</v>
      </c>
      <c r="AU94" s="478">
        <f t="shared" si="33"/>
        <v>1.1767156097053004E-2</v>
      </c>
      <c r="AV94" s="479">
        <f t="shared" si="37"/>
        <v>-2.2112931071026436</v>
      </c>
      <c r="AW94" s="480">
        <f t="shared" si="38"/>
        <v>-1.6535056313968961</v>
      </c>
      <c r="AX94" s="639"/>
      <c r="AZ94" s="484" t="s">
        <v>105</v>
      </c>
      <c r="BA94" s="484" t="s">
        <v>111</v>
      </c>
    </row>
    <row r="95" spans="1:53" ht="15" customHeight="1" x14ac:dyDescent="0.45">
      <c r="A95" s="780"/>
      <c r="B95" s="632" t="s">
        <v>117</v>
      </c>
      <c r="C95" s="781"/>
      <c r="D95" s="633" t="s">
        <v>55</v>
      </c>
      <c r="E95" s="565" t="s">
        <v>56</v>
      </c>
      <c r="F95" s="565" t="s">
        <v>57</v>
      </c>
      <c r="G95" s="565" t="s">
        <v>58</v>
      </c>
      <c r="H95" s="634" t="s">
        <v>59</v>
      </c>
      <c r="I95" s="633">
        <v>5.6</v>
      </c>
      <c r="J95" s="566">
        <v>129.5</v>
      </c>
      <c r="K95" s="566">
        <v>10.5</v>
      </c>
      <c r="L95" s="566">
        <v>54.3</v>
      </c>
      <c r="M95" s="650">
        <v>441.9</v>
      </c>
      <c r="N95" s="567">
        <v>6.3</v>
      </c>
      <c r="O95" s="565" t="s">
        <v>60</v>
      </c>
      <c r="P95" s="565">
        <v>15</v>
      </c>
      <c r="Q95" s="565">
        <v>1</v>
      </c>
      <c r="R95" s="568">
        <f t="shared" si="34"/>
        <v>5.5999999999999997E-6</v>
      </c>
      <c r="S95" s="569">
        <f t="shared" si="34"/>
        <v>1.295E-4</v>
      </c>
      <c r="T95" s="569">
        <f t="shared" si="26"/>
        <v>1E-3</v>
      </c>
      <c r="U95" s="569">
        <f t="shared" si="27"/>
        <v>5.5999999999999997E-9</v>
      </c>
      <c r="V95" s="569">
        <f t="shared" si="28"/>
        <v>5.5999999999999999E-3</v>
      </c>
      <c r="W95" s="569">
        <f t="shared" si="29"/>
        <v>1.2950000000000001E-7</v>
      </c>
      <c r="X95" s="570">
        <f t="shared" si="30"/>
        <v>0.1295</v>
      </c>
      <c r="Y95" s="654">
        <v>1.57</v>
      </c>
      <c r="Z95" s="571">
        <v>0.05</v>
      </c>
      <c r="AA95" s="571">
        <v>3</v>
      </c>
      <c r="AB95" s="571">
        <v>280</v>
      </c>
      <c r="AC95" s="571">
        <v>8</v>
      </c>
      <c r="AD95" s="571">
        <v>18.7</v>
      </c>
      <c r="AE95" s="571">
        <v>0.6</v>
      </c>
      <c r="AF95" s="571">
        <v>0.16600000000000001</v>
      </c>
      <c r="AG95" s="571">
        <v>5.0000000000000001E-3</v>
      </c>
      <c r="AH95" s="571">
        <v>89</v>
      </c>
      <c r="AI95" s="571">
        <v>0</v>
      </c>
      <c r="AJ95" s="571">
        <v>12549070</v>
      </c>
      <c r="AK95" s="574">
        <v>356906</v>
      </c>
      <c r="AL95" s="571">
        <v>3</v>
      </c>
      <c r="AM95" s="571">
        <v>1.613</v>
      </c>
      <c r="AN95" s="571">
        <v>1.627</v>
      </c>
      <c r="AO95" s="571">
        <v>1.2789999999999999</v>
      </c>
      <c r="AP95" s="571">
        <v>1.33</v>
      </c>
      <c r="AQ95" s="575">
        <f t="shared" si="35"/>
        <v>0.29699999999999993</v>
      </c>
      <c r="AR95" s="649">
        <f t="shared" si="36"/>
        <v>0.17014788351146803</v>
      </c>
      <c r="AS95" s="529">
        <f t="shared" si="31"/>
        <v>0.16600000000000001</v>
      </c>
      <c r="AT95" s="529">
        <f t="shared" si="32"/>
        <v>0.31150793650793651</v>
      </c>
      <c r="AU95" s="655">
        <f t="shared" si="33"/>
        <v>1.3470613470613471E-2</v>
      </c>
      <c r="AV95" s="531">
        <f t="shared" si="37"/>
        <v>-2.0462881305637719</v>
      </c>
      <c r="AW95" s="532">
        <f t="shared" si="38"/>
        <v>-1.4810489766743271</v>
      </c>
      <c r="AX95" s="648"/>
      <c r="AY95" s="560"/>
      <c r="AZ95" s="578" t="s">
        <v>113</v>
      </c>
      <c r="BA95" s="578" t="s">
        <v>114</v>
      </c>
    </row>
    <row r="96" spans="1:53" ht="15" customHeight="1" x14ac:dyDescent="0.45">
      <c r="A96" s="782" t="s">
        <v>213</v>
      </c>
      <c r="B96" s="483" t="s">
        <v>100</v>
      </c>
      <c r="C96" s="789" t="s">
        <v>390</v>
      </c>
      <c r="D96" s="486" t="s">
        <v>55</v>
      </c>
      <c r="E96" s="487" t="s">
        <v>56</v>
      </c>
      <c r="F96" s="487" t="s">
        <v>57</v>
      </c>
      <c r="G96" s="487" t="s">
        <v>58</v>
      </c>
      <c r="H96" s="488" t="s">
        <v>59</v>
      </c>
      <c r="I96" s="487">
        <v>7.6</v>
      </c>
      <c r="J96" s="552">
        <v>108</v>
      </c>
      <c r="K96" s="552">
        <v>14.3</v>
      </c>
      <c r="L96" s="552">
        <v>180.7</v>
      </c>
      <c r="M96" s="552">
        <v>541</v>
      </c>
      <c r="N96" s="546">
        <v>6.3</v>
      </c>
      <c r="O96" s="487" t="s">
        <v>60</v>
      </c>
      <c r="P96" s="487">
        <v>15</v>
      </c>
      <c r="Q96" s="487">
        <v>1</v>
      </c>
      <c r="R96" s="491">
        <f t="shared" si="34"/>
        <v>7.5999999999999992E-6</v>
      </c>
      <c r="S96" s="492">
        <f t="shared" si="34"/>
        <v>1.08E-4</v>
      </c>
      <c r="T96" s="492">
        <f t="shared" si="26"/>
        <v>1E-3</v>
      </c>
      <c r="U96" s="492">
        <f t="shared" si="27"/>
        <v>7.5999999999999986E-9</v>
      </c>
      <c r="V96" s="492">
        <f t="shared" si="28"/>
        <v>7.5999999999999983E-3</v>
      </c>
      <c r="W96" s="492">
        <f t="shared" si="29"/>
        <v>1.08E-7</v>
      </c>
      <c r="X96" s="493">
        <f t="shared" si="30"/>
        <v>0.108</v>
      </c>
      <c r="Y96" s="482">
        <v>1.482</v>
      </c>
      <c r="Z96" s="482">
        <v>5.0000000000000001E-3</v>
      </c>
      <c r="AA96" s="482">
        <v>0</v>
      </c>
      <c r="AB96" s="482">
        <v>195</v>
      </c>
      <c r="AC96" s="482">
        <v>1</v>
      </c>
      <c r="AD96" s="482">
        <v>12.97</v>
      </c>
      <c r="AE96" s="482">
        <v>0.05</v>
      </c>
      <c r="AF96" s="482">
        <v>0.15679999999999999</v>
      </c>
      <c r="AG96" s="482">
        <v>5.0000000000000001E-4</v>
      </c>
      <c r="AH96" s="482">
        <v>88</v>
      </c>
      <c r="AI96" s="482">
        <v>1</v>
      </c>
      <c r="AJ96" s="482">
        <v>13186460</v>
      </c>
      <c r="AK96" s="496">
        <v>136636</v>
      </c>
      <c r="AL96" s="482">
        <v>1</v>
      </c>
      <c r="AM96" s="497">
        <v>1.5109999999999999</v>
      </c>
      <c r="AN96" s="497">
        <v>1.5029999999999999</v>
      </c>
      <c r="AO96" s="497">
        <v>1.0589999999999999</v>
      </c>
      <c r="AP96" s="497">
        <v>1.1020000000000001</v>
      </c>
      <c r="AQ96" s="497">
        <f t="shared" si="35"/>
        <v>0.4009999999999998</v>
      </c>
      <c r="AR96" s="554">
        <f t="shared" si="36"/>
        <v>0.16178823537809858</v>
      </c>
      <c r="AS96" s="477">
        <f t="shared" si="31"/>
        <v>0.15679999999999999</v>
      </c>
      <c r="AT96" s="477">
        <f t="shared" si="32"/>
        <v>0.21666666666666673</v>
      </c>
      <c r="AU96" s="478">
        <f t="shared" si="33"/>
        <v>1.5246913580246912E-2</v>
      </c>
      <c r="AV96" s="479">
        <f t="shared" si="37"/>
        <v>-2.1895473872490574</v>
      </c>
      <c r="AW96" s="480">
        <f t="shared" si="38"/>
        <v>-1.6910896879131967</v>
      </c>
      <c r="AX96" s="639"/>
      <c r="AZ96" s="481" t="s">
        <v>105</v>
      </c>
      <c r="BA96" s="481" t="s">
        <v>106</v>
      </c>
    </row>
    <row r="97" spans="1:53" ht="15" customHeight="1" x14ac:dyDescent="0.45">
      <c r="A97" s="753"/>
      <c r="B97" s="483" t="s">
        <v>102</v>
      </c>
      <c r="C97" s="762"/>
      <c r="D97" s="486" t="s">
        <v>55</v>
      </c>
      <c r="E97" s="487" t="s">
        <v>56</v>
      </c>
      <c r="F97" s="487" t="s">
        <v>57</v>
      </c>
      <c r="G97" s="487" t="s">
        <v>58</v>
      </c>
      <c r="H97" s="488" t="s">
        <v>59</v>
      </c>
      <c r="I97" s="487">
        <v>7.4</v>
      </c>
      <c r="J97" s="552">
        <v>102.7</v>
      </c>
      <c r="K97" s="552">
        <v>9.3000000000000007</v>
      </c>
      <c r="L97" s="552">
        <v>177.7</v>
      </c>
      <c r="M97" s="552">
        <v>544.9</v>
      </c>
      <c r="N97" s="546">
        <v>6.3</v>
      </c>
      <c r="O97" s="487" t="s">
        <v>60</v>
      </c>
      <c r="P97" s="487">
        <v>15</v>
      </c>
      <c r="Q97" s="487">
        <v>1</v>
      </c>
      <c r="R97" s="491">
        <f t="shared" si="34"/>
        <v>7.4000000000000003E-6</v>
      </c>
      <c r="S97" s="492">
        <f t="shared" si="34"/>
        <v>1.027E-4</v>
      </c>
      <c r="T97" s="492">
        <f t="shared" si="26"/>
        <v>1E-3</v>
      </c>
      <c r="U97" s="492">
        <f t="shared" si="27"/>
        <v>7.4000000000000001E-9</v>
      </c>
      <c r="V97" s="492">
        <f t="shared" si="28"/>
        <v>7.4000000000000003E-3</v>
      </c>
      <c r="W97" s="492">
        <f t="shared" si="29"/>
        <v>1.027E-7</v>
      </c>
      <c r="X97" s="493">
        <f t="shared" si="30"/>
        <v>0.1027</v>
      </c>
      <c r="Y97" s="482">
        <v>1.4</v>
      </c>
      <c r="Z97" s="482">
        <v>0.04</v>
      </c>
      <c r="AA97" s="482">
        <v>3</v>
      </c>
      <c r="AB97" s="482">
        <v>189</v>
      </c>
      <c r="AC97" s="482">
        <v>6</v>
      </c>
      <c r="AD97" s="482">
        <v>12.6</v>
      </c>
      <c r="AE97" s="482">
        <v>0.4</v>
      </c>
      <c r="AF97" s="482">
        <v>0.14799999999999999</v>
      </c>
      <c r="AG97" s="482">
        <v>4.0000000000000001E-3</v>
      </c>
      <c r="AH97" s="482">
        <v>88</v>
      </c>
      <c r="AI97" s="482">
        <v>1</v>
      </c>
      <c r="AJ97" s="482">
        <v>12986229</v>
      </c>
      <c r="AK97" s="496">
        <v>202886</v>
      </c>
      <c r="AL97" s="482">
        <v>2</v>
      </c>
      <c r="AM97" s="497">
        <v>1.42</v>
      </c>
      <c r="AN97" s="497">
        <v>1.4259999999999999</v>
      </c>
      <c r="AO97" s="497">
        <v>1.036</v>
      </c>
      <c r="AP97" s="497">
        <v>1.069</v>
      </c>
      <c r="AQ97" s="497">
        <f t="shared" si="35"/>
        <v>0.35699999999999998</v>
      </c>
      <c r="AR97" s="554">
        <f t="shared" si="36"/>
        <v>0.15384918279305013</v>
      </c>
      <c r="AS97" s="477">
        <f t="shared" si="31"/>
        <v>0.14799999999999999</v>
      </c>
      <c r="AT97" s="477">
        <f t="shared" si="32"/>
        <v>0.21021021021021019</v>
      </c>
      <c r="AU97" s="478">
        <f t="shared" si="33"/>
        <v>1.5146597425078437E-2</v>
      </c>
      <c r="AV97" s="479">
        <f t="shared" si="37"/>
        <v>-2.2260719741907375</v>
      </c>
      <c r="AW97" s="480">
        <f t="shared" si="38"/>
        <v>-1.7350951265745536</v>
      </c>
      <c r="AX97" s="639"/>
      <c r="AZ97" s="484" t="s">
        <v>105</v>
      </c>
      <c r="BA97" s="484" t="s">
        <v>109</v>
      </c>
    </row>
    <row r="98" spans="1:53" ht="15" customHeight="1" x14ac:dyDescent="0.45">
      <c r="A98" s="753"/>
      <c r="B98" s="483" t="s">
        <v>107</v>
      </c>
      <c r="C98" s="762"/>
      <c r="D98" s="486" t="s">
        <v>55</v>
      </c>
      <c r="E98" s="487" t="s">
        <v>56</v>
      </c>
      <c r="F98" s="487" t="s">
        <v>57</v>
      </c>
      <c r="G98" s="487" t="s">
        <v>58</v>
      </c>
      <c r="H98" s="488" t="s">
        <v>59</v>
      </c>
      <c r="I98" s="487">
        <v>5.0999999999999996</v>
      </c>
      <c r="J98" s="552">
        <v>104.7</v>
      </c>
      <c r="K98" s="552">
        <v>22.2</v>
      </c>
      <c r="L98" s="552">
        <v>184.6</v>
      </c>
      <c r="M98" s="552">
        <v>546.1</v>
      </c>
      <c r="N98" s="546">
        <v>6.3</v>
      </c>
      <c r="O98" s="487" t="s">
        <v>60</v>
      </c>
      <c r="P98" s="487">
        <v>15</v>
      </c>
      <c r="Q98" s="487">
        <v>1</v>
      </c>
      <c r="R98" s="491">
        <f t="shared" si="34"/>
        <v>5.0999999999999995E-6</v>
      </c>
      <c r="S98" s="492">
        <f t="shared" si="34"/>
        <v>1.047E-4</v>
      </c>
      <c r="T98" s="492">
        <f t="shared" si="26"/>
        <v>1E-3</v>
      </c>
      <c r="U98" s="492">
        <f t="shared" si="27"/>
        <v>5.0999999999999993E-9</v>
      </c>
      <c r="V98" s="492">
        <f t="shared" si="28"/>
        <v>5.0999999999999995E-3</v>
      </c>
      <c r="W98" s="492">
        <f t="shared" si="29"/>
        <v>1.047E-7</v>
      </c>
      <c r="X98" s="493">
        <f t="shared" si="30"/>
        <v>0.1047</v>
      </c>
      <c r="Y98" s="482">
        <v>1.01</v>
      </c>
      <c r="Z98" s="482">
        <v>0.05</v>
      </c>
      <c r="AA98" s="482">
        <v>5</v>
      </c>
      <c r="AB98" s="482">
        <v>199</v>
      </c>
      <c r="AC98" s="482">
        <v>10</v>
      </c>
      <c r="AD98" s="547">
        <v>13.3</v>
      </c>
      <c r="AE98" s="482">
        <v>0.7</v>
      </c>
      <c r="AF98" s="482">
        <v>0.107</v>
      </c>
      <c r="AG98" s="482">
        <v>5.0000000000000001E-3</v>
      </c>
      <c r="AH98" s="482">
        <v>89</v>
      </c>
      <c r="AI98" s="482">
        <v>0</v>
      </c>
      <c r="AJ98" s="482">
        <v>13017735</v>
      </c>
      <c r="AK98" s="496">
        <v>143420</v>
      </c>
      <c r="AL98" s="482">
        <v>1</v>
      </c>
      <c r="AM98" s="497">
        <v>1.419</v>
      </c>
      <c r="AN98" s="497">
        <v>1.42</v>
      </c>
      <c r="AO98" s="497">
        <v>1.1200000000000001</v>
      </c>
      <c r="AP98" s="497">
        <v>1.169</v>
      </c>
      <c r="AQ98" s="497">
        <f t="shared" si="35"/>
        <v>0.25099999999999989</v>
      </c>
      <c r="AR98" s="554">
        <f t="shared" si="36"/>
        <v>0.11123893566111497</v>
      </c>
      <c r="AS98" s="477">
        <f t="shared" si="31"/>
        <v>0.107</v>
      </c>
      <c r="AT98" s="477">
        <f t="shared" si="32"/>
        <v>0.22004357298474947</v>
      </c>
      <c r="AU98" s="478">
        <f t="shared" si="33"/>
        <v>1.0718454844529343E-2</v>
      </c>
      <c r="AV98" s="479">
        <f t="shared" si="37"/>
        <v>-2.4067001093689062</v>
      </c>
      <c r="AW98" s="480">
        <f t="shared" si="38"/>
        <v>-1.8744280688697583</v>
      </c>
      <c r="AX98" s="639"/>
      <c r="AZ98" s="484" t="s">
        <v>105</v>
      </c>
      <c r="BA98" s="484" t="s">
        <v>111</v>
      </c>
    </row>
    <row r="99" spans="1:53" ht="15" customHeight="1" x14ac:dyDescent="0.45">
      <c r="A99" s="753"/>
      <c r="B99" s="483" t="s">
        <v>110</v>
      </c>
      <c r="C99" s="762"/>
      <c r="D99" s="486" t="s">
        <v>55</v>
      </c>
      <c r="E99" s="487" t="s">
        <v>56</v>
      </c>
      <c r="F99" s="487" t="s">
        <v>57</v>
      </c>
      <c r="G99" s="487" t="s">
        <v>58</v>
      </c>
      <c r="H99" s="488" t="s">
        <v>59</v>
      </c>
      <c r="I99" s="487">
        <v>6.2</v>
      </c>
      <c r="J99" s="552">
        <v>138.69999999999999</v>
      </c>
      <c r="K99" s="552">
        <v>12.6</v>
      </c>
      <c r="L99" s="552">
        <v>404.3</v>
      </c>
      <c r="M99" s="552">
        <v>698.2</v>
      </c>
      <c r="N99" s="546">
        <v>6.3</v>
      </c>
      <c r="O99" s="487" t="s">
        <v>60</v>
      </c>
      <c r="P99" s="487">
        <v>15</v>
      </c>
      <c r="Q99" s="487">
        <v>1</v>
      </c>
      <c r="R99" s="491">
        <f t="shared" si="34"/>
        <v>6.1999999999999999E-6</v>
      </c>
      <c r="S99" s="492">
        <f t="shared" si="34"/>
        <v>1.3869999999999998E-4</v>
      </c>
      <c r="T99" s="492">
        <f t="shared" si="26"/>
        <v>1E-3</v>
      </c>
      <c r="U99" s="492">
        <f t="shared" si="27"/>
        <v>6.2000000000000001E-9</v>
      </c>
      <c r="V99" s="492">
        <f t="shared" si="28"/>
        <v>6.1999999999999998E-3</v>
      </c>
      <c r="W99" s="492">
        <f t="shared" si="29"/>
        <v>1.3869999999999999E-7</v>
      </c>
      <c r="X99" s="493">
        <f t="shared" si="30"/>
        <v>0.13869999999999999</v>
      </c>
      <c r="Y99" s="482">
        <v>0.42</v>
      </c>
      <c r="Z99" s="482">
        <v>0.02</v>
      </c>
      <c r="AA99" s="482">
        <v>5</v>
      </c>
      <c r="AB99" s="482">
        <v>68</v>
      </c>
      <c r="AC99" s="482">
        <v>3</v>
      </c>
      <c r="AD99" s="482">
        <v>4.5</v>
      </c>
      <c r="AE99" s="482">
        <v>0.2</v>
      </c>
      <c r="AF99" s="482">
        <v>4.4999999999999998E-2</v>
      </c>
      <c r="AG99" s="496">
        <v>2E-3</v>
      </c>
      <c r="AH99" s="482">
        <v>86</v>
      </c>
      <c r="AI99" s="482">
        <v>1</v>
      </c>
      <c r="AJ99" s="482">
        <v>13002701</v>
      </c>
      <c r="AK99" s="496">
        <v>829654</v>
      </c>
      <c r="AL99" s="482">
        <v>6</v>
      </c>
      <c r="AM99" s="497">
        <v>1.4530000000000001</v>
      </c>
      <c r="AN99" s="497">
        <v>1.482</v>
      </c>
      <c r="AO99" s="497">
        <v>1.024</v>
      </c>
      <c r="AP99" s="497">
        <v>1.0569999999999999</v>
      </c>
      <c r="AQ99" s="497">
        <f t="shared" si="35"/>
        <v>0.42500000000000004</v>
      </c>
      <c r="AR99" s="554">
        <f t="shared" si="36"/>
        <v>4.664358403344069E-2</v>
      </c>
      <c r="AS99" s="477">
        <f t="shared" si="31"/>
        <v>4.4999999999999998E-2</v>
      </c>
      <c r="AT99" s="477">
        <f t="shared" si="32"/>
        <v>7.5268817204301078E-2</v>
      </c>
      <c r="AU99" s="478">
        <f t="shared" si="33"/>
        <v>3.3645758231194427E-3</v>
      </c>
      <c r="AV99" s="479">
        <f t="shared" si="37"/>
        <v>-3.4140035291974407</v>
      </c>
      <c r="AW99" s="480">
        <f t="shared" si="38"/>
        <v>-2.84389106665488</v>
      </c>
      <c r="AX99" s="639" t="s">
        <v>197</v>
      </c>
      <c r="AZ99" s="484" t="s">
        <v>113</v>
      </c>
      <c r="BA99" s="484" t="s">
        <v>114</v>
      </c>
    </row>
    <row r="100" spans="1:53" ht="15" customHeight="1" x14ac:dyDescent="0.45">
      <c r="A100" s="753"/>
      <c r="B100" s="483" t="s">
        <v>112</v>
      </c>
      <c r="C100" s="776"/>
      <c r="D100" s="486" t="s">
        <v>55</v>
      </c>
      <c r="E100" s="487" t="s">
        <v>56</v>
      </c>
      <c r="F100" s="487" t="s">
        <v>57</v>
      </c>
      <c r="G100" s="487" t="s">
        <v>58</v>
      </c>
      <c r="H100" s="488" t="s">
        <v>59</v>
      </c>
      <c r="I100" s="487">
        <v>6.3</v>
      </c>
      <c r="J100" s="552">
        <v>72.5</v>
      </c>
      <c r="K100" s="552">
        <v>17.399999999999999</v>
      </c>
      <c r="L100" s="552">
        <v>288.7</v>
      </c>
      <c r="M100" s="552">
        <v>869.9</v>
      </c>
      <c r="N100" s="546">
        <v>6.3</v>
      </c>
      <c r="O100" s="487" t="s">
        <v>60</v>
      </c>
      <c r="P100" s="487">
        <v>15</v>
      </c>
      <c r="Q100" s="487">
        <v>1</v>
      </c>
      <c r="R100" s="491">
        <f t="shared" ref="R100:S113" si="39">I100/1000000</f>
        <v>6.2999999999999998E-6</v>
      </c>
      <c r="S100" s="492">
        <f t="shared" si="39"/>
        <v>7.25E-5</v>
      </c>
      <c r="T100" s="492">
        <f t="shared" si="26"/>
        <v>1E-3</v>
      </c>
      <c r="U100" s="492">
        <f t="shared" si="27"/>
        <v>6.3000000000000002E-9</v>
      </c>
      <c r="V100" s="492">
        <f t="shared" si="28"/>
        <v>6.3E-3</v>
      </c>
      <c r="W100" s="492">
        <f t="shared" si="29"/>
        <v>7.2500000000000007E-8</v>
      </c>
      <c r="X100" s="493">
        <f t="shared" si="30"/>
        <v>7.2500000000000009E-2</v>
      </c>
      <c r="Y100" s="482">
        <v>0.09</v>
      </c>
      <c r="Z100" s="482">
        <v>0.03</v>
      </c>
      <c r="AA100" s="482">
        <v>33</v>
      </c>
      <c r="AB100" s="482">
        <v>15</v>
      </c>
      <c r="AC100" s="482">
        <v>4</v>
      </c>
      <c r="AD100" s="482">
        <v>1</v>
      </c>
      <c r="AE100" s="482">
        <v>0.3</v>
      </c>
      <c r="AF100" s="482">
        <v>0.01</v>
      </c>
      <c r="AG100" s="482">
        <v>3.0000000000000001E-3</v>
      </c>
      <c r="AH100" s="482">
        <v>80</v>
      </c>
      <c r="AI100" s="482">
        <v>2</v>
      </c>
      <c r="AJ100" s="482">
        <v>12878656</v>
      </c>
      <c r="AK100" s="496">
        <v>269432</v>
      </c>
      <c r="AL100" s="482">
        <v>2</v>
      </c>
      <c r="AM100" s="497">
        <v>1.5</v>
      </c>
      <c r="AN100" s="497">
        <v>1.52</v>
      </c>
      <c r="AO100" s="497">
        <v>0.17299999999999999</v>
      </c>
      <c r="AP100" s="497">
        <v>0.17399999999999999</v>
      </c>
      <c r="AQ100" s="497">
        <f t="shared" si="35"/>
        <v>1.3460000000000001</v>
      </c>
      <c r="AR100" s="554">
        <f t="shared" si="36"/>
        <v>1.0326554320337175E-2</v>
      </c>
      <c r="AS100" s="477">
        <f t="shared" si="31"/>
        <v>0.01</v>
      </c>
      <c r="AT100" s="477">
        <f t="shared" si="32"/>
        <v>1.5873015873015872E-2</v>
      </c>
      <c r="AU100" s="478">
        <f t="shared" si="33"/>
        <v>1.3793103448275859E-3</v>
      </c>
      <c r="AV100" s="479">
        <f t="shared" si="37"/>
        <v>-4.8165562959227852</v>
      </c>
      <c r="AW100" s="480">
        <f t="shared" si="38"/>
        <v>-4.3741524561898117</v>
      </c>
      <c r="AX100" s="639" t="s">
        <v>216</v>
      </c>
      <c r="AZ100" s="484" t="s">
        <v>113</v>
      </c>
      <c r="BA100" s="484" t="s">
        <v>116</v>
      </c>
    </row>
    <row r="101" spans="1:53" ht="15" customHeight="1" x14ac:dyDescent="0.45">
      <c r="A101" s="753"/>
      <c r="B101" s="483" t="s">
        <v>136</v>
      </c>
      <c r="C101" s="791" t="s">
        <v>391</v>
      </c>
      <c r="D101" s="486" t="s">
        <v>55</v>
      </c>
      <c r="E101" s="487" t="s">
        <v>56</v>
      </c>
      <c r="F101" s="487" t="s">
        <v>57</v>
      </c>
      <c r="G101" s="487" t="s">
        <v>58</v>
      </c>
      <c r="H101" s="488" t="s">
        <v>59</v>
      </c>
      <c r="I101" s="487">
        <v>8.3000000000000007</v>
      </c>
      <c r="J101" s="552">
        <v>104.1</v>
      </c>
      <c r="K101" s="552">
        <v>10</v>
      </c>
      <c r="L101" s="552">
        <v>206.6</v>
      </c>
      <c r="M101" s="552">
        <v>618.70000000000005</v>
      </c>
      <c r="N101" s="546">
        <v>6.3</v>
      </c>
      <c r="O101" s="487" t="s">
        <v>60</v>
      </c>
      <c r="P101" s="487">
        <v>15</v>
      </c>
      <c r="Q101" s="487">
        <v>1</v>
      </c>
      <c r="R101" s="491">
        <f t="shared" si="39"/>
        <v>8.3000000000000002E-6</v>
      </c>
      <c r="S101" s="492">
        <f t="shared" si="39"/>
        <v>1.041E-4</v>
      </c>
      <c r="T101" s="492">
        <f t="shared" si="26"/>
        <v>1E-3</v>
      </c>
      <c r="U101" s="492">
        <f t="shared" si="27"/>
        <v>8.2999999999999999E-9</v>
      </c>
      <c r="V101" s="492">
        <f t="shared" si="28"/>
        <v>8.3000000000000001E-3</v>
      </c>
      <c r="W101" s="492">
        <f t="shared" si="29"/>
        <v>1.041E-7</v>
      </c>
      <c r="X101" s="493">
        <f t="shared" si="30"/>
        <v>0.1041</v>
      </c>
      <c r="Y101" s="482">
        <v>1.01</v>
      </c>
      <c r="Z101" s="482">
        <v>0.02</v>
      </c>
      <c r="AA101" s="482">
        <v>2</v>
      </c>
      <c r="AB101" s="482">
        <v>121</v>
      </c>
      <c r="AC101" s="482">
        <v>3</v>
      </c>
      <c r="AD101" s="482">
        <v>8.1</v>
      </c>
      <c r="AE101" s="482">
        <v>0.2</v>
      </c>
      <c r="AF101" s="482">
        <v>0.106</v>
      </c>
      <c r="AG101" s="482">
        <v>2E-3</v>
      </c>
      <c r="AH101" s="482">
        <v>88</v>
      </c>
      <c r="AI101" s="482">
        <v>0</v>
      </c>
      <c r="AJ101" s="482">
        <v>12963553</v>
      </c>
      <c r="AK101" s="496">
        <v>116698</v>
      </c>
      <c r="AL101" s="482">
        <v>1</v>
      </c>
      <c r="AM101" s="482">
        <v>1.49</v>
      </c>
      <c r="AN101" s="482">
        <v>1.4770000000000001</v>
      </c>
      <c r="AO101" s="482">
        <v>1.004</v>
      </c>
      <c r="AP101" s="482">
        <v>1.042</v>
      </c>
      <c r="AQ101" s="497">
        <f t="shared" si="35"/>
        <v>0.43500000000000005</v>
      </c>
      <c r="AR101" s="554">
        <f t="shared" si="36"/>
        <v>0.10954480025108751</v>
      </c>
      <c r="AS101" s="477">
        <f t="shared" si="31"/>
        <v>0.106</v>
      </c>
      <c r="AT101" s="477">
        <f t="shared" si="32"/>
        <v>0.1352074966532798</v>
      </c>
      <c r="AU101" s="478">
        <f t="shared" si="33"/>
        <v>1.0780232682249974E-2</v>
      </c>
      <c r="AV101" s="479">
        <f t="shared" si="37"/>
        <v>-2.604112567086637</v>
      </c>
      <c r="AW101" s="480">
        <f t="shared" si="38"/>
        <v>-2.1226304265808138</v>
      </c>
      <c r="AX101" s="639"/>
      <c r="AZ101" s="484" t="s">
        <v>105</v>
      </c>
      <c r="BA101" s="484" t="s">
        <v>109</v>
      </c>
    </row>
    <row r="102" spans="1:53" ht="15" customHeight="1" x14ac:dyDescent="0.45">
      <c r="A102" s="753"/>
      <c r="B102" s="483" t="s">
        <v>123</v>
      </c>
      <c r="C102" s="791"/>
      <c r="D102" s="486" t="s">
        <v>55</v>
      </c>
      <c r="E102" s="487" t="s">
        <v>56</v>
      </c>
      <c r="F102" s="487" t="s">
        <v>57</v>
      </c>
      <c r="G102" s="487" t="s">
        <v>58</v>
      </c>
      <c r="H102" s="488" t="s">
        <v>59</v>
      </c>
      <c r="I102" s="487">
        <v>3.2</v>
      </c>
      <c r="J102" s="552">
        <v>105</v>
      </c>
      <c r="K102" s="552">
        <v>27.6</v>
      </c>
      <c r="L102" s="552">
        <v>193.1</v>
      </c>
      <c r="M102" s="552">
        <v>547.20000000000005</v>
      </c>
      <c r="N102" s="546">
        <v>6.3</v>
      </c>
      <c r="O102" s="487" t="s">
        <v>60</v>
      </c>
      <c r="P102" s="487">
        <v>15</v>
      </c>
      <c r="Q102" s="487">
        <v>1</v>
      </c>
      <c r="R102" s="491">
        <f t="shared" si="39"/>
        <v>3.2000000000000003E-6</v>
      </c>
      <c r="S102" s="492">
        <f t="shared" si="39"/>
        <v>1.05E-4</v>
      </c>
      <c r="T102" s="492">
        <f t="shared" si="26"/>
        <v>1E-3</v>
      </c>
      <c r="U102" s="492">
        <f t="shared" si="27"/>
        <v>3.2000000000000005E-9</v>
      </c>
      <c r="V102" s="492">
        <f t="shared" si="28"/>
        <v>3.2000000000000006E-3</v>
      </c>
      <c r="W102" s="492">
        <f t="shared" si="29"/>
        <v>1.05E-7</v>
      </c>
      <c r="X102" s="493">
        <f t="shared" si="30"/>
        <v>0.105</v>
      </c>
      <c r="Y102" s="482">
        <v>0.82</v>
      </c>
      <c r="Z102" s="482">
        <v>0.02</v>
      </c>
      <c r="AA102" s="482">
        <v>2</v>
      </c>
      <c r="AB102" s="482">
        <v>255</v>
      </c>
      <c r="AC102" s="482">
        <v>7</v>
      </c>
      <c r="AD102" s="548">
        <v>17</v>
      </c>
      <c r="AE102" s="482">
        <v>0.5</v>
      </c>
      <c r="AF102" s="482">
        <v>8.5999999999999993E-2</v>
      </c>
      <c r="AG102" s="482">
        <v>2E-3</v>
      </c>
      <c r="AH102" s="482">
        <v>89</v>
      </c>
      <c r="AI102" s="482">
        <v>1</v>
      </c>
      <c r="AJ102" s="482">
        <v>12833502</v>
      </c>
      <c r="AK102" s="496">
        <v>499963</v>
      </c>
      <c r="AL102" s="482">
        <v>4</v>
      </c>
      <c r="AM102" s="497">
        <v>1.3620000000000001</v>
      </c>
      <c r="AN102" s="497">
        <v>1.3759999999999999</v>
      </c>
      <c r="AO102" s="482">
        <v>1.137</v>
      </c>
      <c r="AP102" s="482">
        <v>1.1870000000000001</v>
      </c>
      <c r="AQ102" s="497">
        <f t="shared" si="35"/>
        <v>0.18899999999999983</v>
      </c>
      <c r="AR102" s="554">
        <f t="shared" si="36"/>
        <v>8.9906530680026658E-2</v>
      </c>
      <c r="AS102" s="477">
        <f t="shared" si="31"/>
        <v>8.5999999999999993E-2</v>
      </c>
      <c r="AT102" s="477">
        <f t="shared" si="32"/>
        <v>0.28472222222222215</v>
      </c>
      <c r="AU102" s="478">
        <f t="shared" si="33"/>
        <v>8.6772486772486775E-3</v>
      </c>
      <c r="AV102" s="479">
        <f t="shared" si="37"/>
        <v>-2.4332698408848361</v>
      </c>
      <c r="AW102" s="480">
        <f t="shared" si="38"/>
        <v>-1.8548246078001611</v>
      </c>
      <c r="AX102" s="639"/>
      <c r="AZ102" s="484" t="s">
        <v>105</v>
      </c>
      <c r="BA102" s="484" t="s">
        <v>111</v>
      </c>
    </row>
    <row r="103" spans="1:53" ht="15" customHeight="1" x14ac:dyDescent="0.45">
      <c r="A103" s="753"/>
      <c r="B103" s="632" t="s">
        <v>117</v>
      </c>
      <c r="C103" s="792"/>
      <c r="D103" s="486" t="s">
        <v>55</v>
      </c>
      <c r="E103" s="487" t="s">
        <v>56</v>
      </c>
      <c r="F103" s="487" t="s">
        <v>57</v>
      </c>
      <c r="G103" s="487" t="s">
        <v>58</v>
      </c>
      <c r="H103" s="488" t="s">
        <v>59</v>
      </c>
      <c r="I103" s="490">
        <v>5.7</v>
      </c>
      <c r="J103" s="552">
        <v>126.1</v>
      </c>
      <c r="K103" s="552">
        <v>17.899999999999999</v>
      </c>
      <c r="L103" s="552">
        <v>251.2</v>
      </c>
      <c r="M103" s="552">
        <v>469.5</v>
      </c>
      <c r="N103" s="546">
        <v>6.3</v>
      </c>
      <c r="O103" s="487" t="s">
        <v>60</v>
      </c>
      <c r="P103" s="487">
        <v>15</v>
      </c>
      <c r="Q103" s="487">
        <v>1</v>
      </c>
      <c r="R103" s="491">
        <f t="shared" si="39"/>
        <v>5.7000000000000005E-6</v>
      </c>
      <c r="S103" s="492">
        <f t="shared" si="39"/>
        <v>1.261E-4</v>
      </c>
      <c r="T103" s="492">
        <f t="shared" si="26"/>
        <v>1E-3</v>
      </c>
      <c r="U103" s="492">
        <f t="shared" si="27"/>
        <v>5.7000000000000006E-9</v>
      </c>
      <c r="V103" s="492">
        <f t="shared" si="28"/>
        <v>5.7000000000000002E-3</v>
      </c>
      <c r="W103" s="492">
        <f t="shared" si="29"/>
        <v>1.261E-7</v>
      </c>
      <c r="X103" s="493">
        <f t="shared" si="30"/>
        <v>0.12609999999999999</v>
      </c>
      <c r="Y103" s="482">
        <v>1.5739000000000001</v>
      </c>
      <c r="Z103" s="482">
        <v>6.9999999999999999E-4</v>
      </c>
      <c r="AA103" s="482">
        <v>0</v>
      </c>
      <c r="AB103" s="482">
        <v>276</v>
      </c>
      <c r="AC103" s="482">
        <v>0</v>
      </c>
      <c r="AD103" s="482">
        <v>18.399999999999999</v>
      </c>
      <c r="AE103" s="482">
        <v>0</v>
      </c>
      <c r="AF103" s="482">
        <v>0.16655</v>
      </c>
      <c r="AG103" s="496">
        <v>6.9999999999999994E-5</v>
      </c>
      <c r="AH103" s="482">
        <v>88</v>
      </c>
      <c r="AI103" s="482">
        <v>1</v>
      </c>
      <c r="AJ103" s="482">
        <v>12965778</v>
      </c>
      <c r="AK103" s="496">
        <v>311174</v>
      </c>
      <c r="AL103" s="482">
        <v>2</v>
      </c>
      <c r="AM103" s="482">
        <v>1.7090000000000001</v>
      </c>
      <c r="AN103" s="482">
        <v>1.7090000000000001</v>
      </c>
      <c r="AO103" s="482">
        <v>1.2649999999999999</v>
      </c>
      <c r="AP103" s="482">
        <v>1.323</v>
      </c>
      <c r="AQ103" s="482">
        <f t="shared" si="35"/>
        <v>0.38600000000000012</v>
      </c>
      <c r="AR103" s="554">
        <f t="shared" si="36"/>
        <v>0.16986983317316295</v>
      </c>
      <c r="AS103" s="477">
        <f t="shared" si="31"/>
        <v>0.16655</v>
      </c>
      <c r="AT103" s="477">
        <f t="shared" si="32"/>
        <v>0.30680311890838208</v>
      </c>
      <c r="AU103" s="478">
        <f t="shared" si="33"/>
        <v>1.3868182218697685E-2</v>
      </c>
      <c r="AV103" s="479">
        <f t="shared" si="37"/>
        <v>-2.0452351255274093</v>
      </c>
      <c r="AW103" s="480">
        <f t="shared" si="38"/>
        <v>-1.4870043789748542</v>
      </c>
      <c r="AX103" s="639"/>
      <c r="AZ103" s="484" t="s">
        <v>113</v>
      </c>
      <c r="BA103" s="484" t="s">
        <v>114</v>
      </c>
    </row>
    <row r="104" spans="1:53" ht="15" customHeight="1" x14ac:dyDescent="0.45">
      <c r="A104" s="782" t="s">
        <v>219</v>
      </c>
      <c r="B104" s="483" t="s">
        <v>100</v>
      </c>
      <c r="C104" s="762" t="s">
        <v>392</v>
      </c>
      <c r="D104" s="656" t="s">
        <v>55</v>
      </c>
      <c r="E104" s="657" t="s">
        <v>56</v>
      </c>
      <c r="F104" s="657" t="s">
        <v>57</v>
      </c>
      <c r="G104" s="657" t="s">
        <v>58</v>
      </c>
      <c r="H104" s="658" t="s">
        <v>59</v>
      </c>
      <c r="I104" s="657">
        <v>5.5</v>
      </c>
      <c r="J104" s="659">
        <v>107.7</v>
      </c>
      <c r="K104" s="659">
        <v>18.399999999999999</v>
      </c>
      <c r="L104" s="659">
        <v>206.5</v>
      </c>
      <c r="M104" s="659">
        <v>600.70000000000005</v>
      </c>
      <c r="N104" s="660">
        <v>6.3</v>
      </c>
      <c r="O104" s="657" t="s">
        <v>60</v>
      </c>
      <c r="P104" s="657">
        <v>15</v>
      </c>
      <c r="Q104" s="657">
        <v>1</v>
      </c>
      <c r="R104" s="661">
        <f t="shared" si="39"/>
        <v>5.4999999999999999E-6</v>
      </c>
      <c r="S104" s="662">
        <f t="shared" si="39"/>
        <v>1.077E-4</v>
      </c>
      <c r="T104" s="662">
        <f t="shared" si="26"/>
        <v>1E-3</v>
      </c>
      <c r="U104" s="662">
        <f t="shared" si="27"/>
        <v>5.4999999999999996E-9</v>
      </c>
      <c r="V104" s="662">
        <f t="shared" si="28"/>
        <v>5.4999999999999997E-3</v>
      </c>
      <c r="W104" s="662">
        <f t="shared" si="29"/>
        <v>1.077E-7</v>
      </c>
      <c r="X104" s="663">
        <f t="shared" si="30"/>
        <v>0.1077</v>
      </c>
      <c r="Y104" s="664">
        <v>0.6</v>
      </c>
      <c r="Z104" s="664">
        <v>0.03</v>
      </c>
      <c r="AA104" s="664">
        <v>5</v>
      </c>
      <c r="AB104" s="664">
        <v>109</v>
      </c>
      <c r="AC104" s="664">
        <v>6</v>
      </c>
      <c r="AD104" s="664">
        <v>7.3</v>
      </c>
      <c r="AE104" s="664">
        <v>0.4</v>
      </c>
      <c r="AF104" s="664">
        <v>6.3E-2</v>
      </c>
      <c r="AG104" s="664">
        <v>3.0000000000000001E-3</v>
      </c>
      <c r="AH104" s="664">
        <v>87</v>
      </c>
      <c r="AI104" s="664">
        <v>1</v>
      </c>
      <c r="AJ104" s="664">
        <v>12198155</v>
      </c>
      <c r="AK104" s="665">
        <v>490719</v>
      </c>
      <c r="AL104" s="664">
        <v>4</v>
      </c>
      <c r="AM104" s="666">
        <v>1.3260000000000001</v>
      </c>
      <c r="AN104" s="666">
        <v>1.3360000000000001</v>
      </c>
      <c r="AO104" s="666">
        <v>1.145</v>
      </c>
      <c r="AP104" s="666">
        <v>1.1919999999999999</v>
      </c>
      <c r="AQ104" s="666">
        <f t="shared" si="35"/>
        <v>0.14400000000000013</v>
      </c>
      <c r="AR104" s="638">
        <f t="shared" si="36"/>
        <v>6.6121344287688316E-2</v>
      </c>
      <c r="AS104" s="667">
        <f t="shared" si="31"/>
        <v>6.3E-2</v>
      </c>
      <c r="AT104" s="667">
        <f t="shared" si="32"/>
        <v>0.12121212121212123</v>
      </c>
      <c r="AU104" s="668">
        <f t="shared" si="33"/>
        <v>6.1900340451872477E-3</v>
      </c>
      <c r="AV104" s="669">
        <f t="shared" si="37"/>
        <v>-2.9668964396289788</v>
      </c>
      <c r="AW104" s="670">
        <f t="shared" si="38"/>
        <v>-2.4374168764685971</v>
      </c>
      <c r="AX104" s="671"/>
      <c r="AY104" s="672"/>
      <c r="AZ104" s="481" t="s">
        <v>105</v>
      </c>
      <c r="BA104" s="481" t="s">
        <v>106</v>
      </c>
    </row>
    <row r="105" spans="1:53" ht="15" customHeight="1" x14ac:dyDescent="0.45">
      <c r="A105" s="753"/>
      <c r="B105" s="483" t="s">
        <v>102</v>
      </c>
      <c r="C105" s="762"/>
      <c r="D105" s="486" t="s">
        <v>55</v>
      </c>
      <c r="E105" s="487" t="s">
        <v>56</v>
      </c>
      <c r="F105" s="487" t="s">
        <v>57</v>
      </c>
      <c r="G105" s="487" t="s">
        <v>58</v>
      </c>
      <c r="H105" s="488" t="s">
        <v>59</v>
      </c>
      <c r="I105" s="487">
        <v>4.3</v>
      </c>
      <c r="J105" s="552">
        <v>114.7</v>
      </c>
      <c r="K105" s="552">
        <v>13.7</v>
      </c>
      <c r="L105" s="552">
        <v>223.6</v>
      </c>
      <c r="M105" s="552">
        <v>557.6</v>
      </c>
      <c r="N105" s="546">
        <v>6.3</v>
      </c>
      <c r="O105" s="487" t="s">
        <v>60</v>
      </c>
      <c r="P105" s="487">
        <v>15</v>
      </c>
      <c r="Q105" s="487">
        <v>1</v>
      </c>
      <c r="R105" s="491">
        <f t="shared" si="39"/>
        <v>4.2999999999999995E-6</v>
      </c>
      <c r="S105" s="492">
        <f t="shared" si="39"/>
        <v>1.147E-4</v>
      </c>
      <c r="T105" s="492">
        <f t="shared" si="26"/>
        <v>1E-3</v>
      </c>
      <c r="U105" s="492">
        <f t="shared" si="27"/>
        <v>4.2999999999999996E-9</v>
      </c>
      <c r="V105" s="492">
        <f t="shared" si="28"/>
        <v>4.3E-3</v>
      </c>
      <c r="W105" s="492">
        <f t="shared" si="29"/>
        <v>1.147E-7</v>
      </c>
      <c r="X105" s="493">
        <f t="shared" si="30"/>
        <v>0.1147</v>
      </c>
      <c r="Y105" s="482">
        <v>0.875</v>
      </c>
      <c r="Z105" s="482">
        <v>1E-3</v>
      </c>
      <c r="AA105" s="482">
        <v>0</v>
      </c>
      <c r="AB105" s="482">
        <v>204</v>
      </c>
      <c r="AC105" s="482">
        <v>1</v>
      </c>
      <c r="AD105" s="482">
        <v>13.57</v>
      </c>
      <c r="AE105" s="482">
        <v>0.05</v>
      </c>
      <c r="AF105" s="482">
        <v>9.2600000000000002E-2</v>
      </c>
      <c r="AG105" s="482">
        <v>2.0000000000000001E-4</v>
      </c>
      <c r="AH105" s="482">
        <v>86</v>
      </c>
      <c r="AI105" s="482">
        <v>0</v>
      </c>
      <c r="AJ105" s="482">
        <v>12886395</v>
      </c>
      <c r="AK105" s="496">
        <v>61871</v>
      </c>
      <c r="AL105" s="482">
        <v>0</v>
      </c>
      <c r="AM105" s="497">
        <v>1.369</v>
      </c>
      <c r="AN105" s="497">
        <v>1.387</v>
      </c>
      <c r="AO105" s="497">
        <v>1.109</v>
      </c>
      <c r="AP105" s="497">
        <v>1.1539999999999999</v>
      </c>
      <c r="AQ105" s="497">
        <f t="shared" si="35"/>
        <v>0.2330000000000001</v>
      </c>
      <c r="AR105" s="554">
        <f t="shared" si="36"/>
        <v>9.6736075566415447E-2</v>
      </c>
      <c r="AS105" s="477">
        <f t="shared" si="31"/>
        <v>9.2600000000000002E-2</v>
      </c>
      <c r="AT105" s="477">
        <f t="shared" si="32"/>
        <v>0.22609819121447028</v>
      </c>
      <c r="AU105" s="478">
        <f t="shared" si="33"/>
        <v>8.4762181536375096E-3</v>
      </c>
      <c r="AV105" s="479">
        <f t="shared" si="37"/>
        <v>-2.5005989950188905</v>
      </c>
      <c r="AW105" s="480">
        <f t="shared" si="38"/>
        <v>-1.9331260184981081</v>
      </c>
      <c r="AX105" s="639"/>
      <c r="AZ105" s="484" t="s">
        <v>105</v>
      </c>
      <c r="BA105" s="484" t="s">
        <v>109</v>
      </c>
    </row>
    <row r="106" spans="1:53" ht="15" customHeight="1" x14ac:dyDescent="0.45">
      <c r="A106" s="753"/>
      <c r="B106" s="483" t="s">
        <v>107</v>
      </c>
      <c r="C106" s="762"/>
      <c r="D106" s="486" t="s">
        <v>55</v>
      </c>
      <c r="E106" s="487" t="s">
        <v>56</v>
      </c>
      <c r="F106" s="487" t="s">
        <v>57</v>
      </c>
      <c r="G106" s="487" t="s">
        <v>58</v>
      </c>
      <c r="H106" s="488" t="s">
        <v>59</v>
      </c>
      <c r="I106" s="487">
        <v>4.2</v>
      </c>
      <c r="J106" s="552">
        <v>106.4</v>
      </c>
      <c r="K106" s="552">
        <v>24.9</v>
      </c>
      <c r="L106" s="552">
        <v>190.3</v>
      </c>
      <c r="M106" s="552">
        <v>556</v>
      </c>
      <c r="N106" s="546">
        <v>6.3</v>
      </c>
      <c r="O106" s="487" t="s">
        <v>60</v>
      </c>
      <c r="P106" s="487">
        <v>15</v>
      </c>
      <c r="Q106" s="487">
        <v>1</v>
      </c>
      <c r="R106" s="491">
        <f t="shared" si="39"/>
        <v>4.2000000000000004E-6</v>
      </c>
      <c r="S106" s="492">
        <f t="shared" si="39"/>
        <v>1.0640000000000001E-4</v>
      </c>
      <c r="T106" s="492">
        <f t="shared" si="26"/>
        <v>1E-3</v>
      </c>
      <c r="U106" s="492">
        <f t="shared" si="27"/>
        <v>4.2000000000000004E-9</v>
      </c>
      <c r="V106" s="492">
        <f t="shared" si="28"/>
        <v>4.2000000000000006E-3</v>
      </c>
      <c r="W106" s="492">
        <f t="shared" si="29"/>
        <v>1.0640000000000001E-7</v>
      </c>
      <c r="X106" s="493">
        <f t="shared" si="30"/>
        <v>0.10640000000000001</v>
      </c>
      <c r="Y106" s="482">
        <v>0.68</v>
      </c>
      <c r="Z106" s="482">
        <v>0.02</v>
      </c>
      <c r="AA106" s="482">
        <v>3</v>
      </c>
      <c r="AB106" s="482">
        <v>162</v>
      </c>
      <c r="AC106" s="482">
        <v>6</v>
      </c>
      <c r="AD106" s="547">
        <v>10.8</v>
      </c>
      <c r="AE106" s="482">
        <v>0.4</v>
      </c>
      <c r="AF106" s="482">
        <v>7.1999999999999995E-2</v>
      </c>
      <c r="AG106" s="482">
        <v>2E-3</v>
      </c>
      <c r="AH106" s="482">
        <v>88</v>
      </c>
      <c r="AI106" s="482">
        <v>0</v>
      </c>
      <c r="AJ106" s="482">
        <v>12616133</v>
      </c>
      <c r="AK106" s="496">
        <v>157733</v>
      </c>
      <c r="AL106" s="482">
        <v>1</v>
      </c>
      <c r="AM106" s="497">
        <v>1.3280000000000001</v>
      </c>
      <c r="AN106" s="497">
        <v>1.339</v>
      </c>
      <c r="AO106" s="497">
        <v>1.131</v>
      </c>
      <c r="AP106" s="497">
        <v>1.177</v>
      </c>
      <c r="AQ106" s="497">
        <f t="shared" si="35"/>
        <v>0.16199999999999992</v>
      </c>
      <c r="AR106" s="554">
        <f t="shared" si="36"/>
        <v>7.5550052455358799E-2</v>
      </c>
      <c r="AS106" s="477">
        <f t="shared" si="31"/>
        <v>7.1999999999999995E-2</v>
      </c>
      <c r="AT106" s="477">
        <f t="shared" si="32"/>
        <v>0.17989417989417988</v>
      </c>
      <c r="AU106" s="478">
        <f t="shared" si="33"/>
        <v>7.10108604845447E-3</v>
      </c>
      <c r="AV106" s="479">
        <f t="shared" si="37"/>
        <v>-2.7280917685761654</v>
      </c>
      <c r="AW106" s="480">
        <f t="shared" si="38"/>
        <v>-2.1732378252047813</v>
      </c>
      <c r="AX106" s="639"/>
      <c r="AZ106" s="484" t="s">
        <v>105</v>
      </c>
      <c r="BA106" s="484" t="s">
        <v>111</v>
      </c>
    </row>
    <row r="107" spans="1:53" ht="15" customHeight="1" x14ac:dyDescent="0.45">
      <c r="A107" s="753"/>
      <c r="B107" s="483" t="s">
        <v>110</v>
      </c>
      <c r="C107" s="762"/>
      <c r="D107" s="486" t="s">
        <v>55</v>
      </c>
      <c r="E107" s="487" t="s">
        <v>56</v>
      </c>
      <c r="F107" s="487" t="s">
        <v>57</v>
      </c>
      <c r="G107" s="487" t="s">
        <v>58</v>
      </c>
      <c r="H107" s="488" t="s">
        <v>59</v>
      </c>
      <c r="I107" s="487">
        <v>5.5</v>
      </c>
      <c r="J107" s="552">
        <v>101.4</v>
      </c>
      <c r="K107" s="552">
        <v>18.5</v>
      </c>
      <c r="L107" s="552">
        <v>258.5</v>
      </c>
      <c r="M107" s="552">
        <v>578</v>
      </c>
      <c r="N107" s="546">
        <v>6.3</v>
      </c>
      <c r="O107" s="487" t="s">
        <v>60</v>
      </c>
      <c r="P107" s="487">
        <v>15</v>
      </c>
      <c r="Q107" s="487">
        <v>1</v>
      </c>
      <c r="R107" s="491">
        <f t="shared" si="39"/>
        <v>5.4999999999999999E-6</v>
      </c>
      <c r="S107" s="492">
        <f t="shared" si="39"/>
        <v>1.0140000000000001E-4</v>
      </c>
      <c r="T107" s="492">
        <f t="shared" si="26"/>
        <v>1E-3</v>
      </c>
      <c r="U107" s="492">
        <f t="shared" si="27"/>
        <v>5.4999999999999996E-9</v>
      </c>
      <c r="V107" s="492">
        <f t="shared" si="28"/>
        <v>5.4999999999999997E-3</v>
      </c>
      <c r="W107" s="492">
        <f t="shared" si="29"/>
        <v>1.0140000000000001E-7</v>
      </c>
      <c r="X107" s="493">
        <f t="shared" si="30"/>
        <v>0.1014</v>
      </c>
      <c r="Y107" s="482">
        <v>0.56599999999999995</v>
      </c>
      <c r="Z107" s="482">
        <v>5.0000000000000001E-3</v>
      </c>
      <c r="AA107" s="482">
        <v>1</v>
      </c>
      <c r="AB107" s="482">
        <v>103</v>
      </c>
      <c r="AC107" s="482">
        <v>1</v>
      </c>
      <c r="AD107" s="482">
        <v>6.87</v>
      </c>
      <c r="AE107" s="482">
        <v>0.09</v>
      </c>
      <c r="AF107" s="482">
        <v>5.9900000000000002E-2</v>
      </c>
      <c r="AG107" s="496">
        <v>5.0000000000000001E-4</v>
      </c>
      <c r="AH107" s="482">
        <v>87</v>
      </c>
      <c r="AI107" s="482">
        <v>0</v>
      </c>
      <c r="AJ107" s="482">
        <v>12403816</v>
      </c>
      <c r="AK107" s="496">
        <v>425645</v>
      </c>
      <c r="AL107" s="482">
        <v>3</v>
      </c>
      <c r="AM107" s="497">
        <v>1.2190000000000001</v>
      </c>
      <c r="AN107" s="497">
        <v>1.2250000000000001</v>
      </c>
      <c r="AO107" s="497">
        <v>1.044</v>
      </c>
      <c r="AP107" s="497">
        <v>1.0860000000000001</v>
      </c>
      <c r="AQ107" s="497">
        <f t="shared" si="35"/>
        <v>0.13900000000000001</v>
      </c>
      <c r="AR107" s="554">
        <f t="shared" si="36"/>
        <v>6.3750183600820826E-2</v>
      </c>
      <c r="AS107" s="477">
        <f t="shared" si="31"/>
        <v>5.9900000000000002E-2</v>
      </c>
      <c r="AT107" s="477">
        <f t="shared" si="32"/>
        <v>0.11434343434343434</v>
      </c>
      <c r="AU107" s="478">
        <f t="shared" si="33"/>
        <v>6.2020600482138935E-3</v>
      </c>
      <c r="AV107" s="479">
        <f t="shared" si="37"/>
        <v>-3.010025775743757</v>
      </c>
      <c r="AW107" s="480">
        <f t="shared" si="38"/>
        <v>-2.4918137756101433</v>
      </c>
      <c r="AX107" s="639"/>
      <c r="AZ107" s="484" t="s">
        <v>113</v>
      </c>
      <c r="BA107" s="484" t="s">
        <v>114</v>
      </c>
    </row>
    <row r="108" spans="1:53" ht="15" customHeight="1" x14ac:dyDescent="0.45">
      <c r="A108" s="753"/>
      <c r="B108" s="483" t="s">
        <v>112</v>
      </c>
      <c r="C108" s="776"/>
      <c r="D108" s="486" t="s">
        <v>55</v>
      </c>
      <c r="E108" s="487" t="s">
        <v>56</v>
      </c>
      <c r="F108" s="487" t="s">
        <v>57</v>
      </c>
      <c r="G108" s="487" t="s">
        <v>58</v>
      </c>
      <c r="H108" s="488" t="s">
        <v>59</v>
      </c>
      <c r="I108" s="487">
        <v>5.8</v>
      </c>
      <c r="J108" s="552">
        <v>167.8</v>
      </c>
      <c r="K108" s="552">
        <v>13</v>
      </c>
      <c r="L108" s="552">
        <v>374.8</v>
      </c>
      <c r="M108" s="552">
        <v>762.8</v>
      </c>
      <c r="N108" s="546">
        <v>6.3</v>
      </c>
      <c r="O108" s="487" t="s">
        <v>60</v>
      </c>
      <c r="P108" s="487">
        <v>15</v>
      </c>
      <c r="Q108" s="487">
        <v>1</v>
      </c>
      <c r="R108" s="491">
        <f t="shared" si="39"/>
        <v>5.7999999999999995E-6</v>
      </c>
      <c r="S108" s="492">
        <f t="shared" si="39"/>
        <v>1.6780000000000001E-4</v>
      </c>
      <c r="T108" s="492">
        <f t="shared" si="26"/>
        <v>1E-3</v>
      </c>
      <c r="U108" s="492">
        <f t="shared" si="27"/>
        <v>5.7999999999999998E-9</v>
      </c>
      <c r="V108" s="492">
        <f t="shared" si="28"/>
        <v>5.7999999999999996E-3</v>
      </c>
      <c r="W108" s="492">
        <f t="shared" si="29"/>
        <v>1.6780000000000001E-7</v>
      </c>
      <c r="X108" s="493">
        <f t="shared" si="30"/>
        <v>0.1678</v>
      </c>
      <c r="Y108" s="482">
        <v>0.32</v>
      </c>
      <c r="Z108" s="482">
        <v>0.04</v>
      </c>
      <c r="AA108" s="482">
        <v>13</v>
      </c>
      <c r="AB108" s="482">
        <v>56</v>
      </c>
      <c r="AC108" s="482">
        <v>8</v>
      </c>
      <c r="AD108" s="482">
        <v>3.7</v>
      </c>
      <c r="AE108" s="482">
        <v>0.5</v>
      </c>
      <c r="AF108" s="482">
        <v>3.4000000000000002E-2</v>
      </c>
      <c r="AG108" s="482">
        <v>5.0000000000000001E-3</v>
      </c>
      <c r="AH108" s="482">
        <v>85</v>
      </c>
      <c r="AI108" s="482">
        <v>1</v>
      </c>
      <c r="AJ108" s="482">
        <v>12346692</v>
      </c>
      <c r="AK108" s="496">
        <v>129478</v>
      </c>
      <c r="AL108" s="482">
        <v>1</v>
      </c>
      <c r="AM108" s="497">
        <v>1.5680000000000001</v>
      </c>
      <c r="AN108" s="497">
        <v>1.5940000000000001</v>
      </c>
      <c r="AO108" s="497">
        <v>0.79900000000000004</v>
      </c>
      <c r="AP108" s="497">
        <v>0.82899999999999996</v>
      </c>
      <c r="AQ108" s="497">
        <f t="shared" si="35"/>
        <v>0.76500000000000012</v>
      </c>
      <c r="AR108" s="554">
        <f t="shared" si="36"/>
        <v>3.4944895422608716E-2</v>
      </c>
      <c r="AS108" s="477">
        <f t="shared" si="31"/>
        <v>3.4000000000000002E-2</v>
      </c>
      <c r="AT108" s="477">
        <f t="shared" si="32"/>
        <v>6.1302681992337169E-2</v>
      </c>
      <c r="AU108" s="478">
        <f t="shared" si="33"/>
        <v>2.1189246457422855E-3</v>
      </c>
      <c r="AV108" s="479">
        <f t="shared" si="37"/>
        <v>-3.7006998880922843</v>
      </c>
      <c r="AW108" s="480">
        <f t="shared" si="38"/>
        <v>-3.0866632197244437</v>
      </c>
      <c r="AX108" s="639"/>
      <c r="AZ108" s="484" t="s">
        <v>113</v>
      </c>
      <c r="BA108" s="484" t="s">
        <v>116</v>
      </c>
    </row>
    <row r="109" spans="1:53" ht="15" customHeight="1" x14ac:dyDescent="0.45">
      <c r="A109" s="753"/>
      <c r="B109" s="483" t="s">
        <v>136</v>
      </c>
      <c r="C109" s="789" t="s">
        <v>393</v>
      </c>
      <c r="D109" s="486" t="s">
        <v>55</v>
      </c>
      <c r="E109" s="487" t="s">
        <v>56</v>
      </c>
      <c r="F109" s="487" t="s">
        <v>57</v>
      </c>
      <c r="G109" s="487" t="s">
        <v>58</v>
      </c>
      <c r="H109" s="488" t="s">
        <v>59</v>
      </c>
      <c r="I109" s="487">
        <v>4.7</v>
      </c>
      <c r="J109" s="552">
        <v>117.7</v>
      </c>
      <c r="K109" s="552">
        <v>15.9</v>
      </c>
      <c r="L109" s="552">
        <v>199.7</v>
      </c>
      <c r="M109" s="552">
        <v>596.79999999999995</v>
      </c>
      <c r="N109" s="546">
        <v>6.3</v>
      </c>
      <c r="O109" s="487" t="s">
        <v>60</v>
      </c>
      <c r="P109" s="487">
        <v>15</v>
      </c>
      <c r="Q109" s="487">
        <v>1</v>
      </c>
      <c r="R109" s="491">
        <f t="shared" si="39"/>
        <v>4.6999999999999999E-6</v>
      </c>
      <c r="S109" s="492">
        <f t="shared" si="39"/>
        <v>1.177E-4</v>
      </c>
      <c r="T109" s="492">
        <f t="shared" si="26"/>
        <v>1E-3</v>
      </c>
      <c r="U109" s="492">
        <f t="shared" si="27"/>
        <v>4.6999999999999999E-9</v>
      </c>
      <c r="V109" s="492">
        <f t="shared" si="28"/>
        <v>4.7000000000000002E-3</v>
      </c>
      <c r="W109" s="492">
        <f t="shared" si="29"/>
        <v>1.177E-7</v>
      </c>
      <c r="X109" s="493">
        <f t="shared" si="30"/>
        <v>0.1177</v>
      </c>
      <c r="Y109" s="482">
        <v>0.72</v>
      </c>
      <c r="Z109" s="482">
        <v>0.04</v>
      </c>
      <c r="AA109" s="482">
        <v>6</v>
      </c>
      <c r="AB109" s="482">
        <v>154</v>
      </c>
      <c r="AC109" s="482">
        <v>7</v>
      </c>
      <c r="AD109" s="482">
        <v>10.3</v>
      </c>
      <c r="AE109" s="482">
        <v>0.5</v>
      </c>
      <c r="AF109" s="482">
        <v>7.6999999999999999E-2</v>
      </c>
      <c r="AG109" s="482">
        <v>4.0000000000000001E-3</v>
      </c>
      <c r="AH109" s="482">
        <v>88</v>
      </c>
      <c r="AI109" s="482">
        <v>1</v>
      </c>
      <c r="AJ109" s="482">
        <v>12323246</v>
      </c>
      <c r="AK109" s="496">
        <v>355200</v>
      </c>
      <c r="AL109" s="482">
        <v>3</v>
      </c>
      <c r="AM109" s="482">
        <v>1.4219999999999999</v>
      </c>
      <c r="AN109" s="482">
        <v>1.4350000000000001</v>
      </c>
      <c r="AO109" s="482">
        <v>1.2090000000000001</v>
      </c>
      <c r="AP109" s="482">
        <v>1.258</v>
      </c>
      <c r="AQ109" s="482">
        <f t="shared" si="35"/>
        <v>0.17700000000000005</v>
      </c>
      <c r="AR109" s="652">
        <f t="shared" si="36"/>
        <v>8.0028623929108408E-2</v>
      </c>
      <c r="AS109" s="477">
        <f t="shared" si="31"/>
        <v>7.6999999999999999E-2</v>
      </c>
      <c r="AT109" s="477">
        <f t="shared" si="32"/>
        <v>0.17021276595744678</v>
      </c>
      <c r="AU109" s="478">
        <f t="shared" si="33"/>
        <v>6.7969413763806288E-3</v>
      </c>
      <c r="AV109" s="479">
        <f t="shared" si="37"/>
        <v>-2.7321188799795588</v>
      </c>
      <c r="AW109" s="480">
        <f t="shared" si="38"/>
        <v>-2.1673279585793379</v>
      </c>
      <c r="AX109" s="639"/>
      <c r="AZ109" s="484" t="s">
        <v>105</v>
      </c>
      <c r="BA109" s="484" t="s">
        <v>106</v>
      </c>
    </row>
    <row r="110" spans="1:53" ht="15" customHeight="1" x14ac:dyDescent="0.45">
      <c r="A110" s="753"/>
      <c r="B110" s="483" t="s">
        <v>123</v>
      </c>
      <c r="C110" s="762"/>
      <c r="D110" s="486" t="s">
        <v>55</v>
      </c>
      <c r="E110" s="487" t="s">
        <v>56</v>
      </c>
      <c r="F110" s="487" t="s">
        <v>57</v>
      </c>
      <c r="G110" s="487" t="s">
        <v>58</v>
      </c>
      <c r="H110" s="488" t="s">
        <v>59</v>
      </c>
      <c r="I110" s="487">
        <v>4.7</v>
      </c>
      <c r="J110" s="552">
        <v>102.4</v>
      </c>
      <c r="K110" s="552">
        <v>21.1</v>
      </c>
      <c r="L110" s="552">
        <v>172</v>
      </c>
      <c r="M110" s="552">
        <v>481.5</v>
      </c>
      <c r="N110" s="546">
        <v>6.3</v>
      </c>
      <c r="O110" s="487" t="s">
        <v>60</v>
      </c>
      <c r="P110" s="487">
        <v>15</v>
      </c>
      <c r="Q110" s="487">
        <v>1</v>
      </c>
      <c r="R110" s="491">
        <f t="shared" si="39"/>
        <v>4.6999999999999999E-6</v>
      </c>
      <c r="S110" s="492">
        <f t="shared" si="39"/>
        <v>1.0240000000000001E-4</v>
      </c>
      <c r="T110" s="492">
        <f t="shared" si="26"/>
        <v>1E-3</v>
      </c>
      <c r="U110" s="492">
        <f t="shared" si="27"/>
        <v>4.6999999999999999E-9</v>
      </c>
      <c r="V110" s="492">
        <f t="shared" si="28"/>
        <v>4.7000000000000002E-3</v>
      </c>
      <c r="W110" s="492">
        <f t="shared" si="29"/>
        <v>1.0240000000000002E-7</v>
      </c>
      <c r="X110" s="493">
        <f t="shared" si="30"/>
        <v>0.10240000000000002</v>
      </c>
      <c r="Y110" s="482">
        <v>1.26</v>
      </c>
      <c r="Z110" s="482">
        <v>0.04</v>
      </c>
      <c r="AA110" s="482">
        <v>3</v>
      </c>
      <c r="AB110" s="482">
        <v>269</v>
      </c>
      <c r="AC110" s="482">
        <v>9</v>
      </c>
      <c r="AD110" s="482">
        <v>17.899999999999999</v>
      </c>
      <c r="AE110" s="482">
        <v>0.6</v>
      </c>
      <c r="AF110" s="482">
        <v>0.13300000000000001</v>
      </c>
      <c r="AG110" s="482">
        <v>5.0000000000000001E-3</v>
      </c>
      <c r="AH110" s="482">
        <v>87</v>
      </c>
      <c r="AI110" s="482">
        <v>1</v>
      </c>
      <c r="AJ110" s="482">
        <v>12482553</v>
      </c>
      <c r="AK110" s="496">
        <v>508178</v>
      </c>
      <c r="AL110" s="482">
        <v>4</v>
      </c>
      <c r="AM110" s="482">
        <v>1.3109999999999999</v>
      </c>
      <c r="AN110" s="482">
        <v>1.3160000000000001</v>
      </c>
      <c r="AO110" s="482">
        <v>0.97899999999999998</v>
      </c>
      <c r="AP110" s="482">
        <v>1.018</v>
      </c>
      <c r="AQ110" s="497">
        <f t="shared" si="35"/>
        <v>0.29800000000000004</v>
      </c>
      <c r="AR110" s="554">
        <f t="shared" si="36"/>
        <v>0.13983297112543627</v>
      </c>
      <c r="AS110" s="477">
        <f t="shared" si="31"/>
        <v>0.13300000000000001</v>
      </c>
      <c r="AT110" s="477">
        <f t="shared" si="32"/>
        <v>0.2978723404255319</v>
      </c>
      <c r="AU110" s="478">
        <f t="shared" si="33"/>
        <v>1.3671874999999998E-2</v>
      </c>
      <c r="AV110" s="479">
        <f t="shared" si="37"/>
        <v>-2.1498814643389119</v>
      </c>
      <c r="AW110" s="480">
        <f t="shared" si="38"/>
        <v>-1.6142482114275916</v>
      </c>
      <c r="AX110" s="639"/>
      <c r="AZ110" s="484" t="s">
        <v>105</v>
      </c>
      <c r="BA110" s="484" t="s">
        <v>109</v>
      </c>
    </row>
    <row r="111" spans="1:53" ht="15" customHeight="1" x14ac:dyDescent="0.45">
      <c r="A111" s="753"/>
      <c r="B111" s="483" t="s">
        <v>117</v>
      </c>
      <c r="C111" s="762"/>
      <c r="D111" s="486" t="s">
        <v>55</v>
      </c>
      <c r="E111" s="487" t="s">
        <v>56</v>
      </c>
      <c r="F111" s="487" t="s">
        <v>57</v>
      </c>
      <c r="G111" s="487" t="s">
        <v>58</v>
      </c>
      <c r="H111" s="488" t="s">
        <v>59</v>
      </c>
      <c r="I111" s="487">
        <v>3.2</v>
      </c>
      <c r="J111" s="552">
        <v>99.9</v>
      </c>
      <c r="K111" s="552">
        <v>23.4</v>
      </c>
      <c r="L111" s="552">
        <v>176.1</v>
      </c>
      <c r="M111" s="552">
        <v>484.4</v>
      </c>
      <c r="N111" s="546">
        <v>6.3</v>
      </c>
      <c r="O111" s="487" t="s">
        <v>60</v>
      </c>
      <c r="P111" s="487">
        <v>15</v>
      </c>
      <c r="Q111" s="487">
        <v>1</v>
      </c>
      <c r="R111" s="491">
        <f t="shared" si="39"/>
        <v>3.2000000000000003E-6</v>
      </c>
      <c r="S111" s="492">
        <f t="shared" si="39"/>
        <v>9.9900000000000002E-5</v>
      </c>
      <c r="T111" s="492">
        <f t="shared" si="26"/>
        <v>1E-3</v>
      </c>
      <c r="U111" s="492">
        <f t="shared" si="27"/>
        <v>3.2000000000000005E-9</v>
      </c>
      <c r="V111" s="492">
        <f t="shared" si="28"/>
        <v>3.2000000000000006E-3</v>
      </c>
      <c r="W111" s="492">
        <f t="shared" si="29"/>
        <v>9.9900000000000001E-8</v>
      </c>
      <c r="X111" s="493">
        <f t="shared" si="30"/>
        <v>9.9900000000000003E-2</v>
      </c>
      <c r="Y111" s="482">
        <v>0.92100000000000004</v>
      </c>
      <c r="Z111" s="482">
        <v>2E-3</v>
      </c>
      <c r="AA111" s="482">
        <v>0</v>
      </c>
      <c r="AB111" s="482">
        <v>288</v>
      </c>
      <c r="AC111" s="482">
        <v>1</v>
      </c>
      <c r="AD111" s="548">
        <v>19.170000000000002</v>
      </c>
      <c r="AE111" s="482">
        <v>0.05</v>
      </c>
      <c r="AF111" s="482">
        <v>9.74E-2</v>
      </c>
      <c r="AG111" s="482">
        <v>2.0000000000000001E-4</v>
      </c>
      <c r="AH111" s="482">
        <v>88</v>
      </c>
      <c r="AI111" s="482">
        <v>1</v>
      </c>
      <c r="AJ111" s="482">
        <v>12248613</v>
      </c>
      <c r="AK111" s="496">
        <v>99138</v>
      </c>
      <c r="AL111" s="482">
        <v>1</v>
      </c>
      <c r="AM111" s="497">
        <v>1.2150000000000001</v>
      </c>
      <c r="AN111" s="497">
        <v>1.232</v>
      </c>
      <c r="AO111" s="482">
        <v>0.97399999999999998</v>
      </c>
      <c r="AP111" s="482">
        <v>1.014</v>
      </c>
      <c r="AQ111" s="497">
        <f t="shared" si="35"/>
        <v>0.21799999999999997</v>
      </c>
      <c r="AR111" s="554">
        <f t="shared" si="36"/>
        <v>0.10372225409349026</v>
      </c>
      <c r="AS111" s="477">
        <f t="shared" si="31"/>
        <v>9.74E-2</v>
      </c>
      <c r="AT111" s="477">
        <f t="shared" si="32"/>
        <v>0.31979166666666664</v>
      </c>
      <c r="AU111" s="478">
        <f t="shared" si="33"/>
        <v>1.0243576910243577E-2</v>
      </c>
      <c r="AV111" s="479">
        <f t="shared" si="37"/>
        <v>-2.3038267246280357</v>
      </c>
      <c r="AW111" s="480">
        <f t="shared" si="38"/>
        <v>-1.7345073026041664</v>
      </c>
      <c r="AX111" s="639"/>
      <c r="AZ111" s="484" t="s">
        <v>105</v>
      </c>
      <c r="BA111" s="484" t="s">
        <v>111</v>
      </c>
    </row>
    <row r="112" spans="1:53" ht="15" customHeight="1" x14ac:dyDescent="0.45">
      <c r="A112" s="753"/>
      <c r="B112" s="483" t="s">
        <v>126</v>
      </c>
      <c r="C112" s="762"/>
      <c r="D112" s="486" t="s">
        <v>55</v>
      </c>
      <c r="E112" s="487" t="s">
        <v>56</v>
      </c>
      <c r="F112" s="487" t="s">
        <v>57</v>
      </c>
      <c r="G112" s="487" t="s">
        <v>58</v>
      </c>
      <c r="H112" s="488" t="s">
        <v>59</v>
      </c>
      <c r="I112" s="490">
        <v>6.2</v>
      </c>
      <c r="J112" s="552">
        <v>138.69999999999999</v>
      </c>
      <c r="K112" s="552">
        <v>12.6</v>
      </c>
      <c r="L112" s="552">
        <v>404.3</v>
      </c>
      <c r="M112" s="552">
        <v>698.2</v>
      </c>
      <c r="N112" s="546">
        <v>6.3</v>
      </c>
      <c r="O112" s="487" t="s">
        <v>60</v>
      </c>
      <c r="P112" s="487">
        <v>15</v>
      </c>
      <c r="Q112" s="487">
        <v>1</v>
      </c>
      <c r="R112" s="491">
        <f t="shared" si="39"/>
        <v>6.1999999999999999E-6</v>
      </c>
      <c r="S112" s="492">
        <f t="shared" si="39"/>
        <v>1.3869999999999998E-4</v>
      </c>
      <c r="T112" s="492">
        <f t="shared" si="26"/>
        <v>1E-3</v>
      </c>
      <c r="U112" s="492">
        <f t="shared" si="27"/>
        <v>6.2000000000000001E-9</v>
      </c>
      <c r="V112" s="492">
        <f t="shared" si="28"/>
        <v>6.1999999999999998E-3</v>
      </c>
      <c r="W112" s="492">
        <f t="shared" si="29"/>
        <v>1.3869999999999999E-7</v>
      </c>
      <c r="X112" s="493">
        <f t="shared" si="30"/>
        <v>0.13869999999999999</v>
      </c>
      <c r="Y112" s="482">
        <v>0.26</v>
      </c>
      <c r="Z112" s="482">
        <v>0.02</v>
      </c>
      <c r="AA112" s="482">
        <v>8</v>
      </c>
      <c r="AB112" s="482">
        <v>42</v>
      </c>
      <c r="AC112" s="482">
        <v>3</v>
      </c>
      <c r="AD112" s="482">
        <v>2.8</v>
      </c>
      <c r="AE112" s="482">
        <v>0.2</v>
      </c>
      <c r="AF112" s="482">
        <v>2.7E-2</v>
      </c>
      <c r="AG112" s="496">
        <v>2E-3</v>
      </c>
      <c r="AH112" s="482">
        <v>83</v>
      </c>
      <c r="AI112" s="482">
        <v>1</v>
      </c>
      <c r="AJ112" s="482">
        <v>11864967</v>
      </c>
      <c r="AK112" s="496">
        <v>963326</v>
      </c>
      <c r="AL112" s="482">
        <v>8</v>
      </c>
      <c r="AM112" s="482">
        <v>1.327</v>
      </c>
      <c r="AN112" s="482">
        <v>1.3540000000000001</v>
      </c>
      <c r="AO112" s="482">
        <v>0.34200000000000003</v>
      </c>
      <c r="AP112" s="482">
        <v>0.35299999999999998</v>
      </c>
      <c r="AQ112" s="482">
        <f t="shared" si="35"/>
        <v>1.0010000000000001</v>
      </c>
      <c r="AR112" s="554">
        <f t="shared" si="36"/>
        <v>2.8334490246092518E-2</v>
      </c>
      <c r="AS112" s="477">
        <f t="shared" si="31"/>
        <v>2.7E-2</v>
      </c>
      <c r="AT112" s="477">
        <f t="shared" si="32"/>
        <v>4.6594982078853049E-2</v>
      </c>
      <c r="AU112" s="478">
        <f t="shared" si="33"/>
        <v>2.0828326524072742E-3</v>
      </c>
      <c r="AV112" s="631">
        <f t="shared" si="37"/>
        <v>-3.9060776268609687</v>
      </c>
      <c r="AW112" s="480">
        <f t="shared" si="38"/>
        <v>-3.3390904186688184</v>
      </c>
      <c r="AX112" s="639"/>
      <c r="AZ112" s="484" t="s">
        <v>113</v>
      </c>
      <c r="BA112" s="484" t="s">
        <v>114</v>
      </c>
    </row>
    <row r="113" spans="1:53" ht="15" customHeight="1" x14ac:dyDescent="0.45">
      <c r="A113" s="780"/>
      <c r="B113" s="632" t="s">
        <v>118</v>
      </c>
      <c r="C113" s="781"/>
      <c r="D113" s="633" t="s">
        <v>55</v>
      </c>
      <c r="E113" s="565" t="s">
        <v>56</v>
      </c>
      <c r="F113" s="565" t="s">
        <v>57</v>
      </c>
      <c r="G113" s="565" t="s">
        <v>58</v>
      </c>
      <c r="H113" s="634" t="s">
        <v>59</v>
      </c>
      <c r="I113" s="633">
        <v>6.3</v>
      </c>
      <c r="J113" s="566">
        <v>75.5</v>
      </c>
      <c r="K113" s="566">
        <v>17.399999999999999</v>
      </c>
      <c r="L113" s="566">
        <v>288.7</v>
      </c>
      <c r="M113" s="650">
        <v>869.9</v>
      </c>
      <c r="N113" s="567">
        <v>6.3</v>
      </c>
      <c r="O113" s="565" t="s">
        <v>60</v>
      </c>
      <c r="P113" s="565">
        <v>15</v>
      </c>
      <c r="Q113" s="565">
        <v>1</v>
      </c>
      <c r="R113" s="568">
        <f t="shared" si="39"/>
        <v>6.2999999999999998E-6</v>
      </c>
      <c r="S113" s="569">
        <f t="shared" si="39"/>
        <v>7.5500000000000006E-5</v>
      </c>
      <c r="T113" s="569">
        <f t="shared" si="26"/>
        <v>1E-3</v>
      </c>
      <c r="U113" s="569">
        <f t="shared" si="27"/>
        <v>6.3000000000000002E-9</v>
      </c>
      <c r="V113" s="569">
        <f t="shared" si="28"/>
        <v>6.3E-3</v>
      </c>
      <c r="W113" s="569">
        <f t="shared" si="29"/>
        <v>7.5500000000000008E-8</v>
      </c>
      <c r="X113" s="570">
        <f t="shared" si="30"/>
        <v>7.5500000000000012E-2</v>
      </c>
      <c r="Y113" s="654">
        <v>0.14000000000000001</v>
      </c>
      <c r="Z113" s="571">
        <v>0.01</v>
      </c>
      <c r="AA113" s="571">
        <v>7</v>
      </c>
      <c r="AB113" s="571">
        <v>23</v>
      </c>
      <c r="AC113" s="571">
        <v>2</v>
      </c>
      <c r="AD113" s="571">
        <v>1.5</v>
      </c>
      <c r="AE113" s="571">
        <v>0.1</v>
      </c>
      <c r="AF113" s="571">
        <v>1.4999999999999999E-2</v>
      </c>
      <c r="AG113" s="571">
        <v>1E-3</v>
      </c>
      <c r="AH113" s="571">
        <v>82</v>
      </c>
      <c r="AI113" s="571">
        <v>0</v>
      </c>
      <c r="AJ113" s="571">
        <v>12376925</v>
      </c>
      <c r="AK113" s="574">
        <v>339895</v>
      </c>
      <c r="AL113" s="571">
        <v>3</v>
      </c>
      <c r="AM113" s="571">
        <v>1.415</v>
      </c>
      <c r="AN113" s="571">
        <v>1.431</v>
      </c>
      <c r="AO113" s="571">
        <v>9.2999999999999999E-2</v>
      </c>
      <c r="AP113" s="571">
        <v>9.0999999999999998E-2</v>
      </c>
      <c r="AQ113" s="571">
        <f t="shared" si="35"/>
        <v>1.34</v>
      </c>
      <c r="AR113" s="673">
        <f t="shared" si="36"/>
        <v>1.5599961707284378E-2</v>
      </c>
      <c r="AS113" s="651">
        <f t="shared" si="31"/>
        <v>1.4999999999999999E-2</v>
      </c>
      <c r="AT113" s="529">
        <f t="shared" si="32"/>
        <v>2.469135802469136E-2</v>
      </c>
      <c r="AU113" s="530">
        <f t="shared" si="33"/>
        <v>2.0603384841795433E-3</v>
      </c>
      <c r="AV113" s="593">
        <f t="shared" si="37"/>
        <v>-4.3973798201909657</v>
      </c>
      <c r="AW113" s="532">
        <f t="shared" si="38"/>
        <v>-3.9505035259962105</v>
      </c>
      <c r="AX113" s="648"/>
      <c r="AY113" s="560"/>
      <c r="AZ113" s="578" t="s">
        <v>113</v>
      </c>
      <c r="BA113" s="578" t="s">
        <v>116</v>
      </c>
    </row>
  </sheetData>
  <mergeCells count="93">
    <mergeCell ref="A96:A103"/>
    <mergeCell ref="C96:C100"/>
    <mergeCell ref="C101:C103"/>
    <mergeCell ref="A104:A113"/>
    <mergeCell ref="C104:C108"/>
    <mergeCell ref="C109:C113"/>
    <mergeCell ref="A81:A87"/>
    <mergeCell ref="C81:C85"/>
    <mergeCell ref="C86:C87"/>
    <mergeCell ref="A88:A95"/>
    <mergeCell ref="C88:C92"/>
    <mergeCell ref="C93:C95"/>
    <mergeCell ref="A64:A72"/>
    <mergeCell ref="C64:C68"/>
    <mergeCell ref="C69:C72"/>
    <mergeCell ref="A73:A80"/>
    <mergeCell ref="C73:C77"/>
    <mergeCell ref="C78:C80"/>
    <mergeCell ref="A49:A54"/>
    <mergeCell ref="C49:C54"/>
    <mergeCell ref="AZ49:BA54"/>
    <mergeCell ref="A55:A63"/>
    <mergeCell ref="C55:C59"/>
    <mergeCell ref="C60:C63"/>
    <mergeCell ref="A33:A39"/>
    <mergeCell ref="C33:C36"/>
    <mergeCell ref="C37:C39"/>
    <mergeCell ref="A41:A48"/>
    <mergeCell ref="C41:C45"/>
    <mergeCell ref="C46:C48"/>
    <mergeCell ref="A21:A25"/>
    <mergeCell ref="C21:C25"/>
    <mergeCell ref="A26:A29"/>
    <mergeCell ref="C26:C29"/>
    <mergeCell ref="AZ26:BA32"/>
    <mergeCell ref="A30:A32"/>
    <mergeCell ref="C30:C32"/>
    <mergeCell ref="A5:A9"/>
    <mergeCell ref="C5:C8"/>
    <mergeCell ref="A10:A14"/>
    <mergeCell ref="C10:C14"/>
    <mergeCell ref="A15:A20"/>
    <mergeCell ref="C16:C20"/>
    <mergeCell ref="AZ4:BA14"/>
    <mergeCell ref="AJ2:AL2"/>
    <mergeCell ref="AM2:AN2"/>
    <mergeCell ref="AO2:AP2"/>
    <mergeCell ref="AR2:AR3"/>
    <mergeCell ref="AS2:AS3"/>
    <mergeCell ref="AT2:AT3"/>
    <mergeCell ref="AY1:AY3"/>
    <mergeCell ref="AZ1:BA1"/>
    <mergeCell ref="AU2:AU3"/>
    <mergeCell ref="AV2:AV3"/>
    <mergeCell ref="AW2:AW3"/>
    <mergeCell ref="AZ2:AZ3"/>
    <mergeCell ref="BA2:BA3"/>
    <mergeCell ref="N1:Q1"/>
    <mergeCell ref="H2:H3"/>
    <mergeCell ref="I2:I3"/>
    <mergeCell ref="J2:J3"/>
    <mergeCell ref="K2:K3"/>
    <mergeCell ref="L2:L3"/>
    <mergeCell ref="N2:N3"/>
    <mergeCell ref="O2:O3"/>
    <mergeCell ref="P2:P3"/>
    <mergeCell ref="Q2:Q3"/>
    <mergeCell ref="R1:X1"/>
    <mergeCell ref="Y1:AR1"/>
    <mergeCell ref="AS1:AU1"/>
    <mergeCell ref="AX1:AX3"/>
    <mergeCell ref="T2:T3"/>
    <mergeCell ref="U2:U3"/>
    <mergeCell ref="V2:V3"/>
    <mergeCell ref="W2:W3"/>
    <mergeCell ref="AH2:AI2"/>
    <mergeCell ref="R2:R3"/>
    <mergeCell ref="S2:S3"/>
    <mergeCell ref="X2:X3"/>
    <mergeCell ref="Y2:AA2"/>
    <mergeCell ref="AB2:AC2"/>
    <mergeCell ref="AD2:AE2"/>
    <mergeCell ref="AF2:AG2"/>
    <mergeCell ref="A1:A3"/>
    <mergeCell ref="B1:B3"/>
    <mergeCell ref="C1:C3"/>
    <mergeCell ref="D1:H1"/>
    <mergeCell ref="I1:M1"/>
    <mergeCell ref="D2:D3"/>
    <mergeCell ref="E2:E3"/>
    <mergeCell ref="F2:F3"/>
    <mergeCell ref="G2:G3"/>
    <mergeCell ref="M2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E565-0A8E-4013-93D0-84D83454A462}">
  <dimension ref="A1:AA141"/>
  <sheetViews>
    <sheetView zoomScaleNormal="100" workbookViewId="0">
      <pane ySplit="3" topLeftCell="A4" activePane="bottomLeft" state="frozen"/>
      <selection pane="bottomLeft" activeCell="D16" sqref="D16"/>
    </sheetView>
  </sheetViews>
  <sheetFormatPr defaultColWidth="8.73046875" defaultRowHeight="9" x14ac:dyDescent="0.25"/>
  <cols>
    <col min="1" max="1" width="15.33203125" style="360" bestFit="1" customWidth="1"/>
    <col min="2" max="16384" width="8.73046875" style="360"/>
  </cols>
  <sheetData>
    <row r="1" spans="1:27" x14ac:dyDescent="0.25">
      <c r="C1" s="793" t="s">
        <v>4</v>
      </c>
      <c r="D1" s="794"/>
      <c r="E1" s="794"/>
      <c r="F1" s="794"/>
      <c r="G1" s="795"/>
      <c r="H1" s="798" t="s">
        <v>7</v>
      </c>
      <c r="I1" s="794"/>
      <c r="J1" s="794"/>
      <c r="K1" s="794"/>
      <c r="L1" s="794"/>
      <c r="M1" s="794"/>
      <c r="N1" s="794"/>
      <c r="O1" s="794"/>
      <c r="P1" s="794"/>
      <c r="Q1" s="794"/>
      <c r="R1" s="794"/>
      <c r="S1" s="794"/>
      <c r="T1" s="794"/>
      <c r="U1" s="794"/>
      <c r="V1" s="794"/>
      <c r="W1" s="794"/>
      <c r="X1" s="794"/>
      <c r="Y1" s="794"/>
      <c r="Z1" s="794"/>
      <c r="AA1" s="795"/>
    </row>
    <row r="2" spans="1:27" x14ac:dyDescent="0.25">
      <c r="C2" s="796" t="s">
        <v>17</v>
      </c>
      <c r="D2" s="796" t="s">
        <v>18</v>
      </c>
      <c r="E2" s="796" t="s">
        <v>19</v>
      </c>
      <c r="F2" s="796" t="s">
        <v>20</v>
      </c>
      <c r="G2" s="797" t="s">
        <v>21</v>
      </c>
      <c r="H2" s="793" t="s">
        <v>33</v>
      </c>
      <c r="I2" s="794"/>
      <c r="J2" s="799"/>
      <c r="K2" s="798" t="s">
        <v>34</v>
      </c>
      <c r="L2" s="799"/>
      <c r="M2" s="796" t="s">
        <v>35</v>
      </c>
      <c r="N2" s="799"/>
      <c r="O2" s="798" t="s">
        <v>36</v>
      </c>
      <c r="P2" s="799"/>
      <c r="Q2" s="798" t="s">
        <v>37</v>
      </c>
      <c r="R2" s="799"/>
      <c r="S2" s="796" t="s">
        <v>38</v>
      </c>
      <c r="T2" s="794"/>
      <c r="U2" s="799"/>
      <c r="V2" s="800" t="s">
        <v>39</v>
      </c>
      <c r="W2" s="799"/>
      <c r="X2" s="800" t="s">
        <v>40</v>
      </c>
      <c r="Y2" s="799"/>
      <c r="Z2" s="374" t="s">
        <v>41</v>
      </c>
      <c r="AA2" s="801" t="s">
        <v>42</v>
      </c>
    </row>
    <row r="3" spans="1:27" x14ac:dyDescent="0.25">
      <c r="A3" s="360" t="s">
        <v>0</v>
      </c>
      <c r="B3" s="360" t="s">
        <v>1</v>
      </c>
      <c r="C3" s="794"/>
      <c r="D3" s="794"/>
      <c r="E3" s="794"/>
      <c r="F3" s="794"/>
      <c r="G3" s="795"/>
      <c r="H3" s="373" t="s">
        <v>50</v>
      </c>
      <c r="I3" s="373" t="s">
        <v>51</v>
      </c>
      <c r="J3" s="372" t="s">
        <v>52</v>
      </c>
      <c r="K3" s="373" t="s">
        <v>50</v>
      </c>
      <c r="L3" s="372" t="s">
        <v>51</v>
      </c>
      <c r="M3" s="373" t="s">
        <v>50</v>
      </c>
      <c r="N3" s="372" t="s">
        <v>51</v>
      </c>
      <c r="O3" s="373" t="s">
        <v>50</v>
      </c>
      <c r="P3" s="372" t="s">
        <v>51</v>
      </c>
      <c r="Q3" s="373" t="s">
        <v>50</v>
      </c>
      <c r="R3" s="372" t="s">
        <v>51</v>
      </c>
      <c r="S3" s="373" t="s">
        <v>50</v>
      </c>
      <c r="T3" s="373" t="s">
        <v>51</v>
      </c>
      <c r="U3" s="372" t="s">
        <v>52</v>
      </c>
      <c r="V3" s="371">
        <v>447</v>
      </c>
      <c r="W3" s="370">
        <v>456</v>
      </c>
      <c r="X3" s="371">
        <v>447</v>
      </c>
      <c r="Y3" s="370">
        <v>456</v>
      </c>
      <c r="Z3" s="369">
        <v>456</v>
      </c>
      <c r="AA3" s="795"/>
    </row>
    <row r="4" spans="1:27" x14ac:dyDescent="0.25">
      <c r="A4" s="375" t="s">
        <v>238</v>
      </c>
      <c r="C4" s="365"/>
      <c r="D4" s="364"/>
      <c r="E4" s="364"/>
      <c r="F4" s="364"/>
      <c r="G4" s="364"/>
      <c r="H4" s="364"/>
      <c r="I4" s="364"/>
      <c r="J4" s="362"/>
      <c r="K4" s="364"/>
      <c r="L4" s="364"/>
      <c r="M4" s="364"/>
      <c r="N4" s="364"/>
      <c r="Q4" s="364"/>
      <c r="R4" s="364"/>
      <c r="U4" s="364"/>
    </row>
    <row r="5" spans="1:27" x14ac:dyDescent="0.25">
      <c r="A5" s="382" t="s">
        <v>285</v>
      </c>
      <c r="C5" s="364">
        <v>1.5</v>
      </c>
      <c r="D5" s="364">
        <v>30</v>
      </c>
      <c r="E5" s="364">
        <v>3</v>
      </c>
      <c r="F5" s="364">
        <v>100</v>
      </c>
      <c r="G5" s="364">
        <v>100</v>
      </c>
      <c r="H5" s="361">
        <v>0.37166666666666665</v>
      </c>
      <c r="I5" s="361">
        <v>6.7651065524991186E-2</v>
      </c>
      <c r="J5" s="362">
        <v>18.202080410311531</v>
      </c>
      <c r="K5" s="362">
        <v>248</v>
      </c>
      <c r="L5" s="362">
        <v>44.510672877412219</v>
      </c>
      <c r="M5" s="362">
        <v>16.5</v>
      </c>
      <c r="N5" s="362">
        <v>2.9495762407505248</v>
      </c>
      <c r="O5" s="361">
        <v>3.9333333333333338E-2</v>
      </c>
      <c r="P5" s="361">
        <v>6.9185740341970899E-3</v>
      </c>
      <c r="Q5" s="362">
        <v>86.833333333333329</v>
      </c>
      <c r="R5" s="362">
        <v>2.6394443859772205</v>
      </c>
      <c r="S5" s="363" t="s">
        <v>67</v>
      </c>
      <c r="T5" s="363" t="s">
        <v>67</v>
      </c>
      <c r="U5" s="362">
        <v>2.330265925237001</v>
      </c>
      <c r="V5" s="361" t="s">
        <v>67</v>
      </c>
      <c r="W5" s="361">
        <v>0.38499999999999995</v>
      </c>
      <c r="X5" s="361" t="s">
        <v>67</v>
      </c>
      <c r="Y5" s="361">
        <v>0.26766666666666672</v>
      </c>
      <c r="Z5" s="361">
        <f>W5-Y5</f>
        <v>0.11733333333333323</v>
      </c>
      <c r="AA5" s="361">
        <f>O5/W5</f>
        <v>0.10216450216450219</v>
      </c>
    </row>
    <row r="6" spans="1:27" x14ac:dyDescent="0.25">
      <c r="A6" s="368" t="s">
        <v>179</v>
      </c>
      <c r="B6" s="364" t="s">
        <v>82</v>
      </c>
      <c r="C6" s="365">
        <v>0.01</v>
      </c>
      <c r="D6" s="364">
        <v>30</v>
      </c>
      <c r="E6" s="364">
        <v>3</v>
      </c>
      <c r="F6" s="364">
        <v>100</v>
      </c>
      <c r="G6" s="364">
        <v>100</v>
      </c>
      <c r="H6" s="364">
        <v>5.0999999999999997E-2</v>
      </c>
      <c r="I6" s="364">
        <v>5.0000000000000001E-3</v>
      </c>
      <c r="J6" s="362">
        <v>10</v>
      </c>
      <c r="K6" s="364">
        <v>5142</v>
      </c>
      <c r="L6" s="364">
        <v>469</v>
      </c>
      <c r="M6" s="364">
        <v>86</v>
      </c>
      <c r="N6" s="364">
        <v>8</v>
      </c>
      <c r="O6" s="364">
        <v>1.4E-3</v>
      </c>
      <c r="P6" s="364">
        <v>1E-4</v>
      </c>
      <c r="Q6" s="364">
        <v>25</v>
      </c>
      <c r="R6" s="364">
        <v>2</v>
      </c>
      <c r="S6" s="363">
        <v>14187196</v>
      </c>
      <c r="T6" s="363">
        <v>57170</v>
      </c>
      <c r="U6" s="362">
        <v>0</v>
      </c>
      <c r="V6" s="361">
        <v>0.32200000000000001</v>
      </c>
      <c r="W6" s="361">
        <v>0.33500000000000002</v>
      </c>
      <c r="X6" s="361">
        <v>0.16500000000000001</v>
      </c>
      <c r="Y6" s="361">
        <v>0.16900000000000001</v>
      </c>
      <c r="Z6" s="361">
        <f t="shared" ref="Z6:Z33" si="0">W6-Y6</f>
        <v>0.16600000000000001</v>
      </c>
      <c r="AA6" s="361">
        <f t="shared" ref="AA6:AA15" si="1">O6/V6</f>
        <v>4.3478260869565218E-3</v>
      </c>
    </row>
    <row r="7" spans="1:27" x14ac:dyDescent="0.25">
      <c r="A7" s="368" t="s">
        <v>179</v>
      </c>
      <c r="B7" s="364" t="s">
        <v>79</v>
      </c>
      <c r="C7" s="365">
        <v>0.1</v>
      </c>
      <c r="D7" s="364">
        <v>30</v>
      </c>
      <c r="E7" s="364">
        <v>3</v>
      </c>
      <c r="F7" s="364">
        <v>100</v>
      </c>
      <c r="G7" s="364">
        <v>100</v>
      </c>
      <c r="H7" s="364">
        <v>7.0000000000000007E-2</v>
      </c>
      <c r="I7" s="364">
        <v>0.01</v>
      </c>
      <c r="J7" s="362">
        <v>14</v>
      </c>
      <c r="K7" s="364">
        <v>661</v>
      </c>
      <c r="L7" s="364">
        <v>128</v>
      </c>
      <c r="M7" s="364">
        <v>11</v>
      </c>
      <c r="N7" s="364">
        <v>2</v>
      </c>
      <c r="O7" s="364">
        <v>1.6999999999999999E-3</v>
      </c>
      <c r="P7" s="364">
        <v>2.9999999999999997E-4</v>
      </c>
      <c r="Q7" s="364">
        <v>50</v>
      </c>
      <c r="R7" s="364">
        <v>18</v>
      </c>
      <c r="S7" s="363">
        <v>14186008</v>
      </c>
      <c r="T7" s="363">
        <v>144147</v>
      </c>
      <c r="U7" s="362">
        <v>1</v>
      </c>
      <c r="V7" s="361">
        <v>0.33300000000000002</v>
      </c>
      <c r="W7" s="361">
        <v>0.34899999999999998</v>
      </c>
      <c r="X7" s="361">
        <v>0.20699999999999999</v>
      </c>
      <c r="Y7" s="361">
        <v>0.20699999999999999</v>
      </c>
      <c r="Z7" s="361">
        <f t="shared" si="0"/>
        <v>0.14199999999999999</v>
      </c>
      <c r="AA7" s="361">
        <f t="shared" si="1"/>
        <v>5.1051051051051047E-3</v>
      </c>
    </row>
    <row r="8" spans="1:27" x14ac:dyDescent="0.25">
      <c r="A8" s="368" t="s">
        <v>179</v>
      </c>
      <c r="B8" s="364" t="s">
        <v>78</v>
      </c>
      <c r="C8" s="365">
        <v>0.5</v>
      </c>
      <c r="D8" s="364">
        <v>30</v>
      </c>
      <c r="E8" s="364">
        <v>3</v>
      </c>
      <c r="F8" s="364">
        <v>100</v>
      </c>
      <c r="G8" s="364">
        <v>100</v>
      </c>
      <c r="H8" s="364">
        <v>0.34</v>
      </c>
      <c r="I8" s="364">
        <v>0.05</v>
      </c>
      <c r="J8" s="362">
        <v>15</v>
      </c>
      <c r="K8" s="364">
        <v>688</v>
      </c>
      <c r="L8" s="364">
        <v>95</v>
      </c>
      <c r="M8" s="364">
        <v>11</v>
      </c>
      <c r="N8" s="364">
        <v>2</v>
      </c>
      <c r="O8" s="364">
        <v>8.9999999999999993E-3</v>
      </c>
      <c r="P8" s="364">
        <v>1E-3</v>
      </c>
      <c r="Q8" s="364">
        <v>78</v>
      </c>
      <c r="R8" s="364">
        <v>5</v>
      </c>
      <c r="S8" s="363">
        <v>14214539</v>
      </c>
      <c r="T8" s="363">
        <v>193215</v>
      </c>
      <c r="U8" s="362">
        <v>1</v>
      </c>
      <c r="V8" s="361">
        <v>0.34499999999999997</v>
      </c>
      <c r="W8" s="361">
        <v>0.35699999999999998</v>
      </c>
      <c r="X8" s="361">
        <v>0.20300000000000001</v>
      </c>
      <c r="Y8" s="361">
        <v>0.20799999999999999</v>
      </c>
      <c r="Z8" s="361">
        <f t="shared" si="0"/>
        <v>0.14899999999999999</v>
      </c>
      <c r="AA8" s="361">
        <f t="shared" si="1"/>
        <v>2.6086956521739129E-2</v>
      </c>
    </row>
    <row r="9" spans="1:27" x14ac:dyDescent="0.25">
      <c r="A9" s="368" t="s">
        <v>179</v>
      </c>
      <c r="B9" s="364" t="s">
        <v>70</v>
      </c>
      <c r="C9" s="365">
        <v>1</v>
      </c>
      <c r="D9" s="364">
        <v>30</v>
      </c>
      <c r="E9" s="364">
        <v>3</v>
      </c>
      <c r="F9" s="364">
        <v>100</v>
      </c>
      <c r="G9" s="364">
        <v>100</v>
      </c>
      <c r="H9" s="364">
        <v>0.57999999999999996</v>
      </c>
      <c r="I9" s="364">
        <v>0.01</v>
      </c>
      <c r="J9" s="362">
        <v>2</v>
      </c>
      <c r="K9" s="364">
        <v>578</v>
      </c>
      <c r="L9" s="364">
        <v>13</v>
      </c>
      <c r="M9" s="364">
        <v>9.6</v>
      </c>
      <c r="N9" s="364">
        <v>0.2</v>
      </c>
      <c r="O9" s="364">
        <v>1.5299999999999999E-2</v>
      </c>
      <c r="P9" s="364">
        <v>2.9999999999999997E-4</v>
      </c>
      <c r="Q9" s="364">
        <v>84</v>
      </c>
      <c r="R9" s="364">
        <v>0</v>
      </c>
      <c r="S9" s="363">
        <v>14347251</v>
      </c>
      <c r="T9" s="363">
        <v>85500</v>
      </c>
      <c r="U9" s="362">
        <v>1</v>
      </c>
      <c r="V9" s="361">
        <v>0.374</v>
      </c>
      <c r="W9" s="361">
        <v>0.38400000000000001</v>
      </c>
      <c r="X9" s="361">
        <v>0.19700000000000001</v>
      </c>
      <c r="Y9" s="361">
        <v>0.2</v>
      </c>
      <c r="Z9" s="361">
        <f t="shared" si="0"/>
        <v>0.184</v>
      </c>
      <c r="AA9" s="361">
        <f t="shared" si="1"/>
        <v>4.0909090909090909E-2</v>
      </c>
    </row>
    <row r="10" spans="1:27" x14ac:dyDescent="0.25">
      <c r="A10" s="368" t="s">
        <v>179</v>
      </c>
      <c r="B10" s="366">
        <v>44905</v>
      </c>
      <c r="C10" s="365">
        <v>1.5</v>
      </c>
      <c r="D10" s="364">
        <v>30</v>
      </c>
      <c r="E10" s="364">
        <v>3</v>
      </c>
      <c r="F10" s="364">
        <v>100</v>
      </c>
      <c r="G10" s="364">
        <v>100</v>
      </c>
      <c r="H10" s="364">
        <v>0.7</v>
      </c>
      <c r="I10" s="364">
        <v>0.1</v>
      </c>
      <c r="J10" s="362">
        <v>14</v>
      </c>
      <c r="K10" s="364">
        <v>472</v>
      </c>
      <c r="L10" s="364">
        <v>71</v>
      </c>
      <c r="M10" s="364">
        <v>8</v>
      </c>
      <c r="N10" s="364">
        <v>1</v>
      </c>
      <c r="O10" s="364">
        <v>1.9E-2</v>
      </c>
      <c r="P10" s="364">
        <v>3.0000000000000001E-3</v>
      </c>
      <c r="Q10" s="364">
        <v>86</v>
      </c>
      <c r="R10" s="364">
        <v>1</v>
      </c>
      <c r="S10" s="363">
        <v>14291721</v>
      </c>
      <c r="T10" s="363">
        <v>101403</v>
      </c>
      <c r="U10" s="362">
        <v>1</v>
      </c>
      <c r="V10" s="361">
        <v>0.39300000000000002</v>
      </c>
      <c r="W10" s="361">
        <v>0.40200000000000002</v>
      </c>
      <c r="X10" s="361">
        <v>0.20599999999999999</v>
      </c>
      <c r="Y10" s="361">
        <v>0.21</v>
      </c>
      <c r="Z10" s="361">
        <f t="shared" si="0"/>
        <v>0.19200000000000003</v>
      </c>
      <c r="AA10" s="361">
        <f t="shared" si="1"/>
        <v>4.8346055979643761E-2</v>
      </c>
    </row>
    <row r="11" spans="1:27" x14ac:dyDescent="0.25">
      <c r="A11" s="368" t="s">
        <v>179</v>
      </c>
      <c r="B11" s="366">
        <v>44811</v>
      </c>
      <c r="C11" s="365">
        <v>3</v>
      </c>
      <c r="D11" s="364">
        <v>30</v>
      </c>
      <c r="E11" s="364">
        <v>3</v>
      </c>
      <c r="F11" s="364">
        <v>100</v>
      </c>
      <c r="G11" s="364">
        <v>100</v>
      </c>
      <c r="H11" s="364">
        <v>1.1399999999999999</v>
      </c>
      <c r="I11" s="364">
        <v>0.08</v>
      </c>
      <c r="J11" s="362">
        <v>7</v>
      </c>
      <c r="K11" s="364">
        <v>379</v>
      </c>
      <c r="L11" s="364">
        <v>28</v>
      </c>
      <c r="M11" s="364">
        <v>6.3</v>
      </c>
      <c r="N11" s="364">
        <v>0.5</v>
      </c>
      <c r="O11" s="364">
        <v>0.03</v>
      </c>
      <c r="P11" s="364">
        <v>2E-3</v>
      </c>
      <c r="Q11" s="364">
        <v>88</v>
      </c>
      <c r="R11" s="364">
        <v>0</v>
      </c>
      <c r="S11" s="363">
        <v>14276045</v>
      </c>
      <c r="T11" s="363">
        <v>78861</v>
      </c>
      <c r="U11" s="362">
        <v>1</v>
      </c>
      <c r="V11" s="361">
        <v>0.46400000000000002</v>
      </c>
      <c r="W11" s="361">
        <v>0.46700000000000003</v>
      </c>
      <c r="X11" s="361">
        <v>0.21299999999999999</v>
      </c>
      <c r="Y11" s="361">
        <v>0.216</v>
      </c>
      <c r="Z11" s="361">
        <f t="shared" si="0"/>
        <v>0.251</v>
      </c>
      <c r="AA11" s="361">
        <f t="shared" si="1"/>
        <v>6.4655172413793094E-2</v>
      </c>
    </row>
    <row r="12" spans="1:27" x14ac:dyDescent="0.25">
      <c r="A12" s="368" t="s">
        <v>179</v>
      </c>
      <c r="B12" s="366">
        <v>44716</v>
      </c>
      <c r="C12" s="365">
        <v>5</v>
      </c>
      <c r="D12" s="364">
        <v>30</v>
      </c>
      <c r="E12" s="364">
        <v>3</v>
      </c>
      <c r="F12" s="364">
        <v>100</v>
      </c>
      <c r="G12" s="364">
        <v>100</v>
      </c>
      <c r="H12" s="364">
        <v>1.33</v>
      </c>
      <c r="I12" s="364">
        <v>0.1</v>
      </c>
      <c r="J12" s="362">
        <v>8</v>
      </c>
      <c r="K12" s="364">
        <v>266</v>
      </c>
      <c r="L12" s="364">
        <v>20</v>
      </c>
      <c r="M12" s="364">
        <v>4.4000000000000004</v>
      </c>
      <c r="N12" s="364">
        <v>0.3</v>
      </c>
      <c r="O12" s="364">
        <v>3.5000000000000003E-2</v>
      </c>
      <c r="P12" s="364">
        <v>3.0000000000000001E-3</v>
      </c>
      <c r="Q12" s="364">
        <v>88</v>
      </c>
      <c r="R12" s="364">
        <v>1</v>
      </c>
      <c r="S12" s="363">
        <v>14270388</v>
      </c>
      <c r="T12" s="363">
        <v>89716</v>
      </c>
      <c r="U12" s="362">
        <v>1</v>
      </c>
      <c r="V12" s="361">
        <v>0.56100000000000005</v>
      </c>
      <c r="W12" s="361">
        <v>0.55300000000000005</v>
      </c>
      <c r="X12" s="361">
        <v>0.24099999999999999</v>
      </c>
      <c r="Y12" s="361">
        <v>0.24099999999999999</v>
      </c>
      <c r="Z12" s="361">
        <f t="shared" si="0"/>
        <v>0.31200000000000006</v>
      </c>
      <c r="AA12" s="361">
        <f t="shared" si="1"/>
        <v>6.2388591800356503E-2</v>
      </c>
    </row>
    <row r="13" spans="1:27" x14ac:dyDescent="0.25">
      <c r="A13" s="368" t="s">
        <v>179</v>
      </c>
      <c r="B13" s="366">
        <v>44621</v>
      </c>
      <c r="C13" s="365">
        <v>10</v>
      </c>
      <c r="D13" s="364">
        <v>30</v>
      </c>
      <c r="E13" s="364">
        <v>3</v>
      </c>
      <c r="F13" s="364">
        <v>100</v>
      </c>
      <c r="G13" s="364">
        <v>100</v>
      </c>
      <c r="H13" s="364">
        <v>1.51</v>
      </c>
      <c r="I13" s="364">
        <v>0.06</v>
      </c>
      <c r="J13" s="362">
        <v>4</v>
      </c>
      <c r="K13" s="364">
        <v>151</v>
      </c>
      <c r="L13" s="364">
        <v>6</v>
      </c>
      <c r="M13" s="364">
        <v>2.5099999999999998</v>
      </c>
      <c r="N13" s="364">
        <v>0.1</v>
      </c>
      <c r="O13" s="364">
        <v>0.04</v>
      </c>
      <c r="P13" s="364">
        <v>2E-3</v>
      </c>
      <c r="Q13" s="364">
        <v>89</v>
      </c>
      <c r="R13" s="364">
        <v>0</v>
      </c>
      <c r="S13" s="363">
        <v>14181378</v>
      </c>
      <c r="T13" s="363">
        <v>156118</v>
      </c>
      <c r="U13" s="362">
        <v>1</v>
      </c>
      <c r="V13" s="361">
        <v>0.79</v>
      </c>
      <c r="W13" s="361">
        <v>0.77900000000000003</v>
      </c>
      <c r="X13" s="361">
        <v>0.40699999999999997</v>
      </c>
      <c r="Y13" s="361">
        <v>0.40200000000000002</v>
      </c>
      <c r="Z13" s="361">
        <f t="shared" si="0"/>
        <v>0.377</v>
      </c>
      <c r="AA13" s="361">
        <f t="shared" si="1"/>
        <v>5.0632911392405063E-2</v>
      </c>
    </row>
    <row r="14" spans="1:27" x14ac:dyDescent="0.25">
      <c r="A14" s="367" t="s">
        <v>75</v>
      </c>
      <c r="B14" s="366">
        <v>44621</v>
      </c>
      <c r="C14" s="364">
        <v>1.5</v>
      </c>
      <c r="D14" s="365">
        <v>3</v>
      </c>
      <c r="E14" s="364">
        <v>3</v>
      </c>
      <c r="F14" s="364">
        <v>100</v>
      </c>
      <c r="G14" s="364">
        <v>100</v>
      </c>
      <c r="H14" s="364">
        <v>0.04</v>
      </c>
      <c r="I14" s="364">
        <v>0.02</v>
      </c>
      <c r="J14" s="362">
        <f t="shared" ref="J14:J33" si="2">(I14/H14)*100</f>
        <v>50</v>
      </c>
      <c r="K14" s="364">
        <v>30</v>
      </c>
      <c r="L14" s="364">
        <v>10</v>
      </c>
      <c r="M14" s="364">
        <v>2</v>
      </c>
      <c r="N14" s="364">
        <v>0.7</v>
      </c>
      <c r="O14" s="364">
        <v>5.0000000000000001E-3</v>
      </c>
      <c r="P14" s="364">
        <v>2E-3</v>
      </c>
      <c r="Q14" s="364">
        <v>87</v>
      </c>
      <c r="R14" s="364">
        <v>3</v>
      </c>
      <c r="S14" s="363">
        <v>4423209</v>
      </c>
      <c r="T14" s="363">
        <v>96484</v>
      </c>
      <c r="U14" s="362">
        <f t="shared" ref="U14:U33" si="3">(T14/S14)*100</f>
        <v>2.1813122554236073</v>
      </c>
      <c r="V14" s="361">
        <v>0.09</v>
      </c>
      <c r="W14" s="361">
        <v>0.09</v>
      </c>
      <c r="X14" s="361">
        <v>0.04</v>
      </c>
      <c r="Y14" s="361">
        <v>0.03</v>
      </c>
      <c r="Z14" s="361">
        <f t="shared" si="0"/>
        <v>0.06</v>
      </c>
      <c r="AA14" s="361">
        <f t="shared" si="1"/>
        <v>5.5555555555555559E-2</v>
      </c>
    </row>
    <row r="15" spans="1:27" x14ac:dyDescent="0.25">
      <c r="A15" s="367" t="s">
        <v>75</v>
      </c>
      <c r="B15" s="366">
        <v>44716</v>
      </c>
      <c r="C15" s="364">
        <v>1.5</v>
      </c>
      <c r="D15" s="365">
        <v>10</v>
      </c>
      <c r="E15" s="364">
        <v>3</v>
      </c>
      <c r="F15" s="364">
        <v>100</v>
      </c>
      <c r="G15" s="364">
        <v>100</v>
      </c>
      <c r="H15" s="364">
        <v>0.18</v>
      </c>
      <c r="I15" s="364">
        <v>0.02</v>
      </c>
      <c r="J15" s="362">
        <f t="shared" si="2"/>
        <v>11.111111111111112</v>
      </c>
      <c r="K15" s="364">
        <v>119</v>
      </c>
      <c r="L15" s="364">
        <v>17</v>
      </c>
      <c r="M15" s="364">
        <v>8</v>
      </c>
      <c r="N15" s="364">
        <v>1</v>
      </c>
      <c r="O15" s="364">
        <v>1.9E-2</v>
      </c>
      <c r="P15" s="364">
        <v>3.0000000000000001E-3</v>
      </c>
      <c r="Q15" s="364">
        <v>88</v>
      </c>
      <c r="R15" s="364">
        <v>1</v>
      </c>
      <c r="S15" s="363">
        <v>4410067</v>
      </c>
      <c r="T15" s="363">
        <v>30723</v>
      </c>
      <c r="U15" s="362">
        <f t="shared" si="3"/>
        <v>0.69665608254931266</v>
      </c>
      <c r="V15" s="361">
        <v>0.16</v>
      </c>
      <c r="W15" s="361">
        <v>0.16</v>
      </c>
      <c r="X15" s="361">
        <v>0.08</v>
      </c>
      <c r="Y15" s="361">
        <v>0.08</v>
      </c>
      <c r="Z15" s="361">
        <f t="shared" si="0"/>
        <v>0.08</v>
      </c>
      <c r="AA15" s="361">
        <f t="shared" si="1"/>
        <v>0.11874999999999999</v>
      </c>
    </row>
    <row r="16" spans="1:27" x14ac:dyDescent="0.25">
      <c r="A16" s="367" t="s">
        <v>75</v>
      </c>
      <c r="B16" s="366">
        <v>44811</v>
      </c>
      <c r="C16" s="364">
        <v>1.5</v>
      </c>
      <c r="D16" s="365">
        <v>30</v>
      </c>
      <c r="E16" s="364">
        <v>3</v>
      </c>
      <c r="F16" s="364">
        <v>100</v>
      </c>
      <c r="G16" s="364">
        <v>100</v>
      </c>
      <c r="H16" s="364">
        <v>0.34</v>
      </c>
      <c r="I16" s="364">
        <v>0.05</v>
      </c>
      <c r="J16" s="362">
        <f t="shared" si="2"/>
        <v>14.705882352941178</v>
      </c>
      <c r="K16" s="364">
        <v>225</v>
      </c>
      <c r="L16" s="364">
        <v>36</v>
      </c>
      <c r="M16" s="364">
        <v>15</v>
      </c>
      <c r="N16" s="364">
        <v>2</v>
      </c>
      <c r="O16" s="364">
        <v>3.5999999999999997E-2</v>
      </c>
      <c r="P16" s="364">
        <v>6.0000000000000001E-3</v>
      </c>
      <c r="Q16" s="364">
        <v>89</v>
      </c>
      <c r="R16" s="364">
        <v>0</v>
      </c>
      <c r="S16" s="363">
        <v>4417787</v>
      </c>
      <c r="T16" s="363">
        <v>60799</v>
      </c>
      <c r="U16" s="362">
        <f t="shared" si="3"/>
        <v>1.3762320365377507</v>
      </c>
      <c r="V16" s="361">
        <v>0.36</v>
      </c>
      <c r="W16" s="361">
        <v>0.37</v>
      </c>
      <c r="X16" s="361">
        <v>0.25</v>
      </c>
      <c r="Y16" s="361">
        <v>0.26</v>
      </c>
      <c r="Z16" s="361">
        <f t="shared" si="0"/>
        <v>0.10999999999999999</v>
      </c>
      <c r="AA16" s="361">
        <f t="shared" ref="AA16:AA33" si="4">O16/(1-(10^-V16))</f>
        <v>6.3888219154621867E-2</v>
      </c>
    </row>
    <row r="17" spans="1:27" x14ac:dyDescent="0.25">
      <c r="A17" s="367" t="s">
        <v>75</v>
      </c>
      <c r="B17" s="366">
        <v>44905</v>
      </c>
      <c r="C17" s="364">
        <v>1.5</v>
      </c>
      <c r="D17" s="365">
        <v>50</v>
      </c>
      <c r="E17" s="364">
        <v>3</v>
      </c>
      <c r="F17" s="364">
        <v>100</v>
      </c>
      <c r="G17" s="364">
        <v>100</v>
      </c>
      <c r="H17" s="364">
        <v>0.37</v>
      </c>
      <c r="I17" s="364">
        <v>0.03</v>
      </c>
      <c r="J17" s="362">
        <f t="shared" si="2"/>
        <v>8.1081081081081088</v>
      </c>
      <c r="K17" s="364">
        <v>243</v>
      </c>
      <c r="L17" s="364">
        <v>20</v>
      </c>
      <c r="M17" s="364">
        <v>16</v>
      </c>
      <c r="N17" s="364">
        <v>1</v>
      </c>
      <c r="O17" s="364">
        <v>3.9E-2</v>
      </c>
      <c r="P17" s="364">
        <v>3.0000000000000001E-3</v>
      </c>
      <c r="Q17" s="364">
        <v>89</v>
      </c>
      <c r="R17" s="364">
        <v>1</v>
      </c>
      <c r="S17" s="363">
        <v>4453274</v>
      </c>
      <c r="T17" s="363">
        <v>36014</v>
      </c>
      <c r="U17" s="362">
        <f t="shared" si="3"/>
        <v>0.80870837949787067</v>
      </c>
      <c r="V17" s="361">
        <v>0.56000000000000005</v>
      </c>
      <c r="W17" s="361">
        <v>0.57999999999999996</v>
      </c>
      <c r="X17" s="361">
        <v>0.44</v>
      </c>
      <c r="Y17" s="361">
        <v>0.45</v>
      </c>
      <c r="Z17" s="361">
        <f t="shared" si="0"/>
        <v>0.12999999999999995</v>
      </c>
      <c r="AA17" s="361">
        <f t="shared" si="4"/>
        <v>5.3824497632112007E-2</v>
      </c>
    </row>
    <row r="18" spans="1:27" x14ac:dyDescent="0.25">
      <c r="A18" s="367" t="s">
        <v>75</v>
      </c>
      <c r="B18" s="364" t="s">
        <v>70</v>
      </c>
      <c r="C18" s="364">
        <v>1.5</v>
      </c>
      <c r="D18" s="365">
        <v>100</v>
      </c>
      <c r="E18" s="364">
        <v>3</v>
      </c>
      <c r="F18" s="364">
        <v>100</v>
      </c>
      <c r="G18" s="364">
        <v>100</v>
      </c>
      <c r="H18" s="364">
        <v>0.218</v>
      </c>
      <c r="I18" s="364">
        <v>8.0000000000000002E-3</v>
      </c>
      <c r="J18" s="362">
        <f t="shared" si="2"/>
        <v>3.669724770642202</v>
      </c>
      <c r="K18" s="364">
        <v>146</v>
      </c>
      <c r="L18" s="364">
        <v>5</v>
      </c>
      <c r="M18" s="364">
        <v>9.6999999999999993</v>
      </c>
      <c r="N18" s="364">
        <v>0.3</v>
      </c>
      <c r="O18" s="364">
        <v>2.3099999999999999E-2</v>
      </c>
      <c r="P18" s="364">
        <v>8.0000000000000004E-4</v>
      </c>
      <c r="Q18" s="364">
        <v>89</v>
      </c>
      <c r="R18" s="364">
        <v>0</v>
      </c>
      <c r="S18" s="363">
        <v>4532523</v>
      </c>
      <c r="T18" s="363">
        <v>37268</v>
      </c>
      <c r="U18" s="362">
        <f t="shared" si="3"/>
        <v>0.82223520983787624</v>
      </c>
      <c r="V18" s="361">
        <v>1.03</v>
      </c>
      <c r="W18" s="361">
        <v>1.05</v>
      </c>
      <c r="X18" s="361">
        <v>1.01</v>
      </c>
      <c r="Y18" s="361">
        <v>1.04</v>
      </c>
      <c r="Z18" s="361">
        <f t="shared" si="0"/>
        <v>1.0000000000000009E-2</v>
      </c>
      <c r="AA18" s="361">
        <f t="shared" si="4"/>
        <v>2.5477719091680878E-2</v>
      </c>
    </row>
    <row r="19" spans="1:27" x14ac:dyDescent="0.25">
      <c r="A19" s="367" t="s">
        <v>75</v>
      </c>
      <c r="B19" s="364" t="s">
        <v>78</v>
      </c>
      <c r="C19" s="364">
        <v>1.5</v>
      </c>
      <c r="D19" s="365">
        <v>200</v>
      </c>
      <c r="E19" s="364">
        <v>3</v>
      </c>
      <c r="F19" s="364">
        <v>100</v>
      </c>
      <c r="G19" s="364">
        <v>100</v>
      </c>
      <c r="H19" s="364">
        <v>7.6999999999999999E-2</v>
      </c>
      <c r="I19" s="364">
        <v>4.0000000000000001E-3</v>
      </c>
      <c r="J19" s="362">
        <f t="shared" si="2"/>
        <v>5.1948051948051948</v>
      </c>
      <c r="K19" s="364">
        <v>51</v>
      </c>
      <c r="L19" s="364">
        <v>3</v>
      </c>
      <c r="M19" s="364">
        <v>3.4</v>
      </c>
      <c r="N19" s="364">
        <v>0.2</v>
      </c>
      <c r="O19" s="364">
        <v>8.2000000000000007E-3</v>
      </c>
      <c r="P19" s="364">
        <v>5.0000000000000001E-4</v>
      </c>
      <c r="Q19" s="364">
        <v>88</v>
      </c>
      <c r="R19" s="364">
        <v>1</v>
      </c>
      <c r="S19" s="363">
        <v>4467241</v>
      </c>
      <c r="T19" s="363">
        <v>46255</v>
      </c>
      <c r="U19" s="362">
        <f t="shared" si="3"/>
        <v>1.0354265641813369</v>
      </c>
      <c r="V19" s="361">
        <v>1.64</v>
      </c>
      <c r="W19" s="361">
        <v>1.66</v>
      </c>
      <c r="X19" s="361">
        <v>1.78</v>
      </c>
      <c r="Y19" s="361">
        <v>1.82</v>
      </c>
      <c r="Z19" s="361">
        <f t="shared" si="0"/>
        <v>-0.16000000000000014</v>
      </c>
      <c r="AA19" s="361">
        <f t="shared" si="4"/>
        <v>8.3922554658037336E-3</v>
      </c>
    </row>
    <row r="20" spans="1:27" x14ac:dyDescent="0.25">
      <c r="A20" s="360" t="s">
        <v>85</v>
      </c>
      <c r="B20" s="366">
        <v>44621</v>
      </c>
      <c r="C20" s="364">
        <v>1.5</v>
      </c>
      <c r="D20" s="364">
        <v>30</v>
      </c>
      <c r="E20" s="365">
        <v>1</v>
      </c>
      <c r="F20" s="364">
        <v>100</v>
      </c>
      <c r="G20" s="364">
        <v>100</v>
      </c>
      <c r="H20" s="364">
        <v>0.2</v>
      </c>
      <c r="I20" s="364">
        <v>0.01</v>
      </c>
      <c r="J20" s="362">
        <f t="shared" si="2"/>
        <v>5</v>
      </c>
      <c r="K20" s="364">
        <v>131</v>
      </c>
      <c r="L20" s="364">
        <v>9</v>
      </c>
      <c r="M20" s="364">
        <v>8.6999999999999993</v>
      </c>
      <c r="N20" s="364">
        <v>0.6</v>
      </c>
      <c r="O20" s="364">
        <v>2.1000000000000001E-2</v>
      </c>
      <c r="P20" s="364">
        <v>1E-3</v>
      </c>
      <c r="Q20" s="364">
        <v>90</v>
      </c>
      <c r="R20" s="364">
        <v>1</v>
      </c>
      <c r="S20" s="363">
        <v>4528243</v>
      </c>
      <c r="T20" s="363">
        <v>18854</v>
      </c>
      <c r="U20" s="362">
        <f t="shared" si="3"/>
        <v>0.41636458114107394</v>
      </c>
      <c r="V20" s="361">
        <v>0.39</v>
      </c>
      <c r="W20" s="361">
        <v>0.4</v>
      </c>
      <c r="X20" s="361">
        <v>0.28000000000000003</v>
      </c>
      <c r="Y20" s="361">
        <v>0.28999999999999998</v>
      </c>
      <c r="Z20" s="361">
        <f t="shared" si="0"/>
        <v>0.11000000000000004</v>
      </c>
      <c r="AA20" s="361">
        <f t="shared" si="4"/>
        <v>3.5435877702798699E-2</v>
      </c>
    </row>
    <row r="21" spans="1:27" x14ac:dyDescent="0.25">
      <c r="A21" s="360" t="s">
        <v>85</v>
      </c>
      <c r="B21" s="366">
        <v>44716</v>
      </c>
      <c r="C21" s="364">
        <v>1.5</v>
      </c>
      <c r="D21" s="364">
        <v>30</v>
      </c>
      <c r="E21" s="365">
        <v>3</v>
      </c>
      <c r="F21" s="364">
        <v>100</v>
      </c>
      <c r="G21" s="364">
        <v>100</v>
      </c>
      <c r="H21" s="364">
        <v>0.28999999999999998</v>
      </c>
      <c r="I21" s="364">
        <v>0.06</v>
      </c>
      <c r="J21" s="362">
        <f t="shared" si="2"/>
        <v>20.689655172413794</v>
      </c>
      <c r="K21" s="364">
        <v>196</v>
      </c>
      <c r="L21" s="364">
        <v>42</v>
      </c>
      <c r="M21" s="364">
        <v>13</v>
      </c>
      <c r="N21" s="364">
        <v>3</v>
      </c>
      <c r="O21" s="364">
        <v>3.1E-2</v>
      </c>
      <c r="P21" s="364">
        <v>7.0000000000000001E-3</v>
      </c>
      <c r="Q21" s="364">
        <v>89</v>
      </c>
      <c r="R21" s="364">
        <v>1</v>
      </c>
      <c r="S21" s="363">
        <v>4417755</v>
      </c>
      <c r="T21" s="363">
        <v>62679</v>
      </c>
      <c r="U21" s="362">
        <f t="shared" si="3"/>
        <v>1.4187975566775433</v>
      </c>
      <c r="V21" s="361">
        <v>0.4</v>
      </c>
      <c r="W21" s="361">
        <v>0.41</v>
      </c>
      <c r="X21" s="361">
        <v>0.28999999999999998</v>
      </c>
      <c r="Y21" s="361">
        <v>0.3</v>
      </c>
      <c r="Z21" s="361">
        <f t="shared" si="0"/>
        <v>0.10999999999999999</v>
      </c>
      <c r="AA21" s="361">
        <f t="shared" si="4"/>
        <v>5.1504185601459022E-2</v>
      </c>
    </row>
    <row r="22" spans="1:27" x14ac:dyDescent="0.25">
      <c r="A22" s="360" t="s">
        <v>85</v>
      </c>
      <c r="B22" s="366">
        <v>44811</v>
      </c>
      <c r="C22" s="364">
        <v>1.5</v>
      </c>
      <c r="D22" s="364">
        <v>30</v>
      </c>
      <c r="E22" s="365">
        <v>6</v>
      </c>
      <c r="F22" s="364">
        <v>100</v>
      </c>
      <c r="G22" s="364">
        <v>100</v>
      </c>
      <c r="H22" s="364">
        <v>0.27</v>
      </c>
      <c r="I22" s="364">
        <v>0.04</v>
      </c>
      <c r="J22" s="362">
        <f t="shared" si="2"/>
        <v>14.814814814814813</v>
      </c>
      <c r="K22" s="364">
        <v>184</v>
      </c>
      <c r="L22" s="364">
        <v>28</v>
      </c>
      <c r="M22" s="364">
        <v>12</v>
      </c>
      <c r="N22" s="364">
        <v>2</v>
      </c>
      <c r="O22" s="364">
        <v>2.9000000000000001E-2</v>
      </c>
      <c r="P22" s="364">
        <v>4.0000000000000001E-3</v>
      </c>
      <c r="Q22" s="364">
        <v>88</v>
      </c>
      <c r="R22" s="364">
        <v>1</v>
      </c>
      <c r="S22" s="363">
        <v>4475265</v>
      </c>
      <c r="T22" s="363">
        <v>33460</v>
      </c>
      <c r="U22" s="362">
        <f t="shared" si="3"/>
        <v>0.74766522205947583</v>
      </c>
      <c r="V22" s="361">
        <v>0.41</v>
      </c>
      <c r="W22" s="361">
        <v>0.41</v>
      </c>
      <c r="X22" s="361">
        <v>0.28999999999999998</v>
      </c>
      <c r="Y22" s="361">
        <v>0.3</v>
      </c>
      <c r="Z22" s="361">
        <f t="shared" si="0"/>
        <v>0.10999999999999999</v>
      </c>
      <c r="AA22" s="361">
        <f t="shared" si="4"/>
        <v>4.7466682296400636E-2</v>
      </c>
    </row>
    <row r="23" spans="1:27" x14ac:dyDescent="0.25">
      <c r="A23" s="360" t="s">
        <v>85</v>
      </c>
      <c r="B23" s="366">
        <v>44905</v>
      </c>
      <c r="C23" s="364">
        <v>1.5</v>
      </c>
      <c r="D23" s="364">
        <v>30</v>
      </c>
      <c r="E23" s="365">
        <v>12</v>
      </c>
      <c r="F23" s="364">
        <v>100</v>
      </c>
      <c r="G23" s="364">
        <v>100</v>
      </c>
      <c r="H23" s="364">
        <v>0.28000000000000003</v>
      </c>
      <c r="I23" s="364">
        <v>0.05</v>
      </c>
      <c r="J23" s="362">
        <f t="shared" si="2"/>
        <v>17.857142857142858</v>
      </c>
      <c r="K23" s="364">
        <v>189</v>
      </c>
      <c r="L23" s="364">
        <v>31</v>
      </c>
      <c r="M23" s="364">
        <v>13</v>
      </c>
      <c r="N23" s="364">
        <v>2</v>
      </c>
      <c r="O23" s="364">
        <v>0.03</v>
      </c>
      <c r="P23" s="364">
        <v>5.0000000000000001E-3</v>
      </c>
      <c r="Q23" s="364">
        <v>89</v>
      </c>
      <c r="R23" s="364">
        <v>0</v>
      </c>
      <c r="S23" s="363">
        <v>4519325</v>
      </c>
      <c r="T23" s="363">
        <v>33659</v>
      </c>
      <c r="U23" s="362">
        <f t="shared" si="3"/>
        <v>0.74477936417495971</v>
      </c>
      <c r="V23" s="361">
        <v>0.41</v>
      </c>
      <c r="W23" s="361">
        <v>0.42</v>
      </c>
      <c r="X23" s="361">
        <v>0.31</v>
      </c>
      <c r="Y23" s="361">
        <v>0.32</v>
      </c>
      <c r="Z23" s="361">
        <f t="shared" si="0"/>
        <v>9.9999999999999978E-2</v>
      </c>
      <c r="AA23" s="361">
        <f t="shared" si="4"/>
        <v>4.910346444455238E-2</v>
      </c>
    </row>
    <row r="24" spans="1:27" x14ac:dyDescent="0.25">
      <c r="A24" s="360" t="s">
        <v>85</v>
      </c>
      <c r="B24" s="364" t="s">
        <v>70</v>
      </c>
      <c r="C24" s="364">
        <v>1.5</v>
      </c>
      <c r="D24" s="364">
        <v>30</v>
      </c>
      <c r="E24" s="365">
        <v>18</v>
      </c>
      <c r="F24" s="364">
        <v>100</v>
      </c>
      <c r="G24" s="364">
        <v>100</v>
      </c>
      <c r="H24" s="364">
        <v>0.28000000000000003</v>
      </c>
      <c r="I24" s="364">
        <v>0.05</v>
      </c>
      <c r="J24" s="362">
        <f t="shared" si="2"/>
        <v>17.857142857142858</v>
      </c>
      <c r="K24" s="364">
        <v>189</v>
      </c>
      <c r="L24" s="364">
        <v>31</v>
      </c>
      <c r="M24" s="364">
        <v>13</v>
      </c>
      <c r="N24" s="364">
        <v>2</v>
      </c>
      <c r="O24" s="364">
        <v>0.03</v>
      </c>
      <c r="P24" s="364">
        <v>5.0000000000000001E-3</v>
      </c>
      <c r="Q24" s="364">
        <v>90</v>
      </c>
      <c r="R24" s="364">
        <v>1</v>
      </c>
      <c r="S24" s="363">
        <v>4520672</v>
      </c>
      <c r="T24" s="363">
        <v>25176</v>
      </c>
      <c r="U24" s="362">
        <f t="shared" si="3"/>
        <v>0.55690835344833689</v>
      </c>
      <c r="V24" s="361">
        <v>0.41</v>
      </c>
      <c r="W24" s="361">
        <v>0.42</v>
      </c>
      <c r="X24" s="361">
        <v>0.34</v>
      </c>
      <c r="Y24" s="361">
        <v>0.35</v>
      </c>
      <c r="Z24" s="361">
        <f t="shared" si="0"/>
        <v>7.0000000000000007E-2</v>
      </c>
      <c r="AA24" s="361">
        <f t="shared" si="4"/>
        <v>4.910346444455238E-2</v>
      </c>
    </row>
    <row r="25" spans="1:27" x14ac:dyDescent="0.25">
      <c r="A25" s="360" t="s">
        <v>132</v>
      </c>
      <c r="B25" s="364" t="s">
        <v>100</v>
      </c>
      <c r="C25" s="364">
        <v>1.5</v>
      </c>
      <c r="D25" s="364">
        <v>30</v>
      </c>
      <c r="E25" s="364">
        <v>3</v>
      </c>
      <c r="F25" s="365">
        <v>1</v>
      </c>
      <c r="G25" s="364">
        <v>100</v>
      </c>
      <c r="H25" s="364">
        <v>1.2999999999999999E-2</v>
      </c>
      <c r="I25" s="364">
        <v>2E-3</v>
      </c>
      <c r="J25" s="362">
        <f t="shared" si="2"/>
        <v>15.384615384615385</v>
      </c>
      <c r="K25" s="364">
        <v>9</v>
      </c>
      <c r="L25" s="364">
        <v>1</v>
      </c>
      <c r="M25" s="364">
        <v>0.6</v>
      </c>
      <c r="N25" s="364">
        <v>0.09</v>
      </c>
      <c r="O25" s="364">
        <v>1.4E-3</v>
      </c>
      <c r="P25" s="364">
        <v>2.0000000000000001E-4</v>
      </c>
      <c r="Q25" s="364">
        <v>95</v>
      </c>
      <c r="R25" s="364">
        <v>1</v>
      </c>
      <c r="S25" s="363">
        <v>14078250</v>
      </c>
      <c r="T25" s="363">
        <v>49027</v>
      </c>
      <c r="U25" s="362">
        <f t="shared" si="3"/>
        <v>0.34824640846696142</v>
      </c>
      <c r="V25" s="361">
        <v>0.4</v>
      </c>
      <c r="W25" s="361">
        <v>0.41</v>
      </c>
      <c r="X25" s="361">
        <v>0.33</v>
      </c>
      <c r="Y25" s="361">
        <v>0.34</v>
      </c>
      <c r="Z25" s="361">
        <f t="shared" si="0"/>
        <v>6.9999999999999951E-2</v>
      </c>
      <c r="AA25" s="361">
        <f t="shared" si="4"/>
        <v>2.3259954787755686E-3</v>
      </c>
    </row>
    <row r="26" spans="1:27" x14ac:dyDescent="0.25">
      <c r="A26" s="360" t="s">
        <v>132</v>
      </c>
      <c r="B26" s="364" t="s">
        <v>102</v>
      </c>
      <c r="C26" s="364">
        <v>1.5</v>
      </c>
      <c r="D26" s="364">
        <v>30</v>
      </c>
      <c r="E26" s="364">
        <v>3</v>
      </c>
      <c r="F26" s="365">
        <v>10</v>
      </c>
      <c r="G26" s="364">
        <v>100</v>
      </c>
      <c r="H26" s="364">
        <v>0.157</v>
      </c>
      <c r="I26" s="364">
        <v>5.0000000000000001E-3</v>
      </c>
      <c r="J26" s="362">
        <f t="shared" si="2"/>
        <v>3.1847133757961785</v>
      </c>
      <c r="K26" s="364">
        <v>105</v>
      </c>
      <c r="L26" s="364">
        <v>4</v>
      </c>
      <c r="M26" s="364">
        <v>7</v>
      </c>
      <c r="N26" s="364">
        <v>0.2</v>
      </c>
      <c r="O26" s="364">
        <v>1.66E-2</v>
      </c>
      <c r="P26" s="364">
        <v>5.9999999999999995E-4</v>
      </c>
      <c r="Q26" s="364">
        <v>88</v>
      </c>
      <c r="R26" s="364">
        <v>0</v>
      </c>
      <c r="S26" s="363">
        <v>13961408</v>
      </c>
      <c r="T26" s="363">
        <v>32043</v>
      </c>
      <c r="U26" s="362">
        <f t="shared" si="3"/>
        <v>0.2295112355430054</v>
      </c>
      <c r="V26" s="361">
        <v>0.39</v>
      </c>
      <c r="W26" s="361">
        <v>0.39</v>
      </c>
      <c r="X26" s="361">
        <v>0.28000000000000003</v>
      </c>
      <c r="Y26" s="361">
        <v>0.28999999999999998</v>
      </c>
      <c r="Z26" s="361">
        <f t="shared" si="0"/>
        <v>0.10000000000000003</v>
      </c>
      <c r="AA26" s="361">
        <f t="shared" si="4"/>
        <v>2.8011217612688492E-2</v>
      </c>
    </row>
    <row r="27" spans="1:27" x14ac:dyDescent="0.25">
      <c r="A27" s="360" t="s">
        <v>132</v>
      </c>
      <c r="B27" s="364" t="s">
        <v>107</v>
      </c>
      <c r="C27" s="364">
        <v>1.5</v>
      </c>
      <c r="D27" s="364">
        <v>30</v>
      </c>
      <c r="E27" s="364">
        <v>3</v>
      </c>
      <c r="F27" s="365">
        <v>500</v>
      </c>
      <c r="G27" s="364">
        <v>100</v>
      </c>
      <c r="H27" s="364">
        <v>0.25</v>
      </c>
      <c r="I27" s="364">
        <v>0.02</v>
      </c>
      <c r="J27" s="362">
        <f t="shared" si="2"/>
        <v>8</v>
      </c>
      <c r="K27" s="364">
        <v>170</v>
      </c>
      <c r="L27" s="364">
        <v>11</v>
      </c>
      <c r="M27" s="364">
        <v>11.3</v>
      </c>
      <c r="N27" s="364">
        <v>0.8</v>
      </c>
      <c r="O27" s="364">
        <v>2.7E-2</v>
      </c>
      <c r="P27" s="364">
        <v>2E-3</v>
      </c>
      <c r="Q27" s="364">
        <v>83</v>
      </c>
      <c r="R27" s="364">
        <v>0</v>
      </c>
      <c r="S27" s="363">
        <v>13963798</v>
      </c>
      <c r="T27" s="363">
        <v>206561</v>
      </c>
      <c r="U27" s="362">
        <f t="shared" si="3"/>
        <v>1.4792608715766298</v>
      </c>
      <c r="V27" s="361">
        <v>0.34</v>
      </c>
      <c r="W27" s="361">
        <v>0.35</v>
      </c>
      <c r="X27" s="361">
        <v>0.19</v>
      </c>
      <c r="Y27" s="361">
        <v>0.2</v>
      </c>
      <c r="Z27" s="361">
        <f t="shared" si="0"/>
        <v>0.14999999999999997</v>
      </c>
      <c r="AA27" s="361">
        <f t="shared" si="4"/>
        <v>4.9731833943430025E-2</v>
      </c>
    </row>
    <row r="28" spans="1:27" x14ac:dyDescent="0.25">
      <c r="A28" s="360" t="s">
        <v>132</v>
      </c>
      <c r="B28" s="364" t="s">
        <v>110</v>
      </c>
      <c r="C28" s="364">
        <v>1.5</v>
      </c>
      <c r="D28" s="364">
        <v>30</v>
      </c>
      <c r="E28" s="364">
        <v>3</v>
      </c>
      <c r="F28" s="365">
        <v>1000</v>
      </c>
      <c r="G28" s="364">
        <v>100</v>
      </c>
      <c r="H28" s="364">
        <v>0.25</v>
      </c>
      <c r="I28" s="364">
        <v>0.08</v>
      </c>
      <c r="J28" s="362">
        <f t="shared" si="2"/>
        <v>32</v>
      </c>
      <c r="K28" s="364">
        <v>170</v>
      </c>
      <c r="L28" s="364">
        <v>52</v>
      </c>
      <c r="M28" s="364">
        <v>11</v>
      </c>
      <c r="N28" s="364">
        <v>3</v>
      </c>
      <c r="O28" s="364">
        <v>2.7E-2</v>
      </c>
      <c r="P28" s="364">
        <v>8.0000000000000002E-3</v>
      </c>
      <c r="Q28" s="364">
        <v>82</v>
      </c>
      <c r="R28" s="364">
        <v>4</v>
      </c>
      <c r="S28" s="363">
        <v>14078161</v>
      </c>
      <c r="T28" s="363">
        <v>122264</v>
      </c>
      <c r="U28" s="362">
        <f t="shared" si="3"/>
        <v>0.86846570372366116</v>
      </c>
      <c r="V28" s="361">
        <v>0.34</v>
      </c>
      <c r="W28" s="361">
        <v>0.35</v>
      </c>
      <c r="X28" s="361">
        <v>0.18</v>
      </c>
      <c r="Y28" s="361">
        <v>0.19</v>
      </c>
      <c r="Z28" s="361">
        <f t="shared" si="0"/>
        <v>0.15999999999999998</v>
      </c>
      <c r="AA28" s="361">
        <f t="shared" si="4"/>
        <v>4.9731833943430025E-2</v>
      </c>
    </row>
    <row r="29" spans="1:27" x14ac:dyDescent="0.25">
      <c r="A29" s="360" t="s">
        <v>129</v>
      </c>
      <c r="B29" s="364" t="s">
        <v>100</v>
      </c>
      <c r="C29" s="364">
        <v>1.5</v>
      </c>
      <c r="D29" s="364">
        <v>30</v>
      </c>
      <c r="E29" s="364">
        <v>3</v>
      </c>
      <c r="F29" s="364">
        <v>100</v>
      </c>
      <c r="G29" s="365">
        <v>1</v>
      </c>
      <c r="H29" s="364">
        <v>0.28999999999999998</v>
      </c>
      <c r="I29" s="364">
        <v>0.02</v>
      </c>
      <c r="J29" s="362">
        <f t="shared" si="2"/>
        <v>6.8965517241379324</v>
      </c>
      <c r="K29" s="364">
        <v>193</v>
      </c>
      <c r="L29" s="364">
        <v>11</v>
      </c>
      <c r="M29" s="364">
        <v>12.8</v>
      </c>
      <c r="N29" s="364">
        <v>0.7</v>
      </c>
      <c r="O29" s="364">
        <v>3.1E-2</v>
      </c>
      <c r="P29" s="364">
        <v>2E-3</v>
      </c>
      <c r="Q29" s="364">
        <v>85</v>
      </c>
      <c r="R29" s="364">
        <v>1</v>
      </c>
      <c r="S29" s="363">
        <v>13892587</v>
      </c>
      <c r="T29" s="363">
        <v>327405</v>
      </c>
      <c r="U29" s="362">
        <f t="shared" si="3"/>
        <v>2.3566884986935839</v>
      </c>
      <c r="V29" s="361">
        <v>0.39</v>
      </c>
      <c r="W29" s="361">
        <v>0.39</v>
      </c>
      <c r="X29" s="361">
        <v>0.24</v>
      </c>
      <c r="Y29" s="361">
        <v>0.24</v>
      </c>
      <c r="Z29" s="361">
        <f t="shared" si="0"/>
        <v>0.15000000000000002</v>
      </c>
      <c r="AA29" s="361">
        <f t="shared" si="4"/>
        <v>5.2310105180321885E-2</v>
      </c>
    </row>
    <row r="30" spans="1:27" x14ac:dyDescent="0.25">
      <c r="A30" s="360" t="s">
        <v>129</v>
      </c>
      <c r="B30" s="364" t="s">
        <v>102</v>
      </c>
      <c r="C30" s="364">
        <v>1.5</v>
      </c>
      <c r="D30" s="364">
        <v>30</v>
      </c>
      <c r="E30" s="364">
        <v>3</v>
      </c>
      <c r="F30" s="364">
        <v>100</v>
      </c>
      <c r="G30" s="365">
        <v>10</v>
      </c>
      <c r="H30" s="364">
        <v>0.3</v>
      </c>
      <c r="I30" s="364">
        <v>0.06</v>
      </c>
      <c r="J30" s="362">
        <f t="shared" si="2"/>
        <v>20</v>
      </c>
      <c r="K30" s="364">
        <v>198</v>
      </c>
      <c r="L30" s="364">
        <v>39</v>
      </c>
      <c r="M30" s="364">
        <v>13</v>
      </c>
      <c r="N30" s="364">
        <v>3</v>
      </c>
      <c r="O30" s="364">
        <v>3.1E-2</v>
      </c>
      <c r="P30" s="364">
        <v>6.0000000000000001E-3</v>
      </c>
      <c r="Q30" s="364">
        <v>87</v>
      </c>
      <c r="R30" s="364">
        <v>0</v>
      </c>
      <c r="S30" s="363">
        <v>13963963</v>
      </c>
      <c r="T30" s="363">
        <v>156194</v>
      </c>
      <c r="U30" s="362">
        <f t="shared" si="3"/>
        <v>1.118550657861239</v>
      </c>
      <c r="V30" s="361">
        <v>0.39</v>
      </c>
      <c r="W30" s="361">
        <v>0.4</v>
      </c>
      <c r="X30" s="361">
        <v>0.24</v>
      </c>
      <c r="Y30" s="361">
        <v>0.25</v>
      </c>
      <c r="Z30" s="361">
        <f t="shared" si="0"/>
        <v>0.15000000000000002</v>
      </c>
      <c r="AA30" s="361">
        <f t="shared" si="4"/>
        <v>5.2310105180321885E-2</v>
      </c>
    </row>
    <row r="31" spans="1:27" x14ac:dyDescent="0.25">
      <c r="A31" s="360" t="s">
        <v>129</v>
      </c>
      <c r="B31" s="364" t="s">
        <v>107</v>
      </c>
      <c r="C31" s="364">
        <v>1.5</v>
      </c>
      <c r="D31" s="364">
        <v>30</v>
      </c>
      <c r="E31" s="364">
        <v>3</v>
      </c>
      <c r="F31" s="364">
        <v>100</v>
      </c>
      <c r="G31" s="365">
        <v>100</v>
      </c>
      <c r="H31" s="364">
        <v>0.376</v>
      </c>
      <c r="I31" s="364">
        <v>5.0000000000000001E-3</v>
      </c>
      <c r="J31" s="362">
        <f t="shared" si="2"/>
        <v>1.3297872340425532</v>
      </c>
      <c r="K31" s="364">
        <v>251</v>
      </c>
      <c r="L31" s="364">
        <v>4</v>
      </c>
      <c r="M31" s="364">
        <v>16.7</v>
      </c>
      <c r="N31" s="364">
        <v>0.2</v>
      </c>
      <c r="O31" s="364">
        <v>3.9800000000000002E-2</v>
      </c>
      <c r="P31" s="364">
        <v>5.9999999999999995E-4</v>
      </c>
      <c r="Q31" s="364">
        <v>89</v>
      </c>
      <c r="R31" s="364">
        <v>0</v>
      </c>
      <c r="S31" s="363">
        <v>13934047</v>
      </c>
      <c r="T31" s="363">
        <v>7218</v>
      </c>
      <c r="U31" s="362">
        <f t="shared" si="3"/>
        <v>5.1801174490081744E-2</v>
      </c>
      <c r="V31" s="361">
        <v>0.4</v>
      </c>
      <c r="W31" s="361">
        <v>0.4</v>
      </c>
      <c r="X31" s="361">
        <v>0.24</v>
      </c>
      <c r="Y31" s="361">
        <v>0.25</v>
      </c>
      <c r="Z31" s="361">
        <f t="shared" si="0"/>
        <v>0.15000000000000002</v>
      </c>
      <c r="AA31" s="361">
        <f t="shared" si="4"/>
        <v>6.6124728610905459E-2</v>
      </c>
    </row>
    <row r="32" spans="1:27" x14ac:dyDescent="0.25">
      <c r="A32" s="360" t="s">
        <v>129</v>
      </c>
      <c r="B32" s="364" t="s">
        <v>110</v>
      </c>
      <c r="C32" s="364">
        <v>1.5</v>
      </c>
      <c r="D32" s="364">
        <v>30</v>
      </c>
      <c r="E32" s="364">
        <v>3</v>
      </c>
      <c r="F32" s="364">
        <v>100</v>
      </c>
      <c r="G32" s="365">
        <v>500</v>
      </c>
      <c r="H32" s="364">
        <v>0.27</v>
      </c>
      <c r="I32" s="364">
        <v>0.01</v>
      </c>
      <c r="J32" s="362">
        <f t="shared" si="2"/>
        <v>3.7037037037037033</v>
      </c>
      <c r="K32" s="364">
        <v>178</v>
      </c>
      <c r="L32" s="364">
        <v>7</v>
      </c>
      <c r="M32" s="364">
        <v>11.9</v>
      </c>
      <c r="N32" s="364">
        <v>0.5</v>
      </c>
      <c r="O32" s="364">
        <v>2.8000000000000001E-2</v>
      </c>
      <c r="P32" s="364">
        <v>1E-3</v>
      </c>
      <c r="Q32" s="364">
        <v>89</v>
      </c>
      <c r="R32" s="364">
        <v>1</v>
      </c>
      <c r="S32" s="363">
        <v>13672398</v>
      </c>
      <c r="T32" s="363">
        <v>77282</v>
      </c>
      <c r="U32" s="362">
        <f t="shared" si="3"/>
        <v>0.56524100600348237</v>
      </c>
      <c r="V32" s="361">
        <v>0.37</v>
      </c>
      <c r="W32" s="361">
        <v>0.38</v>
      </c>
      <c r="X32" s="361">
        <v>0.22</v>
      </c>
      <c r="Y32" s="361">
        <v>0.22</v>
      </c>
      <c r="Z32" s="361">
        <f t="shared" si="0"/>
        <v>0.16</v>
      </c>
      <c r="AA32" s="361">
        <f t="shared" si="4"/>
        <v>4.8829787072624302E-2</v>
      </c>
    </row>
    <row r="33" spans="1:27" x14ac:dyDescent="0.25">
      <c r="A33" s="360" t="s">
        <v>129</v>
      </c>
      <c r="B33" s="364" t="s">
        <v>112</v>
      </c>
      <c r="C33" s="364">
        <v>1.5</v>
      </c>
      <c r="D33" s="364">
        <v>30</v>
      </c>
      <c r="E33" s="364">
        <v>3</v>
      </c>
      <c r="F33" s="364">
        <v>100</v>
      </c>
      <c r="G33" s="365">
        <v>1000</v>
      </c>
      <c r="H33" s="364">
        <v>0.09</v>
      </c>
      <c r="I33" s="364">
        <v>0.1</v>
      </c>
      <c r="J33" s="362">
        <f t="shared" si="2"/>
        <v>111.11111111111111</v>
      </c>
      <c r="K33" s="364">
        <v>58</v>
      </c>
      <c r="L33" s="364">
        <v>65</v>
      </c>
      <c r="M33" s="364">
        <v>4</v>
      </c>
      <c r="N33" s="364">
        <v>4</v>
      </c>
      <c r="O33" s="364">
        <v>0.01</v>
      </c>
      <c r="P33" s="364">
        <v>0.01</v>
      </c>
      <c r="Q33" s="364">
        <v>88</v>
      </c>
      <c r="R33" s="364">
        <v>2</v>
      </c>
      <c r="S33" s="363">
        <v>13411290</v>
      </c>
      <c r="T33" s="363">
        <v>1326513</v>
      </c>
      <c r="U33" s="362">
        <f t="shared" si="3"/>
        <v>9.8910171952138839</v>
      </c>
      <c r="V33" s="361">
        <v>0.63</v>
      </c>
      <c r="W33" s="361">
        <v>0.65</v>
      </c>
      <c r="X33" s="361">
        <v>0.16</v>
      </c>
      <c r="Y33" s="361">
        <v>0.17</v>
      </c>
      <c r="Z33" s="361">
        <f t="shared" si="0"/>
        <v>0.48</v>
      </c>
      <c r="AA33" s="361">
        <f t="shared" si="4"/>
        <v>1.3062041378680368E-2</v>
      </c>
    </row>
    <row r="34" spans="1:27" x14ac:dyDescent="0.25">
      <c r="A34" s="360" t="s">
        <v>341</v>
      </c>
      <c r="B34" s="364"/>
      <c r="C34" s="360">
        <f>COUNT(C6:C33)</f>
        <v>28</v>
      </c>
    </row>
    <row r="35" spans="1:27" x14ac:dyDescent="0.25">
      <c r="B35" s="364"/>
    </row>
    <row r="36" spans="1:27" x14ac:dyDescent="0.25">
      <c r="A36" s="375" t="s">
        <v>239</v>
      </c>
      <c r="B36" s="364"/>
    </row>
    <row r="37" spans="1:27" x14ac:dyDescent="0.25">
      <c r="A37" s="360" t="s">
        <v>284</v>
      </c>
      <c r="B37" s="366">
        <v>44716</v>
      </c>
      <c r="C37" s="364">
        <v>1.5</v>
      </c>
      <c r="D37" s="364">
        <v>30</v>
      </c>
      <c r="E37" s="364">
        <v>0</v>
      </c>
      <c r="F37" s="364">
        <v>100</v>
      </c>
      <c r="G37" s="364">
        <v>100</v>
      </c>
      <c r="H37" s="364">
        <v>7.6999999999999999E-2</v>
      </c>
      <c r="I37" s="364">
        <v>2E-3</v>
      </c>
      <c r="J37" s="362">
        <f>(I37/H37)*100</f>
        <v>2.5974025974025974</v>
      </c>
      <c r="K37" s="364">
        <v>52</v>
      </c>
      <c r="L37" s="364">
        <v>2</v>
      </c>
      <c r="M37" s="381">
        <v>3.4</v>
      </c>
      <c r="N37" s="381">
        <v>0.1</v>
      </c>
      <c r="O37" s="364">
        <v>8.2000000000000007E-3</v>
      </c>
      <c r="P37" s="364">
        <v>2.9999999999999997E-4</v>
      </c>
      <c r="Q37" s="364">
        <v>84</v>
      </c>
      <c r="R37" s="364">
        <v>3</v>
      </c>
      <c r="S37" s="363">
        <v>4200761</v>
      </c>
      <c r="T37" s="363">
        <v>82139</v>
      </c>
      <c r="U37" s="362">
        <f>(T37/S37)*100</f>
        <v>1.9553361878954789</v>
      </c>
      <c r="V37" s="361">
        <v>0.38</v>
      </c>
      <c r="W37" s="361">
        <v>0.38</v>
      </c>
      <c r="X37" s="361">
        <v>0.31</v>
      </c>
      <c r="Y37" s="361">
        <v>0.31</v>
      </c>
      <c r="Z37" s="361">
        <f>W37-Y37</f>
        <v>7.0000000000000007E-2</v>
      </c>
      <c r="AA37" s="361">
        <f>O37/V37</f>
        <v>2.1578947368421055E-2</v>
      </c>
    </row>
    <row r="38" spans="1:27" x14ac:dyDescent="0.25">
      <c r="A38" s="360" t="s">
        <v>53</v>
      </c>
      <c r="B38" s="366">
        <v>44621</v>
      </c>
      <c r="C38" s="364">
        <v>1.5</v>
      </c>
      <c r="D38" s="364">
        <v>30</v>
      </c>
      <c r="E38" s="364">
        <v>3</v>
      </c>
      <c r="F38" s="364">
        <v>100</v>
      </c>
      <c r="G38" s="364">
        <v>100</v>
      </c>
      <c r="H38" s="364">
        <v>0.42</v>
      </c>
      <c r="I38" s="364">
        <v>0.03</v>
      </c>
      <c r="J38" s="362">
        <f>(I38/H38)*100</f>
        <v>7.1428571428571423</v>
      </c>
      <c r="K38" s="364">
        <v>283</v>
      </c>
      <c r="L38" s="364">
        <v>22</v>
      </c>
      <c r="M38" s="362">
        <v>19</v>
      </c>
      <c r="N38" s="362">
        <v>1</v>
      </c>
      <c r="O38" s="364">
        <v>4.4999999999999998E-2</v>
      </c>
      <c r="P38" s="364">
        <v>4.0000000000000001E-3</v>
      </c>
      <c r="Q38" s="364">
        <v>87</v>
      </c>
      <c r="R38" s="364">
        <v>1</v>
      </c>
      <c r="S38" s="363">
        <v>4150755</v>
      </c>
      <c r="T38" s="363">
        <v>108838</v>
      </c>
      <c r="U38" s="362">
        <f>(T38/S38)*100</f>
        <v>2.6221253723720142</v>
      </c>
      <c r="V38" s="361">
        <v>0.42</v>
      </c>
      <c r="W38" s="361">
        <v>0.43</v>
      </c>
      <c r="X38" s="361">
        <v>0.3</v>
      </c>
      <c r="Y38" s="361">
        <v>0.31</v>
      </c>
      <c r="Z38" s="361">
        <f>W38-Y38</f>
        <v>0.12</v>
      </c>
      <c r="AA38" s="361">
        <f>O38/V38</f>
        <v>0.10714285714285714</v>
      </c>
    </row>
    <row r="39" spans="1:27" x14ac:dyDescent="0.25">
      <c r="A39" s="360" t="s">
        <v>283</v>
      </c>
      <c r="B39" s="366">
        <v>45176</v>
      </c>
      <c r="C39" s="364">
        <v>1.5</v>
      </c>
      <c r="D39" s="364">
        <v>30</v>
      </c>
      <c r="E39" s="364">
        <v>3</v>
      </c>
      <c r="F39" s="364">
        <v>100</v>
      </c>
      <c r="G39" s="364">
        <v>100</v>
      </c>
      <c r="H39" s="364">
        <v>1E-3</v>
      </c>
      <c r="I39" s="364">
        <v>2E-3</v>
      </c>
      <c r="J39" s="362">
        <f>(I39/H39)*100</f>
        <v>200</v>
      </c>
      <c r="K39" s="364">
        <v>1</v>
      </c>
      <c r="L39" s="364">
        <v>1</v>
      </c>
      <c r="M39" s="364">
        <v>0.04</v>
      </c>
      <c r="N39" s="362">
        <v>0.08</v>
      </c>
      <c r="O39" s="377">
        <v>1E-4</v>
      </c>
      <c r="P39" s="377">
        <v>2.0000000000000001E-4</v>
      </c>
      <c r="Q39" s="364">
        <v>2</v>
      </c>
      <c r="R39" s="364">
        <v>3</v>
      </c>
      <c r="S39" s="363">
        <v>4282877</v>
      </c>
      <c r="T39" s="363">
        <v>18186</v>
      </c>
      <c r="U39" s="362">
        <f>(T39/S39)*100</f>
        <v>0.42462111333106228</v>
      </c>
      <c r="V39" s="361">
        <v>0.42</v>
      </c>
      <c r="W39" s="361">
        <v>0.43</v>
      </c>
      <c r="X39" s="361">
        <v>0.35</v>
      </c>
      <c r="Y39" s="361">
        <v>0.37</v>
      </c>
      <c r="Z39" s="361">
        <f>W39-Y39</f>
        <v>0.06</v>
      </c>
      <c r="AA39" s="361">
        <f>O39/V39</f>
        <v>2.3809523809523812E-4</v>
      </c>
    </row>
    <row r="40" spans="1:27" x14ac:dyDescent="0.25">
      <c r="A40" s="360" t="s">
        <v>282</v>
      </c>
      <c r="B40" s="366">
        <v>44905</v>
      </c>
      <c r="C40" s="377">
        <v>0</v>
      </c>
      <c r="D40" s="364">
        <v>30</v>
      </c>
      <c r="E40" s="364">
        <v>3</v>
      </c>
      <c r="F40" s="364">
        <v>100</v>
      </c>
      <c r="G40" s="364">
        <v>100</v>
      </c>
      <c r="H40" s="364">
        <v>1.1000000000000001E-3</v>
      </c>
      <c r="I40" s="364">
        <v>8.9999999999999998E-4</v>
      </c>
      <c r="J40" s="362">
        <f>(I40/H40)*100</f>
        <v>81.818181818181813</v>
      </c>
      <c r="K40" s="364">
        <v>1</v>
      </c>
      <c r="L40" s="364">
        <v>1</v>
      </c>
      <c r="M40" s="364">
        <v>0.04</v>
      </c>
      <c r="N40" s="362">
        <v>0.04</v>
      </c>
      <c r="O40" s="377">
        <v>1.1E-4</v>
      </c>
      <c r="P40" s="377">
        <v>1E-4</v>
      </c>
      <c r="Q40" s="364">
        <v>40</v>
      </c>
      <c r="R40" s="364">
        <v>53</v>
      </c>
      <c r="S40" s="363">
        <v>4252553</v>
      </c>
      <c r="T40" s="363">
        <v>33119</v>
      </c>
      <c r="U40" s="362">
        <f>(T40/S40)*100</f>
        <v>0.77880275683806888</v>
      </c>
      <c r="V40" s="361">
        <v>0.34</v>
      </c>
      <c r="W40" s="361">
        <v>0.35</v>
      </c>
      <c r="X40" s="361">
        <v>0.42</v>
      </c>
      <c r="Y40" s="361">
        <v>0.43</v>
      </c>
      <c r="Z40" s="361">
        <f>W40-Y40</f>
        <v>-8.0000000000000016E-2</v>
      </c>
      <c r="AA40" s="361">
        <f>O40/V40</f>
        <v>3.2352941176470585E-4</v>
      </c>
    </row>
    <row r="41" spans="1:27" x14ac:dyDescent="0.25">
      <c r="A41" s="360" t="s">
        <v>281</v>
      </c>
      <c r="B41" s="364">
        <v>7</v>
      </c>
      <c r="C41" s="364">
        <v>1.5</v>
      </c>
      <c r="D41" s="365">
        <v>0</v>
      </c>
      <c r="E41" s="364">
        <v>3</v>
      </c>
      <c r="F41" s="364">
        <v>100</v>
      </c>
      <c r="G41" s="364">
        <v>100</v>
      </c>
      <c r="H41" s="364">
        <v>0</v>
      </c>
      <c r="I41" s="364" t="s">
        <v>67</v>
      </c>
      <c r="J41" s="364" t="s">
        <v>67</v>
      </c>
      <c r="K41" s="364">
        <v>0</v>
      </c>
      <c r="L41" s="364" t="s">
        <v>67</v>
      </c>
      <c r="M41" s="364" t="s">
        <v>67</v>
      </c>
      <c r="N41" s="364" t="s">
        <v>67</v>
      </c>
      <c r="O41" s="364">
        <v>0</v>
      </c>
      <c r="P41" s="364" t="s">
        <v>67</v>
      </c>
      <c r="Q41" s="364" t="s">
        <v>67</v>
      </c>
      <c r="R41" s="364" t="s">
        <v>67</v>
      </c>
      <c r="S41" s="363">
        <v>13686756</v>
      </c>
      <c r="T41" s="363">
        <v>0</v>
      </c>
      <c r="U41" s="362">
        <v>0</v>
      </c>
      <c r="V41" s="361" t="s">
        <v>67</v>
      </c>
      <c r="W41" s="361" t="s">
        <v>67</v>
      </c>
      <c r="X41" s="361">
        <v>8.1000000000000003E-2</v>
      </c>
      <c r="Y41" s="361">
        <v>7.2999999999999995E-2</v>
      </c>
      <c r="Z41" s="361" t="s">
        <v>67</v>
      </c>
      <c r="AA41" s="361" t="s">
        <v>67</v>
      </c>
    </row>
    <row r="42" spans="1:27" x14ac:dyDescent="0.25">
      <c r="A42" s="360" t="s">
        <v>280</v>
      </c>
      <c r="B42" s="364">
        <v>9</v>
      </c>
      <c r="C42" s="364">
        <v>1.5</v>
      </c>
      <c r="D42" s="364">
        <v>30</v>
      </c>
      <c r="E42" s="364">
        <v>3</v>
      </c>
      <c r="F42" s="365">
        <v>0</v>
      </c>
      <c r="G42" s="364">
        <v>100</v>
      </c>
      <c r="H42" s="364">
        <v>0</v>
      </c>
      <c r="I42" s="364" t="s">
        <v>67</v>
      </c>
      <c r="J42" s="364" t="s">
        <v>67</v>
      </c>
      <c r="K42" s="364">
        <v>0</v>
      </c>
      <c r="L42" s="364" t="s">
        <v>67</v>
      </c>
      <c r="M42" s="364" t="s">
        <v>67</v>
      </c>
      <c r="N42" s="364" t="s">
        <v>67</v>
      </c>
      <c r="O42" s="364">
        <v>0</v>
      </c>
      <c r="P42" s="364" t="s">
        <v>67</v>
      </c>
      <c r="Q42" s="364" t="s">
        <v>67</v>
      </c>
      <c r="R42" s="364" t="s">
        <v>67</v>
      </c>
      <c r="S42" s="363">
        <v>13715954</v>
      </c>
      <c r="T42" s="363">
        <v>0</v>
      </c>
      <c r="U42" s="362">
        <v>0</v>
      </c>
      <c r="V42" s="361">
        <v>0.42199999999999999</v>
      </c>
      <c r="W42" s="361">
        <v>0.432</v>
      </c>
      <c r="X42" s="361">
        <v>0.39300000000000002</v>
      </c>
      <c r="Y42" s="361">
        <v>0.39700000000000002</v>
      </c>
      <c r="Z42" s="361">
        <f>W42-Y42</f>
        <v>3.4999999999999976E-2</v>
      </c>
      <c r="AA42" s="361" t="s">
        <v>67</v>
      </c>
    </row>
    <row r="43" spans="1:27" x14ac:dyDescent="0.25">
      <c r="A43" s="360" t="s">
        <v>279</v>
      </c>
      <c r="B43" s="364">
        <v>10</v>
      </c>
      <c r="C43" s="364">
        <v>1.5</v>
      </c>
      <c r="D43" s="364">
        <v>30</v>
      </c>
      <c r="E43" s="364">
        <v>3</v>
      </c>
      <c r="F43" s="364">
        <v>100</v>
      </c>
      <c r="G43" s="364">
        <v>100</v>
      </c>
      <c r="H43" s="364">
        <v>0</v>
      </c>
      <c r="I43" s="364" t="s">
        <v>67</v>
      </c>
      <c r="J43" s="364" t="s">
        <v>67</v>
      </c>
      <c r="K43" s="364">
        <v>0</v>
      </c>
      <c r="L43" s="364" t="s">
        <v>67</v>
      </c>
      <c r="M43" s="364" t="s">
        <v>67</v>
      </c>
      <c r="N43" s="364" t="s">
        <v>67</v>
      </c>
      <c r="O43" s="364">
        <v>0</v>
      </c>
      <c r="P43" s="364" t="s">
        <v>67</v>
      </c>
      <c r="Q43" s="364" t="s">
        <v>67</v>
      </c>
      <c r="R43" s="364" t="s">
        <v>67</v>
      </c>
      <c r="S43" s="363">
        <v>13731831</v>
      </c>
      <c r="T43" s="363">
        <v>0</v>
      </c>
      <c r="U43" s="362">
        <v>0</v>
      </c>
      <c r="V43" s="361">
        <v>0.42199999999999999</v>
      </c>
      <c r="W43" s="361">
        <v>0.432</v>
      </c>
      <c r="X43" s="361">
        <v>0.40200000000000002</v>
      </c>
      <c r="Y43" s="361">
        <v>0.41</v>
      </c>
      <c r="Z43" s="361">
        <f>W43-Y43</f>
        <v>2.200000000000002E-2</v>
      </c>
      <c r="AA43" s="361" t="s">
        <v>67</v>
      </c>
    </row>
    <row r="44" spans="1:27" x14ac:dyDescent="0.25">
      <c r="A44" s="360" t="s">
        <v>278</v>
      </c>
      <c r="B44" s="364" t="s">
        <v>70</v>
      </c>
      <c r="C44" s="364">
        <v>1.5</v>
      </c>
      <c r="D44" s="364">
        <v>30</v>
      </c>
      <c r="E44" s="364">
        <v>3</v>
      </c>
      <c r="F44" s="364">
        <v>100</v>
      </c>
      <c r="G44" s="364">
        <v>100</v>
      </c>
      <c r="H44" s="364">
        <v>0.15</v>
      </c>
      <c r="I44" s="364">
        <v>0.02</v>
      </c>
      <c r="J44" s="362">
        <f>(I44/H44)*100</f>
        <v>13.333333333333334</v>
      </c>
      <c r="K44" s="364">
        <v>102</v>
      </c>
      <c r="L44" s="364">
        <v>12</v>
      </c>
      <c r="M44" s="361">
        <v>6.8</v>
      </c>
      <c r="N44" s="361">
        <v>0.8</v>
      </c>
      <c r="O44" s="364">
        <v>1.6E-2</v>
      </c>
      <c r="P44" s="364">
        <v>2E-3</v>
      </c>
      <c r="Q44" s="364">
        <v>58</v>
      </c>
      <c r="R44" s="364">
        <v>0</v>
      </c>
      <c r="S44" s="363">
        <v>4220031</v>
      </c>
      <c r="T44" s="363">
        <v>26173</v>
      </c>
      <c r="U44" s="362">
        <f>(T44/S44)*100</f>
        <v>0.6202087141066025</v>
      </c>
      <c r="V44" s="361">
        <v>0.43</v>
      </c>
      <c r="W44" s="361">
        <v>0.42</v>
      </c>
      <c r="X44" s="361">
        <v>0.24780112500000001</v>
      </c>
      <c r="Y44" s="361">
        <v>0.25036334999999998</v>
      </c>
      <c r="Z44" s="361">
        <f>W44-Y44</f>
        <v>0.16963665</v>
      </c>
      <c r="AA44" s="361">
        <f>O44/V44</f>
        <v>3.7209302325581395E-2</v>
      </c>
    </row>
    <row r="45" spans="1:27" x14ac:dyDescent="0.25">
      <c r="B45" s="364"/>
    </row>
    <row r="46" spans="1:27" x14ac:dyDescent="0.25">
      <c r="A46" s="375" t="s">
        <v>277</v>
      </c>
      <c r="B46" s="364"/>
    </row>
    <row r="47" spans="1:27" x14ac:dyDescent="0.25">
      <c r="A47" s="367" t="s">
        <v>276</v>
      </c>
      <c r="B47" s="380" t="s">
        <v>275</v>
      </c>
      <c r="C47" s="364">
        <v>1.5</v>
      </c>
      <c r="D47" s="364">
        <v>30</v>
      </c>
      <c r="E47" s="364">
        <v>3</v>
      </c>
      <c r="F47" s="364">
        <v>100</v>
      </c>
      <c r="G47" s="364">
        <v>100</v>
      </c>
      <c r="H47" s="364">
        <v>0.38</v>
      </c>
      <c r="I47" s="364">
        <v>0.02</v>
      </c>
      <c r="J47" s="362">
        <v>5</v>
      </c>
      <c r="K47" s="364">
        <v>254</v>
      </c>
      <c r="L47" s="364">
        <v>14</v>
      </c>
      <c r="M47" s="364">
        <v>16.899999999999999</v>
      </c>
      <c r="N47" s="364">
        <v>1</v>
      </c>
      <c r="O47" s="364">
        <v>0.04</v>
      </c>
      <c r="P47" s="364">
        <v>2E-3</v>
      </c>
      <c r="Q47" s="364">
        <v>89</v>
      </c>
      <c r="R47" s="364">
        <v>0</v>
      </c>
      <c r="S47" s="363">
        <v>14326620</v>
      </c>
      <c r="T47" s="363">
        <v>170094</v>
      </c>
      <c r="U47" s="362">
        <v>1</v>
      </c>
      <c r="V47" s="361">
        <v>0.39894855019999997</v>
      </c>
      <c r="W47" s="361">
        <v>0.40986463429999997</v>
      </c>
      <c r="X47" s="361">
        <v>0.28717601300000001</v>
      </c>
      <c r="Y47" s="361">
        <v>0.29782983660000001</v>
      </c>
      <c r="Z47" s="361"/>
      <c r="AA47" s="361"/>
    </row>
    <row r="48" spans="1:27" x14ac:dyDescent="0.25">
      <c r="A48" s="367" t="s">
        <v>274</v>
      </c>
      <c r="B48" s="380" t="s">
        <v>273</v>
      </c>
      <c r="C48" s="364">
        <v>1.5</v>
      </c>
      <c r="D48" s="364">
        <v>30</v>
      </c>
      <c r="E48" s="364">
        <v>3</v>
      </c>
      <c r="F48" s="364">
        <v>100</v>
      </c>
      <c r="G48" s="364">
        <v>100</v>
      </c>
      <c r="H48" s="364">
        <v>0.52</v>
      </c>
      <c r="I48" s="364">
        <v>0.08</v>
      </c>
      <c r="J48" s="362">
        <v>15</v>
      </c>
      <c r="K48" s="364">
        <v>350</v>
      </c>
      <c r="L48" s="364">
        <v>56</v>
      </c>
      <c r="M48" s="364">
        <v>12</v>
      </c>
      <c r="N48" s="364">
        <v>2</v>
      </c>
      <c r="O48" s="364">
        <v>2.8000000000000001E-2</v>
      </c>
      <c r="P48" s="364">
        <v>4.0000000000000001E-3</v>
      </c>
      <c r="Q48" s="364">
        <v>88</v>
      </c>
      <c r="R48" s="364">
        <v>0</v>
      </c>
      <c r="S48" s="363">
        <v>14318046</v>
      </c>
      <c r="T48" s="363">
        <v>21238</v>
      </c>
      <c r="U48" s="362">
        <v>0</v>
      </c>
      <c r="V48" s="361">
        <v>0.39894855019999997</v>
      </c>
      <c r="W48" s="361">
        <v>0.40986463429999997</v>
      </c>
      <c r="X48" s="361">
        <v>0.2440811843</v>
      </c>
      <c r="Y48" s="361">
        <v>0.25188389420000001</v>
      </c>
      <c r="Z48" s="361"/>
      <c r="AA48" s="361"/>
    </row>
    <row r="49" spans="1:27" x14ac:dyDescent="0.25">
      <c r="A49" s="367" t="s">
        <v>272</v>
      </c>
      <c r="B49" s="380" t="s">
        <v>271</v>
      </c>
      <c r="C49" s="364">
        <v>1.5</v>
      </c>
      <c r="D49" s="364">
        <v>30</v>
      </c>
      <c r="E49" s="364">
        <v>3</v>
      </c>
      <c r="F49" s="364">
        <v>100</v>
      </c>
      <c r="G49" s="364">
        <v>100</v>
      </c>
      <c r="H49" s="377">
        <v>0.74079760869259903</v>
      </c>
      <c r="I49" s="364">
        <v>0</v>
      </c>
      <c r="J49" s="362">
        <v>0</v>
      </c>
      <c r="K49" s="364">
        <v>494</v>
      </c>
      <c r="L49" s="364">
        <v>0</v>
      </c>
      <c r="M49" s="362">
        <v>10.974779388038501</v>
      </c>
      <c r="N49" s="364">
        <v>0</v>
      </c>
      <c r="O49" s="361">
        <v>2.6130427114377401E-2</v>
      </c>
      <c r="P49" s="364">
        <v>0</v>
      </c>
      <c r="Q49" s="364">
        <v>85</v>
      </c>
      <c r="R49" s="364">
        <v>0</v>
      </c>
      <c r="S49" s="363">
        <v>14406526</v>
      </c>
      <c r="T49" s="363">
        <v>0</v>
      </c>
      <c r="U49" s="362">
        <v>0</v>
      </c>
      <c r="V49" s="361">
        <v>0.39894855019999997</v>
      </c>
      <c r="W49" s="361">
        <v>0.40986463429999997</v>
      </c>
      <c r="X49" s="361">
        <v>0.2137794942</v>
      </c>
      <c r="Y49" s="361">
        <v>0.2197605819</v>
      </c>
      <c r="Z49" s="361"/>
      <c r="AA49" s="361"/>
    </row>
    <row r="50" spans="1:27" x14ac:dyDescent="0.25">
      <c r="A50" s="367" t="s">
        <v>270</v>
      </c>
      <c r="B50" s="380" t="s">
        <v>269</v>
      </c>
      <c r="C50" s="364">
        <v>1.5</v>
      </c>
      <c r="D50" s="364">
        <v>30</v>
      </c>
      <c r="E50" s="364">
        <v>3</v>
      </c>
      <c r="F50" s="364">
        <v>100</v>
      </c>
      <c r="G50" s="364">
        <v>100</v>
      </c>
      <c r="H50" s="364">
        <v>0.8</v>
      </c>
      <c r="I50" s="364">
        <v>0.06</v>
      </c>
      <c r="J50" s="362">
        <v>8</v>
      </c>
      <c r="K50" s="364">
        <v>531</v>
      </c>
      <c r="L50" s="364">
        <v>42</v>
      </c>
      <c r="M50" s="364">
        <v>8.8000000000000007</v>
      </c>
      <c r="N50" s="364">
        <v>0.7</v>
      </c>
      <c r="O50" s="364">
        <v>2.1000000000000001E-2</v>
      </c>
      <c r="P50" s="364">
        <v>2E-3</v>
      </c>
      <c r="Q50" s="364">
        <v>86</v>
      </c>
      <c r="R50" s="364">
        <v>0</v>
      </c>
      <c r="S50" s="363">
        <v>14464643</v>
      </c>
      <c r="T50" s="363">
        <v>25426</v>
      </c>
      <c r="U50" s="362">
        <v>0</v>
      </c>
      <c r="V50" s="361">
        <v>0.39894855019999997</v>
      </c>
      <c r="W50" s="361">
        <v>0.40986463429999997</v>
      </c>
      <c r="X50" s="361">
        <v>0.19455318150000001</v>
      </c>
      <c r="Y50" s="361">
        <v>0.19764746729999999</v>
      </c>
      <c r="Z50" s="361"/>
      <c r="AA50" s="361"/>
    </row>
    <row r="51" spans="1:27" x14ac:dyDescent="0.25">
      <c r="A51" s="367" t="s">
        <v>268</v>
      </c>
      <c r="B51" s="380" t="s">
        <v>267</v>
      </c>
      <c r="C51" s="364">
        <v>1.5</v>
      </c>
      <c r="D51" s="364">
        <v>30</v>
      </c>
      <c r="E51" s="364">
        <v>3</v>
      </c>
      <c r="F51" s="364">
        <v>100</v>
      </c>
      <c r="G51" s="364">
        <v>100</v>
      </c>
      <c r="H51" s="377">
        <v>0.87739984332391696</v>
      </c>
      <c r="I51" s="364">
        <v>0</v>
      </c>
      <c r="J51" s="362">
        <v>0</v>
      </c>
      <c r="K51" s="364">
        <v>585</v>
      </c>
      <c r="L51" s="364">
        <v>0</v>
      </c>
      <c r="M51" s="362">
        <v>7.7991097184348099</v>
      </c>
      <c r="N51" s="364">
        <v>0</v>
      </c>
      <c r="O51" s="361">
        <v>1.8569308853416198E-2</v>
      </c>
      <c r="P51" s="364">
        <v>0</v>
      </c>
      <c r="Q51" s="364">
        <v>85</v>
      </c>
      <c r="R51" s="364">
        <v>0</v>
      </c>
      <c r="S51" s="363">
        <v>14249603</v>
      </c>
      <c r="T51" s="363">
        <v>0</v>
      </c>
      <c r="U51" s="362">
        <v>0</v>
      </c>
      <c r="V51" s="361">
        <v>0.39894855019999997</v>
      </c>
      <c r="W51" s="361">
        <v>0.40986463429999997</v>
      </c>
      <c r="X51" s="361">
        <v>0.18629443649999999</v>
      </c>
      <c r="Y51" s="361">
        <v>0.18879731</v>
      </c>
      <c r="Z51" s="361"/>
      <c r="AA51" s="361"/>
    </row>
    <row r="52" spans="1:27" x14ac:dyDescent="0.25">
      <c r="A52" s="367" t="s">
        <v>266</v>
      </c>
      <c r="B52" s="380" t="s">
        <v>265</v>
      </c>
      <c r="C52" s="364">
        <v>1.5</v>
      </c>
      <c r="D52" s="364">
        <v>30</v>
      </c>
      <c r="E52" s="364">
        <v>3</v>
      </c>
      <c r="F52" s="364">
        <v>100</v>
      </c>
      <c r="G52" s="364">
        <v>100</v>
      </c>
      <c r="H52" s="364">
        <v>0.85</v>
      </c>
      <c r="I52" s="364">
        <v>0.01</v>
      </c>
      <c r="J52" s="362">
        <v>1</v>
      </c>
      <c r="K52" s="364">
        <v>569</v>
      </c>
      <c r="L52" s="364">
        <v>10</v>
      </c>
      <c r="M52" s="364">
        <v>6.3</v>
      </c>
      <c r="N52" s="364">
        <v>0.1</v>
      </c>
      <c r="O52" s="364">
        <v>1.4999999999999999E-2</v>
      </c>
      <c r="P52" s="364">
        <v>2.9999999999999997E-4</v>
      </c>
      <c r="Q52" s="364">
        <v>80</v>
      </c>
      <c r="R52" s="364">
        <v>1</v>
      </c>
      <c r="S52" s="363">
        <v>14403058</v>
      </c>
      <c r="T52" s="363">
        <v>55606</v>
      </c>
      <c r="U52" s="362">
        <v>0</v>
      </c>
      <c r="V52" s="361">
        <v>0.39894855019999997</v>
      </c>
      <c r="W52" s="361">
        <v>0.40986463429999997</v>
      </c>
      <c r="X52" s="361">
        <v>0.1955955476</v>
      </c>
      <c r="Y52" s="361">
        <v>0.19767051939999999</v>
      </c>
      <c r="Z52" s="361"/>
      <c r="AA52" s="361"/>
    </row>
    <row r="53" spans="1:27" x14ac:dyDescent="0.25">
      <c r="A53" s="367" t="s">
        <v>264</v>
      </c>
      <c r="B53" s="380" t="s">
        <v>263</v>
      </c>
      <c r="C53" s="364">
        <v>1.5</v>
      </c>
      <c r="D53" s="364">
        <v>30</v>
      </c>
      <c r="E53" s="364">
        <v>3</v>
      </c>
      <c r="F53" s="364">
        <v>100</v>
      </c>
      <c r="G53" s="364">
        <v>100</v>
      </c>
      <c r="H53" s="377">
        <v>0.97433572661512602</v>
      </c>
      <c r="I53" s="364">
        <v>0</v>
      </c>
      <c r="J53" s="362">
        <v>0</v>
      </c>
      <c r="K53" s="364">
        <v>650</v>
      </c>
      <c r="L53" s="364">
        <v>0</v>
      </c>
      <c r="M53" s="362">
        <v>6.1862585816833402</v>
      </c>
      <c r="N53" s="364">
        <v>0</v>
      </c>
      <c r="O53" s="361">
        <v>1.4729187099246E-2</v>
      </c>
      <c r="P53" s="364">
        <v>0</v>
      </c>
      <c r="Q53" s="364">
        <v>80</v>
      </c>
      <c r="R53" s="364">
        <v>0</v>
      </c>
      <c r="S53" s="363">
        <v>14399330</v>
      </c>
      <c r="T53" s="363">
        <v>0</v>
      </c>
      <c r="U53" s="362">
        <v>0</v>
      </c>
      <c r="V53" s="361">
        <v>0.39894855019999997</v>
      </c>
      <c r="W53" s="361">
        <v>0.40986463429999997</v>
      </c>
      <c r="X53" s="361">
        <v>0.175069958</v>
      </c>
      <c r="Y53" s="361">
        <v>0.1770775765</v>
      </c>
      <c r="Z53" s="361"/>
      <c r="AA53" s="361"/>
    </row>
    <row r="54" spans="1:27" x14ac:dyDescent="0.25">
      <c r="A54" s="367" t="s">
        <v>262</v>
      </c>
      <c r="B54" s="380" t="s">
        <v>261</v>
      </c>
      <c r="C54" s="364">
        <v>1.5</v>
      </c>
      <c r="D54" s="364">
        <v>30</v>
      </c>
      <c r="E54" s="364">
        <v>3</v>
      </c>
      <c r="F54" s="364">
        <v>100</v>
      </c>
      <c r="G54" s="364">
        <v>100</v>
      </c>
      <c r="H54" s="364">
        <v>0.9</v>
      </c>
      <c r="I54" s="364">
        <v>0.1</v>
      </c>
      <c r="J54" s="362">
        <v>11</v>
      </c>
      <c r="K54" s="364">
        <v>600</v>
      </c>
      <c r="L54" s="364">
        <v>69</v>
      </c>
      <c r="M54" s="364">
        <v>5</v>
      </c>
      <c r="N54" s="364">
        <v>0.6</v>
      </c>
      <c r="O54" s="364">
        <v>1.2E-2</v>
      </c>
      <c r="P54" s="364">
        <v>1E-3</v>
      </c>
      <c r="Q54" s="364">
        <v>79</v>
      </c>
      <c r="R54" s="364">
        <v>2</v>
      </c>
      <c r="S54" s="363">
        <v>14472892</v>
      </c>
      <c r="T54" s="363">
        <v>87794</v>
      </c>
      <c r="U54" s="362">
        <v>1</v>
      </c>
      <c r="V54" s="361">
        <v>0.39894855019999997</v>
      </c>
      <c r="W54" s="361">
        <v>0.40986463429999997</v>
      </c>
      <c r="X54" s="361">
        <v>0.1903411746</v>
      </c>
      <c r="Y54" s="361">
        <v>0.1911999583</v>
      </c>
      <c r="Z54" s="361"/>
      <c r="AA54" s="361"/>
    </row>
    <row r="55" spans="1:27" x14ac:dyDescent="0.25">
      <c r="B55" s="364"/>
    </row>
    <row r="56" spans="1:27" x14ac:dyDescent="0.25">
      <c r="A56" s="375" t="s">
        <v>240</v>
      </c>
      <c r="B56" s="364"/>
    </row>
    <row r="57" spans="1:27" x14ac:dyDescent="0.25">
      <c r="A57" s="360" t="s">
        <v>260</v>
      </c>
      <c r="B57" s="365" t="s">
        <v>102</v>
      </c>
      <c r="C57" s="377">
        <v>5.0999999999999996</v>
      </c>
      <c r="D57" s="362">
        <v>87.2</v>
      </c>
      <c r="E57" s="362">
        <v>16.7</v>
      </c>
      <c r="F57" s="362">
        <v>176.9</v>
      </c>
      <c r="G57" s="362">
        <v>460.3</v>
      </c>
      <c r="H57" s="364">
        <v>0.6</v>
      </c>
      <c r="I57" s="364">
        <v>0.03</v>
      </c>
      <c r="J57" s="362">
        <f>(I57/H57)*100</f>
        <v>5</v>
      </c>
      <c r="K57" s="364">
        <v>118</v>
      </c>
      <c r="L57" s="364">
        <v>6</v>
      </c>
      <c r="M57" s="364">
        <v>7.8</v>
      </c>
      <c r="N57" s="364">
        <v>0.4</v>
      </c>
      <c r="O57" s="364">
        <v>6.3E-2</v>
      </c>
      <c r="P57" s="364">
        <v>3.0000000000000001E-3</v>
      </c>
      <c r="Q57" s="364">
        <v>88</v>
      </c>
      <c r="R57" s="364">
        <v>0</v>
      </c>
      <c r="S57" s="378">
        <v>14277569</v>
      </c>
      <c r="T57" s="378">
        <v>77612</v>
      </c>
      <c r="U57" s="362">
        <f>(T57/S57)*100</f>
        <v>0.54359394095731561</v>
      </c>
      <c r="V57" s="361">
        <v>1.33</v>
      </c>
      <c r="W57" s="361">
        <v>1.36</v>
      </c>
      <c r="X57" s="361">
        <v>1</v>
      </c>
      <c r="Y57" s="361">
        <v>1.02</v>
      </c>
      <c r="Z57" s="361">
        <f>W57-Y57</f>
        <v>0.34000000000000008</v>
      </c>
      <c r="AA57" s="361">
        <f>O57/(1-(10^-V57))</f>
        <v>6.609132345123199E-2</v>
      </c>
    </row>
    <row r="58" spans="1:27" x14ac:dyDescent="0.25">
      <c r="B58" s="365" t="s">
        <v>107</v>
      </c>
      <c r="C58" s="377">
        <v>3.6</v>
      </c>
      <c r="D58" s="362">
        <v>114.6</v>
      </c>
      <c r="E58" s="362">
        <v>29.7</v>
      </c>
      <c r="F58" s="362">
        <v>241.6</v>
      </c>
      <c r="G58" s="362">
        <v>251.9</v>
      </c>
      <c r="H58" s="364">
        <v>1.07</v>
      </c>
      <c r="I58" s="364">
        <v>0.06</v>
      </c>
      <c r="J58" s="362">
        <f>(I58/H58)*100</f>
        <v>5.6074766355140175</v>
      </c>
      <c r="K58" s="364">
        <v>297</v>
      </c>
      <c r="L58" s="364">
        <v>16</v>
      </c>
      <c r="M58" s="364">
        <v>20</v>
      </c>
      <c r="N58" s="364">
        <v>1</v>
      </c>
      <c r="O58" s="364">
        <v>0.113</v>
      </c>
      <c r="P58" s="364">
        <v>6.0000000000000001E-3</v>
      </c>
      <c r="Q58" s="364">
        <v>89</v>
      </c>
      <c r="R58" s="364">
        <v>2</v>
      </c>
      <c r="S58" s="378">
        <v>14224347</v>
      </c>
      <c r="T58" s="378">
        <v>5060</v>
      </c>
      <c r="U58" s="362">
        <f>(T58/S58)*100</f>
        <v>3.5572810477697149E-2</v>
      </c>
      <c r="V58" s="361">
        <v>1.49</v>
      </c>
      <c r="W58" s="361">
        <v>1.53</v>
      </c>
      <c r="X58" s="361">
        <v>1.08</v>
      </c>
      <c r="Y58" s="361">
        <v>1.1200000000000001</v>
      </c>
      <c r="Z58" s="361">
        <f>W58-Y58</f>
        <v>0.40999999999999992</v>
      </c>
      <c r="AA58" s="361">
        <f>O58/(1-(10^-V58))</f>
        <v>0.1167788908337065</v>
      </c>
    </row>
    <row r="59" spans="1:27" x14ac:dyDescent="0.25">
      <c r="B59" s="365" t="s">
        <v>110</v>
      </c>
      <c r="C59" s="377">
        <v>4.7</v>
      </c>
      <c r="D59" s="362">
        <v>111.6</v>
      </c>
      <c r="E59" s="362">
        <v>17.2</v>
      </c>
      <c r="F59" s="362">
        <v>241.8</v>
      </c>
      <c r="G59" s="362">
        <v>445.4</v>
      </c>
      <c r="H59" s="364">
        <v>0.5</v>
      </c>
      <c r="I59" s="364">
        <v>0.08</v>
      </c>
      <c r="J59" s="362">
        <f>(I59/H59)*100</f>
        <v>16</v>
      </c>
      <c r="K59" s="364">
        <v>107</v>
      </c>
      <c r="L59" s="364">
        <v>17</v>
      </c>
      <c r="M59" s="364">
        <v>7</v>
      </c>
      <c r="N59" s="364">
        <v>1</v>
      </c>
      <c r="O59" s="364">
        <v>5.2999999999999999E-2</v>
      </c>
      <c r="P59" s="364">
        <v>8.0000000000000002E-3</v>
      </c>
      <c r="Q59" s="364">
        <v>83</v>
      </c>
      <c r="R59" s="364">
        <v>2</v>
      </c>
      <c r="S59" s="378">
        <v>14546596</v>
      </c>
      <c r="T59" s="378">
        <v>144687</v>
      </c>
      <c r="U59" s="362">
        <f>(T59/S59)*100</f>
        <v>0.99464507022811388</v>
      </c>
      <c r="V59" s="361">
        <v>1.5</v>
      </c>
      <c r="W59" s="361">
        <v>1.54</v>
      </c>
      <c r="X59" s="361">
        <v>0.98</v>
      </c>
      <c r="Y59" s="361">
        <v>1.02</v>
      </c>
      <c r="Z59" s="361">
        <f>W59-Y59</f>
        <v>0.52</v>
      </c>
      <c r="AA59" s="361">
        <f>O59/(1-(10^-V59))</f>
        <v>5.4730737897787027E-2</v>
      </c>
    </row>
    <row r="60" spans="1:27" x14ac:dyDescent="0.25">
      <c r="B60" s="365" t="s">
        <v>112</v>
      </c>
      <c r="C60" s="377">
        <v>1.5</v>
      </c>
      <c r="D60" s="362">
        <v>30.2</v>
      </c>
      <c r="E60" s="362">
        <v>2.6</v>
      </c>
      <c r="F60" s="362">
        <v>95.6</v>
      </c>
      <c r="G60" s="362">
        <v>72.3</v>
      </c>
      <c r="H60" s="362">
        <v>0.29499999999999998</v>
      </c>
      <c r="I60" s="364">
        <v>8.9999999999999993E-3</v>
      </c>
      <c r="J60" s="362">
        <f>(I60/H60)*100</f>
        <v>3.0508474576271185</v>
      </c>
      <c r="K60" s="364">
        <v>197</v>
      </c>
      <c r="L60" s="364">
        <v>6</v>
      </c>
      <c r="M60" s="377">
        <v>13.1</v>
      </c>
      <c r="N60" s="364">
        <v>0.4</v>
      </c>
      <c r="O60" s="362">
        <v>3.1199999999999999E-2</v>
      </c>
      <c r="P60" s="364">
        <v>1E-3</v>
      </c>
      <c r="Q60" s="364">
        <v>89</v>
      </c>
      <c r="R60" s="364">
        <v>1</v>
      </c>
      <c r="S60" s="363">
        <v>14268078</v>
      </c>
      <c r="T60" s="363">
        <v>53350</v>
      </c>
      <c r="U60" s="362">
        <f>(T60/S60)*100</f>
        <v>0.37391160883757435</v>
      </c>
      <c r="V60" s="361">
        <v>0.37</v>
      </c>
      <c r="W60" s="361">
        <v>0.37</v>
      </c>
      <c r="X60" s="361">
        <v>0.27</v>
      </c>
      <c r="Y60" s="361">
        <v>0.28000000000000003</v>
      </c>
      <c r="Z60" s="361">
        <f>W60-Y60</f>
        <v>8.9999999999999969E-2</v>
      </c>
      <c r="AA60" s="361">
        <f>O60/(1-(10^-V60))</f>
        <v>5.4410334166638506E-2</v>
      </c>
    </row>
    <row r="61" spans="1:27" x14ac:dyDescent="0.25">
      <c r="B61" s="365">
        <v>6</v>
      </c>
      <c r="C61" s="377">
        <v>5.8</v>
      </c>
      <c r="D61" s="362">
        <v>95.1</v>
      </c>
      <c r="E61" s="362">
        <v>30</v>
      </c>
      <c r="F61" s="362">
        <v>173.5</v>
      </c>
      <c r="G61" s="362">
        <v>584.1</v>
      </c>
      <c r="H61" s="364">
        <v>0</v>
      </c>
      <c r="I61" s="364">
        <v>0</v>
      </c>
      <c r="J61" s="362">
        <v>0</v>
      </c>
      <c r="K61" s="364">
        <v>0</v>
      </c>
      <c r="L61" s="364">
        <v>0</v>
      </c>
      <c r="M61" s="364">
        <v>0</v>
      </c>
      <c r="N61" s="364">
        <v>0</v>
      </c>
      <c r="O61" s="364">
        <v>0</v>
      </c>
      <c r="P61" s="364">
        <v>0</v>
      </c>
      <c r="Q61" s="364">
        <v>0</v>
      </c>
      <c r="R61" s="364">
        <v>0</v>
      </c>
      <c r="S61" s="378" t="s">
        <v>67</v>
      </c>
      <c r="T61" s="378" t="s">
        <v>67</v>
      </c>
      <c r="U61" s="362" t="s">
        <v>67</v>
      </c>
      <c r="V61" s="361" t="s">
        <v>67</v>
      </c>
      <c r="W61" s="361" t="s">
        <v>67</v>
      </c>
      <c r="X61" s="361" t="s">
        <v>67</v>
      </c>
      <c r="Y61" s="361" t="s">
        <v>67</v>
      </c>
      <c r="Z61" s="361" t="s">
        <v>67</v>
      </c>
      <c r="AA61" s="361" t="s">
        <v>67</v>
      </c>
    </row>
    <row r="62" spans="1:27" x14ac:dyDescent="0.25">
      <c r="A62" s="360" t="s">
        <v>259</v>
      </c>
      <c r="B62" s="379" t="s">
        <v>123</v>
      </c>
      <c r="C62" s="377">
        <v>7.2</v>
      </c>
      <c r="D62" s="362">
        <v>96.3</v>
      </c>
      <c r="E62" s="362">
        <v>17</v>
      </c>
      <c r="F62" s="362">
        <v>197.6</v>
      </c>
      <c r="G62" s="362">
        <v>597.6</v>
      </c>
      <c r="H62" s="364">
        <v>0.18</v>
      </c>
      <c r="I62" s="364">
        <v>0.06</v>
      </c>
      <c r="J62" s="362">
        <f t="shared" ref="J62:J73" si="5">(I62/H62)*100</f>
        <v>33.333333333333329</v>
      </c>
      <c r="K62" s="364">
        <v>25</v>
      </c>
      <c r="L62" s="364">
        <v>9</v>
      </c>
      <c r="M62" s="364">
        <v>1.6</v>
      </c>
      <c r="N62" s="364">
        <v>0.6</v>
      </c>
      <c r="O62" s="364">
        <v>1.9E-2</v>
      </c>
      <c r="P62" s="364">
        <v>7.0000000000000001E-3</v>
      </c>
      <c r="Q62" s="364">
        <v>86</v>
      </c>
      <c r="R62" s="364">
        <v>1</v>
      </c>
      <c r="S62" s="363">
        <v>14027248</v>
      </c>
      <c r="T62" s="363">
        <v>280659</v>
      </c>
      <c r="U62" s="362">
        <f t="shared" ref="U62:U73" si="6">(T62/S62)*100</f>
        <v>2.0008129891194626</v>
      </c>
      <c r="V62" s="361">
        <v>0.44</v>
      </c>
      <c r="W62" s="361">
        <v>0.45</v>
      </c>
      <c r="X62" s="361">
        <v>0.43</v>
      </c>
      <c r="Y62" s="361">
        <v>0.44</v>
      </c>
      <c r="Z62" s="361">
        <f t="shared" ref="Z62:Z93" si="7">W62-Y62</f>
        <v>1.0000000000000009E-2</v>
      </c>
      <c r="AA62" s="361">
        <f t="shared" ref="AA62:AA93" si="8">O62/(1-(10^-V62))</f>
        <v>2.9830970878451834E-2</v>
      </c>
    </row>
    <row r="63" spans="1:27" x14ac:dyDescent="0.25">
      <c r="B63" s="365" t="s">
        <v>117</v>
      </c>
      <c r="C63" s="377">
        <v>3</v>
      </c>
      <c r="D63" s="362">
        <v>135.1</v>
      </c>
      <c r="E63" s="362">
        <v>22.2</v>
      </c>
      <c r="F63" s="362">
        <v>177.3</v>
      </c>
      <c r="G63" s="362">
        <v>613.20000000000005</v>
      </c>
      <c r="H63" s="361">
        <v>0.26671</v>
      </c>
      <c r="I63" s="361">
        <v>3.0000000000000001E-6</v>
      </c>
      <c r="J63" s="362">
        <f t="shared" si="5"/>
        <v>1.1248172172022045E-3</v>
      </c>
      <c r="K63" s="364">
        <v>89</v>
      </c>
      <c r="L63" s="364">
        <v>0</v>
      </c>
      <c r="M63" s="377">
        <v>5.9333</v>
      </c>
      <c r="N63" s="364">
        <v>0</v>
      </c>
      <c r="O63" s="361">
        <v>2.8223000000000002E-2</v>
      </c>
      <c r="P63" s="361">
        <v>3.9999999999999998E-7</v>
      </c>
      <c r="Q63" s="364">
        <v>89</v>
      </c>
      <c r="R63" s="364">
        <v>0</v>
      </c>
      <c r="S63" s="363">
        <v>13851449</v>
      </c>
      <c r="T63" s="363">
        <v>43575</v>
      </c>
      <c r="U63" s="362">
        <f t="shared" si="6"/>
        <v>0.31458802613358355</v>
      </c>
      <c r="V63" s="361">
        <v>0.62</v>
      </c>
      <c r="W63" s="361">
        <v>0.63</v>
      </c>
      <c r="X63" s="361">
        <v>0.33</v>
      </c>
      <c r="Y63" s="361">
        <v>0.34</v>
      </c>
      <c r="Z63" s="361">
        <f t="shared" si="7"/>
        <v>0.28999999999999998</v>
      </c>
      <c r="AA63" s="361">
        <f t="shared" si="8"/>
        <v>3.7129824537891078E-2</v>
      </c>
    </row>
    <row r="64" spans="1:27" x14ac:dyDescent="0.25">
      <c r="B64" s="365" t="s">
        <v>126</v>
      </c>
      <c r="C64" s="377">
        <v>3.2</v>
      </c>
      <c r="D64" s="362">
        <v>98.8</v>
      </c>
      <c r="E64" s="362">
        <v>26</v>
      </c>
      <c r="F64" s="362">
        <v>192.9</v>
      </c>
      <c r="G64" s="362">
        <v>592.70000000000005</v>
      </c>
      <c r="H64" s="364">
        <v>0.29699999999999999</v>
      </c>
      <c r="I64" s="364">
        <v>2E-3</v>
      </c>
      <c r="J64" s="362">
        <f t="shared" si="5"/>
        <v>0.67340067340067344</v>
      </c>
      <c r="K64" s="364">
        <v>93</v>
      </c>
      <c r="L64" s="364">
        <v>1</v>
      </c>
      <c r="M64" s="364">
        <v>6.17</v>
      </c>
      <c r="N64" s="364">
        <v>0.05</v>
      </c>
      <c r="O64" s="364">
        <v>3.1399999999999997E-2</v>
      </c>
      <c r="P64" s="364">
        <v>2.0000000000000001E-4</v>
      </c>
      <c r="Q64" s="364">
        <v>89</v>
      </c>
      <c r="R64" s="364">
        <v>1</v>
      </c>
      <c r="S64" s="363">
        <v>13235514</v>
      </c>
      <c r="T64" s="363">
        <v>839988</v>
      </c>
      <c r="U64" s="362">
        <f t="shared" si="6"/>
        <v>6.3464705639690315</v>
      </c>
      <c r="V64" s="361">
        <v>0.37</v>
      </c>
      <c r="W64" s="361">
        <v>0.37</v>
      </c>
      <c r="X64" s="361">
        <v>0.46</v>
      </c>
      <c r="Y64" s="361">
        <v>0.47</v>
      </c>
      <c r="Z64" s="361">
        <f t="shared" si="7"/>
        <v>-9.9999999999999978E-2</v>
      </c>
      <c r="AA64" s="361">
        <f t="shared" si="8"/>
        <v>5.4759118360014389E-2</v>
      </c>
    </row>
    <row r="65" spans="1:27" x14ac:dyDescent="0.25">
      <c r="B65" s="365" t="s">
        <v>118</v>
      </c>
      <c r="C65" s="377">
        <v>2.2000000000000002</v>
      </c>
      <c r="D65" s="362">
        <v>46.6</v>
      </c>
      <c r="E65" s="362">
        <v>8.1</v>
      </c>
      <c r="F65" s="362">
        <v>109.2</v>
      </c>
      <c r="G65" s="362">
        <v>131.6</v>
      </c>
      <c r="H65" s="364">
        <v>0.54</v>
      </c>
      <c r="I65" s="364">
        <v>0.03</v>
      </c>
      <c r="J65" s="362">
        <f t="shared" si="5"/>
        <v>5.5555555555555554</v>
      </c>
      <c r="K65" s="364">
        <v>246</v>
      </c>
      <c r="L65" s="364">
        <v>12</v>
      </c>
      <c r="M65" s="364">
        <v>16.399999999999999</v>
      </c>
      <c r="N65" s="364">
        <v>0.8</v>
      </c>
      <c r="O65" s="364">
        <v>5.7000000000000002E-2</v>
      </c>
      <c r="P65" s="364">
        <v>3.0000000000000001E-3</v>
      </c>
      <c r="Q65" s="364">
        <v>88</v>
      </c>
      <c r="R65" s="364">
        <v>0</v>
      </c>
      <c r="S65" s="363">
        <v>13842971</v>
      </c>
      <c r="T65" s="363">
        <v>237382</v>
      </c>
      <c r="U65" s="362">
        <f t="shared" si="6"/>
        <v>1.7148197449810449</v>
      </c>
      <c r="V65" s="361">
        <v>0.56000000000000005</v>
      </c>
      <c r="W65" s="361">
        <v>0.57999999999999996</v>
      </c>
      <c r="X65" s="361">
        <v>0.38</v>
      </c>
      <c r="Y65" s="361">
        <v>0.4</v>
      </c>
      <c r="Z65" s="361">
        <f t="shared" si="7"/>
        <v>0.17999999999999994</v>
      </c>
      <c r="AA65" s="361">
        <f t="shared" si="8"/>
        <v>7.8666573462317549E-2</v>
      </c>
    </row>
    <row r="66" spans="1:27" x14ac:dyDescent="0.25">
      <c r="B66" s="365" t="s">
        <v>128</v>
      </c>
      <c r="C66" s="377">
        <v>6.2</v>
      </c>
      <c r="D66" s="362">
        <v>75.3</v>
      </c>
      <c r="E66" s="362">
        <v>30</v>
      </c>
      <c r="F66" s="362">
        <v>195</v>
      </c>
      <c r="G66" s="362">
        <v>638.29999999999995</v>
      </c>
      <c r="H66" s="364">
        <v>0.34</v>
      </c>
      <c r="I66" s="364">
        <v>0.01</v>
      </c>
      <c r="J66" s="362">
        <f t="shared" si="5"/>
        <v>2.9411764705882351</v>
      </c>
      <c r="K66" s="364">
        <v>55</v>
      </c>
      <c r="L66" s="364">
        <v>2</v>
      </c>
      <c r="M66" s="364">
        <v>3.6</v>
      </c>
      <c r="N66" s="364">
        <v>0.1</v>
      </c>
      <c r="O66" s="364">
        <v>3.5999999999999997E-2</v>
      </c>
      <c r="P66" s="364">
        <v>1E-3</v>
      </c>
      <c r="Q66" s="364">
        <v>88</v>
      </c>
      <c r="R66" s="364">
        <v>1</v>
      </c>
      <c r="S66" s="363">
        <v>13361574</v>
      </c>
      <c r="T66" s="363">
        <v>197201</v>
      </c>
      <c r="U66" s="362">
        <f t="shared" si="6"/>
        <v>1.4758815091695034</v>
      </c>
      <c r="V66" s="361">
        <v>0.35</v>
      </c>
      <c r="W66" s="361">
        <v>0.35</v>
      </c>
      <c r="X66" s="361">
        <v>0.45</v>
      </c>
      <c r="Y66" s="361">
        <v>0.45</v>
      </c>
      <c r="Z66" s="361">
        <f t="shared" si="7"/>
        <v>-0.10000000000000003</v>
      </c>
      <c r="AA66" s="361">
        <f t="shared" si="8"/>
        <v>6.5062231101995424E-2</v>
      </c>
    </row>
    <row r="67" spans="1:27" x14ac:dyDescent="0.25">
      <c r="A67" s="360" t="s">
        <v>258</v>
      </c>
      <c r="B67" s="365" t="s">
        <v>100</v>
      </c>
      <c r="C67" s="377">
        <v>1.5</v>
      </c>
      <c r="D67" s="362">
        <v>103.5</v>
      </c>
      <c r="E67" s="362">
        <v>28.8</v>
      </c>
      <c r="F67" s="362">
        <v>204.1</v>
      </c>
      <c r="G67" s="362">
        <v>596.29999999999995</v>
      </c>
      <c r="H67" s="364">
        <v>0.249</v>
      </c>
      <c r="I67" s="364">
        <v>7.0000000000000001E-3</v>
      </c>
      <c r="J67" s="362">
        <f t="shared" si="5"/>
        <v>2.8112449799196786</v>
      </c>
      <c r="K67" s="364">
        <v>166</v>
      </c>
      <c r="L67" s="364">
        <v>4</v>
      </c>
      <c r="M67" s="364">
        <v>11.1</v>
      </c>
      <c r="N67" s="364">
        <v>0.3</v>
      </c>
      <c r="O67" s="364">
        <v>2.63E-2</v>
      </c>
      <c r="P67" s="364">
        <v>6.9999999999999999E-4</v>
      </c>
      <c r="Q67" s="364">
        <v>90</v>
      </c>
      <c r="R67" s="364">
        <v>0</v>
      </c>
      <c r="S67" s="363">
        <v>12623691</v>
      </c>
      <c r="T67" s="363">
        <v>114114</v>
      </c>
      <c r="U67" s="362">
        <f t="shared" si="6"/>
        <v>0.90396699348867138</v>
      </c>
      <c r="V67" s="361">
        <v>1.82</v>
      </c>
      <c r="W67" s="361">
        <v>1.86</v>
      </c>
      <c r="X67" s="361">
        <v>0.44</v>
      </c>
      <c r="Y67" s="361">
        <v>0.44</v>
      </c>
      <c r="Z67" s="361">
        <f t="shared" si="7"/>
        <v>1.4200000000000002</v>
      </c>
      <c r="AA67" s="361">
        <f t="shared" si="8"/>
        <v>2.670418418351268E-2</v>
      </c>
    </row>
    <row r="68" spans="1:27" x14ac:dyDescent="0.25">
      <c r="B68" s="365" t="s">
        <v>102</v>
      </c>
      <c r="C68" s="377">
        <v>2.8</v>
      </c>
      <c r="D68" s="362">
        <v>85</v>
      </c>
      <c r="E68" s="362">
        <v>21.4</v>
      </c>
      <c r="F68" s="362">
        <v>174.6</v>
      </c>
      <c r="G68" s="362">
        <v>491.1</v>
      </c>
      <c r="H68" s="364">
        <v>0.36299999999999999</v>
      </c>
      <c r="I68" s="364">
        <v>7.0000000000000001E-3</v>
      </c>
      <c r="J68" s="362">
        <f t="shared" si="5"/>
        <v>1.9283746556473829</v>
      </c>
      <c r="K68" s="364">
        <v>130</v>
      </c>
      <c r="L68" s="364">
        <v>2</v>
      </c>
      <c r="M68" s="364">
        <v>8.6</v>
      </c>
      <c r="N68" s="364">
        <v>0.1</v>
      </c>
      <c r="O68" s="364">
        <v>3.8399999999999997E-2</v>
      </c>
      <c r="P68" s="364">
        <v>6.9999999999999999E-4</v>
      </c>
      <c r="Q68" s="364">
        <v>89</v>
      </c>
      <c r="R68" s="364">
        <v>1</v>
      </c>
      <c r="S68" s="363">
        <v>12790144</v>
      </c>
      <c r="T68" s="363">
        <v>208127</v>
      </c>
      <c r="U68" s="362">
        <f t="shared" si="6"/>
        <v>1.6272451662780341</v>
      </c>
      <c r="V68" s="361">
        <v>1.34</v>
      </c>
      <c r="W68" s="361">
        <v>1.37</v>
      </c>
      <c r="X68" s="361">
        <v>0.55000000000000004</v>
      </c>
      <c r="Y68" s="361">
        <v>0.56000000000000005</v>
      </c>
      <c r="Z68" s="361">
        <f t="shared" si="7"/>
        <v>0.81</v>
      </c>
      <c r="AA68" s="361">
        <f t="shared" si="8"/>
        <v>4.0239290441949793E-2</v>
      </c>
    </row>
    <row r="69" spans="1:27" x14ac:dyDescent="0.25">
      <c r="B69" s="365" t="s">
        <v>107</v>
      </c>
      <c r="C69" s="377">
        <v>5.5</v>
      </c>
      <c r="D69" s="362">
        <v>117.3</v>
      </c>
      <c r="E69" s="362">
        <v>29.3</v>
      </c>
      <c r="F69" s="362">
        <v>260</v>
      </c>
      <c r="G69" s="362">
        <v>383.4</v>
      </c>
      <c r="H69" s="364">
        <v>0.7</v>
      </c>
      <c r="I69" s="364">
        <v>0.08</v>
      </c>
      <c r="J69" s="362">
        <f t="shared" si="5"/>
        <v>11.428571428571429</v>
      </c>
      <c r="K69" s="364">
        <v>127</v>
      </c>
      <c r="L69" s="364">
        <v>16</v>
      </c>
      <c r="M69" s="364">
        <v>8</v>
      </c>
      <c r="N69" s="364">
        <v>1</v>
      </c>
      <c r="O69" s="364">
        <v>7.3999999999999996E-2</v>
      </c>
      <c r="P69" s="364">
        <v>8.9999999999999993E-3</v>
      </c>
      <c r="Q69" s="364">
        <v>92</v>
      </c>
      <c r="R69" s="364">
        <v>1</v>
      </c>
      <c r="S69" s="363">
        <v>12820393</v>
      </c>
      <c r="T69" s="363">
        <v>60248</v>
      </c>
      <c r="U69" s="362">
        <f t="shared" si="6"/>
        <v>0.46993879204795042</v>
      </c>
      <c r="V69" s="361">
        <v>1.81</v>
      </c>
      <c r="W69" s="361">
        <v>1.84</v>
      </c>
      <c r="X69" s="361">
        <v>1.21</v>
      </c>
      <c r="Y69" s="361">
        <v>1.24</v>
      </c>
      <c r="Z69" s="361">
        <f t="shared" si="7"/>
        <v>0.60000000000000009</v>
      </c>
      <c r="AA69" s="361">
        <f t="shared" si="8"/>
        <v>7.5164154922911175E-2</v>
      </c>
    </row>
    <row r="70" spans="1:27" x14ac:dyDescent="0.25">
      <c r="B70" s="365" t="s">
        <v>110</v>
      </c>
      <c r="C70" s="377">
        <v>7.5</v>
      </c>
      <c r="D70" s="362">
        <v>97</v>
      </c>
      <c r="E70" s="362">
        <v>28.3</v>
      </c>
      <c r="F70" s="362">
        <v>268.2</v>
      </c>
      <c r="G70" s="362">
        <v>731.1</v>
      </c>
      <c r="H70" s="364">
        <v>0.27</v>
      </c>
      <c r="I70" s="364">
        <v>0.01</v>
      </c>
      <c r="J70" s="362">
        <f t="shared" si="5"/>
        <v>3.7037037037037033</v>
      </c>
      <c r="K70" s="364">
        <v>36</v>
      </c>
      <c r="L70" s="364">
        <v>2</v>
      </c>
      <c r="M70" s="364">
        <v>2.4</v>
      </c>
      <c r="N70" s="364">
        <v>0.1</v>
      </c>
      <c r="O70" s="364">
        <v>2.8000000000000001E-2</v>
      </c>
      <c r="P70" s="364">
        <v>1E-3</v>
      </c>
      <c r="Q70" s="364">
        <v>90</v>
      </c>
      <c r="R70" s="364">
        <v>1</v>
      </c>
      <c r="S70" s="363">
        <v>12605794</v>
      </c>
      <c r="T70" s="363">
        <v>276497</v>
      </c>
      <c r="U70" s="362">
        <f t="shared" si="6"/>
        <v>2.1934120135550366</v>
      </c>
      <c r="V70" s="361">
        <v>1.71</v>
      </c>
      <c r="W70" s="361">
        <v>1.73</v>
      </c>
      <c r="X70" s="361">
        <v>0.21</v>
      </c>
      <c r="Y70" s="361">
        <v>0.21</v>
      </c>
      <c r="Z70" s="361">
        <f t="shared" si="7"/>
        <v>1.52</v>
      </c>
      <c r="AA70" s="361">
        <f t="shared" si="8"/>
        <v>2.8556813485612186E-2</v>
      </c>
    </row>
    <row r="71" spans="1:27" x14ac:dyDescent="0.25">
      <c r="A71" s="360" t="s">
        <v>257</v>
      </c>
      <c r="B71" s="365" t="s">
        <v>112</v>
      </c>
      <c r="C71" s="377">
        <v>3.1</v>
      </c>
      <c r="D71" s="362">
        <v>99</v>
      </c>
      <c r="E71" s="362">
        <v>25.7</v>
      </c>
      <c r="F71" s="362">
        <v>194</v>
      </c>
      <c r="G71" s="362">
        <v>593.20000000000005</v>
      </c>
      <c r="H71" s="364">
        <v>0.32</v>
      </c>
      <c r="I71" s="364">
        <v>0.01</v>
      </c>
      <c r="J71" s="362">
        <f t="shared" si="5"/>
        <v>3.125</v>
      </c>
      <c r="K71" s="364">
        <v>103</v>
      </c>
      <c r="L71" s="364">
        <v>4</v>
      </c>
      <c r="M71" s="364">
        <v>6.8</v>
      </c>
      <c r="N71" s="364">
        <v>0.2</v>
      </c>
      <c r="O71" s="364">
        <v>3.4000000000000002E-2</v>
      </c>
      <c r="P71" s="364">
        <v>1E-3</v>
      </c>
      <c r="Q71" s="364">
        <v>91</v>
      </c>
      <c r="R71" s="364">
        <v>0</v>
      </c>
      <c r="S71" s="363">
        <v>12401434</v>
      </c>
      <c r="T71" s="363">
        <v>475734</v>
      </c>
      <c r="U71" s="362">
        <f t="shared" si="6"/>
        <v>3.8361208873102903</v>
      </c>
      <c r="V71" s="361">
        <v>1.85</v>
      </c>
      <c r="W71" s="361">
        <v>1.88</v>
      </c>
      <c r="X71" s="361">
        <v>0.53</v>
      </c>
      <c r="Y71" s="361">
        <v>0.54</v>
      </c>
      <c r="Z71" s="361">
        <f t="shared" si="7"/>
        <v>1.3399999999999999</v>
      </c>
      <c r="AA71" s="361">
        <f t="shared" si="8"/>
        <v>3.4487143855020219E-2</v>
      </c>
    </row>
    <row r="72" spans="1:27" x14ac:dyDescent="0.25">
      <c r="B72" s="365" t="s">
        <v>136</v>
      </c>
      <c r="C72" s="377">
        <v>5.5</v>
      </c>
      <c r="D72" s="362">
        <v>117.4</v>
      </c>
      <c r="E72" s="362">
        <v>26.3</v>
      </c>
      <c r="F72" s="362">
        <v>186.1</v>
      </c>
      <c r="G72" s="362">
        <v>611.29999999999995</v>
      </c>
      <c r="H72" s="364">
        <v>0.34</v>
      </c>
      <c r="I72" s="364">
        <v>0.04</v>
      </c>
      <c r="J72" s="362">
        <f t="shared" si="5"/>
        <v>11.76470588235294</v>
      </c>
      <c r="K72" s="364">
        <v>63</v>
      </c>
      <c r="L72" s="364">
        <v>8</v>
      </c>
      <c r="M72" s="364">
        <v>4.2</v>
      </c>
      <c r="N72" s="364">
        <v>0.5</v>
      </c>
      <c r="O72" s="364">
        <v>3.5999999999999997E-2</v>
      </c>
      <c r="P72" s="364">
        <v>4.0000000000000001E-3</v>
      </c>
      <c r="Q72" s="364">
        <v>91</v>
      </c>
      <c r="R72" s="364">
        <v>0</v>
      </c>
      <c r="S72" s="363">
        <v>12761906</v>
      </c>
      <c r="T72" s="363">
        <v>100937</v>
      </c>
      <c r="U72" s="362">
        <f t="shared" si="6"/>
        <v>0.79092417699989337</v>
      </c>
      <c r="V72" s="361">
        <v>1.88</v>
      </c>
      <c r="W72" s="361">
        <v>1.93</v>
      </c>
      <c r="X72" s="361">
        <v>0.54</v>
      </c>
      <c r="Y72" s="361">
        <v>0.55000000000000004</v>
      </c>
      <c r="Z72" s="361">
        <f t="shared" si="7"/>
        <v>1.38</v>
      </c>
      <c r="AA72" s="361">
        <f t="shared" si="8"/>
        <v>3.6480912081805233E-2</v>
      </c>
    </row>
    <row r="73" spans="1:27" x14ac:dyDescent="0.25">
      <c r="B73" s="365" t="s">
        <v>123</v>
      </c>
      <c r="C73" s="377">
        <v>7</v>
      </c>
      <c r="D73" s="362">
        <v>77.900000000000006</v>
      </c>
      <c r="E73" s="362">
        <v>26</v>
      </c>
      <c r="F73" s="362">
        <v>343.8</v>
      </c>
      <c r="G73" s="362">
        <v>672.8</v>
      </c>
      <c r="H73" s="364">
        <v>0.16</v>
      </c>
      <c r="I73" s="364">
        <v>0.08</v>
      </c>
      <c r="J73" s="362">
        <f t="shared" si="5"/>
        <v>50</v>
      </c>
      <c r="K73" s="364">
        <v>23</v>
      </c>
      <c r="L73" s="364">
        <v>13</v>
      </c>
      <c r="M73" s="364">
        <v>1.5</v>
      </c>
      <c r="N73" s="364">
        <v>0.8</v>
      </c>
      <c r="O73" s="364">
        <v>1.7000000000000001E-2</v>
      </c>
      <c r="P73" s="364">
        <v>8.9999999999999993E-3</v>
      </c>
      <c r="Q73" s="364">
        <v>89</v>
      </c>
      <c r="R73" s="364">
        <v>2</v>
      </c>
      <c r="S73" s="363">
        <v>12845195</v>
      </c>
      <c r="T73" s="363">
        <v>57829</v>
      </c>
      <c r="U73" s="362">
        <f t="shared" si="6"/>
        <v>0.45019947147552059</v>
      </c>
      <c r="V73" s="361">
        <v>1.48</v>
      </c>
      <c r="W73" s="361">
        <v>1.51</v>
      </c>
      <c r="X73" s="361">
        <v>0.17</v>
      </c>
      <c r="Y73" s="361">
        <v>0.17</v>
      </c>
      <c r="Z73" s="361">
        <f t="shared" si="7"/>
        <v>1.34</v>
      </c>
      <c r="AA73" s="361">
        <f t="shared" si="8"/>
        <v>1.7582201407003381E-2</v>
      </c>
    </row>
    <row r="74" spans="1:27" x14ac:dyDescent="0.25">
      <c r="A74" s="360" t="s">
        <v>256</v>
      </c>
      <c r="B74" s="365" t="s">
        <v>100</v>
      </c>
      <c r="C74" s="377">
        <v>4.8</v>
      </c>
      <c r="D74" s="362">
        <v>68.900000000000006</v>
      </c>
      <c r="E74" s="362">
        <v>20.6</v>
      </c>
      <c r="F74" s="362">
        <v>152.19999999999999</v>
      </c>
      <c r="G74" s="362">
        <v>311.7</v>
      </c>
      <c r="H74" s="364">
        <v>0.52</v>
      </c>
      <c r="I74" s="364">
        <v>0.04</v>
      </c>
      <c r="J74" s="362">
        <v>8</v>
      </c>
      <c r="K74" s="364">
        <v>109</v>
      </c>
      <c r="L74" s="364">
        <v>8</v>
      </c>
      <c r="M74" s="364">
        <v>7.2</v>
      </c>
      <c r="N74" s="364">
        <v>0.5</v>
      </c>
      <c r="O74" s="364">
        <v>5.5E-2</v>
      </c>
      <c r="P74" s="364">
        <v>4.0000000000000001E-3</v>
      </c>
      <c r="Q74" s="364">
        <v>86</v>
      </c>
      <c r="R74" s="364">
        <v>1</v>
      </c>
      <c r="S74" s="378">
        <v>13854501</v>
      </c>
      <c r="T74" s="378">
        <v>100066</v>
      </c>
      <c r="U74" s="362">
        <v>1</v>
      </c>
      <c r="V74" s="361">
        <v>1.2270000000000001</v>
      </c>
      <c r="W74" s="361">
        <v>1.222</v>
      </c>
      <c r="X74" s="361">
        <v>0.67500000000000004</v>
      </c>
      <c r="Y74" s="361">
        <v>0.69199999999999995</v>
      </c>
      <c r="Z74" s="361">
        <f t="shared" si="7"/>
        <v>0.53</v>
      </c>
      <c r="AA74" s="361">
        <f t="shared" si="8"/>
        <v>5.8466634844210372E-2</v>
      </c>
    </row>
    <row r="75" spans="1:27" x14ac:dyDescent="0.25">
      <c r="B75" s="365" t="s">
        <v>102</v>
      </c>
      <c r="C75" s="377">
        <v>3.3</v>
      </c>
      <c r="D75" s="362">
        <v>113.4</v>
      </c>
      <c r="E75" s="362">
        <v>33.700000000000003</v>
      </c>
      <c r="F75" s="362">
        <v>190.2</v>
      </c>
      <c r="G75" s="362">
        <v>513.20000000000005</v>
      </c>
      <c r="H75" s="364">
        <v>0.4</v>
      </c>
      <c r="I75" s="364">
        <v>0.02</v>
      </c>
      <c r="J75" s="362">
        <v>5</v>
      </c>
      <c r="K75" s="364">
        <v>122</v>
      </c>
      <c r="L75" s="364">
        <v>8</v>
      </c>
      <c r="M75" s="364">
        <v>8.1</v>
      </c>
      <c r="N75" s="364">
        <v>0.5</v>
      </c>
      <c r="O75" s="364">
        <v>4.2000000000000003E-2</v>
      </c>
      <c r="P75" s="364">
        <v>3.0000000000000001E-3</v>
      </c>
      <c r="Q75" s="364">
        <v>83</v>
      </c>
      <c r="R75" s="364">
        <v>0</v>
      </c>
      <c r="S75" s="378">
        <v>13639450</v>
      </c>
      <c r="T75" s="378">
        <v>374453</v>
      </c>
      <c r="U75" s="362">
        <v>3</v>
      </c>
      <c r="V75" s="361">
        <v>1.367</v>
      </c>
      <c r="W75" s="361">
        <v>1.3819999999999999</v>
      </c>
      <c r="X75" s="361">
        <v>0.63800000000000001</v>
      </c>
      <c r="Y75" s="361">
        <v>0.64500000000000002</v>
      </c>
      <c r="Z75" s="361">
        <f t="shared" si="7"/>
        <v>0.73699999999999988</v>
      </c>
      <c r="AA75" s="361">
        <f t="shared" si="8"/>
        <v>4.3885021533813434E-2</v>
      </c>
    </row>
    <row r="76" spans="1:27" x14ac:dyDescent="0.25">
      <c r="B76" s="365" t="s">
        <v>107</v>
      </c>
      <c r="C76" s="377">
        <v>2.7</v>
      </c>
      <c r="D76" s="362">
        <v>76.8</v>
      </c>
      <c r="E76" s="362">
        <v>18</v>
      </c>
      <c r="F76" s="362">
        <v>155.1</v>
      </c>
      <c r="G76" s="362">
        <v>382.5</v>
      </c>
      <c r="H76" s="364">
        <v>0.46</v>
      </c>
      <c r="I76" s="364">
        <v>0.01</v>
      </c>
      <c r="J76" s="362">
        <v>2</v>
      </c>
      <c r="K76" s="364">
        <v>169</v>
      </c>
      <c r="L76" s="364">
        <v>4</v>
      </c>
      <c r="M76" s="364">
        <v>11.3</v>
      </c>
      <c r="N76" s="364">
        <v>0.3</v>
      </c>
      <c r="O76" s="364">
        <v>4.8000000000000001E-2</v>
      </c>
      <c r="P76" s="364">
        <v>1E-3</v>
      </c>
      <c r="Q76" s="364">
        <v>85</v>
      </c>
      <c r="R76" s="364">
        <v>0</v>
      </c>
      <c r="S76" s="378">
        <v>13695700</v>
      </c>
      <c r="T76" s="378">
        <v>382435</v>
      </c>
      <c r="U76" s="362">
        <v>3</v>
      </c>
      <c r="V76" s="361">
        <v>1.18</v>
      </c>
      <c r="W76" s="361">
        <v>1.1970000000000001</v>
      </c>
      <c r="X76" s="361">
        <v>0.67700000000000005</v>
      </c>
      <c r="Y76" s="361">
        <v>0.69399999999999995</v>
      </c>
      <c r="Z76" s="361">
        <f t="shared" si="7"/>
        <v>0.50300000000000011</v>
      </c>
      <c r="AA76" s="361">
        <f t="shared" si="8"/>
        <v>5.13956788255975E-2</v>
      </c>
    </row>
    <row r="77" spans="1:27" x14ac:dyDescent="0.25">
      <c r="B77" s="365" t="s">
        <v>110</v>
      </c>
      <c r="C77" s="377">
        <v>7.3</v>
      </c>
      <c r="D77" s="362">
        <v>107.1</v>
      </c>
      <c r="E77" s="362">
        <v>17.399999999999999</v>
      </c>
      <c r="F77" s="362">
        <v>251.4</v>
      </c>
      <c r="G77" s="362">
        <v>640.6</v>
      </c>
      <c r="H77" s="364">
        <v>0.3649</v>
      </c>
      <c r="I77" s="364">
        <v>5.9999999999999995E-4</v>
      </c>
      <c r="J77" s="362">
        <v>0</v>
      </c>
      <c r="K77" s="364">
        <v>50</v>
      </c>
      <c r="L77" s="364">
        <v>0</v>
      </c>
      <c r="M77" s="362">
        <v>3.3333333333333299</v>
      </c>
      <c r="N77" s="364">
        <v>0</v>
      </c>
      <c r="O77" s="364">
        <v>3.8609999999999998E-2</v>
      </c>
      <c r="P77" s="363">
        <v>6.9999999999999994E-5</v>
      </c>
      <c r="Q77" s="364">
        <v>85</v>
      </c>
      <c r="R77" s="364">
        <v>1</v>
      </c>
      <c r="S77" s="378">
        <v>13466102</v>
      </c>
      <c r="T77" s="378">
        <v>156860</v>
      </c>
      <c r="U77" s="362">
        <v>1</v>
      </c>
      <c r="V77" s="361">
        <v>1.554</v>
      </c>
      <c r="W77" s="361">
        <v>1.5880000000000001</v>
      </c>
      <c r="X77" s="361">
        <v>0.45100000000000001</v>
      </c>
      <c r="Y77" s="361">
        <v>0.45600000000000002</v>
      </c>
      <c r="Z77" s="361">
        <f t="shared" si="7"/>
        <v>1.1320000000000001</v>
      </c>
      <c r="AA77" s="361">
        <f t="shared" si="8"/>
        <v>3.9719175386032916E-2</v>
      </c>
    </row>
    <row r="78" spans="1:27" x14ac:dyDescent="0.25">
      <c r="B78" s="365" t="s">
        <v>112</v>
      </c>
      <c r="C78" s="377">
        <v>5.5</v>
      </c>
      <c r="D78" s="362">
        <v>144</v>
      </c>
      <c r="E78" s="362">
        <v>30</v>
      </c>
      <c r="F78" s="362">
        <v>290.60000000000002</v>
      </c>
      <c r="G78" s="362">
        <v>600</v>
      </c>
      <c r="H78" s="364">
        <v>0.38</v>
      </c>
      <c r="I78" s="364">
        <v>0.02</v>
      </c>
      <c r="J78" s="362">
        <v>5</v>
      </c>
      <c r="K78" s="364">
        <v>69</v>
      </c>
      <c r="L78" s="364">
        <v>4</v>
      </c>
      <c r="M78" s="364">
        <v>4.5999999999999996</v>
      </c>
      <c r="N78" s="364">
        <v>0.2</v>
      </c>
      <c r="O78" s="364">
        <v>0.04</v>
      </c>
      <c r="P78" s="364">
        <v>2E-3</v>
      </c>
      <c r="Q78" s="364">
        <v>84</v>
      </c>
      <c r="R78" s="364">
        <v>1</v>
      </c>
      <c r="S78" s="378">
        <v>13711206</v>
      </c>
      <c r="T78" s="378">
        <v>175874</v>
      </c>
      <c r="U78" s="362">
        <v>1</v>
      </c>
      <c r="V78" s="361">
        <v>1.345</v>
      </c>
      <c r="W78" s="361">
        <v>1.3620000000000001</v>
      </c>
      <c r="X78" s="361">
        <v>0.64500000000000002</v>
      </c>
      <c r="Y78" s="361">
        <v>0.65500000000000003</v>
      </c>
      <c r="Z78" s="361">
        <f t="shared" si="7"/>
        <v>0.70700000000000007</v>
      </c>
      <c r="AA78" s="361">
        <f t="shared" si="8"/>
        <v>4.1892958219911743E-2</v>
      </c>
    </row>
    <row r="79" spans="1:27" x14ac:dyDescent="0.25">
      <c r="A79" s="360" t="s">
        <v>255</v>
      </c>
      <c r="B79" s="365" t="s">
        <v>136</v>
      </c>
      <c r="C79" s="377">
        <v>2.5</v>
      </c>
      <c r="D79" s="362">
        <v>91.7</v>
      </c>
      <c r="E79" s="362">
        <v>22.6</v>
      </c>
      <c r="F79" s="362">
        <v>174.9</v>
      </c>
      <c r="G79" s="362">
        <v>478.2</v>
      </c>
      <c r="H79" s="364">
        <v>0.39</v>
      </c>
      <c r="I79" s="364">
        <v>0.02</v>
      </c>
      <c r="J79" s="362">
        <v>5</v>
      </c>
      <c r="K79" s="364">
        <v>86</v>
      </c>
      <c r="L79" s="364">
        <v>5</v>
      </c>
      <c r="M79" s="364">
        <v>5.7</v>
      </c>
      <c r="N79" s="364">
        <v>0.3</v>
      </c>
      <c r="O79" s="364">
        <v>4.1000000000000002E-2</v>
      </c>
      <c r="P79" s="364">
        <v>2E-3</v>
      </c>
      <c r="Q79" s="364">
        <v>85</v>
      </c>
      <c r="R79" s="364">
        <v>0</v>
      </c>
      <c r="S79" s="378">
        <v>13589509</v>
      </c>
      <c r="T79" s="378">
        <v>13326</v>
      </c>
      <c r="U79" s="362">
        <v>0</v>
      </c>
      <c r="V79" s="361">
        <v>1.524</v>
      </c>
      <c r="W79" s="361">
        <v>1.5489999999999999</v>
      </c>
      <c r="X79" s="361">
        <v>0.47199999999999998</v>
      </c>
      <c r="Y79" s="361">
        <v>0.47899999999999998</v>
      </c>
      <c r="Z79" s="361">
        <f t="shared" si="7"/>
        <v>1.0699999999999998</v>
      </c>
      <c r="AA79" s="361">
        <f t="shared" si="8"/>
        <v>4.2264670798069504E-2</v>
      </c>
    </row>
    <row r="80" spans="1:27" x14ac:dyDescent="0.25">
      <c r="B80" s="365" t="s">
        <v>123</v>
      </c>
      <c r="C80" s="377">
        <v>6.4</v>
      </c>
      <c r="D80" s="362">
        <v>124.8</v>
      </c>
      <c r="E80" s="362">
        <v>25.1</v>
      </c>
      <c r="F80" s="362">
        <v>248.8</v>
      </c>
      <c r="G80" s="362">
        <v>560.5</v>
      </c>
      <c r="H80" s="364">
        <v>0.52</v>
      </c>
      <c r="I80" s="364">
        <v>0.03</v>
      </c>
      <c r="J80" s="362">
        <v>6</v>
      </c>
      <c r="K80" s="364">
        <v>156</v>
      </c>
      <c r="L80" s="364">
        <v>8</v>
      </c>
      <c r="M80" s="364">
        <v>10.4</v>
      </c>
      <c r="N80" s="364">
        <v>0.6</v>
      </c>
      <c r="O80" s="364">
        <v>5.5E-2</v>
      </c>
      <c r="P80" s="364">
        <v>3.0000000000000001E-3</v>
      </c>
      <c r="Q80" s="364">
        <v>86</v>
      </c>
      <c r="R80" s="364">
        <v>1</v>
      </c>
      <c r="S80" s="378">
        <v>13558615</v>
      </c>
      <c r="T80" s="378">
        <v>302381</v>
      </c>
      <c r="U80" s="362">
        <v>2</v>
      </c>
      <c r="V80" s="361">
        <v>1.89</v>
      </c>
      <c r="W80" s="361">
        <v>1.91</v>
      </c>
      <c r="X80" s="361">
        <v>0.42</v>
      </c>
      <c r="Y80" s="361">
        <v>0.42499999999999999</v>
      </c>
      <c r="Z80" s="361">
        <f t="shared" si="7"/>
        <v>1.4849999999999999</v>
      </c>
      <c r="AA80" s="361">
        <f t="shared" si="8"/>
        <v>5.5717784103932258E-2</v>
      </c>
    </row>
    <row r="81" spans="1:27" x14ac:dyDescent="0.25">
      <c r="B81" s="365" t="s">
        <v>117</v>
      </c>
      <c r="C81" s="377">
        <v>6.5</v>
      </c>
      <c r="D81" s="362">
        <v>99.4</v>
      </c>
      <c r="E81" s="362">
        <v>27.2</v>
      </c>
      <c r="F81" s="362">
        <v>274</v>
      </c>
      <c r="G81" s="362">
        <v>807.8</v>
      </c>
      <c r="H81" s="364">
        <v>0.14000000000000001</v>
      </c>
      <c r="I81" s="364">
        <v>0.09</v>
      </c>
      <c r="J81" s="362">
        <v>64</v>
      </c>
      <c r="K81" s="364">
        <v>55</v>
      </c>
      <c r="L81" s="364">
        <v>35</v>
      </c>
      <c r="M81" s="364">
        <v>4</v>
      </c>
      <c r="N81" s="364">
        <v>2</v>
      </c>
      <c r="O81" s="364">
        <v>1.4E-2</v>
      </c>
      <c r="P81" s="364">
        <v>8.9999999999999993E-3</v>
      </c>
      <c r="Q81" s="364">
        <v>80</v>
      </c>
      <c r="R81" s="364">
        <v>4</v>
      </c>
      <c r="S81" s="378">
        <v>13360229</v>
      </c>
      <c r="T81" s="378">
        <v>794129</v>
      </c>
      <c r="U81" s="362">
        <v>6</v>
      </c>
      <c r="V81" s="361">
        <v>1.4970000000000001</v>
      </c>
      <c r="W81" s="361">
        <v>1.5149999999999999</v>
      </c>
      <c r="X81" s="361">
        <v>0.121</v>
      </c>
      <c r="Y81" s="361">
        <v>0.122</v>
      </c>
      <c r="Z81" s="361">
        <f t="shared" si="7"/>
        <v>1.3929999999999998</v>
      </c>
      <c r="AA81" s="361">
        <f t="shared" si="8"/>
        <v>1.4460449267196534E-2</v>
      </c>
    </row>
    <row r="82" spans="1:27" x14ac:dyDescent="0.25">
      <c r="A82" s="360" t="s">
        <v>254</v>
      </c>
      <c r="B82" s="365" t="s">
        <v>100</v>
      </c>
      <c r="C82" s="377">
        <v>3.4</v>
      </c>
      <c r="D82" s="362">
        <v>104</v>
      </c>
      <c r="E82" s="362">
        <v>30.9</v>
      </c>
      <c r="F82" s="362">
        <v>189</v>
      </c>
      <c r="G82" s="362">
        <v>502.6</v>
      </c>
      <c r="H82" s="364">
        <v>1.1000000000000001</v>
      </c>
      <c r="I82" s="364">
        <v>0.03</v>
      </c>
      <c r="J82" s="364">
        <v>3</v>
      </c>
      <c r="K82" s="364">
        <v>323</v>
      </c>
      <c r="L82" s="364">
        <v>9</v>
      </c>
      <c r="M82" s="364">
        <v>21.5</v>
      </c>
      <c r="N82" s="364">
        <v>0.6</v>
      </c>
      <c r="O82" s="364">
        <v>0.11600000000000001</v>
      </c>
      <c r="P82" s="364">
        <v>3.0000000000000001E-3</v>
      </c>
      <c r="Q82" s="364">
        <v>89</v>
      </c>
      <c r="R82" s="364">
        <v>0</v>
      </c>
      <c r="S82" s="363">
        <v>14029904</v>
      </c>
      <c r="T82" s="363">
        <v>227024</v>
      </c>
      <c r="U82" s="364">
        <v>2</v>
      </c>
      <c r="V82" s="361">
        <v>1.302</v>
      </c>
      <c r="W82" s="361">
        <v>1.3180000000000001</v>
      </c>
      <c r="X82" s="361">
        <v>0.98699999999999999</v>
      </c>
      <c r="Y82" s="361">
        <v>1.03</v>
      </c>
      <c r="Z82" s="361">
        <f t="shared" si="7"/>
        <v>0.28800000000000003</v>
      </c>
      <c r="AA82" s="361">
        <f t="shared" si="8"/>
        <v>0.12209092695157545</v>
      </c>
    </row>
    <row r="83" spans="1:27" x14ac:dyDescent="0.25">
      <c r="B83" s="365" t="s">
        <v>102</v>
      </c>
      <c r="C83" s="377">
        <v>2.2000000000000002</v>
      </c>
      <c r="D83" s="362">
        <v>108.8</v>
      </c>
      <c r="E83" s="362">
        <v>31.8</v>
      </c>
      <c r="F83" s="362">
        <v>195.4</v>
      </c>
      <c r="G83" s="362">
        <v>508.5</v>
      </c>
      <c r="H83" s="364">
        <v>0.93</v>
      </c>
      <c r="I83" s="364">
        <v>0.02</v>
      </c>
      <c r="J83" s="364">
        <v>2</v>
      </c>
      <c r="K83" s="364">
        <v>422</v>
      </c>
      <c r="L83" s="364">
        <v>8</v>
      </c>
      <c r="M83" s="364">
        <v>28.1</v>
      </c>
      <c r="N83" s="364">
        <v>0.6</v>
      </c>
      <c r="O83" s="364">
        <v>9.8000000000000004E-2</v>
      </c>
      <c r="P83" s="364">
        <v>2E-3</v>
      </c>
      <c r="Q83" s="364">
        <v>89</v>
      </c>
      <c r="R83" s="364">
        <v>0</v>
      </c>
      <c r="S83" s="363">
        <v>13275865</v>
      </c>
      <c r="T83" s="363">
        <v>217350</v>
      </c>
      <c r="U83" s="364">
        <v>2</v>
      </c>
      <c r="V83" s="361">
        <v>1.331</v>
      </c>
      <c r="W83" s="361">
        <v>1.3520000000000001</v>
      </c>
      <c r="X83" s="361">
        <v>1.079</v>
      </c>
      <c r="Y83" s="361">
        <v>1.1240000000000001</v>
      </c>
      <c r="Z83" s="361">
        <f t="shared" si="7"/>
        <v>0.22799999999999998</v>
      </c>
      <c r="AA83" s="361">
        <f t="shared" si="8"/>
        <v>0.10279712422908351</v>
      </c>
    </row>
    <row r="84" spans="1:27" x14ac:dyDescent="0.25">
      <c r="B84" s="365" t="s">
        <v>107</v>
      </c>
      <c r="C84" s="377">
        <v>3.8</v>
      </c>
      <c r="D84" s="362">
        <v>94.6</v>
      </c>
      <c r="E84" s="362">
        <v>14.3</v>
      </c>
      <c r="F84" s="362">
        <v>135.5</v>
      </c>
      <c r="G84" s="362">
        <v>305.10000000000002</v>
      </c>
      <c r="H84" s="364">
        <v>1.32</v>
      </c>
      <c r="I84" s="364">
        <v>0.05</v>
      </c>
      <c r="J84" s="364">
        <v>4</v>
      </c>
      <c r="K84" s="364">
        <v>349</v>
      </c>
      <c r="L84" s="364">
        <v>13</v>
      </c>
      <c r="M84" s="364">
        <v>23.2</v>
      </c>
      <c r="N84" s="364">
        <v>0.9</v>
      </c>
      <c r="O84" s="364">
        <v>0.14000000000000001</v>
      </c>
      <c r="P84" s="364">
        <v>5.0000000000000001E-3</v>
      </c>
      <c r="Q84" s="364">
        <v>89</v>
      </c>
      <c r="R84" s="364">
        <v>0</v>
      </c>
      <c r="S84" s="363">
        <v>13755563</v>
      </c>
      <c r="T84" s="363">
        <v>304042</v>
      </c>
      <c r="U84" s="364">
        <v>2</v>
      </c>
      <c r="V84" s="361">
        <v>1.2909999999999999</v>
      </c>
      <c r="W84" s="361">
        <v>1.2909999999999999</v>
      </c>
      <c r="X84" s="361">
        <v>0.90800000000000003</v>
      </c>
      <c r="Y84" s="361">
        <v>0.94799999999999995</v>
      </c>
      <c r="Z84" s="361">
        <f t="shared" si="7"/>
        <v>0.34299999999999997</v>
      </c>
      <c r="AA84" s="361">
        <f t="shared" si="8"/>
        <v>0.14754985822924524</v>
      </c>
    </row>
    <row r="85" spans="1:27" x14ac:dyDescent="0.25">
      <c r="B85" s="365" t="s">
        <v>110</v>
      </c>
      <c r="C85" s="377">
        <v>6.1</v>
      </c>
      <c r="D85" s="362">
        <v>141.19999999999999</v>
      </c>
      <c r="E85" s="362">
        <v>26</v>
      </c>
      <c r="F85" s="362">
        <v>391.9</v>
      </c>
      <c r="G85" s="362">
        <v>399.1</v>
      </c>
      <c r="H85" s="364">
        <v>1.65</v>
      </c>
      <c r="I85" s="364">
        <v>0.02</v>
      </c>
      <c r="J85" s="364">
        <v>1</v>
      </c>
      <c r="K85" s="364">
        <v>271</v>
      </c>
      <c r="L85" s="364">
        <v>4</v>
      </c>
      <c r="M85" s="364">
        <v>18</v>
      </c>
      <c r="N85" s="364">
        <v>0.2</v>
      </c>
      <c r="O85" s="364">
        <v>0.17399999999999999</v>
      </c>
      <c r="P85" s="364">
        <v>2E-3</v>
      </c>
      <c r="Q85" s="364">
        <v>88</v>
      </c>
      <c r="R85" s="364">
        <v>1</v>
      </c>
      <c r="S85" s="363">
        <v>12612876</v>
      </c>
      <c r="T85" s="363">
        <v>650166</v>
      </c>
      <c r="U85" s="364">
        <v>5</v>
      </c>
      <c r="V85" s="361">
        <v>1.855</v>
      </c>
      <c r="W85" s="361">
        <v>1.8580000000000001</v>
      </c>
      <c r="X85" s="361">
        <v>1.34</v>
      </c>
      <c r="Y85" s="361">
        <v>1.405</v>
      </c>
      <c r="Z85" s="361">
        <f t="shared" si="7"/>
        <v>0.45300000000000007</v>
      </c>
      <c r="AA85" s="361">
        <f t="shared" si="8"/>
        <v>0.17646408870327823</v>
      </c>
    </row>
    <row r="86" spans="1:27" x14ac:dyDescent="0.25">
      <c r="B86" s="365" t="s">
        <v>112</v>
      </c>
      <c r="C86" s="377">
        <v>6.4</v>
      </c>
      <c r="D86" s="362">
        <v>53</v>
      </c>
      <c r="E86" s="362">
        <v>19.3</v>
      </c>
      <c r="F86" s="362">
        <v>284.60000000000002</v>
      </c>
      <c r="G86" s="362">
        <v>725.2</v>
      </c>
      <c r="H86" s="364">
        <v>0.28999999999999998</v>
      </c>
      <c r="I86" s="364">
        <v>0.04</v>
      </c>
      <c r="J86" s="364">
        <v>14</v>
      </c>
      <c r="K86" s="364">
        <v>46</v>
      </c>
      <c r="L86" s="364">
        <v>6</v>
      </c>
      <c r="M86" s="364">
        <v>3</v>
      </c>
      <c r="N86" s="364">
        <v>0.4</v>
      </c>
      <c r="O86" s="364">
        <v>3.1E-2</v>
      </c>
      <c r="P86" s="364">
        <v>4.0000000000000001E-3</v>
      </c>
      <c r="Q86" s="364">
        <v>89</v>
      </c>
      <c r="R86" s="364">
        <v>0</v>
      </c>
      <c r="S86" s="363">
        <v>12856526</v>
      </c>
      <c r="T86" s="363">
        <v>191346</v>
      </c>
      <c r="U86" s="364">
        <v>1</v>
      </c>
      <c r="V86" s="361">
        <v>1.1479999999999999</v>
      </c>
      <c r="W86" s="361">
        <v>1.157</v>
      </c>
      <c r="X86" s="361">
        <v>0.19700000000000001</v>
      </c>
      <c r="Y86" s="361">
        <v>0.19700000000000001</v>
      </c>
      <c r="Z86" s="361">
        <f t="shared" si="7"/>
        <v>0.96</v>
      </c>
      <c r="AA86" s="361">
        <f t="shared" si="8"/>
        <v>3.3373573658481696E-2</v>
      </c>
    </row>
    <row r="87" spans="1:27" x14ac:dyDescent="0.25">
      <c r="A87" s="360" t="s">
        <v>253</v>
      </c>
      <c r="B87" s="365" t="s">
        <v>136</v>
      </c>
      <c r="C87" s="377">
        <v>2.4</v>
      </c>
      <c r="D87" s="362">
        <v>93.7</v>
      </c>
      <c r="E87" s="362">
        <v>30.6</v>
      </c>
      <c r="F87" s="362">
        <v>168.3</v>
      </c>
      <c r="G87" s="362">
        <v>395.9</v>
      </c>
      <c r="H87" s="377">
        <v>1</v>
      </c>
      <c r="I87" s="364">
        <v>0.2</v>
      </c>
      <c r="J87" s="364">
        <v>20</v>
      </c>
      <c r="K87" s="364">
        <v>415</v>
      </c>
      <c r="L87" s="364">
        <v>66</v>
      </c>
      <c r="M87" s="364">
        <v>28</v>
      </c>
      <c r="N87" s="364">
        <v>4</v>
      </c>
      <c r="O87" s="364">
        <v>0.11</v>
      </c>
      <c r="P87" s="364">
        <v>0.02</v>
      </c>
      <c r="Q87" s="364">
        <v>91</v>
      </c>
      <c r="R87" s="364">
        <v>1</v>
      </c>
      <c r="S87" s="363">
        <v>13038142</v>
      </c>
      <c r="T87" s="363">
        <v>1080384</v>
      </c>
      <c r="U87" s="364">
        <v>8</v>
      </c>
      <c r="V87" s="361">
        <v>1.2</v>
      </c>
      <c r="W87" s="361">
        <v>1.21</v>
      </c>
      <c r="X87" s="361">
        <v>0.875</v>
      </c>
      <c r="Y87" s="361">
        <v>0.91300000000000003</v>
      </c>
      <c r="Z87" s="361">
        <f t="shared" si="7"/>
        <v>0.29699999999999993</v>
      </c>
      <c r="AA87" s="361">
        <f t="shared" si="8"/>
        <v>0.11740794021808951</v>
      </c>
    </row>
    <row r="88" spans="1:27" x14ac:dyDescent="0.25">
      <c r="B88" s="365" t="s">
        <v>123</v>
      </c>
      <c r="C88" s="377">
        <v>4.2</v>
      </c>
      <c r="D88" s="362">
        <v>79.400000000000006</v>
      </c>
      <c r="E88" s="362">
        <v>11.4</v>
      </c>
      <c r="F88" s="362">
        <v>137.6</v>
      </c>
      <c r="G88" s="362">
        <v>302.60000000000002</v>
      </c>
      <c r="H88" s="364">
        <v>1.24</v>
      </c>
      <c r="I88" s="364">
        <v>0.05</v>
      </c>
      <c r="J88" s="364">
        <v>4</v>
      </c>
      <c r="K88" s="364">
        <v>295</v>
      </c>
      <c r="L88" s="364">
        <v>11</v>
      </c>
      <c r="M88" s="364">
        <v>19.7</v>
      </c>
      <c r="N88" s="364">
        <v>0.8</v>
      </c>
      <c r="O88" s="364">
        <v>0.13100000000000001</v>
      </c>
      <c r="P88" s="364">
        <v>5.0000000000000001E-3</v>
      </c>
      <c r="Q88" s="364">
        <v>90</v>
      </c>
      <c r="R88" s="364">
        <v>1</v>
      </c>
      <c r="S88" s="363">
        <v>13239413</v>
      </c>
      <c r="T88" s="363">
        <v>505953</v>
      </c>
      <c r="U88" s="364">
        <v>4</v>
      </c>
      <c r="V88" s="361">
        <v>1.1599999999999999</v>
      </c>
      <c r="W88" s="361">
        <v>1.143</v>
      </c>
      <c r="X88" s="361">
        <v>0.72299999999999998</v>
      </c>
      <c r="Y88" s="361">
        <v>0.754</v>
      </c>
      <c r="Z88" s="361">
        <f t="shared" si="7"/>
        <v>0.38900000000000001</v>
      </c>
      <c r="AA88" s="361">
        <f t="shared" si="8"/>
        <v>0.1407365934059889</v>
      </c>
    </row>
    <row r="89" spans="1:27" x14ac:dyDescent="0.25">
      <c r="B89" s="365" t="s">
        <v>117</v>
      </c>
      <c r="C89" s="377">
        <v>5.5</v>
      </c>
      <c r="D89" s="362">
        <v>118</v>
      </c>
      <c r="E89" s="362">
        <v>23.2</v>
      </c>
      <c r="F89" s="362">
        <v>353.8</v>
      </c>
      <c r="G89" s="362">
        <v>575.29999999999995</v>
      </c>
      <c r="H89" s="364">
        <v>0.74</v>
      </c>
      <c r="I89" s="364">
        <v>0.01</v>
      </c>
      <c r="J89" s="364">
        <v>1</v>
      </c>
      <c r="K89" s="364">
        <v>134</v>
      </c>
      <c r="L89" s="364">
        <v>3</v>
      </c>
      <c r="M89" s="364">
        <v>8.9</v>
      </c>
      <c r="N89" s="364">
        <v>0.2</v>
      </c>
      <c r="O89" s="364">
        <v>7.8E-2</v>
      </c>
      <c r="P89" s="364">
        <v>1E-3</v>
      </c>
      <c r="Q89" s="364">
        <v>90</v>
      </c>
      <c r="R89" s="364">
        <v>1</v>
      </c>
      <c r="S89" s="363">
        <v>12358240</v>
      </c>
      <c r="T89" s="363">
        <v>799370</v>
      </c>
      <c r="U89" s="364">
        <v>6</v>
      </c>
      <c r="V89" s="361">
        <v>1.413</v>
      </c>
      <c r="W89" s="361">
        <v>1.4159999999999999</v>
      </c>
      <c r="X89" s="361">
        <v>1.1779999999999999</v>
      </c>
      <c r="Y89" s="361">
        <v>1.2230000000000001</v>
      </c>
      <c r="Z89" s="361">
        <f t="shared" si="7"/>
        <v>0.19299999999999984</v>
      </c>
      <c r="AA89" s="361">
        <f t="shared" si="8"/>
        <v>8.1134779966978862E-2</v>
      </c>
    </row>
    <row r="90" spans="1:27" x14ac:dyDescent="0.25">
      <c r="B90" s="365" t="s">
        <v>126</v>
      </c>
      <c r="C90" s="377">
        <v>7</v>
      </c>
      <c r="D90" s="362">
        <v>77.400000000000006</v>
      </c>
      <c r="E90" s="362">
        <v>30.3</v>
      </c>
      <c r="F90" s="362">
        <v>346</v>
      </c>
      <c r="G90" s="362">
        <v>573</v>
      </c>
      <c r="H90" s="364">
        <v>0.72</v>
      </c>
      <c r="I90" s="364">
        <v>0.04</v>
      </c>
      <c r="J90" s="364">
        <v>6</v>
      </c>
      <c r="K90" s="364">
        <v>103</v>
      </c>
      <c r="L90" s="364">
        <v>6</v>
      </c>
      <c r="M90" s="364">
        <v>6.8</v>
      </c>
      <c r="N90" s="364">
        <v>0.4</v>
      </c>
      <c r="O90" s="364">
        <v>7.5999999999999998E-2</v>
      </c>
      <c r="P90" s="364">
        <v>5.0000000000000001E-3</v>
      </c>
      <c r="Q90" s="364">
        <v>90</v>
      </c>
      <c r="R90" s="364">
        <v>0</v>
      </c>
      <c r="S90" s="363">
        <v>12747207</v>
      </c>
      <c r="T90" s="363">
        <v>556447</v>
      </c>
      <c r="U90" s="364">
        <v>4</v>
      </c>
      <c r="V90" s="361">
        <v>1.1739999999999999</v>
      </c>
      <c r="W90" s="361">
        <v>1.133</v>
      </c>
      <c r="X90" s="361">
        <v>0.85299999999999998</v>
      </c>
      <c r="Y90" s="361">
        <v>0.88400000000000001</v>
      </c>
      <c r="Z90" s="361">
        <f t="shared" si="7"/>
        <v>0.249</v>
      </c>
      <c r="AA90" s="361">
        <f t="shared" si="8"/>
        <v>8.1456656020250165E-2</v>
      </c>
    </row>
    <row r="91" spans="1:27" x14ac:dyDescent="0.25">
      <c r="A91" s="360" t="s">
        <v>252</v>
      </c>
      <c r="B91" s="365" t="s">
        <v>100</v>
      </c>
      <c r="C91" s="377">
        <v>2.9</v>
      </c>
      <c r="D91" s="362">
        <v>100.2</v>
      </c>
      <c r="E91" s="362">
        <v>31.3</v>
      </c>
      <c r="F91" s="362">
        <v>189.2</v>
      </c>
      <c r="G91" s="362">
        <v>502.3</v>
      </c>
      <c r="H91" s="364">
        <v>0.9</v>
      </c>
      <c r="I91" s="364">
        <v>0.1</v>
      </c>
      <c r="J91" s="364">
        <v>11</v>
      </c>
      <c r="K91" s="364">
        <v>320</v>
      </c>
      <c r="L91" s="364">
        <v>35</v>
      </c>
      <c r="M91" s="364">
        <v>21</v>
      </c>
      <c r="N91" s="364">
        <v>2</v>
      </c>
      <c r="O91" s="364">
        <v>0.1</v>
      </c>
      <c r="P91" s="364">
        <v>0.01</v>
      </c>
      <c r="Q91" s="364">
        <v>89</v>
      </c>
      <c r="R91" s="364">
        <v>0</v>
      </c>
      <c r="S91" s="363">
        <v>14003973</v>
      </c>
      <c r="T91" s="363">
        <v>76369</v>
      </c>
      <c r="U91" s="364">
        <v>1</v>
      </c>
      <c r="V91" s="361">
        <v>1.2330000000000001</v>
      </c>
      <c r="W91" s="361">
        <v>1.2470000000000001</v>
      </c>
      <c r="X91" s="361">
        <v>0.89100000000000001</v>
      </c>
      <c r="Y91" s="361">
        <v>0.93300000000000005</v>
      </c>
      <c r="Z91" s="361">
        <f t="shared" si="7"/>
        <v>0.31400000000000006</v>
      </c>
      <c r="AA91" s="361">
        <f t="shared" si="8"/>
        <v>0.10621112104106863</v>
      </c>
    </row>
    <row r="92" spans="1:27" x14ac:dyDescent="0.25">
      <c r="B92" s="365" t="s">
        <v>102</v>
      </c>
      <c r="C92" s="377">
        <v>2.2999999999999998</v>
      </c>
      <c r="D92" s="362">
        <v>112.7</v>
      </c>
      <c r="E92" s="362">
        <v>36.299999999999997</v>
      </c>
      <c r="F92" s="362">
        <v>190.3</v>
      </c>
      <c r="G92" s="362">
        <v>509.9</v>
      </c>
      <c r="H92" s="364">
        <v>0.74</v>
      </c>
      <c r="I92" s="364">
        <v>0.06</v>
      </c>
      <c r="J92" s="364">
        <v>8</v>
      </c>
      <c r="K92" s="364">
        <v>323</v>
      </c>
      <c r="L92" s="364">
        <v>24</v>
      </c>
      <c r="M92" s="364">
        <v>22</v>
      </c>
      <c r="N92" s="364">
        <v>2</v>
      </c>
      <c r="O92" s="364">
        <v>7.9000000000000001E-2</v>
      </c>
      <c r="P92" s="364">
        <v>6.0000000000000001E-3</v>
      </c>
      <c r="Q92" s="364">
        <v>89</v>
      </c>
      <c r="R92" s="364">
        <v>0</v>
      </c>
      <c r="S92" s="363">
        <v>13653615</v>
      </c>
      <c r="T92" s="363">
        <v>192486</v>
      </c>
      <c r="U92" s="364">
        <v>1</v>
      </c>
      <c r="V92" s="361">
        <v>1.3240000000000001</v>
      </c>
      <c r="W92" s="361">
        <v>1.3480000000000001</v>
      </c>
      <c r="X92" s="361">
        <v>1.111</v>
      </c>
      <c r="Y92" s="361">
        <v>1.159</v>
      </c>
      <c r="Z92" s="361">
        <f t="shared" si="7"/>
        <v>0.18900000000000006</v>
      </c>
      <c r="AA92" s="361">
        <f t="shared" si="8"/>
        <v>8.2933032602506521E-2</v>
      </c>
    </row>
    <row r="93" spans="1:27" x14ac:dyDescent="0.25">
      <c r="B93" s="365" t="s">
        <v>107</v>
      </c>
      <c r="C93" s="377">
        <v>5.4</v>
      </c>
      <c r="D93" s="362">
        <v>107.2</v>
      </c>
      <c r="E93" s="362">
        <v>20.8</v>
      </c>
      <c r="F93" s="362">
        <v>216.3</v>
      </c>
      <c r="G93" s="362">
        <v>462.1</v>
      </c>
      <c r="H93" s="364">
        <v>1.528</v>
      </c>
      <c r="I93" s="364">
        <v>1E-3</v>
      </c>
      <c r="J93" s="364">
        <v>0</v>
      </c>
      <c r="K93" s="364">
        <v>283</v>
      </c>
      <c r="L93" s="364">
        <v>0</v>
      </c>
      <c r="M93" s="362">
        <v>18.866666666666699</v>
      </c>
      <c r="N93" s="364">
        <v>0</v>
      </c>
      <c r="O93" s="364">
        <v>0.16170000000000001</v>
      </c>
      <c r="P93" s="364">
        <v>1E-4</v>
      </c>
      <c r="Q93" s="364">
        <v>90</v>
      </c>
      <c r="R93" s="364">
        <v>1</v>
      </c>
      <c r="S93" s="363">
        <v>13329851</v>
      </c>
      <c r="T93" s="363">
        <v>778354</v>
      </c>
      <c r="U93" s="364">
        <v>6</v>
      </c>
      <c r="V93" s="361">
        <v>1.413</v>
      </c>
      <c r="W93" s="361">
        <v>1.4039999999999999</v>
      </c>
      <c r="X93" s="361">
        <v>0.998</v>
      </c>
      <c r="Y93" s="361">
        <v>1.0389999999999999</v>
      </c>
      <c r="Z93" s="361">
        <f t="shared" si="7"/>
        <v>0.36499999999999999</v>
      </c>
      <c r="AA93" s="361">
        <f t="shared" si="8"/>
        <v>0.16819864000846774</v>
      </c>
    </row>
    <row r="94" spans="1:27" x14ac:dyDescent="0.25">
      <c r="B94" s="365" t="s">
        <v>110</v>
      </c>
      <c r="C94" s="377">
        <v>5</v>
      </c>
      <c r="D94" s="362">
        <v>105.1</v>
      </c>
      <c r="E94" s="362">
        <v>18.399999999999999</v>
      </c>
      <c r="F94" s="362">
        <v>175.2</v>
      </c>
      <c r="G94" s="362">
        <v>317.8</v>
      </c>
      <c r="H94" s="364">
        <v>1.35</v>
      </c>
      <c r="I94" s="364">
        <v>0.09</v>
      </c>
      <c r="J94" s="364">
        <v>7</v>
      </c>
      <c r="K94" s="364">
        <v>270</v>
      </c>
      <c r="L94" s="364">
        <v>19</v>
      </c>
      <c r="M94" s="364">
        <v>18</v>
      </c>
      <c r="N94" s="364">
        <v>1</v>
      </c>
      <c r="O94" s="364">
        <v>0.14000000000000001</v>
      </c>
      <c r="P94" s="364">
        <v>0.01</v>
      </c>
      <c r="Q94" s="364">
        <v>90</v>
      </c>
      <c r="R94" s="364">
        <v>1</v>
      </c>
      <c r="S94" s="363">
        <v>12929877</v>
      </c>
      <c r="T94" s="363">
        <v>386380</v>
      </c>
      <c r="U94" s="364">
        <v>3</v>
      </c>
      <c r="V94" s="361">
        <v>1.35</v>
      </c>
      <c r="W94" s="361">
        <v>1.351</v>
      </c>
      <c r="X94" s="361">
        <v>0.98599999999999999</v>
      </c>
      <c r="Y94" s="361">
        <v>1.0269999999999999</v>
      </c>
      <c r="Z94" s="361">
        <f t="shared" ref="Z94:Z125" si="9">W94-Y94</f>
        <v>0.32400000000000007</v>
      </c>
      <c r="AA94" s="361">
        <f t="shared" ref="AA94:AA125" si="10">O94/(1-(10^-V94))</f>
        <v>0.14654596793734953</v>
      </c>
    </row>
    <row r="95" spans="1:27" x14ac:dyDescent="0.25">
      <c r="B95" s="365" t="s">
        <v>112</v>
      </c>
      <c r="C95" s="377">
        <v>7.2</v>
      </c>
      <c r="D95" s="362">
        <v>130.69999999999999</v>
      </c>
      <c r="E95" s="362">
        <v>35.1</v>
      </c>
      <c r="F95" s="362">
        <v>317</v>
      </c>
      <c r="G95" s="362">
        <v>524.9</v>
      </c>
      <c r="H95" s="364">
        <v>0.87</v>
      </c>
      <c r="I95" s="364">
        <v>0.04</v>
      </c>
      <c r="J95" s="364">
        <v>5</v>
      </c>
      <c r="K95" s="364">
        <v>121</v>
      </c>
      <c r="L95" s="364">
        <v>6</v>
      </c>
      <c r="M95" s="364">
        <v>8.1</v>
      </c>
      <c r="N95" s="364">
        <v>0.4</v>
      </c>
      <c r="O95" s="364">
        <v>9.1999999999999998E-2</v>
      </c>
      <c r="P95" s="364">
        <v>5.0000000000000001E-3</v>
      </c>
      <c r="Q95" s="364">
        <v>90</v>
      </c>
      <c r="R95" s="364">
        <v>1</v>
      </c>
      <c r="S95" s="363">
        <v>13402108</v>
      </c>
      <c r="T95" s="363">
        <v>171214</v>
      </c>
      <c r="U95" s="364">
        <v>1</v>
      </c>
      <c r="V95" s="361">
        <v>1.7070000000000001</v>
      </c>
      <c r="W95" s="361">
        <v>1.696</v>
      </c>
      <c r="X95" s="361">
        <v>1.381</v>
      </c>
      <c r="Y95" s="361">
        <v>1.4379999999999999</v>
      </c>
      <c r="Z95" s="361">
        <f t="shared" si="9"/>
        <v>0.25800000000000001</v>
      </c>
      <c r="AA95" s="361">
        <f t="shared" si="10"/>
        <v>9.3842465694244287E-2</v>
      </c>
    </row>
    <row r="96" spans="1:27" x14ac:dyDescent="0.25">
      <c r="A96" s="360" t="s">
        <v>251</v>
      </c>
      <c r="B96" s="365" t="s">
        <v>136</v>
      </c>
      <c r="C96" s="377">
        <v>3.4</v>
      </c>
      <c r="D96" s="362">
        <v>107.7</v>
      </c>
      <c r="E96" s="362">
        <v>32.5</v>
      </c>
      <c r="F96" s="362">
        <v>184</v>
      </c>
      <c r="G96" s="362">
        <v>505.4</v>
      </c>
      <c r="H96" s="364">
        <v>1.07</v>
      </c>
      <c r="I96" s="364">
        <v>0.02</v>
      </c>
      <c r="J96" s="364">
        <v>2</v>
      </c>
      <c r="K96" s="364">
        <v>315</v>
      </c>
      <c r="L96" s="364">
        <v>7</v>
      </c>
      <c r="M96" s="364">
        <v>21</v>
      </c>
      <c r="N96" s="364">
        <v>0.5</v>
      </c>
      <c r="O96" s="364">
        <v>0.113</v>
      </c>
      <c r="P96" s="364">
        <v>3.0000000000000001E-3</v>
      </c>
      <c r="Q96" s="364">
        <v>91</v>
      </c>
      <c r="R96" s="364">
        <v>1</v>
      </c>
      <c r="S96" s="363">
        <v>12871383</v>
      </c>
      <c r="T96" s="363">
        <v>197283</v>
      </c>
      <c r="U96" s="364">
        <v>2</v>
      </c>
      <c r="V96" s="361">
        <v>1.333</v>
      </c>
      <c r="W96" s="361">
        <v>1.341</v>
      </c>
      <c r="X96" s="361">
        <v>1.0309999999999999</v>
      </c>
      <c r="Y96" s="361">
        <v>1.0740000000000001</v>
      </c>
      <c r="Z96" s="361">
        <f t="shared" si="9"/>
        <v>0.2669999999999999</v>
      </c>
      <c r="AA96" s="361">
        <f t="shared" si="10"/>
        <v>0.11850472551896379</v>
      </c>
    </row>
    <row r="97" spans="1:27" x14ac:dyDescent="0.25">
      <c r="B97" s="365" t="s">
        <v>123</v>
      </c>
      <c r="C97" s="377">
        <v>3.6</v>
      </c>
      <c r="D97" s="362">
        <v>98.9</v>
      </c>
      <c r="E97" s="362">
        <v>25.2</v>
      </c>
      <c r="F97" s="362">
        <v>179.6</v>
      </c>
      <c r="G97" s="362">
        <v>493.3</v>
      </c>
      <c r="H97" s="364">
        <v>1.1950000000000001</v>
      </c>
      <c r="I97" s="364">
        <v>2E-3</v>
      </c>
      <c r="J97" s="364">
        <v>0</v>
      </c>
      <c r="K97" s="364">
        <v>332</v>
      </c>
      <c r="L97" s="364">
        <v>0</v>
      </c>
      <c r="M97" s="377">
        <v>22.133333333333301</v>
      </c>
      <c r="N97" s="364">
        <v>0</v>
      </c>
      <c r="O97" s="364">
        <v>0.1265</v>
      </c>
      <c r="P97" s="364">
        <v>2.0000000000000001E-4</v>
      </c>
      <c r="Q97" s="364">
        <v>90</v>
      </c>
      <c r="R97" s="364">
        <v>0</v>
      </c>
      <c r="S97" s="363">
        <v>13016045</v>
      </c>
      <c r="T97" s="363">
        <v>206869</v>
      </c>
      <c r="U97" s="364">
        <v>2</v>
      </c>
      <c r="V97" s="361">
        <v>1.25</v>
      </c>
      <c r="W97" s="361">
        <v>1.256</v>
      </c>
      <c r="X97" s="361">
        <v>0.90500000000000003</v>
      </c>
      <c r="Y97" s="361">
        <v>0.94599999999999995</v>
      </c>
      <c r="Z97" s="361">
        <f t="shared" si="9"/>
        <v>0.31000000000000005</v>
      </c>
      <c r="AA97" s="361">
        <f t="shared" si="10"/>
        <v>0.13403748149702116</v>
      </c>
    </row>
    <row r="98" spans="1:27" x14ac:dyDescent="0.25">
      <c r="B98" s="365" t="s">
        <v>117</v>
      </c>
      <c r="C98" s="377">
        <v>4.5</v>
      </c>
      <c r="D98" s="362">
        <v>87.5</v>
      </c>
      <c r="E98" s="362">
        <v>25.3</v>
      </c>
      <c r="F98" s="362">
        <v>243.1</v>
      </c>
      <c r="G98" s="362">
        <v>305</v>
      </c>
      <c r="H98" s="364">
        <v>1.3</v>
      </c>
      <c r="I98" s="364">
        <v>0.1</v>
      </c>
      <c r="J98" s="364">
        <v>8</v>
      </c>
      <c r="K98" s="364">
        <v>284</v>
      </c>
      <c r="L98" s="364">
        <v>25</v>
      </c>
      <c r="M98" s="364">
        <v>19</v>
      </c>
      <c r="N98" s="364">
        <v>2</v>
      </c>
      <c r="O98" s="364">
        <v>0.14000000000000001</v>
      </c>
      <c r="P98" s="364">
        <v>0.01</v>
      </c>
      <c r="Q98" s="364">
        <v>91</v>
      </c>
      <c r="R98" s="364">
        <v>1</v>
      </c>
      <c r="S98" s="363">
        <v>12381124</v>
      </c>
      <c r="T98" s="363">
        <v>523981</v>
      </c>
      <c r="U98" s="364">
        <v>4</v>
      </c>
      <c r="V98" s="361">
        <v>1.1779999999999999</v>
      </c>
      <c r="W98" s="361">
        <v>1.1639999999999999</v>
      </c>
      <c r="X98" s="361">
        <v>0.81299999999999994</v>
      </c>
      <c r="Y98" s="361">
        <v>0.84799999999999998</v>
      </c>
      <c r="Z98" s="361">
        <f t="shared" si="9"/>
        <v>0.31599999999999995</v>
      </c>
      <c r="AA98" s="361">
        <f t="shared" si="10"/>
        <v>0.1499530283449759</v>
      </c>
    </row>
    <row r="99" spans="1:27" x14ac:dyDescent="0.25">
      <c r="B99" s="365" t="s">
        <v>126</v>
      </c>
      <c r="C99" s="377">
        <v>8</v>
      </c>
      <c r="D99" s="362">
        <v>146.6</v>
      </c>
      <c r="E99" s="362">
        <v>25.2</v>
      </c>
      <c r="F99" s="362">
        <v>342</v>
      </c>
      <c r="G99" s="362">
        <v>583.79999999999995</v>
      </c>
      <c r="H99" s="364">
        <v>0.70299999999999996</v>
      </c>
      <c r="I99" s="364">
        <v>7.0000000000000001E-3</v>
      </c>
      <c r="J99" s="364">
        <v>1</v>
      </c>
      <c r="K99" s="364">
        <v>88</v>
      </c>
      <c r="L99" s="364">
        <v>1</v>
      </c>
      <c r="M99" s="364">
        <v>5.83</v>
      </c>
      <c r="N99" s="364">
        <v>0.05</v>
      </c>
      <c r="O99" s="364">
        <v>7.4399999999999994E-2</v>
      </c>
      <c r="P99" s="364">
        <v>6.9999999999999999E-4</v>
      </c>
      <c r="Q99" s="364">
        <v>89</v>
      </c>
      <c r="R99" s="364">
        <v>1</v>
      </c>
      <c r="S99" s="363">
        <v>13566783</v>
      </c>
      <c r="T99" s="363">
        <v>542557</v>
      </c>
      <c r="U99" s="364">
        <v>4</v>
      </c>
      <c r="V99" s="361">
        <v>1.9239999999999999</v>
      </c>
      <c r="W99" s="361">
        <v>1.9079999999999999</v>
      </c>
      <c r="X99" s="361">
        <v>1.5589999999999999</v>
      </c>
      <c r="Y99" s="361">
        <v>1.619</v>
      </c>
      <c r="Z99" s="361">
        <f t="shared" si="9"/>
        <v>0.28899999999999992</v>
      </c>
      <c r="AA99" s="361">
        <f t="shared" si="10"/>
        <v>7.5296969127012364E-2</v>
      </c>
    </row>
    <row r="100" spans="1:27" x14ac:dyDescent="0.25">
      <c r="A100" s="360" t="s">
        <v>250</v>
      </c>
      <c r="B100" s="365" t="s">
        <v>100</v>
      </c>
      <c r="C100" s="377">
        <v>2.1</v>
      </c>
      <c r="D100" s="362">
        <v>119.4</v>
      </c>
      <c r="E100" s="362">
        <v>38.200000000000003</v>
      </c>
      <c r="F100" s="362">
        <v>208.5</v>
      </c>
      <c r="G100" s="362">
        <v>606.6</v>
      </c>
      <c r="H100" s="364">
        <v>0.35</v>
      </c>
      <c r="I100" s="364">
        <v>0.01</v>
      </c>
      <c r="J100" s="364">
        <v>3</v>
      </c>
      <c r="K100" s="364">
        <v>168</v>
      </c>
      <c r="L100" s="364">
        <v>7</v>
      </c>
      <c r="M100" s="364">
        <v>11.2</v>
      </c>
      <c r="N100" s="364">
        <v>0.5</v>
      </c>
      <c r="O100" s="364">
        <v>3.6999999999999998E-2</v>
      </c>
      <c r="P100" s="364">
        <v>2E-3</v>
      </c>
      <c r="Q100" s="364">
        <v>87</v>
      </c>
      <c r="R100" s="364">
        <v>1</v>
      </c>
      <c r="S100" s="363">
        <v>13507308</v>
      </c>
      <c r="T100" s="363">
        <v>351171</v>
      </c>
      <c r="U100" s="364">
        <v>3</v>
      </c>
      <c r="V100" s="361">
        <v>1.359</v>
      </c>
      <c r="W100" s="361">
        <v>1.393</v>
      </c>
      <c r="X100" s="361">
        <v>1.3839999999999999</v>
      </c>
      <c r="Y100" s="361">
        <v>1.4319999999999999</v>
      </c>
      <c r="Z100" s="361">
        <f t="shared" si="9"/>
        <v>-3.8999999999999924E-2</v>
      </c>
      <c r="AA100" s="361">
        <f t="shared" si="10"/>
        <v>3.869289990197914E-2</v>
      </c>
    </row>
    <row r="101" spans="1:27" x14ac:dyDescent="0.25">
      <c r="B101" s="365" t="s">
        <v>102</v>
      </c>
      <c r="C101" s="377">
        <v>3.6</v>
      </c>
      <c r="D101" s="362">
        <v>116.9</v>
      </c>
      <c r="E101" s="362">
        <v>33.6</v>
      </c>
      <c r="F101" s="362">
        <v>211.4</v>
      </c>
      <c r="G101" s="362">
        <v>583.5</v>
      </c>
      <c r="H101" s="364">
        <v>0.6</v>
      </c>
      <c r="I101" s="364">
        <v>0.01</v>
      </c>
      <c r="J101" s="364">
        <v>2</v>
      </c>
      <c r="K101" s="364">
        <v>167</v>
      </c>
      <c r="L101" s="364">
        <v>4</v>
      </c>
      <c r="M101" s="364">
        <v>11.1</v>
      </c>
      <c r="N101" s="364">
        <v>0.3</v>
      </c>
      <c r="O101" s="364">
        <v>6.4000000000000001E-2</v>
      </c>
      <c r="P101" s="364">
        <v>1E-3</v>
      </c>
      <c r="Q101" s="364">
        <v>88</v>
      </c>
      <c r="R101" s="364">
        <v>0</v>
      </c>
      <c r="S101" s="363">
        <v>13258600</v>
      </c>
      <c r="T101" s="363">
        <v>5066</v>
      </c>
      <c r="U101" s="364">
        <v>0</v>
      </c>
      <c r="V101" s="361">
        <v>1.4359999999999999</v>
      </c>
      <c r="W101" s="361">
        <v>1.4470000000000001</v>
      </c>
      <c r="X101" s="361">
        <v>1.2410000000000001</v>
      </c>
      <c r="Y101" s="361">
        <v>1.292</v>
      </c>
      <c r="Z101" s="361">
        <f t="shared" si="9"/>
        <v>0.15500000000000003</v>
      </c>
      <c r="AA101" s="361">
        <f t="shared" si="10"/>
        <v>6.6434406270700422E-2</v>
      </c>
    </row>
    <row r="102" spans="1:27" x14ac:dyDescent="0.25">
      <c r="B102" s="365" t="s">
        <v>107</v>
      </c>
      <c r="C102" s="377">
        <v>3.1</v>
      </c>
      <c r="D102" s="362">
        <v>96.3</v>
      </c>
      <c r="E102" s="362">
        <v>24.2</v>
      </c>
      <c r="F102" s="362">
        <v>174.4</v>
      </c>
      <c r="G102" s="362">
        <v>484.1</v>
      </c>
      <c r="H102" s="364">
        <v>1.08</v>
      </c>
      <c r="I102" s="364">
        <v>0.03</v>
      </c>
      <c r="J102" s="364">
        <v>3</v>
      </c>
      <c r="K102" s="364">
        <v>350</v>
      </c>
      <c r="L102" s="364">
        <v>9</v>
      </c>
      <c r="M102" s="362">
        <v>23.3</v>
      </c>
      <c r="N102" s="364">
        <v>0.6</v>
      </c>
      <c r="O102" s="364">
        <v>0.115</v>
      </c>
      <c r="P102" s="364">
        <v>3.0000000000000001E-3</v>
      </c>
      <c r="Q102" s="364">
        <v>88</v>
      </c>
      <c r="R102" s="364">
        <v>0</v>
      </c>
      <c r="S102" s="363">
        <v>13104719</v>
      </c>
      <c r="T102" s="363">
        <v>905964</v>
      </c>
      <c r="U102" s="364">
        <v>7</v>
      </c>
      <c r="V102" s="361">
        <v>1.1970000000000001</v>
      </c>
      <c r="W102" s="361">
        <v>1.202</v>
      </c>
      <c r="X102" s="361">
        <v>0.84699999999999998</v>
      </c>
      <c r="Y102" s="361">
        <v>0.88400000000000001</v>
      </c>
      <c r="Z102" s="361">
        <f t="shared" si="9"/>
        <v>0.31799999999999995</v>
      </c>
      <c r="AA102" s="361">
        <f t="shared" si="10"/>
        <v>0.12280199029258358</v>
      </c>
    </row>
    <row r="103" spans="1:27" x14ac:dyDescent="0.25">
      <c r="B103" s="365" t="s">
        <v>110</v>
      </c>
      <c r="C103" s="377">
        <v>6.2</v>
      </c>
      <c r="D103" s="362">
        <v>131.69999999999999</v>
      </c>
      <c r="E103" s="362">
        <v>21.8</v>
      </c>
      <c r="F103" s="362">
        <v>260.39999999999998</v>
      </c>
      <c r="G103" s="362">
        <v>489.3</v>
      </c>
      <c r="H103" s="364">
        <v>1.4871000000000001</v>
      </c>
      <c r="I103" s="364">
        <v>2.0000000000000001E-4</v>
      </c>
      <c r="J103" s="364">
        <v>0</v>
      </c>
      <c r="K103" s="364">
        <v>240</v>
      </c>
      <c r="L103" s="364">
        <v>0</v>
      </c>
      <c r="M103" s="364">
        <v>16</v>
      </c>
      <c r="N103" s="364">
        <v>0</v>
      </c>
      <c r="O103" s="364">
        <v>0.15737000000000001</v>
      </c>
      <c r="P103" s="363">
        <v>2.0000000000000002E-5</v>
      </c>
      <c r="Q103" s="364">
        <v>87</v>
      </c>
      <c r="R103" s="364">
        <v>1</v>
      </c>
      <c r="S103" s="363">
        <v>11314102</v>
      </c>
      <c r="T103" s="363">
        <v>969621</v>
      </c>
      <c r="U103" s="364">
        <v>9</v>
      </c>
      <c r="V103" s="361">
        <v>1.7110000000000001</v>
      </c>
      <c r="W103" s="361">
        <v>1.7070000000000001</v>
      </c>
      <c r="X103" s="361">
        <v>1.2629999999999999</v>
      </c>
      <c r="Y103" s="361">
        <v>1.31</v>
      </c>
      <c r="Z103" s="361">
        <f t="shared" si="9"/>
        <v>0.39700000000000002</v>
      </c>
      <c r="AA103" s="361">
        <f t="shared" si="10"/>
        <v>0.16049215022460739</v>
      </c>
    </row>
    <row r="104" spans="1:27" x14ac:dyDescent="0.25">
      <c r="B104" s="365" t="s">
        <v>112</v>
      </c>
      <c r="C104" s="377">
        <v>9.8000000000000007</v>
      </c>
      <c r="D104" s="362">
        <v>98.1</v>
      </c>
      <c r="E104" s="362">
        <v>24.9</v>
      </c>
      <c r="F104" s="362">
        <v>347.6</v>
      </c>
      <c r="G104" s="362">
        <v>322.7</v>
      </c>
      <c r="H104" s="364">
        <v>1.8</v>
      </c>
      <c r="I104" s="364">
        <v>0.08</v>
      </c>
      <c r="J104" s="364">
        <v>4</v>
      </c>
      <c r="K104" s="364">
        <v>184</v>
      </c>
      <c r="L104" s="364">
        <v>8</v>
      </c>
      <c r="M104" s="364">
        <v>12.2</v>
      </c>
      <c r="N104" s="364">
        <v>0.5</v>
      </c>
      <c r="O104" s="364">
        <v>0.19</v>
      </c>
      <c r="P104" s="364">
        <v>8.0000000000000002E-3</v>
      </c>
      <c r="Q104" s="364">
        <v>87</v>
      </c>
      <c r="R104" s="364">
        <v>1</v>
      </c>
      <c r="S104" s="363">
        <v>12500609</v>
      </c>
      <c r="T104" s="363">
        <v>454639</v>
      </c>
      <c r="U104" s="364">
        <v>4</v>
      </c>
      <c r="V104" s="361">
        <v>1.5409999999999999</v>
      </c>
      <c r="W104" s="361">
        <v>1.4730000000000001</v>
      </c>
      <c r="X104" s="361">
        <v>0.91500000000000004</v>
      </c>
      <c r="Y104" s="361">
        <v>0.95199999999999996</v>
      </c>
      <c r="Z104" s="361">
        <f t="shared" si="9"/>
        <v>0.52100000000000013</v>
      </c>
      <c r="AA104" s="361">
        <f t="shared" si="10"/>
        <v>0.19562902650748931</v>
      </c>
    </row>
    <row r="105" spans="1:27" x14ac:dyDescent="0.25">
      <c r="A105" s="360" t="s">
        <v>249</v>
      </c>
      <c r="B105" s="365" t="s">
        <v>136</v>
      </c>
      <c r="C105" s="377">
        <v>2.9</v>
      </c>
      <c r="D105" s="362">
        <v>99.7</v>
      </c>
      <c r="E105" s="362">
        <v>27.9</v>
      </c>
      <c r="F105" s="362">
        <v>176.9</v>
      </c>
      <c r="G105" s="362">
        <v>441.8</v>
      </c>
      <c r="H105" s="364">
        <v>0.99</v>
      </c>
      <c r="I105" s="364">
        <v>0.02</v>
      </c>
      <c r="J105" s="364">
        <v>2</v>
      </c>
      <c r="K105" s="364">
        <v>343</v>
      </c>
      <c r="L105" s="364">
        <v>8</v>
      </c>
      <c r="M105" s="364">
        <v>22.8</v>
      </c>
      <c r="N105" s="364">
        <v>0.5</v>
      </c>
      <c r="O105" s="364">
        <v>0.105</v>
      </c>
      <c r="P105" s="364">
        <v>2E-3</v>
      </c>
      <c r="Q105" s="364">
        <v>88</v>
      </c>
      <c r="R105" s="364">
        <v>1</v>
      </c>
      <c r="S105" s="363">
        <v>12947879</v>
      </c>
      <c r="T105" s="363">
        <v>144614</v>
      </c>
      <c r="U105" s="364">
        <v>1</v>
      </c>
      <c r="V105" s="361">
        <v>1.228</v>
      </c>
      <c r="W105" s="361">
        <v>1.2390000000000001</v>
      </c>
      <c r="X105" s="364">
        <v>0.91</v>
      </c>
      <c r="Y105" s="364">
        <v>0.94899999999999995</v>
      </c>
      <c r="Z105" s="364">
        <f t="shared" si="9"/>
        <v>0.29000000000000015</v>
      </c>
      <c r="AA105" s="361">
        <f t="shared" si="10"/>
        <v>0.11160194276385434</v>
      </c>
    </row>
    <row r="106" spans="1:27" x14ac:dyDescent="0.25">
      <c r="B106" s="365" t="s">
        <v>123</v>
      </c>
      <c r="C106" s="377">
        <v>4.2</v>
      </c>
      <c r="D106" s="362">
        <v>103.8</v>
      </c>
      <c r="E106" s="362">
        <v>20.3</v>
      </c>
      <c r="F106" s="362">
        <v>167.5</v>
      </c>
      <c r="G106" s="362">
        <v>397</v>
      </c>
      <c r="H106" s="364">
        <v>1.17</v>
      </c>
      <c r="I106" s="364">
        <v>0.06</v>
      </c>
      <c r="J106" s="364">
        <v>5</v>
      </c>
      <c r="K106" s="364">
        <v>280</v>
      </c>
      <c r="L106" s="364">
        <v>15</v>
      </c>
      <c r="M106" s="377">
        <v>18.600000000000001</v>
      </c>
      <c r="N106" s="364">
        <v>1</v>
      </c>
      <c r="O106" s="364">
        <v>0.124</v>
      </c>
      <c r="P106" s="364">
        <v>6.0000000000000001E-3</v>
      </c>
      <c r="Q106" s="364">
        <v>89</v>
      </c>
      <c r="R106" s="364">
        <v>1</v>
      </c>
      <c r="S106" s="363">
        <v>13489917</v>
      </c>
      <c r="T106" s="363">
        <v>344304</v>
      </c>
      <c r="U106" s="364">
        <v>3</v>
      </c>
      <c r="V106" s="361">
        <v>1.337</v>
      </c>
      <c r="W106" s="361">
        <v>1.333</v>
      </c>
      <c r="X106" s="364">
        <v>0.88300000000000001</v>
      </c>
      <c r="Y106" s="364">
        <v>0.91800000000000004</v>
      </c>
      <c r="Z106" s="361">
        <f t="shared" si="9"/>
        <v>0.41499999999999992</v>
      </c>
      <c r="AA106" s="361">
        <f t="shared" si="10"/>
        <v>0.12998253145530494</v>
      </c>
    </row>
    <row r="107" spans="1:27" x14ac:dyDescent="0.25">
      <c r="B107" s="365" t="s">
        <v>117</v>
      </c>
      <c r="C107" s="377">
        <v>8.6</v>
      </c>
      <c r="D107" s="362">
        <v>121.8</v>
      </c>
      <c r="E107" s="362">
        <v>24</v>
      </c>
      <c r="F107" s="362">
        <v>287</v>
      </c>
      <c r="G107" s="362">
        <v>494.2</v>
      </c>
      <c r="H107" s="364">
        <v>1.52</v>
      </c>
      <c r="I107" s="364">
        <v>0.02</v>
      </c>
      <c r="J107" s="364">
        <v>1</v>
      </c>
      <c r="K107" s="364">
        <v>176</v>
      </c>
      <c r="L107" s="364">
        <v>3</v>
      </c>
      <c r="M107" s="364">
        <v>11.7</v>
      </c>
      <c r="N107" s="364">
        <v>0.2</v>
      </c>
      <c r="O107" s="364">
        <v>0.16</v>
      </c>
      <c r="P107" s="364">
        <v>3.0000000000000001E-3</v>
      </c>
      <c r="Q107" s="364">
        <v>88</v>
      </c>
      <c r="R107" s="364">
        <v>1</v>
      </c>
      <c r="S107" s="363">
        <v>12409158</v>
      </c>
      <c r="T107" s="363">
        <v>769388</v>
      </c>
      <c r="U107" s="364">
        <v>6</v>
      </c>
      <c r="V107" s="361">
        <v>1.702</v>
      </c>
      <c r="W107" s="361">
        <v>1.6579999999999999</v>
      </c>
      <c r="X107" s="361">
        <v>1.093</v>
      </c>
      <c r="Y107" s="361">
        <v>1.135</v>
      </c>
      <c r="Z107" s="361">
        <f t="shared" si="9"/>
        <v>0.52299999999999991</v>
      </c>
      <c r="AA107" s="361">
        <f t="shared" si="10"/>
        <v>0.16324214392344882</v>
      </c>
    </row>
    <row r="108" spans="1:27" x14ac:dyDescent="0.25">
      <c r="A108" s="360" t="s">
        <v>248</v>
      </c>
      <c r="B108" s="365" t="s">
        <v>100</v>
      </c>
      <c r="C108" s="377">
        <v>8.9</v>
      </c>
      <c r="D108" s="362">
        <v>103.8</v>
      </c>
      <c r="E108" s="362">
        <v>19.100000000000001</v>
      </c>
      <c r="F108" s="362">
        <v>193.3</v>
      </c>
      <c r="G108" s="362">
        <v>524.6</v>
      </c>
      <c r="H108" s="364">
        <v>1.56</v>
      </c>
      <c r="I108" s="364">
        <v>0.05</v>
      </c>
      <c r="J108" s="364">
        <v>3</v>
      </c>
      <c r="K108" s="364">
        <v>176</v>
      </c>
      <c r="L108" s="364">
        <v>5</v>
      </c>
      <c r="M108" s="364">
        <v>11.7</v>
      </c>
      <c r="N108" s="364">
        <v>0.3</v>
      </c>
      <c r="O108" s="364">
        <v>0.16500000000000001</v>
      </c>
      <c r="P108" s="364">
        <v>5.0000000000000001E-3</v>
      </c>
      <c r="Q108" s="364">
        <v>89</v>
      </c>
      <c r="R108" s="364">
        <v>0</v>
      </c>
      <c r="S108" s="363">
        <v>12908293</v>
      </c>
      <c r="T108" s="363">
        <v>73182</v>
      </c>
      <c r="U108" s="364">
        <v>1</v>
      </c>
      <c r="V108" s="361">
        <v>1.468</v>
      </c>
      <c r="W108" s="361">
        <v>1.45</v>
      </c>
      <c r="X108" s="361">
        <v>0.96799999999999997</v>
      </c>
      <c r="Y108" s="361">
        <v>1.008</v>
      </c>
      <c r="Z108" s="361">
        <f t="shared" si="9"/>
        <v>0.44199999999999995</v>
      </c>
      <c r="AA108" s="361">
        <f t="shared" si="10"/>
        <v>0.17081467130327183</v>
      </c>
    </row>
    <row r="109" spans="1:27" x14ac:dyDescent="0.25">
      <c r="B109" s="365" t="s">
        <v>102</v>
      </c>
      <c r="C109" s="377">
        <v>7.6</v>
      </c>
      <c r="D109" s="362">
        <v>104.4</v>
      </c>
      <c r="E109" s="362">
        <v>27.5</v>
      </c>
      <c r="F109" s="362">
        <v>234.2</v>
      </c>
      <c r="G109" s="362">
        <v>561.6</v>
      </c>
      <c r="H109" s="364">
        <v>0.99</v>
      </c>
      <c r="I109" s="364">
        <v>0.05</v>
      </c>
      <c r="J109" s="364">
        <v>5</v>
      </c>
      <c r="K109" s="364">
        <v>131</v>
      </c>
      <c r="L109" s="364">
        <v>7</v>
      </c>
      <c r="M109" s="364">
        <v>8.6999999999999993</v>
      </c>
      <c r="N109" s="364">
        <v>0.5</v>
      </c>
      <c r="O109" s="364">
        <v>0.105</v>
      </c>
      <c r="P109" s="364">
        <v>6.0000000000000001E-3</v>
      </c>
      <c r="Q109" s="364">
        <v>89</v>
      </c>
      <c r="R109" s="364">
        <v>0</v>
      </c>
      <c r="S109" s="363">
        <v>12850361</v>
      </c>
      <c r="T109" s="363">
        <v>141862</v>
      </c>
      <c r="U109" s="364">
        <v>1</v>
      </c>
      <c r="V109" s="361">
        <v>1.4239999999999999</v>
      </c>
      <c r="W109" s="361">
        <v>1.407</v>
      </c>
      <c r="X109" s="361">
        <v>1.077</v>
      </c>
      <c r="Y109" s="361">
        <v>1.1220000000000001</v>
      </c>
      <c r="Z109" s="361">
        <f t="shared" si="9"/>
        <v>0.28499999999999992</v>
      </c>
      <c r="AA109" s="361">
        <f t="shared" si="10"/>
        <v>0.10911022357278517</v>
      </c>
    </row>
    <row r="110" spans="1:27" x14ac:dyDescent="0.25">
      <c r="B110" s="365" t="s">
        <v>107</v>
      </c>
      <c r="C110" s="377">
        <v>3</v>
      </c>
      <c r="D110" s="362">
        <v>84.9</v>
      </c>
      <c r="E110" s="362">
        <v>16.8</v>
      </c>
      <c r="F110" s="362">
        <v>144.1</v>
      </c>
      <c r="G110" s="362">
        <v>317.89999999999998</v>
      </c>
      <c r="H110" s="364">
        <v>1.1120000000000001</v>
      </c>
      <c r="I110" s="364">
        <v>4.0000000000000001E-3</v>
      </c>
      <c r="J110" s="364">
        <v>0</v>
      </c>
      <c r="K110" s="364">
        <v>371</v>
      </c>
      <c r="L110" s="364">
        <v>1</v>
      </c>
      <c r="M110" s="362">
        <v>24.73</v>
      </c>
      <c r="N110" s="364">
        <v>0.09</v>
      </c>
      <c r="O110" s="364">
        <v>0.1177</v>
      </c>
      <c r="P110" s="364">
        <v>4.0000000000000002E-4</v>
      </c>
      <c r="Q110" s="364">
        <v>90</v>
      </c>
      <c r="R110" s="364">
        <v>1</v>
      </c>
      <c r="S110" s="363">
        <v>11877548</v>
      </c>
      <c r="T110" s="363">
        <v>156825</v>
      </c>
      <c r="U110" s="364">
        <v>1</v>
      </c>
      <c r="V110" s="361">
        <v>1.0589999999999999</v>
      </c>
      <c r="W110" s="361">
        <v>1.0669999999999999</v>
      </c>
      <c r="X110" s="361">
        <v>0.77100000000000002</v>
      </c>
      <c r="Y110" s="361">
        <v>0.80400000000000005</v>
      </c>
      <c r="Z110" s="361">
        <f t="shared" si="9"/>
        <v>0.2629999999999999</v>
      </c>
      <c r="AA110" s="361">
        <f t="shared" si="10"/>
        <v>0.12895763205161925</v>
      </c>
    </row>
    <row r="111" spans="1:27" x14ac:dyDescent="0.25">
      <c r="B111" s="365" t="s">
        <v>110</v>
      </c>
      <c r="C111" s="377">
        <v>6.4</v>
      </c>
      <c r="D111" s="362">
        <v>127.8</v>
      </c>
      <c r="E111" s="362">
        <v>18.3</v>
      </c>
      <c r="F111" s="362">
        <v>408.6</v>
      </c>
      <c r="G111" s="362">
        <v>690.1</v>
      </c>
      <c r="H111" s="364">
        <v>0.5</v>
      </c>
      <c r="I111" s="364">
        <v>0.03</v>
      </c>
      <c r="J111" s="364">
        <v>6</v>
      </c>
      <c r="K111" s="364">
        <v>79</v>
      </c>
      <c r="L111" s="364">
        <v>4</v>
      </c>
      <c r="M111" s="364">
        <v>5.3</v>
      </c>
      <c r="N111" s="364">
        <v>0.3</v>
      </c>
      <c r="O111" s="364">
        <v>5.2999999999999999E-2</v>
      </c>
      <c r="P111" s="363">
        <v>3.0000000000000001E-3</v>
      </c>
      <c r="Q111" s="364">
        <v>88</v>
      </c>
      <c r="R111" s="364">
        <v>1</v>
      </c>
      <c r="S111" s="363">
        <v>11849000</v>
      </c>
      <c r="T111" s="363">
        <v>381696</v>
      </c>
      <c r="U111" s="364">
        <v>3</v>
      </c>
      <c r="V111" s="361">
        <v>1.3440000000000001</v>
      </c>
      <c r="W111" s="361">
        <v>1.37</v>
      </c>
      <c r="X111" s="361">
        <v>0.95499999999999996</v>
      </c>
      <c r="Y111" s="361">
        <v>0.98799999999999999</v>
      </c>
      <c r="Z111" s="361">
        <f t="shared" si="9"/>
        <v>0.38200000000000012</v>
      </c>
      <c r="AA111" s="361">
        <f t="shared" si="10"/>
        <v>5.5514225853947587E-2</v>
      </c>
    </row>
    <row r="112" spans="1:27" x14ac:dyDescent="0.25">
      <c r="B112" s="365" t="s">
        <v>112</v>
      </c>
      <c r="C112" s="377">
        <v>5.4</v>
      </c>
      <c r="D112" s="362">
        <v>132.6</v>
      </c>
      <c r="E112" s="362">
        <v>12.7</v>
      </c>
      <c r="F112" s="362">
        <v>135</v>
      </c>
      <c r="G112" s="362">
        <v>413.9</v>
      </c>
      <c r="H112" s="364">
        <v>1.47</v>
      </c>
      <c r="I112" s="364">
        <v>0.05</v>
      </c>
      <c r="J112" s="364">
        <v>3</v>
      </c>
      <c r="K112" s="364">
        <v>273</v>
      </c>
      <c r="L112" s="364">
        <v>8</v>
      </c>
      <c r="M112" s="364">
        <v>18.2</v>
      </c>
      <c r="N112" s="364">
        <v>0.6</v>
      </c>
      <c r="O112" s="364">
        <v>0.156</v>
      </c>
      <c r="P112" s="364">
        <v>5.0000000000000001E-3</v>
      </c>
      <c r="Q112" s="364">
        <v>89</v>
      </c>
      <c r="R112" s="364">
        <v>1</v>
      </c>
      <c r="S112" s="363">
        <v>11594906</v>
      </c>
      <c r="T112" s="363">
        <v>265736</v>
      </c>
      <c r="U112" s="364">
        <v>2</v>
      </c>
      <c r="V112" s="361">
        <v>1.599</v>
      </c>
      <c r="W112" s="361">
        <v>1.627</v>
      </c>
      <c r="X112" s="361">
        <v>1.226</v>
      </c>
      <c r="Y112" s="361">
        <v>1.2789999999999999</v>
      </c>
      <c r="Z112" s="361">
        <f t="shared" si="9"/>
        <v>0.34800000000000009</v>
      </c>
      <c r="AA112" s="361">
        <f t="shared" si="10"/>
        <v>0.16002901355191668</v>
      </c>
    </row>
    <row r="113" spans="1:27" x14ac:dyDescent="0.25">
      <c r="B113" s="365" t="s">
        <v>136</v>
      </c>
      <c r="C113" s="377">
        <v>4.0999999999999996</v>
      </c>
      <c r="D113" s="362">
        <v>96.1</v>
      </c>
      <c r="E113" s="362">
        <v>27.1</v>
      </c>
      <c r="F113" s="362">
        <v>192.8</v>
      </c>
      <c r="G113" s="362">
        <v>479.4</v>
      </c>
      <c r="H113" s="364">
        <v>1.25</v>
      </c>
      <c r="I113" s="364">
        <v>7.0000000000000007E-2</v>
      </c>
      <c r="J113" s="364">
        <v>6</v>
      </c>
      <c r="K113" s="364">
        <v>304</v>
      </c>
      <c r="L113" s="364">
        <v>17</v>
      </c>
      <c r="M113" s="364">
        <v>20</v>
      </c>
      <c r="N113" s="364">
        <v>1</v>
      </c>
      <c r="O113" s="364">
        <v>0.13200000000000001</v>
      </c>
      <c r="P113" s="364">
        <v>7.0000000000000001E-3</v>
      </c>
      <c r="Q113" s="364">
        <v>90</v>
      </c>
      <c r="R113" s="364">
        <v>0</v>
      </c>
      <c r="S113" s="363">
        <v>12002046</v>
      </c>
      <c r="T113" s="363">
        <v>510413</v>
      </c>
      <c r="U113" s="364">
        <v>4</v>
      </c>
      <c r="V113" s="361">
        <v>1.246</v>
      </c>
      <c r="W113" s="361">
        <v>1.248</v>
      </c>
      <c r="X113" s="364">
        <v>0.90800000000000003</v>
      </c>
      <c r="Y113" s="364">
        <v>0.94899999999999995</v>
      </c>
      <c r="Z113" s="361">
        <f t="shared" si="9"/>
        <v>0.29900000000000004</v>
      </c>
      <c r="AA113" s="361">
        <f t="shared" si="10"/>
        <v>0.13994235273637073</v>
      </c>
    </row>
    <row r="114" spans="1:27" x14ac:dyDescent="0.25">
      <c r="A114" s="360" t="s">
        <v>247</v>
      </c>
      <c r="B114" s="365" t="s">
        <v>123</v>
      </c>
      <c r="C114" s="377">
        <v>3.2</v>
      </c>
      <c r="D114" s="362">
        <v>96.7</v>
      </c>
      <c r="E114" s="362">
        <v>24.1</v>
      </c>
      <c r="F114" s="362">
        <v>175</v>
      </c>
      <c r="G114" s="362">
        <v>448.4</v>
      </c>
      <c r="H114" s="364">
        <v>1.21</v>
      </c>
      <c r="I114" s="364">
        <v>0.01</v>
      </c>
      <c r="J114" s="364">
        <v>1</v>
      </c>
      <c r="K114" s="364">
        <v>378</v>
      </c>
      <c r="L114" s="364">
        <v>4</v>
      </c>
      <c r="M114" s="377">
        <v>25.2</v>
      </c>
      <c r="N114" s="364">
        <v>0.3</v>
      </c>
      <c r="O114" s="364">
        <v>0.128</v>
      </c>
      <c r="P114" s="364">
        <v>2E-3</v>
      </c>
      <c r="Q114" s="364">
        <v>91</v>
      </c>
      <c r="R114" s="364">
        <v>0</v>
      </c>
      <c r="S114" s="363">
        <v>11465917</v>
      </c>
      <c r="T114" s="363">
        <v>662913</v>
      </c>
      <c r="U114" s="364">
        <v>6</v>
      </c>
      <c r="V114" s="361">
        <v>1.214</v>
      </c>
      <c r="W114" s="361">
        <v>1.224</v>
      </c>
      <c r="X114" s="364">
        <v>0.91800000000000004</v>
      </c>
      <c r="Y114" s="364">
        <v>0.96099999999999997</v>
      </c>
      <c r="Z114" s="361">
        <f t="shared" si="9"/>
        <v>0.26300000000000001</v>
      </c>
      <c r="AA114" s="361">
        <f t="shared" si="10"/>
        <v>0.13632890577471662</v>
      </c>
    </row>
    <row r="115" spans="1:27" x14ac:dyDescent="0.25">
      <c r="A115" s="360" t="s">
        <v>246</v>
      </c>
      <c r="B115" s="365" t="s">
        <v>100</v>
      </c>
      <c r="C115" s="377">
        <v>5.5</v>
      </c>
      <c r="D115" s="362">
        <v>104.5</v>
      </c>
      <c r="E115" s="362">
        <v>21.3</v>
      </c>
      <c r="F115" s="362">
        <v>186.4</v>
      </c>
      <c r="G115" s="362">
        <v>479.4</v>
      </c>
      <c r="H115" s="364">
        <v>1.58</v>
      </c>
      <c r="I115" s="364">
        <v>0.04</v>
      </c>
      <c r="J115" s="364">
        <v>3</v>
      </c>
      <c r="K115" s="364">
        <v>287</v>
      </c>
      <c r="L115" s="364">
        <v>7</v>
      </c>
      <c r="M115" s="364">
        <v>19.100000000000001</v>
      </c>
      <c r="N115" s="364">
        <v>0.5</v>
      </c>
      <c r="O115" s="364">
        <v>0.16700000000000001</v>
      </c>
      <c r="P115" s="364">
        <v>4.0000000000000001E-3</v>
      </c>
      <c r="Q115" s="364">
        <v>89</v>
      </c>
      <c r="R115" s="364">
        <v>1</v>
      </c>
      <c r="S115" s="363">
        <v>13083477</v>
      </c>
      <c r="T115" s="363">
        <v>284249</v>
      </c>
      <c r="U115" s="364">
        <v>2</v>
      </c>
      <c r="V115" s="361">
        <v>1.4039999999999999</v>
      </c>
      <c r="W115" s="361">
        <v>1.401</v>
      </c>
      <c r="X115" s="361">
        <v>0.95699999999999996</v>
      </c>
      <c r="Y115" s="361">
        <v>0.998</v>
      </c>
      <c r="Z115" s="361">
        <f t="shared" si="9"/>
        <v>0.40300000000000002</v>
      </c>
      <c r="AA115" s="361">
        <f t="shared" si="10"/>
        <v>0.17385795394577797</v>
      </c>
    </row>
    <row r="116" spans="1:27" x14ac:dyDescent="0.25">
      <c r="B116" s="365" t="s">
        <v>102</v>
      </c>
      <c r="C116" s="377">
        <v>6.8</v>
      </c>
      <c r="D116" s="362">
        <v>104.3</v>
      </c>
      <c r="E116" s="362">
        <v>21.5</v>
      </c>
      <c r="F116" s="362">
        <v>187.3</v>
      </c>
      <c r="G116" s="362">
        <v>480.8</v>
      </c>
      <c r="H116" s="364">
        <v>1.7</v>
      </c>
      <c r="I116" s="364">
        <v>0.1</v>
      </c>
      <c r="J116" s="364">
        <v>6</v>
      </c>
      <c r="K116" s="364">
        <v>257</v>
      </c>
      <c r="L116" s="364">
        <v>20</v>
      </c>
      <c r="M116" s="364">
        <v>17</v>
      </c>
      <c r="N116" s="364">
        <v>1</v>
      </c>
      <c r="O116" s="364">
        <v>0.18</v>
      </c>
      <c r="P116" s="364">
        <v>0.01</v>
      </c>
      <c r="Q116" s="364">
        <v>89</v>
      </c>
      <c r="R116" s="364">
        <v>1</v>
      </c>
      <c r="S116" s="363">
        <v>12880597</v>
      </c>
      <c r="T116" s="363">
        <v>584204</v>
      </c>
      <c r="U116" s="364">
        <v>5</v>
      </c>
      <c r="V116" s="361">
        <v>1.4510000000000001</v>
      </c>
      <c r="W116" s="361">
        <v>1.4379999999999999</v>
      </c>
      <c r="X116" s="361">
        <v>0.96599999999999997</v>
      </c>
      <c r="Y116" s="361">
        <v>1.0069999999999999</v>
      </c>
      <c r="Z116" s="361">
        <f t="shared" si="9"/>
        <v>0.43100000000000005</v>
      </c>
      <c r="AA116" s="361">
        <f t="shared" si="10"/>
        <v>0.18660579554538242</v>
      </c>
    </row>
    <row r="117" spans="1:27" x14ac:dyDescent="0.25">
      <c r="B117" s="365" t="s">
        <v>107</v>
      </c>
      <c r="C117" s="377">
        <v>2.9</v>
      </c>
      <c r="D117" s="362">
        <v>104.4</v>
      </c>
      <c r="E117" s="362">
        <v>27.6</v>
      </c>
      <c r="F117" s="362">
        <v>189.6</v>
      </c>
      <c r="G117" s="362">
        <v>537.70000000000005</v>
      </c>
      <c r="H117" s="364">
        <v>0.76</v>
      </c>
      <c r="I117" s="364">
        <v>0.02</v>
      </c>
      <c r="J117" s="364">
        <v>3</v>
      </c>
      <c r="K117" s="364">
        <v>262</v>
      </c>
      <c r="L117" s="364">
        <v>6</v>
      </c>
      <c r="M117" s="362">
        <v>17.5</v>
      </c>
      <c r="N117" s="364">
        <v>0.4</v>
      </c>
      <c r="O117" s="364">
        <v>0.08</v>
      </c>
      <c r="P117" s="364">
        <v>2E-3</v>
      </c>
      <c r="Q117" s="364">
        <v>89</v>
      </c>
      <c r="R117" s="364">
        <v>1</v>
      </c>
      <c r="S117" s="363">
        <v>12429483</v>
      </c>
      <c r="T117" s="363">
        <v>500709</v>
      </c>
      <c r="U117" s="364">
        <v>4</v>
      </c>
      <c r="V117" s="361">
        <v>1.278</v>
      </c>
      <c r="W117" s="361">
        <v>1.2989999999999999</v>
      </c>
      <c r="X117" s="361">
        <v>1.0669999999999999</v>
      </c>
      <c r="Y117" s="361">
        <v>1.1120000000000001</v>
      </c>
      <c r="Z117" s="361">
        <f t="shared" si="9"/>
        <v>0.18699999999999983</v>
      </c>
      <c r="AA117" s="361">
        <f t="shared" si="10"/>
        <v>8.4452592884319791E-2</v>
      </c>
    </row>
    <row r="118" spans="1:27" x14ac:dyDescent="0.25">
      <c r="B118" s="365" t="s">
        <v>110</v>
      </c>
      <c r="C118" s="377">
        <v>3.9</v>
      </c>
      <c r="D118" s="362">
        <v>112.4</v>
      </c>
      <c r="E118" s="362">
        <v>19</v>
      </c>
      <c r="F118" s="362">
        <v>219.6</v>
      </c>
      <c r="G118" s="362">
        <v>461.5</v>
      </c>
      <c r="H118" s="364">
        <v>1.43</v>
      </c>
      <c r="I118" s="364">
        <v>0.03</v>
      </c>
      <c r="J118" s="364">
        <v>2</v>
      </c>
      <c r="K118" s="364">
        <v>368</v>
      </c>
      <c r="L118" s="364">
        <v>8</v>
      </c>
      <c r="M118" s="364">
        <v>24.5</v>
      </c>
      <c r="N118" s="364">
        <v>0.5</v>
      </c>
      <c r="O118" s="364">
        <v>0.152</v>
      </c>
      <c r="P118" s="363">
        <v>3.0000000000000001E-3</v>
      </c>
      <c r="Q118" s="364">
        <v>88</v>
      </c>
      <c r="R118" s="364">
        <v>0</v>
      </c>
      <c r="S118" s="363">
        <v>12619685</v>
      </c>
      <c r="T118" s="363">
        <v>309767</v>
      </c>
      <c r="U118" s="364">
        <v>2</v>
      </c>
      <c r="V118" s="361">
        <v>1.427</v>
      </c>
      <c r="W118" s="361">
        <v>1.4339999999999999</v>
      </c>
      <c r="X118" s="361">
        <v>1.07</v>
      </c>
      <c r="Y118" s="361">
        <v>1.113</v>
      </c>
      <c r="Z118" s="361">
        <f t="shared" si="9"/>
        <v>0.32099999999999995</v>
      </c>
      <c r="AA118" s="361">
        <f t="shared" si="10"/>
        <v>0.1579074862576407</v>
      </c>
    </row>
    <row r="119" spans="1:27" x14ac:dyDescent="0.25">
      <c r="B119" s="365" t="s">
        <v>112</v>
      </c>
      <c r="C119" s="377">
        <v>4.7</v>
      </c>
      <c r="D119" s="362">
        <v>158.6</v>
      </c>
      <c r="E119" s="362">
        <v>10</v>
      </c>
      <c r="F119" s="362">
        <v>213.8</v>
      </c>
      <c r="G119" s="362">
        <v>733.9</v>
      </c>
      <c r="H119" s="364">
        <v>1.04</v>
      </c>
      <c r="I119" s="364">
        <v>0.02</v>
      </c>
      <c r="J119" s="364">
        <v>2</v>
      </c>
      <c r="K119" s="364">
        <v>221</v>
      </c>
      <c r="L119" s="364">
        <v>4</v>
      </c>
      <c r="M119" s="364">
        <v>14.7</v>
      </c>
      <c r="N119" s="364">
        <v>0.2</v>
      </c>
      <c r="O119" s="364">
        <v>0.11</v>
      </c>
      <c r="P119" s="364">
        <v>2E-3</v>
      </c>
      <c r="Q119" s="364">
        <v>87</v>
      </c>
      <c r="R119" s="364">
        <v>0</v>
      </c>
      <c r="S119" s="363">
        <v>13003302</v>
      </c>
      <c r="T119" s="363">
        <v>240782</v>
      </c>
      <c r="U119" s="364">
        <v>2</v>
      </c>
      <c r="V119" s="361">
        <v>1.867</v>
      </c>
      <c r="W119" s="361">
        <v>1.9</v>
      </c>
      <c r="X119" s="361">
        <v>1.522</v>
      </c>
      <c r="Y119" s="361">
        <v>1.581</v>
      </c>
      <c r="Z119" s="361">
        <f t="shared" si="9"/>
        <v>0.31899999999999995</v>
      </c>
      <c r="AA119" s="361">
        <f t="shared" si="10"/>
        <v>0.11151471942892706</v>
      </c>
    </row>
    <row r="120" spans="1:27" x14ac:dyDescent="0.25">
      <c r="A120" s="360" t="s">
        <v>245</v>
      </c>
      <c r="B120" s="365" t="s">
        <v>136</v>
      </c>
      <c r="C120" s="377">
        <v>9.4</v>
      </c>
      <c r="D120" s="362">
        <v>102.5</v>
      </c>
      <c r="E120" s="362">
        <v>23</v>
      </c>
      <c r="F120" s="362">
        <v>223.7</v>
      </c>
      <c r="G120" s="362">
        <v>610.9</v>
      </c>
      <c r="H120" s="364">
        <v>0.63</v>
      </c>
      <c r="I120" s="364">
        <v>0.02</v>
      </c>
      <c r="J120" s="364">
        <v>3</v>
      </c>
      <c r="K120" s="364">
        <v>68</v>
      </c>
      <c r="L120" s="364">
        <v>2</v>
      </c>
      <c r="M120" s="364">
        <v>4.5</v>
      </c>
      <c r="N120" s="364">
        <v>0.1</v>
      </c>
      <c r="O120" s="364">
        <v>6.7000000000000004E-2</v>
      </c>
      <c r="P120" s="364">
        <v>2E-3</v>
      </c>
      <c r="Q120" s="364">
        <v>89</v>
      </c>
      <c r="R120" s="364">
        <v>0</v>
      </c>
      <c r="S120" s="363">
        <v>12967383</v>
      </c>
      <c r="T120" s="363">
        <v>391991</v>
      </c>
      <c r="U120" s="364">
        <v>3</v>
      </c>
      <c r="V120" s="364">
        <v>1.31</v>
      </c>
      <c r="W120" s="364">
        <v>1.304</v>
      </c>
      <c r="X120" s="364">
        <v>0.877</v>
      </c>
      <c r="Y120" s="364">
        <v>0.89700000000000002</v>
      </c>
      <c r="Z120" s="361">
        <f t="shared" si="9"/>
        <v>0.40700000000000003</v>
      </c>
      <c r="AA120" s="361">
        <f t="shared" si="10"/>
        <v>7.0450517109372501E-2</v>
      </c>
    </row>
    <row r="121" spans="1:27" x14ac:dyDescent="0.25">
      <c r="B121" s="365" t="s">
        <v>123</v>
      </c>
      <c r="C121" s="377">
        <v>4.0999999999999996</v>
      </c>
      <c r="D121" s="362">
        <v>106.7</v>
      </c>
      <c r="E121" s="362">
        <v>23.8</v>
      </c>
      <c r="F121" s="362">
        <v>187.1</v>
      </c>
      <c r="G121" s="362">
        <v>518.79999999999995</v>
      </c>
      <c r="H121" s="364">
        <v>1.1299999999999999</v>
      </c>
      <c r="I121" s="364">
        <v>8.9999999999999993E-3</v>
      </c>
      <c r="J121" s="364">
        <v>1</v>
      </c>
      <c r="K121" s="364">
        <v>276</v>
      </c>
      <c r="L121" s="364">
        <v>2</v>
      </c>
      <c r="M121" s="377">
        <v>18.399999999999999</v>
      </c>
      <c r="N121" s="364">
        <v>0.1</v>
      </c>
      <c r="O121" s="364">
        <v>0.1196</v>
      </c>
      <c r="P121" s="364">
        <v>8.9999999999999998E-4</v>
      </c>
      <c r="Q121" s="364">
        <v>89</v>
      </c>
      <c r="R121" s="364">
        <v>0</v>
      </c>
      <c r="S121" s="363">
        <v>12538088</v>
      </c>
      <c r="T121" s="363">
        <v>478372</v>
      </c>
      <c r="U121" s="364">
        <v>4</v>
      </c>
      <c r="V121" s="361">
        <v>1.375</v>
      </c>
      <c r="W121" s="361">
        <v>1.385</v>
      </c>
      <c r="X121" s="364">
        <v>1.089</v>
      </c>
      <c r="Y121" s="364">
        <v>1.1359999999999999</v>
      </c>
      <c r="Z121" s="361">
        <f t="shared" si="9"/>
        <v>0.24900000000000011</v>
      </c>
      <c r="AA121" s="361">
        <f t="shared" si="10"/>
        <v>0.12486553599268511</v>
      </c>
    </row>
    <row r="122" spans="1:27" x14ac:dyDescent="0.25">
      <c r="B122" s="365" t="s">
        <v>117</v>
      </c>
      <c r="C122" s="377">
        <v>5.6</v>
      </c>
      <c r="D122" s="362">
        <v>129.5</v>
      </c>
      <c r="E122" s="362">
        <v>10.5</v>
      </c>
      <c r="F122" s="362">
        <v>54.3</v>
      </c>
      <c r="G122" s="362">
        <v>441.9</v>
      </c>
      <c r="H122" s="364">
        <v>1.57</v>
      </c>
      <c r="I122" s="364">
        <v>0.05</v>
      </c>
      <c r="J122" s="364">
        <v>3</v>
      </c>
      <c r="K122" s="364">
        <v>280</v>
      </c>
      <c r="L122" s="364">
        <v>8</v>
      </c>
      <c r="M122" s="364">
        <v>18.7</v>
      </c>
      <c r="N122" s="364">
        <v>0.6</v>
      </c>
      <c r="O122" s="364">
        <v>0.16600000000000001</v>
      </c>
      <c r="P122" s="364">
        <v>5.0000000000000001E-3</v>
      </c>
      <c r="Q122" s="364">
        <v>89</v>
      </c>
      <c r="R122" s="364">
        <v>0</v>
      </c>
      <c r="S122" s="363">
        <v>12549070</v>
      </c>
      <c r="T122" s="363">
        <v>356906</v>
      </c>
      <c r="U122" s="364">
        <v>3</v>
      </c>
      <c r="V122" s="364">
        <v>1.613</v>
      </c>
      <c r="W122" s="364">
        <v>1.627</v>
      </c>
      <c r="X122" s="364">
        <v>1.2789999999999999</v>
      </c>
      <c r="Y122" s="364">
        <v>1.33</v>
      </c>
      <c r="Z122" s="361">
        <f t="shared" si="9"/>
        <v>0.29699999999999993</v>
      </c>
      <c r="AA122" s="361">
        <f t="shared" si="10"/>
        <v>0.17014788351146803</v>
      </c>
    </row>
    <row r="123" spans="1:27" x14ac:dyDescent="0.25">
      <c r="A123" s="360" t="s">
        <v>244</v>
      </c>
      <c r="B123" s="365" t="s">
        <v>100</v>
      </c>
      <c r="C123" s="377">
        <v>7.6</v>
      </c>
      <c r="D123" s="362">
        <v>108</v>
      </c>
      <c r="E123" s="362">
        <v>14.3</v>
      </c>
      <c r="F123" s="362">
        <v>180.7</v>
      </c>
      <c r="G123" s="362">
        <v>541</v>
      </c>
      <c r="H123" s="364">
        <v>1.482</v>
      </c>
      <c r="I123" s="364">
        <v>5.0000000000000001E-3</v>
      </c>
      <c r="J123" s="364">
        <v>0</v>
      </c>
      <c r="K123" s="364">
        <v>195</v>
      </c>
      <c r="L123" s="364">
        <v>1</v>
      </c>
      <c r="M123" s="364">
        <v>12.97</v>
      </c>
      <c r="N123" s="364">
        <v>0.05</v>
      </c>
      <c r="O123" s="364">
        <v>0.15679999999999999</v>
      </c>
      <c r="P123" s="364">
        <v>5.0000000000000001E-4</v>
      </c>
      <c r="Q123" s="364">
        <v>88</v>
      </c>
      <c r="R123" s="364">
        <v>1</v>
      </c>
      <c r="S123" s="363">
        <v>13186460</v>
      </c>
      <c r="T123" s="363">
        <v>136636</v>
      </c>
      <c r="U123" s="364">
        <v>1</v>
      </c>
      <c r="V123" s="361">
        <v>1.5109999999999999</v>
      </c>
      <c r="W123" s="361">
        <v>1.5029999999999999</v>
      </c>
      <c r="X123" s="361">
        <v>1.0589999999999999</v>
      </c>
      <c r="Y123" s="361">
        <v>1.1020000000000001</v>
      </c>
      <c r="Z123" s="361">
        <f t="shared" si="9"/>
        <v>0.4009999999999998</v>
      </c>
      <c r="AA123" s="361">
        <f t="shared" si="10"/>
        <v>0.16178823537809858</v>
      </c>
    </row>
    <row r="124" spans="1:27" x14ac:dyDescent="0.25">
      <c r="B124" s="365" t="s">
        <v>102</v>
      </c>
      <c r="C124" s="377">
        <v>7.4</v>
      </c>
      <c r="D124" s="362">
        <v>102.7</v>
      </c>
      <c r="E124" s="362">
        <v>9.3000000000000007</v>
      </c>
      <c r="F124" s="362">
        <v>177.7</v>
      </c>
      <c r="G124" s="362">
        <v>544.9</v>
      </c>
      <c r="H124" s="364">
        <v>1.4</v>
      </c>
      <c r="I124" s="364">
        <v>0.04</v>
      </c>
      <c r="J124" s="364">
        <v>3</v>
      </c>
      <c r="K124" s="364">
        <v>189</v>
      </c>
      <c r="L124" s="364">
        <v>6</v>
      </c>
      <c r="M124" s="364">
        <v>12.6</v>
      </c>
      <c r="N124" s="364">
        <v>0.4</v>
      </c>
      <c r="O124" s="364">
        <v>0.14799999999999999</v>
      </c>
      <c r="P124" s="364">
        <v>4.0000000000000001E-3</v>
      </c>
      <c r="Q124" s="364">
        <v>88</v>
      </c>
      <c r="R124" s="364">
        <v>1</v>
      </c>
      <c r="S124" s="363">
        <v>12986229</v>
      </c>
      <c r="T124" s="363">
        <v>202886</v>
      </c>
      <c r="U124" s="364">
        <v>2</v>
      </c>
      <c r="V124" s="361">
        <v>1.42</v>
      </c>
      <c r="W124" s="361">
        <v>1.4259999999999999</v>
      </c>
      <c r="X124" s="361">
        <v>1.036</v>
      </c>
      <c r="Y124" s="361">
        <v>1.069</v>
      </c>
      <c r="Z124" s="361">
        <f t="shared" si="9"/>
        <v>0.35699999999999998</v>
      </c>
      <c r="AA124" s="361">
        <f t="shared" si="10"/>
        <v>0.15384918279305013</v>
      </c>
    </row>
    <row r="125" spans="1:27" x14ac:dyDescent="0.25">
      <c r="B125" s="365" t="s">
        <v>107</v>
      </c>
      <c r="C125" s="377">
        <v>5.0999999999999996</v>
      </c>
      <c r="D125" s="362">
        <v>104.7</v>
      </c>
      <c r="E125" s="362">
        <v>22.2</v>
      </c>
      <c r="F125" s="362">
        <v>184.6</v>
      </c>
      <c r="G125" s="362">
        <v>546.1</v>
      </c>
      <c r="H125" s="364">
        <v>1.01</v>
      </c>
      <c r="I125" s="364">
        <v>0.05</v>
      </c>
      <c r="J125" s="364">
        <v>5</v>
      </c>
      <c r="K125" s="364">
        <v>199</v>
      </c>
      <c r="L125" s="364">
        <v>10</v>
      </c>
      <c r="M125" s="362">
        <v>13.3</v>
      </c>
      <c r="N125" s="364">
        <v>0.7</v>
      </c>
      <c r="O125" s="364">
        <v>0.107</v>
      </c>
      <c r="P125" s="364">
        <v>5.0000000000000001E-3</v>
      </c>
      <c r="Q125" s="364">
        <v>89</v>
      </c>
      <c r="R125" s="364">
        <v>0</v>
      </c>
      <c r="S125" s="363">
        <v>13017735</v>
      </c>
      <c r="T125" s="363">
        <v>143420</v>
      </c>
      <c r="U125" s="364">
        <v>1</v>
      </c>
      <c r="V125" s="361">
        <v>1.419</v>
      </c>
      <c r="W125" s="361">
        <v>1.42</v>
      </c>
      <c r="X125" s="361">
        <v>1.1200000000000001</v>
      </c>
      <c r="Y125" s="361">
        <v>1.169</v>
      </c>
      <c r="Z125" s="361">
        <f t="shared" si="9"/>
        <v>0.25099999999999989</v>
      </c>
      <c r="AA125" s="361">
        <f t="shared" si="10"/>
        <v>0.11123893566111497</v>
      </c>
    </row>
    <row r="126" spans="1:27" x14ac:dyDescent="0.25">
      <c r="B126" s="365" t="s">
        <v>110</v>
      </c>
      <c r="C126" s="377">
        <v>6.2</v>
      </c>
      <c r="D126" s="362">
        <v>138.69999999999999</v>
      </c>
      <c r="E126" s="362">
        <v>12.6</v>
      </c>
      <c r="F126" s="362">
        <v>404.3</v>
      </c>
      <c r="G126" s="362">
        <v>698.2</v>
      </c>
      <c r="H126" s="364">
        <v>0.42</v>
      </c>
      <c r="I126" s="364">
        <v>0.02</v>
      </c>
      <c r="J126" s="364">
        <v>5</v>
      </c>
      <c r="K126" s="364">
        <v>68</v>
      </c>
      <c r="L126" s="364">
        <v>3</v>
      </c>
      <c r="M126" s="364">
        <v>4.5</v>
      </c>
      <c r="N126" s="364">
        <v>0.2</v>
      </c>
      <c r="O126" s="364">
        <v>4.4999999999999998E-2</v>
      </c>
      <c r="P126" s="363">
        <v>2E-3</v>
      </c>
      <c r="Q126" s="364">
        <v>86</v>
      </c>
      <c r="R126" s="364">
        <v>1</v>
      </c>
      <c r="S126" s="363">
        <v>13002701</v>
      </c>
      <c r="T126" s="363">
        <v>829654</v>
      </c>
      <c r="U126" s="364">
        <v>6</v>
      </c>
      <c r="V126" s="361">
        <v>1.4530000000000001</v>
      </c>
      <c r="W126" s="361">
        <v>1.482</v>
      </c>
      <c r="X126" s="361">
        <v>1.024</v>
      </c>
      <c r="Y126" s="361">
        <v>1.0569999999999999</v>
      </c>
      <c r="Z126" s="361">
        <f t="shared" ref="Z126:Z140" si="11">W126-Y126</f>
        <v>0.42500000000000004</v>
      </c>
      <c r="AA126" s="361">
        <f t="shared" ref="AA126:AA140" si="12">O126/(1-(10^-V126))</f>
        <v>4.664358403344069E-2</v>
      </c>
    </row>
    <row r="127" spans="1:27" x14ac:dyDescent="0.25">
      <c r="B127" s="365" t="s">
        <v>112</v>
      </c>
      <c r="C127" s="377">
        <v>6.3</v>
      </c>
      <c r="D127" s="362">
        <v>72.5</v>
      </c>
      <c r="E127" s="362">
        <v>17.399999999999999</v>
      </c>
      <c r="F127" s="362">
        <v>288.7</v>
      </c>
      <c r="G127" s="362">
        <v>869.9</v>
      </c>
      <c r="H127" s="364">
        <v>0.09</v>
      </c>
      <c r="I127" s="364">
        <v>0.03</v>
      </c>
      <c r="J127" s="364">
        <v>33</v>
      </c>
      <c r="K127" s="364">
        <v>15</v>
      </c>
      <c r="L127" s="364">
        <v>4</v>
      </c>
      <c r="M127" s="364">
        <v>1</v>
      </c>
      <c r="N127" s="364">
        <v>0.3</v>
      </c>
      <c r="O127" s="364">
        <v>0.01</v>
      </c>
      <c r="P127" s="364">
        <v>3.0000000000000001E-3</v>
      </c>
      <c r="Q127" s="364">
        <v>80</v>
      </c>
      <c r="R127" s="364">
        <v>2</v>
      </c>
      <c r="S127" s="363">
        <v>12878656</v>
      </c>
      <c r="T127" s="363">
        <v>269432</v>
      </c>
      <c r="U127" s="364">
        <v>2</v>
      </c>
      <c r="V127" s="361">
        <v>1.5</v>
      </c>
      <c r="W127" s="361">
        <v>1.52</v>
      </c>
      <c r="X127" s="361">
        <v>0.17299999999999999</v>
      </c>
      <c r="Y127" s="361">
        <v>0.17399999999999999</v>
      </c>
      <c r="Z127" s="361">
        <f t="shared" si="11"/>
        <v>1.3460000000000001</v>
      </c>
      <c r="AA127" s="361">
        <f t="shared" si="12"/>
        <v>1.0326554320337175E-2</v>
      </c>
    </row>
    <row r="128" spans="1:27" x14ac:dyDescent="0.25">
      <c r="A128" s="360" t="s">
        <v>243</v>
      </c>
      <c r="B128" s="365" t="s">
        <v>136</v>
      </c>
      <c r="C128" s="377">
        <v>8.3000000000000007</v>
      </c>
      <c r="D128" s="362">
        <v>104.1</v>
      </c>
      <c r="E128" s="362">
        <v>10</v>
      </c>
      <c r="F128" s="362">
        <v>206.6</v>
      </c>
      <c r="G128" s="362">
        <v>618.70000000000005</v>
      </c>
      <c r="H128" s="364">
        <v>1.01</v>
      </c>
      <c r="I128" s="364">
        <v>0.02</v>
      </c>
      <c r="J128" s="364">
        <v>2</v>
      </c>
      <c r="K128" s="364">
        <v>121</v>
      </c>
      <c r="L128" s="364">
        <v>3</v>
      </c>
      <c r="M128" s="364">
        <v>8.1</v>
      </c>
      <c r="N128" s="364">
        <v>0.2</v>
      </c>
      <c r="O128" s="364">
        <v>0.106</v>
      </c>
      <c r="P128" s="364">
        <v>2E-3</v>
      </c>
      <c r="Q128" s="364">
        <v>88</v>
      </c>
      <c r="R128" s="364">
        <v>0</v>
      </c>
      <c r="S128" s="363">
        <v>12963553</v>
      </c>
      <c r="T128" s="363">
        <v>116698</v>
      </c>
      <c r="U128" s="364">
        <v>1</v>
      </c>
      <c r="V128" s="364">
        <v>1.49</v>
      </c>
      <c r="W128" s="364">
        <v>1.4770000000000001</v>
      </c>
      <c r="X128" s="364">
        <v>1.004</v>
      </c>
      <c r="Y128" s="364">
        <v>1.042</v>
      </c>
      <c r="Z128" s="361">
        <f t="shared" si="11"/>
        <v>0.43500000000000005</v>
      </c>
      <c r="AA128" s="361">
        <f t="shared" si="12"/>
        <v>0.10954480025108751</v>
      </c>
    </row>
    <row r="129" spans="1:27" x14ac:dyDescent="0.25">
      <c r="B129" s="365" t="s">
        <v>123</v>
      </c>
      <c r="C129" s="377">
        <v>3.2</v>
      </c>
      <c r="D129" s="362">
        <v>105</v>
      </c>
      <c r="E129" s="362">
        <v>27.6</v>
      </c>
      <c r="F129" s="362">
        <v>193.1</v>
      </c>
      <c r="G129" s="362">
        <v>547.20000000000005</v>
      </c>
      <c r="H129" s="364">
        <v>0.82</v>
      </c>
      <c r="I129" s="364">
        <v>0.02</v>
      </c>
      <c r="J129" s="364">
        <v>2</v>
      </c>
      <c r="K129" s="364">
        <v>255</v>
      </c>
      <c r="L129" s="364">
        <v>7</v>
      </c>
      <c r="M129" s="377">
        <v>17</v>
      </c>
      <c r="N129" s="364">
        <v>0.5</v>
      </c>
      <c r="O129" s="364">
        <v>8.5999999999999993E-2</v>
      </c>
      <c r="P129" s="364">
        <v>2E-3</v>
      </c>
      <c r="Q129" s="364">
        <v>89</v>
      </c>
      <c r="R129" s="364">
        <v>1</v>
      </c>
      <c r="S129" s="363">
        <v>12833502</v>
      </c>
      <c r="T129" s="363">
        <v>499963</v>
      </c>
      <c r="U129" s="364">
        <v>4</v>
      </c>
      <c r="V129" s="361">
        <v>1.3620000000000001</v>
      </c>
      <c r="W129" s="361">
        <v>1.3759999999999999</v>
      </c>
      <c r="X129" s="364">
        <v>1.137</v>
      </c>
      <c r="Y129" s="364">
        <v>1.1870000000000001</v>
      </c>
      <c r="Z129" s="361">
        <f t="shared" si="11"/>
        <v>0.18899999999999983</v>
      </c>
      <c r="AA129" s="361">
        <f t="shared" si="12"/>
        <v>8.9906530680026658E-2</v>
      </c>
    </row>
    <row r="130" spans="1:27" x14ac:dyDescent="0.25">
      <c r="B130" s="365" t="s">
        <v>117</v>
      </c>
      <c r="C130" s="377">
        <v>5.7</v>
      </c>
      <c r="D130" s="362">
        <v>126.1</v>
      </c>
      <c r="E130" s="362">
        <v>17.899999999999999</v>
      </c>
      <c r="F130" s="362">
        <v>251.2</v>
      </c>
      <c r="G130" s="362">
        <v>469.5</v>
      </c>
      <c r="H130" s="364">
        <v>1.5739000000000001</v>
      </c>
      <c r="I130" s="364">
        <v>6.9999999999999999E-4</v>
      </c>
      <c r="J130" s="364">
        <v>0</v>
      </c>
      <c r="K130" s="364">
        <v>276</v>
      </c>
      <c r="L130" s="364">
        <v>0</v>
      </c>
      <c r="M130" s="364">
        <v>18.399999999999999</v>
      </c>
      <c r="N130" s="364">
        <v>0</v>
      </c>
      <c r="O130" s="364">
        <v>0.16655</v>
      </c>
      <c r="P130" s="363">
        <v>6.9999999999999994E-5</v>
      </c>
      <c r="Q130" s="364">
        <v>88</v>
      </c>
      <c r="R130" s="364">
        <v>1</v>
      </c>
      <c r="S130" s="363">
        <v>12965778</v>
      </c>
      <c r="T130" s="363">
        <v>311174</v>
      </c>
      <c r="U130" s="364">
        <v>2</v>
      </c>
      <c r="V130" s="364">
        <v>1.7090000000000001</v>
      </c>
      <c r="W130" s="364">
        <v>1.7090000000000001</v>
      </c>
      <c r="X130" s="364">
        <v>1.2649999999999999</v>
      </c>
      <c r="Y130" s="364">
        <v>1.323</v>
      </c>
      <c r="Z130" s="364">
        <f t="shared" si="11"/>
        <v>0.38600000000000012</v>
      </c>
      <c r="AA130" s="361">
        <f t="shared" si="12"/>
        <v>0.16986983317316295</v>
      </c>
    </row>
    <row r="131" spans="1:27" x14ac:dyDescent="0.25">
      <c r="A131" s="360" t="s">
        <v>242</v>
      </c>
      <c r="B131" s="365" t="s">
        <v>100</v>
      </c>
      <c r="C131" s="377">
        <v>5.5</v>
      </c>
      <c r="D131" s="362">
        <v>107.7</v>
      </c>
      <c r="E131" s="362">
        <v>18.399999999999999</v>
      </c>
      <c r="F131" s="362">
        <v>206.5</v>
      </c>
      <c r="G131" s="362">
        <v>600.70000000000005</v>
      </c>
      <c r="H131" s="364">
        <v>0.6</v>
      </c>
      <c r="I131" s="364">
        <v>0.03</v>
      </c>
      <c r="J131" s="364">
        <v>5</v>
      </c>
      <c r="K131" s="364">
        <v>109</v>
      </c>
      <c r="L131" s="364">
        <v>6</v>
      </c>
      <c r="M131" s="364">
        <v>7.3</v>
      </c>
      <c r="N131" s="364">
        <v>0.4</v>
      </c>
      <c r="O131" s="364">
        <v>6.3E-2</v>
      </c>
      <c r="P131" s="364">
        <v>3.0000000000000001E-3</v>
      </c>
      <c r="Q131" s="364">
        <v>87</v>
      </c>
      <c r="R131" s="364">
        <v>1</v>
      </c>
      <c r="S131" s="363">
        <v>12198155</v>
      </c>
      <c r="T131" s="363">
        <v>490719</v>
      </c>
      <c r="U131" s="364">
        <v>4</v>
      </c>
      <c r="V131" s="361">
        <v>1.3260000000000001</v>
      </c>
      <c r="W131" s="361">
        <v>1.3360000000000001</v>
      </c>
      <c r="X131" s="361">
        <v>1.145</v>
      </c>
      <c r="Y131" s="361">
        <v>1.1919999999999999</v>
      </c>
      <c r="Z131" s="361">
        <f t="shared" si="11"/>
        <v>0.14400000000000013</v>
      </c>
      <c r="AA131" s="361">
        <f t="shared" si="12"/>
        <v>6.6121344287688316E-2</v>
      </c>
    </row>
    <row r="132" spans="1:27" x14ac:dyDescent="0.25">
      <c r="B132" s="365" t="s">
        <v>102</v>
      </c>
      <c r="C132" s="377">
        <v>4.3</v>
      </c>
      <c r="D132" s="362">
        <v>114.7</v>
      </c>
      <c r="E132" s="362">
        <v>13.7</v>
      </c>
      <c r="F132" s="362">
        <v>223.6</v>
      </c>
      <c r="G132" s="362">
        <v>557.6</v>
      </c>
      <c r="H132" s="364">
        <v>0.875</v>
      </c>
      <c r="I132" s="364">
        <v>1E-3</v>
      </c>
      <c r="J132" s="364">
        <v>0</v>
      </c>
      <c r="K132" s="364">
        <v>204</v>
      </c>
      <c r="L132" s="364">
        <v>1</v>
      </c>
      <c r="M132" s="364">
        <v>13.57</v>
      </c>
      <c r="N132" s="364">
        <v>0.05</v>
      </c>
      <c r="O132" s="364">
        <v>9.2600000000000002E-2</v>
      </c>
      <c r="P132" s="364">
        <v>2.0000000000000001E-4</v>
      </c>
      <c r="Q132" s="364">
        <v>86</v>
      </c>
      <c r="R132" s="364">
        <v>0</v>
      </c>
      <c r="S132" s="363">
        <v>12886395</v>
      </c>
      <c r="T132" s="363">
        <v>61871</v>
      </c>
      <c r="U132" s="364">
        <v>0</v>
      </c>
      <c r="V132" s="361">
        <v>1.369</v>
      </c>
      <c r="W132" s="361">
        <v>1.387</v>
      </c>
      <c r="X132" s="361">
        <v>1.109</v>
      </c>
      <c r="Y132" s="361">
        <v>1.1539999999999999</v>
      </c>
      <c r="Z132" s="361">
        <f t="shared" si="11"/>
        <v>0.2330000000000001</v>
      </c>
      <c r="AA132" s="361">
        <f t="shared" si="12"/>
        <v>9.6736075566415447E-2</v>
      </c>
    </row>
    <row r="133" spans="1:27" x14ac:dyDescent="0.25">
      <c r="B133" s="365" t="s">
        <v>107</v>
      </c>
      <c r="C133" s="377">
        <v>4.2</v>
      </c>
      <c r="D133" s="362">
        <v>106.4</v>
      </c>
      <c r="E133" s="362">
        <v>24.9</v>
      </c>
      <c r="F133" s="362">
        <v>190.3</v>
      </c>
      <c r="G133" s="362">
        <v>556</v>
      </c>
      <c r="H133" s="364">
        <v>0.68</v>
      </c>
      <c r="I133" s="364">
        <v>0.02</v>
      </c>
      <c r="J133" s="364">
        <v>3</v>
      </c>
      <c r="K133" s="364">
        <v>162</v>
      </c>
      <c r="L133" s="364">
        <v>6</v>
      </c>
      <c r="M133" s="362">
        <v>10.8</v>
      </c>
      <c r="N133" s="364">
        <v>0.4</v>
      </c>
      <c r="O133" s="364">
        <v>7.1999999999999995E-2</v>
      </c>
      <c r="P133" s="364">
        <v>2E-3</v>
      </c>
      <c r="Q133" s="364">
        <v>88</v>
      </c>
      <c r="R133" s="364">
        <v>0</v>
      </c>
      <c r="S133" s="363">
        <v>12616133</v>
      </c>
      <c r="T133" s="363">
        <v>157733</v>
      </c>
      <c r="U133" s="364">
        <v>1</v>
      </c>
      <c r="V133" s="361">
        <v>1.3280000000000001</v>
      </c>
      <c r="W133" s="361">
        <v>1.339</v>
      </c>
      <c r="X133" s="361">
        <v>1.131</v>
      </c>
      <c r="Y133" s="361">
        <v>1.177</v>
      </c>
      <c r="Z133" s="361">
        <f t="shared" si="11"/>
        <v>0.16199999999999992</v>
      </c>
      <c r="AA133" s="361">
        <f t="shared" si="12"/>
        <v>7.5550052455358799E-2</v>
      </c>
    </row>
    <row r="134" spans="1:27" x14ac:dyDescent="0.25">
      <c r="B134" s="365" t="s">
        <v>110</v>
      </c>
      <c r="C134" s="377">
        <v>5.5</v>
      </c>
      <c r="D134" s="362">
        <v>101.4</v>
      </c>
      <c r="E134" s="362">
        <v>18.5</v>
      </c>
      <c r="F134" s="362">
        <v>258.5</v>
      </c>
      <c r="G134" s="362">
        <v>578</v>
      </c>
      <c r="H134" s="364">
        <v>0.56599999999999995</v>
      </c>
      <c r="I134" s="364">
        <v>5.0000000000000001E-3</v>
      </c>
      <c r="J134" s="364">
        <v>1</v>
      </c>
      <c r="K134" s="364">
        <v>103</v>
      </c>
      <c r="L134" s="364">
        <v>1</v>
      </c>
      <c r="M134" s="364">
        <v>6.87</v>
      </c>
      <c r="N134" s="364">
        <v>0.09</v>
      </c>
      <c r="O134" s="364">
        <v>5.9900000000000002E-2</v>
      </c>
      <c r="P134" s="363">
        <v>5.0000000000000001E-4</v>
      </c>
      <c r="Q134" s="364">
        <v>87</v>
      </c>
      <c r="R134" s="364">
        <v>0</v>
      </c>
      <c r="S134" s="363">
        <v>12403816</v>
      </c>
      <c r="T134" s="363">
        <v>425645</v>
      </c>
      <c r="U134" s="364">
        <v>3</v>
      </c>
      <c r="V134" s="361">
        <v>1.2190000000000001</v>
      </c>
      <c r="W134" s="361">
        <v>1.2250000000000001</v>
      </c>
      <c r="X134" s="361">
        <v>1.044</v>
      </c>
      <c r="Y134" s="361">
        <v>1.0860000000000001</v>
      </c>
      <c r="Z134" s="361">
        <f t="shared" si="11"/>
        <v>0.13900000000000001</v>
      </c>
      <c r="AA134" s="361">
        <f t="shared" si="12"/>
        <v>6.3750183600820826E-2</v>
      </c>
    </row>
    <row r="135" spans="1:27" x14ac:dyDescent="0.25">
      <c r="B135" s="365" t="s">
        <v>112</v>
      </c>
      <c r="C135" s="377">
        <v>5.8</v>
      </c>
      <c r="D135" s="362">
        <v>167.8</v>
      </c>
      <c r="E135" s="362">
        <v>13</v>
      </c>
      <c r="F135" s="362">
        <v>374.8</v>
      </c>
      <c r="G135" s="362">
        <v>762.8</v>
      </c>
      <c r="H135" s="364">
        <v>0.32</v>
      </c>
      <c r="I135" s="364">
        <v>0.04</v>
      </c>
      <c r="J135" s="364">
        <v>13</v>
      </c>
      <c r="K135" s="364">
        <v>56</v>
      </c>
      <c r="L135" s="364">
        <v>8</v>
      </c>
      <c r="M135" s="364">
        <v>3.7</v>
      </c>
      <c r="N135" s="364">
        <v>0.5</v>
      </c>
      <c r="O135" s="364">
        <v>3.4000000000000002E-2</v>
      </c>
      <c r="P135" s="364">
        <v>5.0000000000000001E-3</v>
      </c>
      <c r="Q135" s="364">
        <v>85</v>
      </c>
      <c r="R135" s="364">
        <v>1</v>
      </c>
      <c r="S135" s="363">
        <v>12346692</v>
      </c>
      <c r="T135" s="363">
        <v>129478</v>
      </c>
      <c r="U135" s="364">
        <v>1</v>
      </c>
      <c r="V135" s="361">
        <v>1.5680000000000001</v>
      </c>
      <c r="W135" s="361">
        <v>1.5940000000000001</v>
      </c>
      <c r="X135" s="361">
        <v>0.79900000000000004</v>
      </c>
      <c r="Y135" s="361">
        <v>0.82899999999999996</v>
      </c>
      <c r="Z135" s="361">
        <f t="shared" si="11"/>
        <v>0.76500000000000012</v>
      </c>
      <c r="AA135" s="361">
        <f t="shared" si="12"/>
        <v>3.4944895422608716E-2</v>
      </c>
    </row>
    <row r="136" spans="1:27" x14ac:dyDescent="0.25">
      <c r="A136" s="360" t="s">
        <v>241</v>
      </c>
      <c r="B136" s="365" t="s">
        <v>136</v>
      </c>
      <c r="C136" s="377">
        <v>4.7</v>
      </c>
      <c r="D136" s="362">
        <v>117.7</v>
      </c>
      <c r="E136" s="362">
        <v>15.9</v>
      </c>
      <c r="F136" s="362">
        <v>199.7</v>
      </c>
      <c r="G136" s="362">
        <v>596.79999999999995</v>
      </c>
      <c r="H136" s="364">
        <v>0.72</v>
      </c>
      <c r="I136" s="364">
        <v>0.04</v>
      </c>
      <c r="J136" s="364">
        <v>6</v>
      </c>
      <c r="K136" s="364">
        <v>154</v>
      </c>
      <c r="L136" s="364">
        <v>7</v>
      </c>
      <c r="M136" s="364">
        <v>10.3</v>
      </c>
      <c r="N136" s="364">
        <v>0.5</v>
      </c>
      <c r="O136" s="364">
        <v>7.6999999999999999E-2</v>
      </c>
      <c r="P136" s="364">
        <v>4.0000000000000001E-3</v>
      </c>
      <c r="Q136" s="364">
        <v>88</v>
      </c>
      <c r="R136" s="364">
        <v>1</v>
      </c>
      <c r="S136" s="363">
        <v>12323246</v>
      </c>
      <c r="T136" s="363">
        <v>355200</v>
      </c>
      <c r="U136" s="364">
        <v>3</v>
      </c>
      <c r="V136" s="364">
        <v>1.4219999999999999</v>
      </c>
      <c r="W136" s="364">
        <v>1.4350000000000001</v>
      </c>
      <c r="X136" s="364">
        <v>1.2090000000000001</v>
      </c>
      <c r="Y136" s="364">
        <v>1.258</v>
      </c>
      <c r="Z136" s="364">
        <f t="shared" si="11"/>
        <v>0.17700000000000005</v>
      </c>
      <c r="AA136" s="361">
        <f t="shared" si="12"/>
        <v>8.0028623929108408E-2</v>
      </c>
    </row>
    <row r="137" spans="1:27" x14ac:dyDescent="0.25">
      <c r="B137" s="365" t="s">
        <v>123</v>
      </c>
      <c r="C137" s="377">
        <v>4.7</v>
      </c>
      <c r="D137" s="362">
        <v>102.4</v>
      </c>
      <c r="E137" s="362">
        <v>21.1</v>
      </c>
      <c r="F137" s="362">
        <v>172</v>
      </c>
      <c r="G137" s="362">
        <v>481.5</v>
      </c>
      <c r="H137" s="364">
        <v>1.26</v>
      </c>
      <c r="I137" s="364">
        <v>0.04</v>
      </c>
      <c r="J137" s="364">
        <v>3</v>
      </c>
      <c r="K137" s="364">
        <v>269</v>
      </c>
      <c r="L137" s="364">
        <v>9</v>
      </c>
      <c r="M137" s="364">
        <v>17.899999999999999</v>
      </c>
      <c r="N137" s="364">
        <v>0.6</v>
      </c>
      <c r="O137" s="364">
        <v>0.13300000000000001</v>
      </c>
      <c r="P137" s="364">
        <v>5.0000000000000001E-3</v>
      </c>
      <c r="Q137" s="364">
        <v>87</v>
      </c>
      <c r="R137" s="364">
        <v>1</v>
      </c>
      <c r="S137" s="363">
        <v>12482553</v>
      </c>
      <c r="T137" s="363">
        <v>508178</v>
      </c>
      <c r="U137" s="364">
        <v>4</v>
      </c>
      <c r="V137" s="364">
        <v>1.3109999999999999</v>
      </c>
      <c r="W137" s="364">
        <v>1.3160000000000001</v>
      </c>
      <c r="X137" s="364">
        <v>0.97899999999999998</v>
      </c>
      <c r="Y137" s="364">
        <v>1.018</v>
      </c>
      <c r="Z137" s="361">
        <f t="shared" si="11"/>
        <v>0.29800000000000004</v>
      </c>
      <c r="AA137" s="361">
        <f t="shared" si="12"/>
        <v>0.13983297112543627</v>
      </c>
    </row>
    <row r="138" spans="1:27" x14ac:dyDescent="0.25">
      <c r="B138" s="365" t="s">
        <v>117</v>
      </c>
      <c r="C138" s="377">
        <v>3.2</v>
      </c>
      <c r="D138" s="362">
        <v>99.9</v>
      </c>
      <c r="E138" s="362">
        <v>23.4</v>
      </c>
      <c r="F138" s="362">
        <v>176.1</v>
      </c>
      <c r="G138" s="362">
        <v>484.4</v>
      </c>
      <c r="H138" s="364">
        <v>0.92100000000000004</v>
      </c>
      <c r="I138" s="364">
        <v>2E-3</v>
      </c>
      <c r="J138" s="364">
        <v>0</v>
      </c>
      <c r="K138" s="364">
        <v>288</v>
      </c>
      <c r="L138" s="364">
        <v>1</v>
      </c>
      <c r="M138" s="377">
        <v>19.170000000000002</v>
      </c>
      <c r="N138" s="364">
        <v>0.05</v>
      </c>
      <c r="O138" s="364">
        <v>9.74E-2</v>
      </c>
      <c r="P138" s="364">
        <v>2.0000000000000001E-4</v>
      </c>
      <c r="Q138" s="364">
        <v>88</v>
      </c>
      <c r="R138" s="364">
        <v>1</v>
      </c>
      <c r="S138" s="363">
        <v>12248613</v>
      </c>
      <c r="T138" s="363">
        <v>99138</v>
      </c>
      <c r="U138" s="364">
        <v>1</v>
      </c>
      <c r="V138" s="361">
        <v>1.2150000000000001</v>
      </c>
      <c r="W138" s="361">
        <v>1.232</v>
      </c>
      <c r="X138" s="364">
        <v>0.97399999999999998</v>
      </c>
      <c r="Y138" s="364">
        <v>1.014</v>
      </c>
      <c r="Z138" s="361">
        <f t="shared" si="11"/>
        <v>0.21799999999999997</v>
      </c>
      <c r="AA138" s="361">
        <f t="shared" si="12"/>
        <v>0.10372225409349026</v>
      </c>
    </row>
    <row r="139" spans="1:27" x14ac:dyDescent="0.25">
      <c r="B139" s="365" t="s">
        <v>126</v>
      </c>
      <c r="C139" s="377">
        <v>6.2</v>
      </c>
      <c r="D139" s="362">
        <v>138.69999999999999</v>
      </c>
      <c r="E139" s="362">
        <v>12.6</v>
      </c>
      <c r="F139" s="362">
        <v>404.3</v>
      </c>
      <c r="G139" s="362">
        <v>698.2</v>
      </c>
      <c r="H139" s="364">
        <v>0.26</v>
      </c>
      <c r="I139" s="364">
        <v>0.02</v>
      </c>
      <c r="J139" s="364">
        <v>8</v>
      </c>
      <c r="K139" s="364">
        <v>42</v>
      </c>
      <c r="L139" s="364">
        <v>3</v>
      </c>
      <c r="M139" s="364">
        <v>2.8</v>
      </c>
      <c r="N139" s="364">
        <v>0.2</v>
      </c>
      <c r="O139" s="364">
        <v>2.7E-2</v>
      </c>
      <c r="P139" s="363">
        <v>2E-3</v>
      </c>
      <c r="Q139" s="364">
        <v>83</v>
      </c>
      <c r="R139" s="364">
        <v>1</v>
      </c>
      <c r="S139" s="363">
        <v>11864967</v>
      </c>
      <c r="T139" s="363">
        <v>963326</v>
      </c>
      <c r="U139" s="364">
        <v>8</v>
      </c>
      <c r="V139" s="364">
        <v>1.327</v>
      </c>
      <c r="W139" s="364">
        <v>1.3540000000000001</v>
      </c>
      <c r="X139" s="364">
        <v>0.34200000000000003</v>
      </c>
      <c r="Y139" s="364">
        <v>0.35299999999999998</v>
      </c>
      <c r="Z139" s="364">
        <f t="shared" si="11"/>
        <v>1.0010000000000001</v>
      </c>
      <c r="AA139" s="361">
        <f t="shared" si="12"/>
        <v>2.8334490246092518E-2</v>
      </c>
    </row>
    <row r="140" spans="1:27" x14ac:dyDescent="0.25">
      <c r="B140" s="365" t="s">
        <v>118</v>
      </c>
      <c r="C140" s="377">
        <v>6.3</v>
      </c>
      <c r="D140" s="362">
        <v>75.5</v>
      </c>
      <c r="E140" s="362">
        <v>17.399999999999999</v>
      </c>
      <c r="F140" s="362">
        <v>288.7</v>
      </c>
      <c r="G140" s="362">
        <v>869.9</v>
      </c>
      <c r="H140" s="364">
        <v>0.14000000000000001</v>
      </c>
      <c r="I140" s="364">
        <v>0.01</v>
      </c>
      <c r="J140" s="364">
        <v>7</v>
      </c>
      <c r="K140" s="364">
        <v>23</v>
      </c>
      <c r="L140" s="364">
        <v>2</v>
      </c>
      <c r="M140" s="364">
        <v>1.5</v>
      </c>
      <c r="N140" s="364">
        <v>0.1</v>
      </c>
      <c r="O140" s="364">
        <v>1.4999999999999999E-2</v>
      </c>
      <c r="P140" s="364">
        <v>1E-3</v>
      </c>
      <c r="Q140" s="364">
        <v>82</v>
      </c>
      <c r="R140" s="364">
        <v>0</v>
      </c>
      <c r="S140" s="363">
        <v>12376925</v>
      </c>
      <c r="T140" s="363">
        <v>339895</v>
      </c>
      <c r="U140" s="364">
        <v>3</v>
      </c>
      <c r="V140" s="364">
        <v>1.415</v>
      </c>
      <c r="W140" s="364">
        <v>1.431</v>
      </c>
      <c r="X140" s="364">
        <v>9.2999999999999999E-2</v>
      </c>
      <c r="Y140" s="364">
        <v>9.0999999999999998E-2</v>
      </c>
      <c r="Z140" s="364">
        <f t="shared" si="11"/>
        <v>1.34</v>
      </c>
      <c r="AA140" s="361">
        <f t="shared" si="12"/>
        <v>1.5599961707284378E-2</v>
      </c>
    </row>
    <row r="141" spans="1:27" x14ac:dyDescent="0.25">
      <c r="A141" s="360" t="s">
        <v>341</v>
      </c>
      <c r="C141" s="360">
        <f>COUNT(C57:C140)</f>
        <v>84</v>
      </c>
      <c r="S141" s="376"/>
      <c r="T141" s="376"/>
    </row>
  </sheetData>
  <mergeCells count="16">
    <mergeCell ref="H1:AA1"/>
    <mergeCell ref="Q2:R2"/>
    <mergeCell ref="S2:U2"/>
    <mergeCell ref="V2:W2"/>
    <mergeCell ref="X2:Y2"/>
    <mergeCell ref="AA2:AA3"/>
    <mergeCell ref="H2:J2"/>
    <mergeCell ref="K2:L2"/>
    <mergeCell ref="M2:N2"/>
    <mergeCell ref="O2:P2"/>
    <mergeCell ref="C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BBE8-F0DF-47AB-85D5-D5EF1DCCA283}">
  <dimension ref="A1:M14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J21" sqref="J21"/>
    </sheetView>
  </sheetViews>
  <sheetFormatPr defaultColWidth="8.73046875" defaultRowHeight="14.25" x14ac:dyDescent="0.45"/>
  <cols>
    <col min="1" max="1" width="8.796875" style="304" bestFit="1" customWidth="1"/>
    <col min="2" max="2" width="8.73046875" style="304"/>
    <col min="3" max="9" width="8.796875" style="304" bestFit="1" customWidth="1"/>
    <col min="10" max="10" width="9.46484375" style="304" bestFit="1" customWidth="1"/>
    <col min="11" max="11" width="8.796875" style="304" bestFit="1" customWidth="1"/>
    <col min="12" max="13" width="8.796875" style="304" customWidth="1"/>
    <col min="14" max="16384" width="8.73046875" style="304"/>
  </cols>
  <sheetData>
    <row r="1" spans="1:13" ht="14.65" thickBot="1" x14ac:dyDescent="0.5">
      <c r="A1" s="307" t="s">
        <v>190</v>
      </c>
      <c r="B1" s="325" t="s">
        <v>0</v>
      </c>
      <c r="C1" s="326" t="s">
        <v>1</v>
      </c>
      <c r="D1" s="324" t="s">
        <v>198</v>
      </c>
      <c r="E1" s="324" t="s">
        <v>199</v>
      </c>
      <c r="F1" s="324" t="s">
        <v>200</v>
      </c>
      <c r="G1" s="324" t="s">
        <v>201</v>
      </c>
      <c r="H1" s="324" t="s">
        <v>202</v>
      </c>
      <c r="I1" s="324" t="s">
        <v>203</v>
      </c>
      <c r="J1" s="324" t="s">
        <v>204</v>
      </c>
      <c r="K1" s="324" t="s">
        <v>205</v>
      </c>
      <c r="L1" s="324" t="s">
        <v>46</v>
      </c>
      <c r="M1" s="324" t="s">
        <v>47</v>
      </c>
    </row>
    <row r="2" spans="1:13" x14ac:dyDescent="0.45">
      <c r="A2" s="307">
        <v>22</v>
      </c>
      <c r="B2" s="343" t="s">
        <v>122</v>
      </c>
      <c r="C2" s="317" t="s">
        <v>128</v>
      </c>
      <c r="D2" s="307">
        <v>0.34</v>
      </c>
      <c r="E2" s="307">
        <v>55</v>
      </c>
      <c r="F2" s="307">
        <v>3.6</v>
      </c>
      <c r="G2" s="307">
        <v>3.5999999999999997E-2</v>
      </c>
      <c r="H2" s="307">
        <v>0.35</v>
      </c>
      <c r="I2" s="307">
        <v>0.45</v>
      </c>
      <c r="J2" s="306">
        <f t="shared" ref="J2:J33" si="0">I2/H2</f>
        <v>1.2857142857142858</v>
      </c>
      <c r="K2" s="306">
        <v>6.5062231101995424E-2</v>
      </c>
      <c r="L2" s="306">
        <v>-3.5078797674204614</v>
      </c>
      <c r="M2" s="306">
        <v>-3.0611173891455885</v>
      </c>
    </row>
    <row r="3" spans="1:13" x14ac:dyDescent="0.45">
      <c r="A3" s="307">
        <v>20</v>
      </c>
      <c r="B3" s="343" t="s">
        <v>122</v>
      </c>
      <c r="C3" s="317" t="s">
        <v>126</v>
      </c>
      <c r="D3" s="307">
        <v>0.29699999999999999</v>
      </c>
      <c r="E3" s="307">
        <v>93</v>
      </c>
      <c r="F3" s="307">
        <v>6.17</v>
      </c>
      <c r="G3" s="307">
        <v>3.1399999999999997E-2</v>
      </c>
      <c r="H3" s="307">
        <v>0.37</v>
      </c>
      <c r="I3" s="307">
        <v>0.47</v>
      </c>
      <c r="J3" s="306">
        <f t="shared" si="0"/>
        <v>1.2702702702702702</v>
      </c>
      <c r="K3" s="306">
        <v>5.4759118360014389E-2</v>
      </c>
      <c r="L3" s="306">
        <v>-3.4334563740131756</v>
      </c>
      <c r="M3" s="306">
        <v>-2.8663804101976109</v>
      </c>
    </row>
    <row r="4" spans="1:13" x14ac:dyDescent="0.45">
      <c r="A4" s="307">
        <v>7</v>
      </c>
      <c r="B4" s="343" t="s">
        <v>75</v>
      </c>
      <c r="C4" s="308" t="s">
        <v>78</v>
      </c>
      <c r="D4" s="307">
        <v>7.6999999999999999E-2</v>
      </c>
      <c r="E4" s="307">
        <v>51</v>
      </c>
      <c r="F4" s="307">
        <v>3.4</v>
      </c>
      <c r="G4" s="307">
        <v>8.2000000000000007E-3</v>
      </c>
      <c r="H4" s="307">
        <v>1.66</v>
      </c>
      <c r="I4" s="307">
        <v>1.82</v>
      </c>
      <c r="J4" s="306">
        <f t="shared" si="0"/>
        <v>1.0963855421686748</v>
      </c>
      <c r="K4" s="306">
        <v>8.3922554658037336E-3</v>
      </c>
      <c r="L4" s="306">
        <v>-4.6184515713200218</v>
      </c>
      <c r="M4" s="306">
        <v>-3.8338377871453604</v>
      </c>
    </row>
    <row r="5" spans="1:13" x14ac:dyDescent="0.45">
      <c r="A5" s="307">
        <v>73</v>
      </c>
      <c r="B5" s="343" t="s">
        <v>196</v>
      </c>
      <c r="C5" s="308" t="s">
        <v>100</v>
      </c>
      <c r="D5" s="307">
        <v>0.35</v>
      </c>
      <c r="E5" s="307">
        <v>168</v>
      </c>
      <c r="F5" s="307">
        <v>11.2</v>
      </c>
      <c r="G5" s="307">
        <v>3.6999999999999998E-2</v>
      </c>
      <c r="H5" s="306">
        <v>1.393</v>
      </c>
      <c r="I5" s="306">
        <v>1.4319999999999999</v>
      </c>
      <c r="J5" s="306">
        <f t="shared" si="0"/>
        <v>1.027997128499641</v>
      </c>
      <c r="K5" s="306">
        <v>3.05393367505101</v>
      </c>
      <c r="L5" s="306">
        <v>-3.1386826899231273</v>
      </c>
      <c r="M5" s="306">
        <v>-2.4916181599540708</v>
      </c>
    </row>
    <row r="6" spans="1:13" x14ac:dyDescent="0.45">
      <c r="A6" s="307">
        <v>6</v>
      </c>
      <c r="B6" s="343" t="s">
        <v>75</v>
      </c>
      <c r="C6" s="308" t="s">
        <v>70</v>
      </c>
      <c r="D6" s="307">
        <v>0.218</v>
      </c>
      <c r="E6" s="307">
        <v>146</v>
      </c>
      <c r="F6" s="307">
        <v>9.6999999999999993</v>
      </c>
      <c r="G6" s="307">
        <v>2.3099999999999999E-2</v>
      </c>
      <c r="H6" s="307">
        <v>1.05</v>
      </c>
      <c r="I6" s="307">
        <v>1.04</v>
      </c>
      <c r="J6" s="306">
        <f t="shared" si="0"/>
        <v>0.99047619047619051</v>
      </c>
      <c r="K6" s="306">
        <v>2.5477719091680878E-2</v>
      </c>
      <c r="L6" s="306">
        <v>-3.4411289653437729</v>
      </c>
      <c r="M6" s="306">
        <v>-2.7956437350488876</v>
      </c>
    </row>
    <row r="7" spans="1:13" x14ac:dyDescent="0.45">
      <c r="A7" s="307">
        <v>18</v>
      </c>
      <c r="B7" s="343" t="s">
        <v>122</v>
      </c>
      <c r="C7" s="319" t="s">
        <v>123</v>
      </c>
      <c r="D7" s="307">
        <v>0.18</v>
      </c>
      <c r="E7" s="307">
        <v>25</v>
      </c>
      <c r="F7" s="307">
        <v>1.6</v>
      </c>
      <c r="G7" s="307">
        <v>1.9E-2</v>
      </c>
      <c r="H7" s="307">
        <v>0.45</v>
      </c>
      <c r="I7" s="307">
        <v>0.44</v>
      </c>
      <c r="J7" s="306">
        <f t="shared" si="0"/>
        <v>0.97777777777777775</v>
      </c>
      <c r="K7" s="306">
        <v>2.9830970878451834E-2</v>
      </c>
      <c r="L7" s="306">
        <v>-4.2541153415563588</v>
      </c>
      <c r="M7" s="306">
        <v>-3.7734176191359032</v>
      </c>
    </row>
    <row r="8" spans="1:13" x14ac:dyDescent="0.45">
      <c r="A8" s="307">
        <v>74</v>
      </c>
      <c r="B8" s="343" t="s">
        <v>196</v>
      </c>
      <c r="C8" s="308" t="s">
        <v>102</v>
      </c>
      <c r="D8" s="307">
        <v>0.6</v>
      </c>
      <c r="E8" s="307">
        <v>167</v>
      </c>
      <c r="F8" s="307">
        <v>11.1</v>
      </c>
      <c r="G8" s="307">
        <v>6.4000000000000001E-2</v>
      </c>
      <c r="H8" s="306">
        <v>1.4470000000000001</v>
      </c>
      <c r="I8" s="306">
        <v>1.292</v>
      </c>
      <c r="J8" s="306">
        <f t="shared" si="0"/>
        <v>0.89288182446440911</v>
      </c>
      <c r="K8" s="306">
        <v>3.12530297084324</v>
      </c>
      <c r="L8" s="306">
        <v>-2.8074652549943151</v>
      </c>
      <c r="M8" s="306">
        <v>-2.217635574596347</v>
      </c>
    </row>
    <row r="9" spans="1:13" x14ac:dyDescent="0.45">
      <c r="A9" s="307">
        <v>104</v>
      </c>
      <c r="B9" s="339" t="s">
        <v>219</v>
      </c>
      <c r="C9" s="210" t="s">
        <v>100</v>
      </c>
      <c r="D9" s="262">
        <v>0.6</v>
      </c>
      <c r="E9" s="262">
        <v>109</v>
      </c>
      <c r="F9" s="262">
        <v>7.3</v>
      </c>
      <c r="G9" s="262">
        <v>6.3E-2</v>
      </c>
      <c r="H9" s="265">
        <v>1.3360000000000001</v>
      </c>
      <c r="I9" s="265">
        <v>1.1919999999999999</v>
      </c>
      <c r="J9" s="306">
        <f t="shared" si="0"/>
        <v>0.89221556886227538</v>
      </c>
      <c r="K9" s="306">
        <v>6.6121344287688316E-2</v>
      </c>
      <c r="L9" s="306">
        <v>-2.9668964396289788</v>
      </c>
      <c r="M9" s="306">
        <v>-2.4374168764685971</v>
      </c>
    </row>
    <row r="10" spans="1:13" x14ac:dyDescent="0.45">
      <c r="A10" s="307">
        <v>107</v>
      </c>
      <c r="B10" s="339" t="s">
        <v>219</v>
      </c>
      <c r="C10" s="210" t="s">
        <v>110</v>
      </c>
      <c r="D10" s="262">
        <v>0.56599999999999995</v>
      </c>
      <c r="E10" s="262">
        <v>103</v>
      </c>
      <c r="F10" s="262">
        <v>6.87</v>
      </c>
      <c r="G10" s="262">
        <v>5.9900000000000002E-2</v>
      </c>
      <c r="H10" s="265">
        <v>1.2250000000000001</v>
      </c>
      <c r="I10" s="265">
        <v>1.0860000000000001</v>
      </c>
      <c r="J10" s="306">
        <f t="shared" si="0"/>
        <v>0.88653061224489793</v>
      </c>
      <c r="K10" s="306">
        <v>6.3750183600820826E-2</v>
      </c>
      <c r="L10" s="306">
        <v>-3.010025775743757</v>
      </c>
      <c r="M10" s="306">
        <v>-2.4918137756101433</v>
      </c>
    </row>
    <row r="11" spans="1:13" x14ac:dyDescent="0.45">
      <c r="A11" s="307">
        <v>106</v>
      </c>
      <c r="B11" s="339" t="s">
        <v>219</v>
      </c>
      <c r="C11" s="210" t="s">
        <v>107</v>
      </c>
      <c r="D11" s="262">
        <v>0.68</v>
      </c>
      <c r="E11" s="262">
        <v>162</v>
      </c>
      <c r="F11" s="337">
        <v>10.8</v>
      </c>
      <c r="G11" s="262">
        <v>7.1999999999999995E-2</v>
      </c>
      <c r="H11" s="265">
        <v>1.339</v>
      </c>
      <c r="I11" s="265">
        <v>1.177</v>
      </c>
      <c r="J11" s="306">
        <f t="shared" si="0"/>
        <v>0.87901418969380141</v>
      </c>
      <c r="K11" s="306">
        <v>7.5550052455358799E-2</v>
      </c>
      <c r="L11" s="306">
        <v>-2.7280917685761654</v>
      </c>
      <c r="M11" s="306">
        <v>-2.1732378252047813</v>
      </c>
    </row>
    <row r="12" spans="1:13" x14ac:dyDescent="0.45">
      <c r="A12" s="307">
        <v>109</v>
      </c>
      <c r="B12" s="339" t="s">
        <v>219</v>
      </c>
      <c r="C12" s="226" t="s">
        <v>136</v>
      </c>
      <c r="D12" s="206">
        <v>0.72</v>
      </c>
      <c r="E12" s="206">
        <v>154</v>
      </c>
      <c r="F12" s="206">
        <v>10.3</v>
      </c>
      <c r="G12" s="206">
        <v>7.6999999999999999E-2</v>
      </c>
      <c r="H12" s="206">
        <v>1.4350000000000001</v>
      </c>
      <c r="I12" s="206">
        <v>1.258</v>
      </c>
      <c r="J12" s="306">
        <f t="shared" si="0"/>
        <v>0.87665505226480833</v>
      </c>
      <c r="K12" s="306">
        <v>8.0028623929108408E-2</v>
      </c>
      <c r="L12" s="306">
        <v>-2.7321188799795588</v>
      </c>
      <c r="M12" s="306">
        <v>-2.1673279585793379</v>
      </c>
    </row>
    <row r="13" spans="1:13" x14ac:dyDescent="0.45">
      <c r="A13" s="307">
        <v>62</v>
      </c>
      <c r="B13" s="343" t="s">
        <v>187</v>
      </c>
      <c r="C13" s="308" t="s">
        <v>117</v>
      </c>
      <c r="D13" s="307">
        <v>0.74</v>
      </c>
      <c r="E13" s="307">
        <v>134</v>
      </c>
      <c r="F13" s="307">
        <v>8.9</v>
      </c>
      <c r="G13" s="307">
        <v>7.8E-2</v>
      </c>
      <c r="H13" s="306">
        <v>1.4159999999999999</v>
      </c>
      <c r="I13" s="306">
        <v>1.2230000000000001</v>
      </c>
      <c r="J13" s="306">
        <f t="shared" si="0"/>
        <v>0.86370056497175152</v>
      </c>
      <c r="K13" s="306">
        <v>2.19750212554422</v>
      </c>
      <c r="L13" s="306">
        <v>-2.7739014889811782</v>
      </c>
      <c r="M13" s="306">
        <v>-2.2257695608285326</v>
      </c>
    </row>
    <row r="14" spans="1:13" x14ac:dyDescent="0.45">
      <c r="A14" s="307">
        <v>102</v>
      </c>
      <c r="B14" s="330" t="s">
        <v>213</v>
      </c>
      <c r="C14" s="344" t="s">
        <v>123</v>
      </c>
      <c r="D14" s="346">
        <v>0.82</v>
      </c>
      <c r="E14" s="346">
        <v>255</v>
      </c>
      <c r="F14" s="351">
        <v>17</v>
      </c>
      <c r="G14" s="346">
        <v>8.5999999999999993E-2</v>
      </c>
      <c r="H14" s="265">
        <v>1.3759999999999999</v>
      </c>
      <c r="I14" s="206">
        <v>1.1870000000000001</v>
      </c>
      <c r="J14" s="306">
        <f t="shared" si="0"/>
        <v>0.86264534883720945</v>
      </c>
      <c r="K14" s="306">
        <v>8.9906530680026658E-2</v>
      </c>
      <c r="L14" s="306">
        <v>-2.4332698408848361</v>
      </c>
      <c r="M14" s="306">
        <v>-1.8548246078001611</v>
      </c>
    </row>
    <row r="15" spans="1:13" x14ac:dyDescent="0.45">
      <c r="A15" s="307">
        <v>65</v>
      </c>
      <c r="B15" s="329" t="s">
        <v>193</v>
      </c>
      <c r="C15" s="308" t="s">
        <v>102</v>
      </c>
      <c r="D15" s="307">
        <v>0.74</v>
      </c>
      <c r="E15" s="307">
        <v>323</v>
      </c>
      <c r="F15" s="307">
        <v>22</v>
      </c>
      <c r="G15" s="307">
        <v>7.9000000000000001E-2</v>
      </c>
      <c r="H15" s="306">
        <v>1.3480000000000001</v>
      </c>
      <c r="I15" s="306">
        <v>1.159</v>
      </c>
      <c r="J15" s="306">
        <f t="shared" si="0"/>
        <v>0.85979228486646886</v>
      </c>
      <c r="K15" s="306">
        <v>2.4116100129209102</v>
      </c>
      <c r="L15" s="306">
        <v>-2.4108792502648915</v>
      </c>
      <c r="M15" s="306">
        <v>-1.7834805632881574</v>
      </c>
    </row>
    <row r="16" spans="1:13" x14ac:dyDescent="0.45">
      <c r="A16" s="307">
        <v>90</v>
      </c>
      <c r="B16" s="330" t="s">
        <v>210</v>
      </c>
      <c r="C16" s="210" t="s">
        <v>107</v>
      </c>
      <c r="D16" s="262">
        <v>0.76</v>
      </c>
      <c r="E16" s="262">
        <v>262</v>
      </c>
      <c r="F16" s="337">
        <v>17.5</v>
      </c>
      <c r="G16" s="262">
        <v>0.08</v>
      </c>
      <c r="H16" s="265">
        <v>1.2989999999999999</v>
      </c>
      <c r="I16" s="265">
        <v>1.1120000000000001</v>
      </c>
      <c r="J16" s="306">
        <f t="shared" si="0"/>
        <v>0.85604311008468059</v>
      </c>
      <c r="K16" s="306">
        <v>8.4452592884319791E-2</v>
      </c>
      <c r="L16" s="306">
        <v>-2.4672674856363415</v>
      </c>
      <c r="M16" s="306">
        <v>-1.8797578556723089</v>
      </c>
    </row>
    <row r="17" spans="1:13" x14ac:dyDescent="0.45">
      <c r="A17" s="307">
        <v>72</v>
      </c>
      <c r="B17" s="329" t="s">
        <v>193</v>
      </c>
      <c r="C17" s="308" t="s">
        <v>126</v>
      </c>
      <c r="D17" s="307">
        <v>0.70299999999999996</v>
      </c>
      <c r="E17" s="307">
        <v>88</v>
      </c>
      <c r="F17" s="307">
        <v>5.83</v>
      </c>
      <c r="G17" s="307">
        <v>7.4399999999999994E-2</v>
      </c>
      <c r="H17" s="306">
        <v>1.9079999999999999</v>
      </c>
      <c r="I17" s="306">
        <v>1.619</v>
      </c>
      <c r="J17" s="306">
        <f t="shared" si="0"/>
        <v>0.84853249475890991</v>
      </c>
      <c r="K17" s="306">
        <v>2.9825643792587799</v>
      </c>
      <c r="L17" s="306">
        <v>-3.0168606323278686</v>
      </c>
      <c r="M17" s="306">
        <v>-2.4623893751682866</v>
      </c>
    </row>
    <row r="18" spans="1:13" x14ac:dyDescent="0.45">
      <c r="A18" s="307">
        <v>68</v>
      </c>
      <c r="B18" s="329" t="s">
        <v>193</v>
      </c>
      <c r="C18" s="308" t="s">
        <v>112</v>
      </c>
      <c r="D18" s="307">
        <v>0.87</v>
      </c>
      <c r="E18" s="307">
        <v>121</v>
      </c>
      <c r="F18" s="307">
        <v>8.1</v>
      </c>
      <c r="G18" s="307">
        <v>9.1999999999999998E-2</v>
      </c>
      <c r="H18" s="306">
        <v>1.696</v>
      </c>
      <c r="I18" s="306">
        <v>1.4379999999999999</v>
      </c>
      <c r="J18" s="306">
        <f t="shared" si="0"/>
        <v>0.847877358490566</v>
      </c>
      <c r="K18" s="306">
        <v>2.6257179002976101</v>
      </c>
      <c r="L18" s="306">
        <v>-2.7389409463134866</v>
      </c>
      <c r="M18" s="306">
        <v>-2.196974639815394</v>
      </c>
    </row>
    <row r="19" spans="1:13" x14ac:dyDescent="0.45">
      <c r="A19" s="307">
        <v>12</v>
      </c>
      <c r="B19" s="329" t="s">
        <v>85</v>
      </c>
      <c r="C19" s="314" t="s">
        <v>70</v>
      </c>
      <c r="D19" s="316">
        <v>0.28000000000000003</v>
      </c>
      <c r="E19" s="316">
        <v>189</v>
      </c>
      <c r="F19" s="316">
        <v>13</v>
      </c>
      <c r="G19" s="316">
        <v>0.03</v>
      </c>
      <c r="H19" s="307">
        <v>0.42</v>
      </c>
      <c r="I19" s="307">
        <v>0.35</v>
      </c>
      <c r="J19" s="306">
        <f t="shared" si="0"/>
        <v>0.83333333333333326</v>
      </c>
      <c r="K19" s="306">
        <v>4.910346444455238E-2</v>
      </c>
      <c r="L19" s="306">
        <v>-2.9456117745967263</v>
      </c>
      <c r="M19" s="306">
        <v>-2.5398140827916036</v>
      </c>
    </row>
    <row r="20" spans="1:13" x14ac:dyDescent="0.45">
      <c r="A20" s="307">
        <v>92</v>
      </c>
      <c r="B20" s="330" t="s">
        <v>210</v>
      </c>
      <c r="C20" s="210" t="s">
        <v>112</v>
      </c>
      <c r="D20" s="262">
        <v>1.04</v>
      </c>
      <c r="E20" s="262">
        <v>221</v>
      </c>
      <c r="F20" s="262">
        <v>14.7</v>
      </c>
      <c r="G20" s="262">
        <v>0.11</v>
      </c>
      <c r="H20" s="265">
        <v>1.9</v>
      </c>
      <c r="I20" s="265">
        <v>1.581</v>
      </c>
      <c r="J20" s="306">
        <f t="shared" si="0"/>
        <v>0.83210526315789479</v>
      </c>
      <c r="K20" s="306">
        <v>0.11151471942892706</v>
      </c>
      <c r="L20" s="306">
        <v>-2.4284632933157786</v>
      </c>
      <c r="M20" s="306">
        <v>-1.8051280965473131</v>
      </c>
    </row>
    <row r="21" spans="1:13" x14ac:dyDescent="0.45">
      <c r="A21" s="307">
        <v>105</v>
      </c>
      <c r="B21" s="330" t="s">
        <v>219</v>
      </c>
      <c r="C21" s="210" t="s">
        <v>102</v>
      </c>
      <c r="D21" s="262">
        <v>0.875</v>
      </c>
      <c r="E21" s="262">
        <v>204</v>
      </c>
      <c r="F21" s="262">
        <v>13.57</v>
      </c>
      <c r="G21" s="262">
        <v>9.2600000000000002E-2</v>
      </c>
      <c r="H21" s="265">
        <v>1.387</v>
      </c>
      <c r="I21" s="265">
        <v>1.1539999999999999</v>
      </c>
      <c r="J21" s="306">
        <f t="shared" si="0"/>
        <v>0.83201153568853636</v>
      </c>
      <c r="K21" s="306">
        <v>9.6736075566415447E-2</v>
      </c>
      <c r="L21" s="306">
        <v>-2.5005989950188905</v>
      </c>
      <c r="M21" s="306">
        <v>-1.9331260184981081</v>
      </c>
    </row>
    <row r="22" spans="1:13" x14ac:dyDescent="0.45">
      <c r="A22" s="307">
        <v>56</v>
      </c>
      <c r="B22" s="329" t="s">
        <v>187</v>
      </c>
      <c r="C22" s="308" t="s">
        <v>102</v>
      </c>
      <c r="D22" s="307">
        <v>0.93</v>
      </c>
      <c r="E22" s="307">
        <v>422</v>
      </c>
      <c r="F22" s="307">
        <v>28.1</v>
      </c>
      <c r="G22" s="307">
        <v>9.8000000000000004E-2</v>
      </c>
      <c r="H22" s="306">
        <v>1.3520000000000001</v>
      </c>
      <c r="I22" s="306">
        <v>1.1240000000000001</v>
      </c>
      <c r="J22" s="306">
        <f t="shared" si="0"/>
        <v>0.83136094674556216</v>
      </c>
      <c r="K22" s="306">
        <v>1.69791705499859</v>
      </c>
      <c r="L22" s="306">
        <v>-2.1627264374609081</v>
      </c>
      <c r="M22" s="306">
        <v>-1.5392276689264222</v>
      </c>
    </row>
    <row r="23" spans="1:13" x14ac:dyDescent="0.45">
      <c r="A23" s="307">
        <v>28</v>
      </c>
      <c r="B23" s="329" t="s">
        <v>132</v>
      </c>
      <c r="C23" s="308" t="s">
        <v>100</v>
      </c>
      <c r="D23" s="307">
        <v>1.2999999999999999E-2</v>
      </c>
      <c r="E23" s="307">
        <v>9</v>
      </c>
      <c r="F23" s="307">
        <v>0.6</v>
      </c>
      <c r="G23" s="307">
        <v>1.4E-3</v>
      </c>
      <c r="H23" s="307">
        <v>0.41</v>
      </c>
      <c r="I23" s="307">
        <v>0.34</v>
      </c>
      <c r="J23" s="306">
        <f t="shared" si="0"/>
        <v>0.8292682926829269</v>
      </c>
      <c r="K23" s="306">
        <v>2.3259954787755686E-3</v>
      </c>
      <c r="L23" s="306">
        <v>-6.0134059800377315</v>
      </c>
      <c r="M23" s="306">
        <v>-5.6070967781659311</v>
      </c>
    </row>
    <row r="24" spans="1:13" x14ac:dyDescent="0.45">
      <c r="A24" s="307">
        <v>98</v>
      </c>
      <c r="B24" s="330" t="s">
        <v>213</v>
      </c>
      <c r="C24" s="7" t="s">
        <v>107</v>
      </c>
      <c r="D24" s="346">
        <v>1.01</v>
      </c>
      <c r="E24" s="346">
        <v>199</v>
      </c>
      <c r="F24" s="352">
        <v>13.3</v>
      </c>
      <c r="G24" s="346">
        <v>0.107</v>
      </c>
      <c r="H24" s="265">
        <v>1.42</v>
      </c>
      <c r="I24" s="265">
        <v>1.169</v>
      </c>
      <c r="J24" s="306">
        <f t="shared" si="0"/>
        <v>0.82323943661971832</v>
      </c>
      <c r="K24" s="306">
        <v>0.11123893566111497</v>
      </c>
      <c r="L24" s="306">
        <v>-2.4067001093689062</v>
      </c>
      <c r="M24" s="306">
        <v>-1.8744280688697583</v>
      </c>
    </row>
    <row r="25" spans="1:13" x14ac:dyDescent="0.45">
      <c r="A25" s="307">
        <v>111</v>
      </c>
      <c r="B25" s="330" t="s">
        <v>219</v>
      </c>
      <c r="C25" s="210" t="s">
        <v>117</v>
      </c>
      <c r="D25" s="262">
        <v>0.92100000000000004</v>
      </c>
      <c r="E25" s="262">
        <v>288</v>
      </c>
      <c r="F25" s="350">
        <v>19.170000000000002</v>
      </c>
      <c r="G25" s="262">
        <v>9.74E-2</v>
      </c>
      <c r="H25" s="265">
        <v>1.232</v>
      </c>
      <c r="I25" s="206">
        <v>1.014</v>
      </c>
      <c r="J25" s="306">
        <f t="shared" si="0"/>
        <v>0.82305194805194803</v>
      </c>
      <c r="K25" s="306">
        <v>0.10372225409349026</v>
      </c>
      <c r="L25" s="306">
        <v>-2.3038267246280357</v>
      </c>
      <c r="M25" s="306">
        <v>-1.7345073026041664</v>
      </c>
    </row>
    <row r="26" spans="1:13" x14ac:dyDescent="0.45">
      <c r="A26" s="307">
        <v>94</v>
      </c>
      <c r="B26" s="330" t="s">
        <v>210</v>
      </c>
      <c r="C26" s="226" t="s">
        <v>123</v>
      </c>
      <c r="D26" s="262">
        <v>1.1299999999999999</v>
      </c>
      <c r="E26" s="262">
        <v>276</v>
      </c>
      <c r="F26" s="350">
        <v>18.399999999999999</v>
      </c>
      <c r="G26" s="262">
        <v>0.1196</v>
      </c>
      <c r="H26" s="265">
        <v>1.385</v>
      </c>
      <c r="I26" s="206">
        <v>1.1359999999999999</v>
      </c>
      <c r="J26" s="306">
        <f t="shared" si="0"/>
        <v>0.82021660649819483</v>
      </c>
      <c r="K26" s="306">
        <v>0.12486553599268511</v>
      </c>
      <c r="L26" s="306">
        <v>-2.2112931071026436</v>
      </c>
      <c r="M26" s="306">
        <v>-1.6535056313968961</v>
      </c>
    </row>
    <row r="27" spans="1:13" x14ac:dyDescent="0.45">
      <c r="A27" s="307">
        <v>95</v>
      </c>
      <c r="B27" s="330" t="s">
        <v>210</v>
      </c>
      <c r="C27" s="210" t="s">
        <v>117</v>
      </c>
      <c r="D27" s="206">
        <v>1.57</v>
      </c>
      <c r="E27" s="206">
        <v>280</v>
      </c>
      <c r="F27" s="206">
        <v>18.7</v>
      </c>
      <c r="G27" s="206">
        <v>0.16600000000000001</v>
      </c>
      <c r="H27" s="206">
        <v>1.627</v>
      </c>
      <c r="I27" s="206">
        <v>1.33</v>
      </c>
      <c r="J27" s="306">
        <f t="shared" si="0"/>
        <v>0.81745543945912724</v>
      </c>
      <c r="K27" s="306">
        <v>0.17014788351146803</v>
      </c>
      <c r="L27" s="306">
        <v>-2.0462881305637719</v>
      </c>
      <c r="M27" s="306">
        <v>-1.4810489766743271</v>
      </c>
    </row>
    <row r="28" spans="1:13" x14ac:dyDescent="0.45">
      <c r="A28" s="307">
        <v>51</v>
      </c>
      <c r="B28" s="329" t="s">
        <v>183</v>
      </c>
      <c r="C28" s="308" t="s">
        <v>107</v>
      </c>
      <c r="D28" s="307">
        <v>1.06</v>
      </c>
      <c r="E28" s="307">
        <v>178</v>
      </c>
      <c r="F28" s="307">
        <v>11.8</v>
      </c>
      <c r="G28" s="307">
        <v>0.113</v>
      </c>
      <c r="H28" s="306">
        <v>1.357</v>
      </c>
      <c r="I28" s="306">
        <v>1.0980000000000001</v>
      </c>
      <c r="J28" s="306">
        <f t="shared" si="0"/>
        <v>0.8091378039793663</v>
      </c>
      <c r="K28" s="306">
        <v>1.34107057603742</v>
      </c>
      <c r="L28" s="306">
        <v>-2.4481714660864689</v>
      </c>
      <c r="M28" s="306">
        <v>-1.9042487528580248</v>
      </c>
    </row>
    <row r="29" spans="1:13" x14ac:dyDescent="0.45">
      <c r="A29" s="307">
        <v>69</v>
      </c>
      <c r="B29" s="329" t="s">
        <v>193</v>
      </c>
      <c r="C29" s="314" t="s">
        <v>136</v>
      </c>
      <c r="D29" s="316">
        <v>1.07</v>
      </c>
      <c r="E29" s="316">
        <v>315</v>
      </c>
      <c r="F29" s="316">
        <v>21</v>
      </c>
      <c r="G29" s="316">
        <v>0.113</v>
      </c>
      <c r="H29" s="306">
        <v>1.341</v>
      </c>
      <c r="I29" s="306">
        <v>1.0740000000000001</v>
      </c>
      <c r="J29" s="306">
        <f t="shared" si="0"/>
        <v>0.80089485458612986</v>
      </c>
      <c r="K29" s="306">
        <v>2.76845649188208</v>
      </c>
      <c r="L29" s="306">
        <v>-2.1937155751102488</v>
      </c>
      <c r="M29" s="306">
        <v>-1.6155618638801355</v>
      </c>
    </row>
    <row r="30" spans="1:13" x14ac:dyDescent="0.45">
      <c r="A30" s="307">
        <v>82</v>
      </c>
      <c r="B30" s="330" t="s">
        <v>206</v>
      </c>
      <c r="C30" s="210" t="s">
        <v>102</v>
      </c>
      <c r="D30" s="206">
        <v>0.99</v>
      </c>
      <c r="E30" s="206">
        <v>131</v>
      </c>
      <c r="F30" s="206">
        <v>8.6999999999999993</v>
      </c>
      <c r="G30" s="206">
        <v>0.105</v>
      </c>
      <c r="H30" s="199">
        <v>1.407</v>
      </c>
      <c r="I30" s="199">
        <v>1.1220000000000001</v>
      </c>
      <c r="J30" s="306">
        <f t="shared" si="0"/>
        <v>0.79744136460554382</v>
      </c>
      <c r="K30" s="306">
        <v>0.10911022357278517</v>
      </c>
      <c r="L30" s="306">
        <v>-2.5852370976538728</v>
      </c>
      <c r="M30" s="306">
        <v>-2.0933164981562871</v>
      </c>
    </row>
    <row r="31" spans="1:13" x14ac:dyDescent="0.45">
      <c r="A31" s="307">
        <v>85</v>
      </c>
      <c r="B31" s="330" t="s">
        <v>206</v>
      </c>
      <c r="C31" s="210" t="s">
        <v>112</v>
      </c>
      <c r="D31" s="206">
        <v>1.47</v>
      </c>
      <c r="E31" s="206">
        <v>273</v>
      </c>
      <c r="F31" s="206">
        <v>18.2</v>
      </c>
      <c r="G31" s="206">
        <v>0.156</v>
      </c>
      <c r="H31" s="199">
        <v>1.627</v>
      </c>
      <c r="I31" s="199">
        <v>1.2789999999999999</v>
      </c>
      <c r="J31" s="306">
        <f t="shared" si="0"/>
        <v>0.7861094038106945</v>
      </c>
      <c r="K31" s="306">
        <v>0.16002901355191668</v>
      </c>
      <c r="L31" s="306">
        <v>-2.1008129558024011</v>
      </c>
      <c r="M31" s="306">
        <v>-1.5268376544271787</v>
      </c>
    </row>
    <row r="32" spans="1:13" x14ac:dyDescent="0.45">
      <c r="A32" s="307">
        <v>87</v>
      </c>
      <c r="B32" s="330" t="s">
        <v>206</v>
      </c>
      <c r="C32" s="210" t="s">
        <v>123</v>
      </c>
      <c r="D32" s="206">
        <v>1.21</v>
      </c>
      <c r="E32" s="206">
        <v>378</v>
      </c>
      <c r="F32" s="209">
        <v>25.2</v>
      </c>
      <c r="G32" s="206">
        <v>0.128</v>
      </c>
      <c r="H32" s="199">
        <v>1.224</v>
      </c>
      <c r="I32" s="206">
        <v>0.96099999999999997</v>
      </c>
      <c r="J32" s="306">
        <f t="shared" si="0"/>
        <v>0.78513071895424835</v>
      </c>
      <c r="K32" s="306">
        <v>0.13632890577471662</v>
      </c>
      <c r="L32" s="306">
        <v>-2.024284485279245</v>
      </c>
      <c r="M32" s="306">
        <v>-1.4614474748008623</v>
      </c>
    </row>
    <row r="33" spans="1:13" x14ac:dyDescent="0.45">
      <c r="A33" s="307">
        <v>55</v>
      </c>
      <c r="B33" s="329" t="s">
        <v>187</v>
      </c>
      <c r="C33" s="314" t="s">
        <v>100</v>
      </c>
      <c r="D33" s="316">
        <v>1.1000000000000001</v>
      </c>
      <c r="E33" s="316">
        <v>323</v>
      </c>
      <c r="F33" s="316">
        <v>21.5</v>
      </c>
      <c r="G33" s="316">
        <v>0.11600000000000001</v>
      </c>
      <c r="H33" s="306">
        <v>1.3180000000000001</v>
      </c>
      <c r="I33" s="306">
        <v>1.03</v>
      </c>
      <c r="J33" s="306">
        <f t="shared" si="0"/>
        <v>0.78148710166919577</v>
      </c>
      <c r="K33" s="306">
        <v>1.62654775920635</v>
      </c>
      <c r="L33" s="306">
        <v>-2.1596519703501391</v>
      </c>
      <c r="M33" s="306">
        <v>-1.5886349120178684</v>
      </c>
    </row>
    <row r="34" spans="1:13" x14ac:dyDescent="0.45">
      <c r="A34" s="307">
        <v>63</v>
      </c>
      <c r="B34" s="329" t="s">
        <v>187</v>
      </c>
      <c r="C34" s="308" t="s">
        <v>126</v>
      </c>
      <c r="D34" s="307">
        <v>0.72</v>
      </c>
      <c r="E34" s="307">
        <v>103</v>
      </c>
      <c r="F34" s="307">
        <v>6.8</v>
      </c>
      <c r="G34" s="307">
        <v>7.5999999999999998E-2</v>
      </c>
      <c r="H34" s="306">
        <v>1.133</v>
      </c>
      <c r="I34" s="306">
        <v>0.88400000000000001</v>
      </c>
      <c r="J34" s="306">
        <f t="shared" ref="J34:J65" si="1">I34/H34</f>
        <v>0.78022947925860553</v>
      </c>
      <c r="K34" s="306">
        <v>2.26887142133645</v>
      </c>
      <c r="L34" s="306">
        <v>-2.8128563220081104</v>
      </c>
      <c r="M34" s="306">
        <v>-2.3730378195326649</v>
      </c>
    </row>
    <row r="35" spans="1:13" x14ac:dyDescent="0.45">
      <c r="A35" s="307">
        <v>91</v>
      </c>
      <c r="B35" s="330" t="s">
        <v>210</v>
      </c>
      <c r="C35" s="210" t="s">
        <v>110</v>
      </c>
      <c r="D35" s="262">
        <v>1.43</v>
      </c>
      <c r="E35" s="262">
        <v>368</v>
      </c>
      <c r="F35" s="262">
        <v>24.5</v>
      </c>
      <c r="G35" s="262">
        <v>0.152</v>
      </c>
      <c r="H35" s="265">
        <v>1.4339999999999999</v>
      </c>
      <c r="I35" s="265">
        <v>1.113</v>
      </c>
      <c r="J35" s="306">
        <f t="shared" si="1"/>
        <v>0.77615062761506282</v>
      </c>
      <c r="K35" s="306">
        <v>0.1579074862576407</v>
      </c>
      <c r="L35" s="306">
        <v>-1.9645323360427174</v>
      </c>
      <c r="M35" s="306">
        <v>-1.3909081756709096</v>
      </c>
    </row>
    <row r="36" spans="1:13" x14ac:dyDescent="0.45">
      <c r="A36" s="307">
        <v>5</v>
      </c>
      <c r="B36" s="329" t="s">
        <v>75</v>
      </c>
      <c r="C36" s="319">
        <v>44905</v>
      </c>
      <c r="D36" s="307">
        <v>0.37</v>
      </c>
      <c r="E36" s="307">
        <v>243</v>
      </c>
      <c r="F36" s="307">
        <v>16</v>
      </c>
      <c r="G36" s="307">
        <v>3.9E-2</v>
      </c>
      <c r="H36" s="307">
        <v>0.57999999999999996</v>
      </c>
      <c r="I36" s="307">
        <v>0.45</v>
      </c>
      <c r="J36" s="306">
        <f t="shared" si="1"/>
        <v>0.77586206896551735</v>
      </c>
      <c r="K36" s="306">
        <v>5.3824497632112007E-2</v>
      </c>
      <c r="L36" s="306">
        <v>-2.7756031520815156</v>
      </c>
      <c r="M36" s="306">
        <v>-2.2692752493233481</v>
      </c>
    </row>
    <row r="37" spans="1:13" x14ac:dyDescent="0.45">
      <c r="A37" s="307">
        <v>103</v>
      </c>
      <c r="B37" s="330" t="s">
        <v>213</v>
      </c>
      <c r="C37" s="210" t="s">
        <v>117</v>
      </c>
      <c r="D37" s="206">
        <v>1.5739000000000001</v>
      </c>
      <c r="E37" s="206">
        <v>276</v>
      </c>
      <c r="F37" s="206">
        <v>18.399999999999999</v>
      </c>
      <c r="G37" s="206">
        <v>0.16655</v>
      </c>
      <c r="H37" s="206">
        <v>1.7090000000000001</v>
      </c>
      <c r="I37" s="206">
        <v>1.323</v>
      </c>
      <c r="J37" s="306">
        <f t="shared" si="1"/>
        <v>0.77413692217671148</v>
      </c>
      <c r="K37" s="306">
        <v>0.16986983317316295</v>
      </c>
      <c r="L37" s="306">
        <v>-2.0452351255274093</v>
      </c>
      <c r="M37" s="306">
        <v>-1.4870043789748542</v>
      </c>
    </row>
    <row r="38" spans="1:13" x14ac:dyDescent="0.45">
      <c r="A38" s="307">
        <v>110</v>
      </c>
      <c r="B38" s="330" t="s">
        <v>219</v>
      </c>
      <c r="C38" s="226" t="s">
        <v>123</v>
      </c>
      <c r="D38" s="206">
        <v>1.26</v>
      </c>
      <c r="E38" s="206">
        <v>269</v>
      </c>
      <c r="F38" s="206">
        <v>17.899999999999999</v>
      </c>
      <c r="G38" s="206">
        <v>0.13300000000000001</v>
      </c>
      <c r="H38" s="206">
        <v>1.3160000000000001</v>
      </c>
      <c r="I38" s="206">
        <v>1.018</v>
      </c>
      <c r="J38" s="306">
        <f t="shared" si="1"/>
        <v>0.7735562310030395</v>
      </c>
      <c r="K38" s="306">
        <v>0.13983297112543627</v>
      </c>
      <c r="L38" s="306">
        <v>-2.1498814643389119</v>
      </c>
      <c r="M38" s="306">
        <v>-1.6142482114275916</v>
      </c>
    </row>
    <row r="39" spans="1:13" x14ac:dyDescent="0.45">
      <c r="A39" s="307">
        <v>76</v>
      </c>
      <c r="B39" s="329" t="s">
        <v>196</v>
      </c>
      <c r="C39" s="308" t="s">
        <v>110</v>
      </c>
      <c r="D39" s="307">
        <v>1.4871000000000001</v>
      </c>
      <c r="E39" s="307">
        <v>240</v>
      </c>
      <c r="F39" s="307">
        <v>16</v>
      </c>
      <c r="G39" s="307">
        <v>0.15737000000000001</v>
      </c>
      <c r="H39" s="306">
        <v>1.7070000000000001</v>
      </c>
      <c r="I39" s="306">
        <v>1.31</v>
      </c>
      <c r="J39" s="306">
        <f t="shared" si="1"/>
        <v>0.76742823667252491</v>
      </c>
      <c r="K39" s="306">
        <v>3.2680415624277099</v>
      </c>
      <c r="L39" s="306">
        <v>-2.1442742036958147</v>
      </c>
      <c r="M39" s="306">
        <v>-1.5857582100250411</v>
      </c>
    </row>
    <row r="40" spans="1:13" x14ac:dyDescent="0.45">
      <c r="A40" s="307">
        <v>78</v>
      </c>
      <c r="B40" s="329" t="s">
        <v>196</v>
      </c>
      <c r="C40" s="314" t="s">
        <v>136</v>
      </c>
      <c r="D40" s="316">
        <v>0.99</v>
      </c>
      <c r="E40" s="316">
        <v>343</v>
      </c>
      <c r="F40" s="316">
        <v>22.8</v>
      </c>
      <c r="G40" s="316">
        <v>0.105</v>
      </c>
      <c r="H40" s="306">
        <v>1.2390000000000001</v>
      </c>
      <c r="I40" s="307">
        <v>0.94899999999999995</v>
      </c>
      <c r="J40" s="306">
        <f t="shared" si="1"/>
        <v>0.76594027441485057</v>
      </c>
      <c r="K40" s="306">
        <v>3.4107801540121701</v>
      </c>
      <c r="L40" s="306">
        <v>-2.1906492938377804</v>
      </c>
      <c r="M40" s="306">
        <v>-1.6115977430063586</v>
      </c>
    </row>
    <row r="41" spans="1:13" x14ac:dyDescent="0.45">
      <c r="A41" s="307">
        <v>11</v>
      </c>
      <c r="B41" s="329" t="s">
        <v>85</v>
      </c>
      <c r="C41" s="319">
        <v>44905</v>
      </c>
      <c r="D41" s="307">
        <v>0.28000000000000003</v>
      </c>
      <c r="E41" s="307">
        <v>189</v>
      </c>
      <c r="F41" s="307">
        <v>13</v>
      </c>
      <c r="G41" s="307">
        <v>0.03</v>
      </c>
      <c r="H41" s="307">
        <v>0.42</v>
      </c>
      <c r="I41" s="307">
        <v>0.32</v>
      </c>
      <c r="J41" s="306">
        <f t="shared" si="1"/>
        <v>0.76190476190476197</v>
      </c>
      <c r="K41" s="306">
        <v>4.910346444455238E-2</v>
      </c>
      <c r="L41" s="306">
        <v>-2.9456117745967263</v>
      </c>
      <c r="M41" s="306">
        <v>-2.5398140827916036</v>
      </c>
    </row>
    <row r="42" spans="1:13" x14ac:dyDescent="0.45">
      <c r="A42" s="307">
        <v>86</v>
      </c>
      <c r="B42" s="330" t="s">
        <v>206</v>
      </c>
      <c r="C42" s="210" t="s">
        <v>136</v>
      </c>
      <c r="D42" s="206">
        <v>1.25</v>
      </c>
      <c r="E42" s="206">
        <v>304</v>
      </c>
      <c r="F42" s="206">
        <v>20</v>
      </c>
      <c r="G42" s="206">
        <v>0.13200000000000001</v>
      </c>
      <c r="H42" s="199">
        <v>1.248</v>
      </c>
      <c r="I42" s="206">
        <v>0.94899999999999995</v>
      </c>
      <c r="J42" s="306">
        <f t="shared" si="1"/>
        <v>0.76041666666666663</v>
      </c>
      <c r="K42" s="306">
        <v>0.13994235273637073</v>
      </c>
      <c r="L42" s="306">
        <v>-2.0903515550544394</v>
      </c>
      <c r="M42" s="306">
        <v>-1.5537181315669959</v>
      </c>
    </row>
    <row r="43" spans="1:13" x14ac:dyDescent="0.45">
      <c r="A43" s="307">
        <v>67</v>
      </c>
      <c r="B43" s="329" t="s">
        <v>193</v>
      </c>
      <c r="C43" s="308" t="s">
        <v>110</v>
      </c>
      <c r="D43" s="307">
        <v>1.35</v>
      </c>
      <c r="E43" s="307">
        <v>270</v>
      </c>
      <c r="F43" s="307">
        <v>18</v>
      </c>
      <c r="G43" s="307">
        <v>0.14000000000000001</v>
      </c>
      <c r="H43" s="306">
        <v>1.351</v>
      </c>
      <c r="I43" s="306">
        <v>1.0269999999999999</v>
      </c>
      <c r="J43" s="306">
        <f t="shared" si="1"/>
        <v>0.76017764618800887</v>
      </c>
      <c r="K43" s="306">
        <v>2.55434860450538</v>
      </c>
      <c r="L43" s="306">
        <v>-2.1179236982344558</v>
      </c>
      <c r="M43" s="306">
        <v>-1.5850428303493844</v>
      </c>
    </row>
    <row r="44" spans="1:13" x14ac:dyDescent="0.45">
      <c r="A44" s="307">
        <v>17</v>
      </c>
      <c r="B44" s="329" t="s">
        <v>99</v>
      </c>
      <c r="C44" s="308" t="s">
        <v>112</v>
      </c>
      <c r="D44" s="310">
        <v>0.29499999999999998</v>
      </c>
      <c r="E44" s="307">
        <v>197</v>
      </c>
      <c r="F44" s="309">
        <v>13.1</v>
      </c>
      <c r="G44" s="310">
        <v>3.1199999999999999E-2</v>
      </c>
      <c r="H44" s="307">
        <v>0.37</v>
      </c>
      <c r="I44" s="307">
        <v>0.28000000000000003</v>
      </c>
      <c r="J44" s="306">
        <f t="shared" si="1"/>
        <v>0.7567567567567568</v>
      </c>
      <c r="K44" s="306">
        <v>5.4410334166638506E-2</v>
      </c>
      <c r="L44" s="306">
        <v>-2.8999409459768053</v>
      </c>
      <c r="M44" s="306">
        <v>-2.4941108496296778</v>
      </c>
    </row>
    <row r="45" spans="1:13" x14ac:dyDescent="0.45">
      <c r="A45" s="307">
        <v>58</v>
      </c>
      <c r="B45" s="329" t="s">
        <v>187</v>
      </c>
      <c r="C45" s="308" t="s">
        <v>110</v>
      </c>
      <c r="D45" s="307">
        <v>1.65</v>
      </c>
      <c r="E45" s="307">
        <v>271</v>
      </c>
      <c r="F45" s="307">
        <v>18</v>
      </c>
      <c r="G45" s="307">
        <v>0.17399999999999999</v>
      </c>
      <c r="H45" s="306">
        <v>1.8580000000000001</v>
      </c>
      <c r="I45" s="306">
        <v>1.405</v>
      </c>
      <c r="J45" s="306">
        <f t="shared" si="1"/>
        <v>0.75618945102260493</v>
      </c>
      <c r="K45" s="306">
        <v>1.8406556465830499</v>
      </c>
      <c r="L45" s="306">
        <v>-2.0491494832483887</v>
      </c>
      <c r="M45" s="306">
        <v>-1.4754264736882792</v>
      </c>
    </row>
    <row r="46" spans="1:13" x14ac:dyDescent="0.45">
      <c r="A46" s="307">
        <v>60</v>
      </c>
      <c r="B46" s="329" t="s">
        <v>187</v>
      </c>
      <c r="C46" s="308" t="s">
        <v>136</v>
      </c>
      <c r="D46" s="309">
        <v>1</v>
      </c>
      <c r="E46" s="307">
        <v>415</v>
      </c>
      <c r="F46" s="307">
        <v>28</v>
      </c>
      <c r="G46" s="307">
        <v>0.11</v>
      </c>
      <c r="H46" s="306">
        <v>1.21</v>
      </c>
      <c r="I46" s="306">
        <v>0.91300000000000003</v>
      </c>
      <c r="J46" s="306">
        <f t="shared" si="1"/>
        <v>0.75454545454545463</v>
      </c>
      <c r="K46" s="306">
        <v>2.0547635339597501</v>
      </c>
      <c r="L46" s="306">
        <v>-2.0779007886716281</v>
      </c>
      <c r="M46" s="306">
        <v>-1.4886915674428971</v>
      </c>
    </row>
    <row r="47" spans="1:13" x14ac:dyDescent="0.45">
      <c r="A47" s="307">
        <v>83</v>
      </c>
      <c r="B47" s="330" t="s">
        <v>206</v>
      </c>
      <c r="C47" s="210" t="s">
        <v>107</v>
      </c>
      <c r="D47" s="206">
        <v>1.1120000000000001</v>
      </c>
      <c r="E47" s="206">
        <v>371</v>
      </c>
      <c r="F47" s="348">
        <v>24.73</v>
      </c>
      <c r="G47" s="206">
        <v>0.1177</v>
      </c>
      <c r="H47" s="199">
        <v>1.0669999999999999</v>
      </c>
      <c r="I47" s="199">
        <v>0.80400000000000005</v>
      </c>
      <c r="J47" s="306">
        <f t="shared" si="1"/>
        <v>0.75351452671040309</v>
      </c>
      <c r="K47" s="306">
        <v>0.12895763205161925</v>
      </c>
      <c r="L47" s="306">
        <v>-2.0566738131253368</v>
      </c>
      <c r="M47" s="306">
        <v>-1.5133539209488993</v>
      </c>
    </row>
    <row r="48" spans="1:13" x14ac:dyDescent="0.45">
      <c r="A48" s="307">
        <v>70</v>
      </c>
      <c r="B48" s="329" t="s">
        <v>193</v>
      </c>
      <c r="C48" s="313" t="s">
        <v>123</v>
      </c>
      <c r="D48" s="312">
        <v>1.1950000000000001</v>
      </c>
      <c r="E48" s="312">
        <v>332</v>
      </c>
      <c r="F48" s="353">
        <v>22.133333333333301</v>
      </c>
      <c r="G48" s="312">
        <v>0.1265</v>
      </c>
      <c r="H48" s="311">
        <v>1.256</v>
      </c>
      <c r="I48" s="311">
        <v>0.94599999999999995</v>
      </c>
      <c r="J48" s="306">
        <f t="shared" si="1"/>
        <v>0.75318471337579618</v>
      </c>
      <c r="K48" s="306">
        <v>2.83982578767431</v>
      </c>
      <c r="L48" s="306">
        <v>-2.0880965536116038</v>
      </c>
      <c r="M48" s="306">
        <v>-1.5324700576176631</v>
      </c>
    </row>
    <row r="49" spans="1:13" x14ac:dyDescent="0.45">
      <c r="A49" s="307">
        <v>14</v>
      </c>
      <c r="B49" s="327" t="s">
        <v>99</v>
      </c>
      <c r="C49" s="314" t="s">
        <v>102</v>
      </c>
      <c r="D49" s="307">
        <v>0.6</v>
      </c>
      <c r="E49" s="307">
        <v>118</v>
      </c>
      <c r="F49" s="307">
        <v>7.8</v>
      </c>
      <c r="G49" s="307">
        <v>6.3E-2</v>
      </c>
      <c r="H49" s="307">
        <v>1.36</v>
      </c>
      <c r="I49" s="307">
        <v>1.02</v>
      </c>
      <c r="J49" s="306">
        <f t="shared" si="1"/>
        <v>0.75</v>
      </c>
      <c r="K49" s="306">
        <v>6.609132345123199E-2</v>
      </c>
      <c r="L49" s="306">
        <v>-2.894464367976239</v>
      </c>
      <c r="M49" s="306">
        <v>-2.3996631002145241</v>
      </c>
    </row>
    <row r="50" spans="1:13" x14ac:dyDescent="0.45">
      <c r="A50" s="307">
        <v>97</v>
      </c>
      <c r="B50" s="328" t="s">
        <v>213</v>
      </c>
      <c r="C50" s="210" t="s">
        <v>102</v>
      </c>
      <c r="D50" s="262">
        <v>1.4</v>
      </c>
      <c r="E50" s="262">
        <v>189</v>
      </c>
      <c r="F50" s="262">
        <v>12.6</v>
      </c>
      <c r="G50" s="262">
        <v>0.14799999999999999</v>
      </c>
      <c r="H50" s="265">
        <v>1.4259999999999999</v>
      </c>
      <c r="I50" s="265">
        <v>1.069</v>
      </c>
      <c r="J50" s="306">
        <f t="shared" si="1"/>
        <v>0.74964936886395517</v>
      </c>
      <c r="K50" s="306">
        <v>0.15384918279305013</v>
      </c>
      <c r="L50" s="306">
        <v>-2.2260719741907375</v>
      </c>
      <c r="M50" s="306">
        <v>-1.7350951265745536</v>
      </c>
    </row>
    <row r="51" spans="1:13" x14ac:dyDescent="0.45">
      <c r="A51" s="307">
        <v>53</v>
      </c>
      <c r="B51" s="327" t="s">
        <v>183</v>
      </c>
      <c r="C51" s="308" t="s">
        <v>136</v>
      </c>
      <c r="D51" s="307">
        <v>1.64</v>
      </c>
      <c r="E51" s="307">
        <v>183</v>
      </c>
      <c r="F51" s="307">
        <v>12.2</v>
      </c>
      <c r="G51" s="307">
        <v>0.17399999999999999</v>
      </c>
      <c r="H51" s="307">
        <v>2.1749999999999998</v>
      </c>
      <c r="I51" s="307">
        <v>1.6279999999999999</v>
      </c>
      <c r="J51" s="306">
        <f t="shared" si="1"/>
        <v>0.7485057471264368</v>
      </c>
      <c r="K51" s="306">
        <v>1.4838091676218901</v>
      </c>
      <c r="L51" s="306">
        <v>-2.2569271385232135</v>
      </c>
      <c r="M51" s="306">
        <v>-1.6729338998049472</v>
      </c>
    </row>
    <row r="52" spans="1:13" x14ac:dyDescent="0.45">
      <c r="A52" s="307">
        <v>64</v>
      </c>
      <c r="B52" s="327" t="s">
        <v>193</v>
      </c>
      <c r="C52" s="308" t="s">
        <v>100</v>
      </c>
      <c r="D52" s="307">
        <v>0.9</v>
      </c>
      <c r="E52" s="307">
        <v>320</v>
      </c>
      <c r="F52" s="307">
        <v>21</v>
      </c>
      <c r="G52" s="307">
        <v>0.1</v>
      </c>
      <c r="H52" s="306">
        <v>1.2470000000000001</v>
      </c>
      <c r="I52" s="306">
        <v>0.93300000000000005</v>
      </c>
      <c r="J52" s="306">
        <f t="shared" si="1"/>
        <v>0.74819566960705697</v>
      </c>
      <c r="K52" s="306">
        <v>2.3402407171286801</v>
      </c>
      <c r="L52" s="306">
        <v>-2.2683519697247423</v>
      </c>
      <c r="M52" s="306">
        <v>-1.6836479149932368</v>
      </c>
    </row>
    <row r="53" spans="1:13" x14ac:dyDescent="0.45">
      <c r="A53" s="307">
        <v>29</v>
      </c>
      <c r="B53" s="327" t="s">
        <v>132</v>
      </c>
      <c r="C53" s="308" t="s">
        <v>102</v>
      </c>
      <c r="D53" s="307">
        <v>0.157</v>
      </c>
      <c r="E53" s="307">
        <v>105</v>
      </c>
      <c r="F53" s="307">
        <v>7</v>
      </c>
      <c r="G53" s="307">
        <v>1.66E-2</v>
      </c>
      <c r="H53" s="307">
        <v>0.39</v>
      </c>
      <c r="I53" s="307">
        <v>0.28999999999999998</v>
      </c>
      <c r="J53" s="306">
        <f t="shared" si="1"/>
        <v>0.7435897435897435</v>
      </c>
      <c r="K53" s="306">
        <v>2.8011217612688492E-2</v>
      </c>
      <c r="L53" s="306">
        <v>-3.5294559278091544</v>
      </c>
      <c r="M53" s="306">
        <v>-3.124983324851903</v>
      </c>
    </row>
    <row r="54" spans="1:13" x14ac:dyDescent="0.45">
      <c r="A54" s="307">
        <v>66</v>
      </c>
      <c r="B54" s="327" t="s">
        <v>193</v>
      </c>
      <c r="C54" s="313" t="s">
        <v>107</v>
      </c>
      <c r="D54" s="307">
        <v>1.528</v>
      </c>
      <c r="E54" s="312">
        <v>283</v>
      </c>
      <c r="F54" s="349">
        <v>18.866666666666699</v>
      </c>
      <c r="G54" s="312">
        <v>0.16170000000000001</v>
      </c>
      <c r="H54" s="311">
        <v>1.4039999999999999</v>
      </c>
      <c r="I54" s="311">
        <v>1.0389999999999999</v>
      </c>
      <c r="J54" s="306">
        <f t="shared" si="1"/>
        <v>0.74002849002849003</v>
      </c>
      <c r="K54" s="306">
        <v>2.48297930871315</v>
      </c>
      <c r="L54" s="306">
        <v>-2.0207117122737692</v>
      </c>
      <c r="M54" s="306">
        <v>-1.4895456297835747</v>
      </c>
    </row>
    <row r="55" spans="1:13" x14ac:dyDescent="0.45">
      <c r="A55" s="307">
        <v>75</v>
      </c>
      <c r="B55" s="327" t="s">
        <v>196</v>
      </c>
      <c r="C55" s="308" t="s">
        <v>107</v>
      </c>
      <c r="D55" s="307">
        <v>1.08</v>
      </c>
      <c r="E55" s="307">
        <v>350</v>
      </c>
      <c r="F55" s="310">
        <v>23.3</v>
      </c>
      <c r="G55" s="307">
        <v>0.115</v>
      </c>
      <c r="H55" s="306">
        <v>1.202</v>
      </c>
      <c r="I55" s="306">
        <v>0.88400000000000001</v>
      </c>
      <c r="J55" s="306">
        <f t="shared" si="1"/>
        <v>0.73544093178036607</v>
      </c>
      <c r="K55" s="306">
        <v>3.1966722666354701</v>
      </c>
      <c r="L55" s="306">
        <v>-2.1217908345284382</v>
      </c>
      <c r="M55" s="306">
        <v>-1.5559518526580165</v>
      </c>
    </row>
    <row r="56" spans="1:13" x14ac:dyDescent="0.45">
      <c r="A56" s="307">
        <v>57</v>
      </c>
      <c r="B56" s="327" t="s">
        <v>187</v>
      </c>
      <c r="C56" s="308" t="s">
        <v>107</v>
      </c>
      <c r="D56" s="307">
        <v>1.32</v>
      </c>
      <c r="E56" s="307">
        <v>349</v>
      </c>
      <c r="F56" s="307">
        <v>23.2</v>
      </c>
      <c r="G56" s="307">
        <v>0.14000000000000001</v>
      </c>
      <c r="H56" s="306">
        <v>1.2909999999999999</v>
      </c>
      <c r="I56" s="306">
        <v>0.94799999999999995</v>
      </c>
      <c r="J56" s="306">
        <f t="shared" si="1"/>
        <v>0.73431448489542994</v>
      </c>
      <c r="K56" s="306">
        <v>1.7692863507908201</v>
      </c>
      <c r="L56" s="306">
        <v>-2.0005817130999719</v>
      </c>
      <c r="M56" s="306">
        <v>-1.4590608354245334</v>
      </c>
    </row>
    <row r="57" spans="1:13" x14ac:dyDescent="0.45">
      <c r="A57" s="307">
        <v>96</v>
      </c>
      <c r="B57" s="328" t="s">
        <v>213</v>
      </c>
      <c r="C57" s="210" t="s">
        <v>100</v>
      </c>
      <c r="D57" s="262">
        <v>1.482</v>
      </c>
      <c r="E57" s="262">
        <v>195</v>
      </c>
      <c r="F57" s="262">
        <v>12.97</v>
      </c>
      <c r="G57" s="262">
        <v>0.15679999999999999</v>
      </c>
      <c r="H57" s="265">
        <v>1.5029999999999999</v>
      </c>
      <c r="I57" s="265">
        <v>1.1020000000000001</v>
      </c>
      <c r="J57" s="306">
        <f t="shared" si="1"/>
        <v>0.73320026613439804</v>
      </c>
      <c r="K57" s="306">
        <v>0.16178823537809858</v>
      </c>
      <c r="L57" s="306">
        <v>-2.1895473872490574</v>
      </c>
      <c r="M57" s="306">
        <v>-1.6910896879131967</v>
      </c>
    </row>
    <row r="58" spans="1:13" x14ac:dyDescent="0.45">
      <c r="A58" s="307">
        <v>15</v>
      </c>
      <c r="B58" s="327" t="s">
        <v>99</v>
      </c>
      <c r="C58" s="308" t="s">
        <v>107</v>
      </c>
      <c r="D58" s="307">
        <v>1.07</v>
      </c>
      <c r="E58" s="307">
        <v>297</v>
      </c>
      <c r="F58" s="307">
        <v>20</v>
      </c>
      <c r="G58" s="307">
        <v>0.113</v>
      </c>
      <c r="H58" s="307">
        <v>1.53</v>
      </c>
      <c r="I58" s="307">
        <v>1.1200000000000001</v>
      </c>
      <c r="J58" s="306">
        <f t="shared" si="1"/>
        <v>0.73202614379084974</v>
      </c>
      <c r="K58" s="306">
        <v>0.1167788908337065</v>
      </c>
      <c r="L58" s="306">
        <v>-2.2289985846698874</v>
      </c>
      <c r="M58" s="306">
        <v>-1.6441410708001096</v>
      </c>
    </row>
    <row r="59" spans="1:13" x14ac:dyDescent="0.45">
      <c r="A59" s="307">
        <v>10</v>
      </c>
      <c r="B59" s="327" t="s">
        <v>85</v>
      </c>
      <c r="C59" s="319">
        <v>44811</v>
      </c>
      <c r="D59" s="307">
        <v>0.27</v>
      </c>
      <c r="E59" s="307">
        <v>184</v>
      </c>
      <c r="F59" s="307">
        <v>12</v>
      </c>
      <c r="G59" s="307">
        <v>2.9000000000000001E-2</v>
      </c>
      <c r="H59" s="307">
        <v>0.41</v>
      </c>
      <c r="I59" s="307">
        <v>0.3</v>
      </c>
      <c r="J59" s="306">
        <f t="shared" si="1"/>
        <v>0.73170731707317072</v>
      </c>
      <c r="K59" s="306">
        <v>4.7466682296400636E-2</v>
      </c>
      <c r="L59" s="306">
        <v>-2.980992981769524</v>
      </c>
      <c r="M59" s="306">
        <v>-2.5749486807148818</v>
      </c>
    </row>
    <row r="60" spans="1:13" x14ac:dyDescent="0.45">
      <c r="A60" s="307">
        <v>9</v>
      </c>
      <c r="B60" s="327" t="s">
        <v>85</v>
      </c>
      <c r="C60" s="319">
        <v>44716</v>
      </c>
      <c r="D60" s="320">
        <v>0.28999999999999998</v>
      </c>
      <c r="E60" s="320">
        <v>196</v>
      </c>
      <c r="F60" s="320">
        <v>13</v>
      </c>
      <c r="G60" s="320">
        <v>3.1E-2</v>
      </c>
      <c r="H60" s="307">
        <v>0.41</v>
      </c>
      <c r="I60" s="307">
        <v>0.3</v>
      </c>
      <c r="J60" s="306">
        <f t="shared" si="1"/>
        <v>0.73170731707317072</v>
      </c>
      <c r="K60" s="306">
        <v>5.1504185601459022E-2</v>
      </c>
      <c r="L60" s="306">
        <v>-2.9114410535807682</v>
      </c>
      <c r="M60" s="306">
        <v>-2.5058735114744732</v>
      </c>
    </row>
    <row r="61" spans="1:13" x14ac:dyDescent="0.45">
      <c r="A61" s="307">
        <v>71</v>
      </c>
      <c r="B61" s="327" t="s">
        <v>193</v>
      </c>
      <c r="C61" s="308" t="s">
        <v>117</v>
      </c>
      <c r="D61" s="307">
        <v>1.3</v>
      </c>
      <c r="E61" s="307">
        <v>284</v>
      </c>
      <c r="F61" s="307">
        <v>19</v>
      </c>
      <c r="G61" s="307">
        <v>0.14000000000000001</v>
      </c>
      <c r="H61" s="306">
        <v>1.1639999999999999</v>
      </c>
      <c r="I61" s="306">
        <v>0.84799999999999998</v>
      </c>
      <c r="J61" s="306">
        <f t="shared" si="1"/>
        <v>0.72852233676975953</v>
      </c>
      <c r="K61" s="306">
        <v>2.9111950834665401</v>
      </c>
      <c r="L61" s="306">
        <v>-2.061768991857166</v>
      </c>
      <c r="M61" s="306">
        <v>-1.5512327365118947</v>
      </c>
    </row>
    <row r="62" spans="1:13" x14ac:dyDescent="0.45">
      <c r="A62" s="307">
        <v>8</v>
      </c>
      <c r="B62" s="327" t="s">
        <v>85</v>
      </c>
      <c r="C62" s="319">
        <v>44621</v>
      </c>
      <c r="D62" s="307">
        <v>0.2</v>
      </c>
      <c r="E62" s="307">
        <v>131</v>
      </c>
      <c r="F62" s="307">
        <v>8.6999999999999993</v>
      </c>
      <c r="G62" s="307">
        <v>2.1000000000000001E-2</v>
      </c>
      <c r="H62" s="307">
        <v>0.4</v>
      </c>
      <c r="I62" s="307">
        <v>0.28999999999999998</v>
      </c>
      <c r="J62" s="306">
        <f t="shared" si="1"/>
        <v>0.72499999999999987</v>
      </c>
      <c r="K62" s="306">
        <v>3.5435877702798699E-2</v>
      </c>
      <c r="L62" s="306">
        <v>-3.290165094144947</v>
      </c>
      <c r="M62" s="306">
        <v>-2.8863876730715763</v>
      </c>
    </row>
    <row r="63" spans="1:13" x14ac:dyDescent="0.45">
      <c r="A63" s="307">
        <v>54</v>
      </c>
      <c r="B63" s="327" t="s">
        <v>183</v>
      </c>
      <c r="C63" s="313" t="s">
        <v>123</v>
      </c>
      <c r="D63" s="312">
        <v>0.36</v>
      </c>
      <c r="E63" s="312">
        <v>240</v>
      </c>
      <c r="F63" s="312">
        <v>16</v>
      </c>
      <c r="G63" s="312">
        <v>3.7999999999999999E-2</v>
      </c>
      <c r="H63" s="312">
        <v>0.36899999999999999</v>
      </c>
      <c r="I63" s="312">
        <v>0.26700000000000002</v>
      </c>
      <c r="J63" s="306">
        <f t="shared" si="1"/>
        <v>0.72357723577235777</v>
      </c>
      <c r="K63" s="306">
        <v>1.5551784634141199</v>
      </c>
      <c r="L63" s="306">
        <v>-2.7002676064024906</v>
      </c>
      <c r="M63" s="306">
        <v>-2.2959624796190354</v>
      </c>
    </row>
    <row r="64" spans="1:13" x14ac:dyDescent="0.45">
      <c r="A64" s="307">
        <v>84</v>
      </c>
      <c r="B64" s="328" t="s">
        <v>206</v>
      </c>
      <c r="C64" s="210" t="s">
        <v>110</v>
      </c>
      <c r="D64" s="206">
        <v>0.5</v>
      </c>
      <c r="E64" s="206">
        <v>79</v>
      </c>
      <c r="F64" s="206">
        <v>5.3</v>
      </c>
      <c r="G64" s="206">
        <v>5.2999999999999999E-2</v>
      </c>
      <c r="H64" s="199">
        <v>1.37</v>
      </c>
      <c r="I64" s="199">
        <v>0.98799999999999999</v>
      </c>
      <c r="J64" s="306">
        <f t="shared" si="1"/>
        <v>0.7211678832116788</v>
      </c>
      <c r="K64" s="306">
        <v>5.5514225853947587E-2</v>
      </c>
      <c r="L64" s="306">
        <v>-3.240269849648215</v>
      </c>
      <c r="M64" s="306">
        <v>-2.6907740103488802</v>
      </c>
    </row>
    <row r="65" spans="1:13" x14ac:dyDescent="0.45">
      <c r="A65" s="307">
        <v>1</v>
      </c>
      <c r="B65" s="327" t="s">
        <v>53</v>
      </c>
      <c r="C65" s="319">
        <v>44621</v>
      </c>
      <c r="D65" s="320">
        <v>0.42</v>
      </c>
      <c r="E65" s="320">
        <v>283</v>
      </c>
      <c r="F65" s="322">
        <v>19</v>
      </c>
      <c r="G65" s="320">
        <v>4.4999999999999998E-2</v>
      </c>
      <c r="H65" s="307">
        <v>0.43</v>
      </c>
      <c r="I65" s="307">
        <v>0.31</v>
      </c>
      <c r="J65" s="306">
        <f t="shared" si="1"/>
        <v>0.72093023255813959</v>
      </c>
      <c r="K65" s="306">
        <v>0.10714285714285714</v>
      </c>
      <c r="L65" s="306">
        <v>-2.5401466664885621</v>
      </c>
      <c r="M65" s="306">
        <v>-2.134348974683439</v>
      </c>
    </row>
    <row r="66" spans="1:13" x14ac:dyDescent="0.45">
      <c r="A66" s="307">
        <v>99</v>
      </c>
      <c r="B66" s="328" t="s">
        <v>213</v>
      </c>
      <c r="C66" s="210" t="s">
        <v>110</v>
      </c>
      <c r="D66" s="262">
        <v>0.42</v>
      </c>
      <c r="E66" s="262">
        <v>68</v>
      </c>
      <c r="F66" s="262">
        <v>4.5</v>
      </c>
      <c r="G66" s="262">
        <v>4.4999999999999998E-2</v>
      </c>
      <c r="H66" s="265">
        <v>1.482</v>
      </c>
      <c r="I66" s="265">
        <v>1.0569999999999999</v>
      </c>
      <c r="J66" s="306">
        <f t="shared" ref="J66:J97" si="2">I66/H66</f>
        <v>0.71322537112010798</v>
      </c>
      <c r="K66" s="306">
        <v>4.664358403344069E-2</v>
      </c>
      <c r="L66" s="306">
        <v>-3.4140035291974407</v>
      </c>
      <c r="M66" s="306">
        <v>-2.84389106665488</v>
      </c>
    </row>
    <row r="67" spans="1:13" x14ac:dyDescent="0.45">
      <c r="A67" s="307">
        <v>88</v>
      </c>
      <c r="B67" s="328" t="s">
        <v>210</v>
      </c>
      <c r="C67" s="210" t="s">
        <v>100</v>
      </c>
      <c r="D67" s="262">
        <v>1.58</v>
      </c>
      <c r="E67" s="262">
        <v>287</v>
      </c>
      <c r="F67" s="262">
        <v>19.100000000000001</v>
      </c>
      <c r="G67" s="262">
        <v>0.16700000000000001</v>
      </c>
      <c r="H67" s="265">
        <v>1.401</v>
      </c>
      <c r="I67" s="265">
        <v>0.998</v>
      </c>
      <c r="J67" s="306">
        <f t="shared" si="2"/>
        <v>0.71234832262669523</v>
      </c>
      <c r="K67" s="306">
        <v>0.17385795394577797</v>
      </c>
      <c r="L67" s="306">
        <v>-1.9899700201844748</v>
      </c>
      <c r="M67" s="306">
        <v>-1.4658620980535526</v>
      </c>
    </row>
    <row r="68" spans="1:13" x14ac:dyDescent="0.45">
      <c r="A68" s="307">
        <v>13</v>
      </c>
      <c r="B68" s="327" t="s">
        <v>99</v>
      </c>
      <c r="C68" s="308" t="s">
        <v>100</v>
      </c>
      <c r="D68" s="320">
        <v>0.34</v>
      </c>
      <c r="E68" s="320">
        <v>226</v>
      </c>
      <c r="F68" s="320">
        <v>15</v>
      </c>
      <c r="G68" s="320">
        <v>3.5999999999999997E-2</v>
      </c>
      <c r="H68" s="307">
        <v>0.38</v>
      </c>
      <c r="I68" s="307">
        <v>0.27</v>
      </c>
      <c r="J68" s="306">
        <f t="shared" si="2"/>
        <v>0.71052631578947367</v>
      </c>
      <c r="K68" s="306">
        <v>6.278115480765982E-2</v>
      </c>
      <c r="L68" s="306">
        <v>-2.7561895432145702</v>
      </c>
      <c r="M68" s="306">
        <v>-2.3515752971741479</v>
      </c>
    </row>
    <row r="69" spans="1:13" x14ac:dyDescent="0.45">
      <c r="A69" s="307">
        <v>101</v>
      </c>
      <c r="B69" s="328" t="s">
        <v>213</v>
      </c>
      <c r="C69" s="226" t="s">
        <v>136</v>
      </c>
      <c r="D69" s="206">
        <v>1.01</v>
      </c>
      <c r="E69" s="206">
        <v>121</v>
      </c>
      <c r="F69" s="206">
        <v>8.1</v>
      </c>
      <c r="G69" s="206">
        <v>0.106</v>
      </c>
      <c r="H69" s="206">
        <v>1.4770000000000001</v>
      </c>
      <c r="I69" s="206">
        <v>1.042</v>
      </c>
      <c r="J69" s="306">
        <f t="shared" si="2"/>
        <v>0.70548408937034524</v>
      </c>
      <c r="K69" s="306">
        <v>0.10954480025108751</v>
      </c>
      <c r="L69" s="306">
        <v>-2.604112567086637</v>
      </c>
      <c r="M69" s="306">
        <v>-2.1226304265808138</v>
      </c>
    </row>
    <row r="70" spans="1:13" x14ac:dyDescent="0.45">
      <c r="A70" s="307">
        <v>4</v>
      </c>
      <c r="B70" s="327" t="s">
        <v>75</v>
      </c>
      <c r="C70" s="319">
        <v>44811</v>
      </c>
      <c r="D70" s="320">
        <v>0.34</v>
      </c>
      <c r="E70" s="320">
        <v>225</v>
      </c>
      <c r="F70" s="320">
        <v>15</v>
      </c>
      <c r="G70" s="320">
        <v>3.5999999999999997E-2</v>
      </c>
      <c r="H70" s="307">
        <v>0.37</v>
      </c>
      <c r="I70" s="307">
        <v>0.26</v>
      </c>
      <c r="J70" s="306">
        <f t="shared" si="2"/>
        <v>0.70270270270270274</v>
      </c>
      <c r="K70" s="306">
        <v>6.3888219154621867E-2</v>
      </c>
      <c r="L70" s="306">
        <v>-2.7561895432145702</v>
      </c>
      <c r="M70" s="306">
        <v>-2.3515752971741479</v>
      </c>
    </row>
    <row r="71" spans="1:13" x14ac:dyDescent="0.45">
      <c r="A71" s="307">
        <v>89</v>
      </c>
      <c r="B71" s="328" t="s">
        <v>210</v>
      </c>
      <c r="C71" s="210" t="s">
        <v>102</v>
      </c>
      <c r="D71" s="262">
        <v>1.7</v>
      </c>
      <c r="E71" s="262">
        <v>257</v>
      </c>
      <c r="F71" s="262">
        <v>17</v>
      </c>
      <c r="G71" s="262">
        <v>0.18</v>
      </c>
      <c r="H71" s="265">
        <v>1.4379999999999999</v>
      </c>
      <c r="I71" s="265">
        <v>1.0069999999999999</v>
      </c>
      <c r="J71" s="306">
        <f t="shared" si="2"/>
        <v>0.70027816411682886</v>
      </c>
      <c r="K71" s="306">
        <v>0.18660579554538242</v>
      </c>
      <c r="L71" s="306">
        <v>-2.0005494284789425</v>
      </c>
      <c r="M71" s="306">
        <v>-1.4978661367769954</v>
      </c>
    </row>
    <row r="72" spans="1:13" x14ac:dyDescent="0.45">
      <c r="A72" s="307">
        <v>81</v>
      </c>
      <c r="B72" s="328" t="s">
        <v>206</v>
      </c>
      <c r="C72" s="229" t="s">
        <v>100</v>
      </c>
      <c r="D72" s="237">
        <v>1.56</v>
      </c>
      <c r="E72" s="237">
        <v>176</v>
      </c>
      <c r="F72" s="237">
        <v>11.7</v>
      </c>
      <c r="G72" s="237">
        <v>0.16500000000000001</v>
      </c>
      <c r="H72" s="239">
        <v>1.45</v>
      </c>
      <c r="I72" s="239">
        <v>1.008</v>
      </c>
      <c r="J72" s="306">
        <f t="shared" si="2"/>
        <v>0.69517241379310346</v>
      </c>
      <c r="K72" s="306">
        <v>0.17081467130327183</v>
      </c>
      <c r="L72" s="306">
        <v>-2.193609824722655</v>
      </c>
      <c r="M72" s="306">
        <v>-1.7189073724501893</v>
      </c>
    </row>
    <row r="73" spans="1:13" x14ac:dyDescent="0.45">
      <c r="A73" s="307">
        <v>21</v>
      </c>
      <c r="B73" s="327" t="s">
        <v>122</v>
      </c>
      <c r="C73" s="317" t="s">
        <v>118</v>
      </c>
      <c r="D73" s="307">
        <v>0.54</v>
      </c>
      <c r="E73" s="307">
        <v>246</v>
      </c>
      <c r="F73" s="307">
        <v>16.399999999999999</v>
      </c>
      <c r="G73" s="307">
        <v>5.7000000000000002E-2</v>
      </c>
      <c r="H73" s="307">
        <v>0.57999999999999996</v>
      </c>
      <c r="I73" s="307">
        <v>0.4</v>
      </c>
      <c r="J73" s="306">
        <f t="shared" si="2"/>
        <v>0.68965517241379315</v>
      </c>
      <c r="K73" s="306">
        <v>7.8666573462317549E-2</v>
      </c>
      <c r="L73" s="306">
        <v>-2.5360800310906573</v>
      </c>
      <c r="M73" s="306">
        <v>-2.0819934976389241</v>
      </c>
    </row>
    <row r="74" spans="1:13" x14ac:dyDescent="0.45">
      <c r="A74" s="307">
        <v>79</v>
      </c>
      <c r="B74" s="327" t="s">
        <v>196</v>
      </c>
      <c r="C74" s="308" t="s">
        <v>123</v>
      </c>
      <c r="D74" s="307">
        <v>1.17</v>
      </c>
      <c r="E74" s="307">
        <v>280</v>
      </c>
      <c r="F74" s="309">
        <v>18.600000000000001</v>
      </c>
      <c r="G74" s="307">
        <v>0.124</v>
      </c>
      <c r="H74" s="306">
        <v>1.333</v>
      </c>
      <c r="I74" s="307">
        <v>0.91800000000000004</v>
      </c>
      <c r="J74" s="306">
        <f t="shared" si="2"/>
        <v>0.68867216804201059</v>
      </c>
      <c r="K74" s="306">
        <v>3.5535187455966399</v>
      </c>
      <c r="L74" s="306">
        <v>-2.1800979309324324</v>
      </c>
      <c r="M74" s="306">
        <v>-1.6300969870994662</v>
      </c>
    </row>
    <row r="75" spans="1:13" x14ac:dyDescent="0.45">
      <c r="A75" s="307">
        <v>93</v>
      </c>
      <c r="B75" s="328" t="s">
        <v>210</v>
      </c>
      <c r="C75" s="226" t="s">
        <v>136</v>
      </c>
      <c r="D75" s="206">
        <v>0.63</v>
      </c>
      <c r="E75" s="206">
        <v>68</v>
      </c>
      <c r="F75" s="206">
        <v>4.5</v>
      </c>
      <c r="G75" s="206">
        <v>6.7000000000000004E-2</v>
      </c>
      <c r="H75" s="206">
        <v>1.304</v>
      </c>
      <c r="I75" s="206">
        <v>0.89700000000000002</v>
      </c>
      <c r="J75" s="306">
        <f t="shared" si="2"/>
        <v>0.68788343558282206</v>
      </c>
      <c r="K75" s="306">
        <v>7.0450517109372501E-2</v>
      </c>
      <c r="L75" s="306">
        <v>-3.1174864656257841</v>
      </c>
      <c r="M75" s="306">
        <v>-2.6502236464029307</v>
      </c>
    </row>
    <row r="76" spans="1:13" x14ac:dyDescent="0.45">
      <c r="A76" s="307">
        <v>80</v>
      </c>
      <c r="B76" s="327" t="s">
        <v>196</v>
      </c>
      <c r="C76" s="308" t="s">
        <v>117</v>
      </c>
      <c r="D76" s="307">
        <v>1.52</v>
      </c>
      <c r="E76" s="307">
        <v>176</v>
      </c>
      <c r="F76" s="307">
        <v>11.7</v>
      </c>
      <c r="G76" s="307">
        <v>0.16</v>
      </c>
      <c r="H76" s="306">
        <v>1.6579999999999999</v>
      </c>
      <c r="I76" s="306">
        <v>1.135</v>
      </c>
      <c r="J76" s="306">
        <f t="shared" si="2"/>
        <v>0.68455971049457176</v>
      </c>
      <c r="K76" s="306">
        <v>3.62488804138887</v>
      </c>
      <c r="L76" s="306">
        <v>-2.2397710275486613</v>
      </c>
      <c r="M76" s="306">
        <v>-1.7301364082458806</v>
      </c>
    </row>
    <row r="77" spans="1:13" x14ac:dyDescent="0.45">
      <c r="A77" s="307">
        <v>52</v>
      </c>
      <c r="B77" s="327" t="s">
        <v>183</v>
      </c>
      <c r="C77" s="308" t="s">
        <v>110</v>
      </c>
      <c r="D77" s="307">
        <v>1.37</v>
      </c>
      <c r="E77" s="307">
        <v>229</v>
      </c>
      <c r="F77" s="307">
        <v>15.3</v>
      </c>
      <c r="G77" s="307">
        <v>0.14499999999999999</v>
      </c>
      <c r="H77" s="307">
        <v>1.4610000000000001</v>
      </c>
      <c r="I77" s="307">
        <v>0.999</v>
      </c>
      <c r="J77" s="306">
        <f t="shared" si="2"/>
        <v>0.68377823408624228</v>
      </c>
      <c r="K77" s="306">
        <v>1.41243987182965</v>
      </c>
      <c r="L77" s="306">
        <v>-2.1945079975735404</v>
      </c>
      <c r="M77" s="306">
        <v>-1.651304875145879</v>
      </c>
    </row>
    <row r="78" spans="1:13" x14ac:dyDescent="0.45">
      <c r="A78" s="307">
        <v>49</v>
      </c>
      <c r="B78" s="327" t="s">
        <v>183</v>
      </c>
      <c r="C78" s="308" t="s">
        <v>100</v>
      </c>
      <c r="D78" s="307">
        <v>0.8</v>
      </c>
      <c r="E78" s="307">
        <v>175</v>
      </c>
      <c r="F78" s="307">
        <v>12</v>
      </c>
      <c r="G78" s="307">
        <v>0.08</v>
      </c>
      <c r="H78" s="306">
        <v>1.0249999999999999</v>
      </c>
      <c r="I78" s="306">
        <v>0.69499999999999995</v>
      </c>
      <c r="J78" s="306">
        <f t="shared" si="2"/>
        <v>0.67804878048780493</v>
      </c>
      <c r="K78" s="306">
        <v>1.1983319844529601</v>
      </c>
      <c r="L78" s="306">
        <v>-2.5825541718936948</v>
      </c>
      <c r="M78" s="306">
        <v>-2.0737945383704566</v>
      </c>
    </row>
    <row r="79" spans="1:13" x14ac:dyDescent="0.45">
      <c r="A79" s="307">
        <v>34</v>
      </c>
      <c r="B79" s="327" t="s">
        <v>134</v>
      </c>
      <c r="C79" s="308" t="s">
        <v>107</v>
      </c>
      <c r="D79" s="307">
        <v>0.7</v>
      </c>
      <c r="E79" s="307">
        <v>127</v>
      </c>
      <c r="F79" s="307">
        <v>8</v>
      </c>
      <c r="G79" s="307">
        <v>7.3999999999999996E-2</v>
      </c>
      <c r="H79" s="307">
        <v>1.84</v>
      </c>
      <c r="I79" s="307">
        <v>1.24</v>
      </c>
      <c r="J79" s="306">
        <f t="shared" si="2"/>
        <v>0.67391304347826086</v>
      </c>
      <c r="K79" s="306">
        <v>7.5164154922911175E-2</v>
      </c>
      <c r="L79" s="306">
        <v>-2.8271109193069863</v>
      </c>
      <c r="M79" s="306">
        <v>-2.2798763531486492</v>
      </c>
    </row>
    <row r="80" spans="1:13" x14ac:dyDescent="0.45">
      <c r="A80" s="307">
        <v>16</v>
      </c>
      <c r="B80" s="327" t="s">
        <v>99</v>
      </c>
      <c r="C80" s="308" t="s">
        <v>110</v>
      </c>
      <c r="D80" s="307">
        <v>0.5</v>
      </c>
      <c r="E80" s="307">
        <v>107</v>
      </c>
      <c r="F80" s="307">
        <v>7</v>
      </c>
      <c r="G80" s="307">
        <v>5.2999999999999999E-2</v>
      </c>
      <c r="H80" s="307">
        <v>1.54</v>
      </c>
      <c r="I80" s="307">
        <v>1.02</v>
      </c>
      <c r="J80" s="306">
        <f t="shared" si="2"/>
        <v>0.66233766233766234</v>
      </c>
      <c r="K80" s="306">
        <v>5.4730737897787027E-2</v>
      </c>
      <c r="L80" s="306">
        <v>-3.0896665585891245</v>
      </c>
      <c r="M80" s="306">
        <v>-2.5364062695240737</v>
      </c>
    </row>
    <row r="81" spans="1:13" x14ac:dyDescent="0.45">
      <c r="A81" s="307">
        <v>61</v>
      </c>
      <c r="B81" s="327" t="s">
        <v>187</v>
      </c>
      <c r="C81" s="308" t="s">
        <v>123</v>
      </c>
      <c r="D81" s="331">
        <v>1.24</v>
      </c>
      <c r="E81" s="331">
        <v>295</v>
      </c>
      <c r="F81" s="331">
        <v>19.7</v>
      </c>
      <c r="G81" s="331">
        <v>0.13100000000000001</v>
      </c>
      <c r="H81" s="332">
        <v>1.143</v>
      </c>
      <c r="I81" s="332">
        <v>0.754</v>
      </c>
      <c r="J81" s="306">
        <f t="shared" si="2"/>
        <v>0.65966754155730534</v>
      </c>
      <c r="K81" s="306">
        <v>2.1261328297519801</v>
      </c>
      <c r="L81" s="306">
        <v>-2.0696735289138783</v>
      </c>
      <c r="M81" s="306">
        <v>-1.5735852928977683</v>
      </c>
    </row>
    <row r="82" spans="1:13" x14ac:dyDescent="0.45">
      <c r="A82" s="307">
        <v>77</v>
      </c>
      <c r="B82" s="327" t="s">
        <v>196</v>
      </c>
      <c r="C82" s="308" t="s">
        <v>112</v>
      </c>
      <c r="D82" s="331">
        <v>1.8</v>
      </c>
      <c r="E82" s="331">
        <v>184</v>
      </c>
      <c r="F82" s="331">
        <v>12.2</v>
      </c>
      <c r="G82" s="331">
        <v>0.19</v>
      </c>
      <c r="H82" s="332">
        <v>1.4730000000000001</v>
      </c>
      <c r="I82" s="332">
        <v>0.95199999999999996</v>
      </c>
      <c r="J82" s="306">
        <f t="shared" si="2"/>
        <v>0.64630006788866257</v>
      </c>
      <c r="K82" s="306">
        <v>3.33941085821994</v>
      </c>
      <c r="L82" s="306">
        <v>-2.0785546019775674</v>
      </c>
      <c r="M82" s="306">
        <v>-1.6249832059691161</v>
      </c>
    </row>
    <row r="83" spans="1:13" x14ac:dyDescent="0.45">
      <c r="A83" s="307">
        <v>50</v>
      </c>
      <c r="B83" s="327" t="s">
        <v>183</v>
      </c>
      <c r="C83" s="308" t="s">
        <v>102</v>
      </c>
      <c r="D83" s="331">
        <v>1.06</v>
      </c>
      <c r="E83" s="331">
        <v>236</v>
      </c>
      <c r="F83" s="331">
        <v>16</v>
      </c>
      <c r="G83" s="331">
        <v>0.113</v>
      </c>
      <c r="H83" s="332">
        <v>1.0760000000000001</v>
      </c>
      <c r="I83" s="332">
        <v>0.69199999999999995</v>
      </c>
      <c r="J83" s="306">
        <f t="shared" si="2"/>
        <v>0.64312267657992561</v>
      </c>
      <c r="K83" s="306">
        <v>1.2697012802451899</v>
      </c>
      <c r="L83" s="306">
        <v>-2.2755622226154002</v>
      </c>
      <c r="M83" s="306">
        <v>-1.7604077166321344</v>
      </c>
    </row>
    <row r="84" spans="1:13" x14ac:dyDescent="0.45">
      <c r="A84" s="307">
        <v>24</v>
      </c>
      <c r="B84" s="327" t="s">
        <v>129</v>
      </c>
      <c r="C84" s="308" t="s">
        <v>102</v>
      </c>
      <c r="D84" s="331">
        <v>0.3</v>
      </c>
      <c r="E84" s="331">
        <v>198</v>
      </c>
      <c r="F84" s="331">
        <v>13</v>
      </c>
      <c r="G84" s="331">
        <v>3.1E-2</v>
      </c>
      <c r="H84" s="331">
        <v>0.4</v>
      </c>
      <c r="I84" s="331">
        <v>0.25</v>
      </c>
      <c r="J84" s="306">
        <f t="shared" si="2"/>
        <v>0.625</v>
      </c>
      <c r="K84" s="306">
        <v>5.2310105180321885E-2</v>
      </c>
      <c r="L84" s="306">
        <v>-2.8911001225753594</v>
      </c>
      <c r="M84" s="306">
        <v>-2.4889227356366326</v>
      </c>
    </row>
    <row r="85" spans="1:13" x14ac:dyDescent="0.45">
      <c r="A85" s="307">
        <v>25</v>
      </c>
      <c r="B85" s="327" t="s">
        <v>129</v>
      </c>
      <c r="C85" s="308" t="s">
        <v>107</v>
      </c>
      <c r="D85" s="331">
        <v>0.376</v>
      </c>
      <c r="E85" s="331">
        <v>251</v>
      </c>
      <c r="F85" s="331">
        <v>16.7</v>
      </c>
      <c r="G85" s="331">
        <v>3.9800000000000002E-2</v>
      </c>
      <c r="H85" s="331">
        <v>0.4</v>
      </c>
      <c r="I85" s="331">
        <v>0.25</v>
      </c>
      <c r="J85" s="306">
        <f t="shared" si="2"/>
        <v>0.625</v>
      </c>
      <c r="K85" s="306">
        <v>6.6124728610905459E-2</v>
      </c>
      <c r="L85" s="306">
        <v>-2.6556642382130446</v>
      </c>
      <c r="M85" s="306">
        <v>-2.251079547367163</v>
      </c>
    </row>
    <row r="86" spans="1:13" x14ac:dyDescent="0.45">
      <c r="A86" s="307">
        <v>23</v>
      </c>
      <c r="B86" s="327" t="s">
        <v>129</v>
      </c>
      <c r="C86" s="308" t="s">
        <v>100</v>
      </c>
      <c r="D86" s="307">
        <v>0.28999999999999998</v>
      </c>
      <c r="E86" s="307">
        <v>193</v>
      </c>
      <c r="F86" s="307">
        <v>12.8</v>
      </c>
      <c r="G86" s="307">
        <v>3.1E-2</v>
      </c>
      <c r="H86" s="307">
        <v>0.39</v>
      </c>
      <c r="I86" s="307">
        <v>0.24</v>
      </c>
      <c r="J86" s="306">
        <f t="shared" si="2"/>
        <v>0.61538461538461531</v>
      </c>
      <c r="K86" s="306">
        <v>5.2310105180321885E-2</v>
      </c>
      <c r="L86" s="306">
        <v>-2.9114410535807682</v>
      </c>
      <c r="M86" s="306">
        <v>-2.5058735114744732</v>
      </c>
    </row>
    <row r="87" spans="1:13" x14ac:dyDescent="0.45">
      <c r="A87" s="307">
        <v>43</v>
      </c>
      <c r="B87" s="327" t="s">
        <v>144</v>
      </c>
      <c r="C87" s="308" t="s">
        <v>107</v>
      </c>
      <c r="D87" s="331">
        <v>0.46</v>
      </c>
      <c r="E87" s="331">
        <v>169</v>
      </c>
      <c r="F87" s="331">
        <v>11.3</v>
      </c>
      <c r="G87" s="331">
        <v>4.8000000000000001E-2</v>
      </c>
      <c r="H87" s="332">
        <v>1.1970000000000001</v>
      </c>
      <c r="I87" s="306">
        <v>0.69399999999999995</v>
      </c>
      <c r="J87" s="306">
        <f t="shared" si="2"/>
        <v>0.57978279030910607</v>
      </c>
      <c r="K87" s="306">
        <v>0.62737761811509196</v>
      </c>
      <c r="L87" s="306">
        <v>-2.8828643087692392</v>
      </c>
      <c r="M87" s="306">
        <v>-2.3504871574628496</v>
      </c>
    </row>
    <row r="88" spans="1:13" x14ac:dyDescent="0.45">
      <c r="A88" s="307">
        <v>26</v>
      </c>
      <c r="B88" s="327" t="s">
        <v>129</v>
      </c>
      <c r="C88" s="308" t="s">
        <v>110</v>
      </c>
      <c r="D88" s="331">
        <v>0.27</v>
      </c>
      <c r="E88" s="331">
        <v>178</v>
      </c>
      <c r="F88" s="331">
        <v>11.9</v>
      </c>
      <c r="G88" s="331">
        <v>2.8000000000000001E-2</v>
      </c>
      <c r="H88" s="331">
        <v>0.38</v>
      </c>
      <c r="I88" s="331">
        <v>0.22</v>
      </c>
      <c r="J88" s="306">
        <f t="shared" si="2"/>
        <v>0.57894736842105265</v>
      </c>
      <c r="K88" s="306">
        <v>4.8829787072624302E-2</v>
      </c>
      <c r="L88" s="306">
        <v>-2.9950295096940316</v>
      </c>
      <c r="M88" s="306">
        <v>-2.5924943406205165</v>
      </c>
    </row>
    <row r="89" spans="1:13" x14ac:dyDescent="0.45">
      <c r="A89" s="307">
        <v>30</v>
      </c>
      <c r="B89" s="327" t="s">
        <v>132</v>
      </c>
      <c r="C89" s="308" t="s">
        <v>107</v>
      </c>
      <c r="D89" s="331">
        <v>0.25</v>
      </c>
      <c r="E89" s="331">
        <v>170</v>
      </c>
      <c r="F89" s="331">
        <v>11.3</v>
      </c>
      <c r="G89" s="331">
        <v>2.7E-2</v>
      </c>
      <c r="H89" s="331">
        <v>0.35</v>
      </c>
      <c r="I89" s="331">
        <v>0.2</v>
      </c>
      <c r="J89" s="306">
        <f t="shared" si="2"/>
        <v>0.57142857142857151</v>
      </c>
      <c r="K89" s="306">
        <v>4.9731833943430025E-2</v>
      </c>
      <c r="L89" s="306">
        <v>-3.055753192044059</v>
      </c>
      <c r="M89" s="306">
        <v>-2.6491586832740186</v>
      </c>
    </row>
    <row r="90" spans="1:13" x14ac:dyDescent="0.45">
      <c r="A90" s="307">
        <v>40</v>
      </c>
      <c r="B90" s="340" t="s">
        <v>137</v>
      </c>
      <c r="C90" s="308" t="s">
        <v>138</v>
      </c>
      <c r="D90" s="347">
        <v>0.48</v>
      </c>
      <c r="E90" s="347">
        <v>318</v>
      </c>
      <c r="F90" s="347">
        <v>21</v>
      </c>
      <c r="G90" s="347">
        <v>0.05</v>
      </c>
      <c r="H90" s="331">
        <v>0.35099999999999998</v>
      </c>
      <c r="I90" s="331">
        <v>0.19900000000000001</v>
      </c>
      <c r="J90" s="306">
        <f t="shared" si="2"/>
        <v>0.56695156695156701</v>
      </c>
      <c r="K90" s="306">
        <v>9.1390566306016066E-2</v>
      </c>
      <c r="L90" s="306">
        <v>-2.4178836246507176</v>
      </c>
      <c r="M90" s="306">
        <v>-2.0149030205422647</v>
      </c>
    </row>
    <row r="91" spans="1:13" x14ac:dyDescent="0.45">
      <c r="A91" s="307">
        <v>41</v>
      </c>
      <c r="B91" s="327" t="s">
        <v>144</v>
      </c>
      <c r="C91" s="308" t="s">
        <v>100</v>
      </c>
      <c r="D91" s="331">
        <v>0.52</v>
      </c>
      <c r="E91" s="331">
        <v>109</v>
      </c>
      <c r="F91" s="331">
        <v>7.2</v>
      </c>
      <c r="G91" s="331">
        <v>5.5E-2</v>
      </c>
      <c r="H91" s="332">
        <v>1.222</v>
      </c>
      <c r="I91" s="332">
        <v>0.69199999999999995</v>
      </c>
      <c r="J91" s="306">
        <f t="shared" si="2"/>
        <v>0.56628477905073649</v>
      </c>
      <c r="K91" s="306">
        <v>0.48463902653062602</v>
      </c>
      <c r="L91" s="306">
        <v>-2.9632860113186297</v>
      </c>
      <c r="M91" s="306">
        <v>-2.5088019817061742</v>
      </c>
    </row>
    <row r="92" spans="1:13" x14ac:dyDescent="0.45">
      <c r="A92" s="307">
        <v>31</v>
      </c>
      <c r="B92" s="327" t="s">
        <v>132</v>
      </c>
      <c r="C92" s="308" t="s">
        <v>110</v>
      </c>
      <c r="D92" s="331">
        <v>0.25</v>
      </c>
      <c r="E92" s="331">
        <v>170</v>
      </c>
      <c r="F92" s="331">
        <v>11</v>
      </c>
      <c r="G92" s="331">
        <v>2.7E-2</v>
      </c>
      <c r="H92" s="331">
        <v>0.35</v>
      </c>
      <c r="I92" s="331">
        <v>0.19</v>
      </c>
      <c r="J92" s="306">
        <f t="shared" si="2"/>
        <v>0.54285714285714293</v>
      </c>
      <c r="K92" s="306">
        <v>4.9731833943430025E-2</v>
      </c>
      <c r="L92" s="306">
        <v>-3.055753192044059</v>
      </c>
      <c r="M92" s="306">
        <v>-2.6491586832740186</v>
      </c>
    </row>
    <row r="93" spans="1:13" x14ac:dyDescent="0.45">
      <c r="A93" s="307">
        <v>19</v>
      </c>
      <c r="B93" s="327" t="s">
        <v>122</v>
      </c>
      <c r="C93" s="317" t="s">
        <v>117</v>
      </c>
      <c r="D93" s="306">
        <v>0.26671</v>
      </c>
      <c r="E93" s="307">
        <v>89</v>
      </c>
      <c r="F93" s="309">
        <v>5.9333</v>
      </c>
      <c r="G93" s="306">
        <v>2.8223000000000002E-2</v>
      </c>
      <c r="H93" s="307">
        <v>0.63</v>
      </c>
      <c r="I93" s="307">
        <v>0.34</v>
      </c>
      <c r="J93" s="306">
        <f t="shared" si="2"/>
        <v>0.53968253968253976</v>
      </c>
      <c r="K93" s="306">
        <v>3.7129824537891078E-2</v>
      </c>
      <c r="L93" s="306">
        <v>-3.5774348792259656</v>
      </c>
      <c r="M93" s="306">
        <v>-2.9412315784093717</v>
      </c>
    </row>
    <row r="94" spans="1:13" x14ac:dyDescent="0.45">
      <c r="A94" s="307">
        <v>108</v>
      </c>
      <c r="B94" s="328" t="s">
        <v>219</v>
      </c>
      <c r="C94" s="210" t="s">
        <v>112</v>
      </c>
      <c r="D94" s="258">
        <v>0.32</v>
      </c>
      <c r="E94" s="258">
        <v>56</v>
      </c>
      <c r="F94" s="258">
        <v>3.7</v>
      </c>
      <c r="G94" s="258">
        <v>3.4000000000000002E-2</v>
      </c>
      <c r="H94" s="260">
        <v>1.5940000000000001</v>
      </c>
      <c r="I94" s="265">
        <v>0.82899999999999996</v>
      </c>
      <c r="J94" s="306">
        <f t="shared" si="2"/>
        <v>0.52007528230865741</v>
      </c>
      <c r="K94" s="306">
        <v>3.4944895422608716E-2</v>
      </c>
      <c r="L94" s="306">
        <v>-3.7006998880922843</v>
      </c>
      <c r="M94" s="306">
        <v>-3.0866632197244437</v>
      </c>
    </row>
    <row r="95" spans="1:13" x14ac:dyDescent="0.45">
      <c r="A95" s="307">
        <v>3</v>
      </c>
      <c r="B95" s="327" t="s">
        <v>75</v>
      </c>
      <c r="C95" s="345">
        <v>44716</v>
      </c>
      <c r="D95" s="336">
        <v>0.18</v>
      </c>
      <c r="E95" s="312">
        <v>119</v>
      </c>
      <c r="F95" s="312">
        <v>8</v>
      </c>
      <c r="G95" s="312">
        <v>1.9E-2</v>
      </c>
      <c r="H95" s="312">
        <v>0.16</v>
      </c>
      <c r="I95" s="312">
        <v>0.08</v>
      </c>
      <c r="J95" s="306">
        <f t="shared" si="2"/>
        <v>0.5</v>
      </c>
      <c r="K95" s="306">
        <v>0.11874999999999999</v>
      </c>
      <c r="L95" s="306">
        <v>-3.1736923292288139</v>
      </c>
      <c r="M95" s="306">
        <v>-2.9891096601789808</v>
      </c>
    </row>
    <row r="96" spans="1:13" x14ac:dyDescent="0.45">
      <c r="A96" s="307">
        <v>45</v>
      </c>
      <c r="B96" s="327" t="s">
        <v>144</v>
      </c>
      <c r="C96" s="308" t="s">
        <v>112</v>
      </c>
      <c r="D96" s="331">
        <v>0.38</v>
      </c>
      <c r="E96" s="331">
        <v>69</v>
      </c>
      <c r="F96" s="331">
        <v>4.5999999999999996</v>
      </c>
      <c r="G96" s="331">
        <v>0.04</v>
      </c>
      <c r="H96" s="332">
        <v>1.3620000000000001</v>
      </c>
      <c r="I96" s="332">
        <v>0.65500000000000003</v>
      </c>
      <c r="J96" s="306">
        <f t="shared" si="2"/>
        <v>0.48091042584434651</v>
      </c>
      <c r="K96" s="306">
        <v>0.77011620969955696</v>
      </c>
      <c r="L96" s="306">
        <v>-3.4807463331201784</v>
      </c>
      <c r="M96" s="306">
        <v>-2.8929237138552528</v>
      </c>
    </row>
    <row r="97" spans="1:13" x14ac:dyDescent="0.45">
      <c r="A97" s="307">
        <v>42</v>
      </c>
      <c r="B97" s="327" t="s">
        <v>144</v>
      </c>
      <c r="C97" s="308" t="s">
        <v>102</v>
      </c>
      <c r="D97" s="331">
        <v>0.4</v>
      </c>
      <c r="E97" s="331">
        <v>122</v>
      </c>
      <c r="F97" s="331">
        <v>8.1</v>
      </c>
      <c r="G97" s="331">
        <v>4.2000000000000003E-2</v>
      </c>
      <c r="H97" s="332">
        <v>1.3819999999999999</v>
      </c>
      <c r="I97" s="332">
        <v>0.64500000000000002</v>
      </c>
      <c r="J97" s="306">
        <f t="shared" si="2"/>
        <v>0.46671490593342985</v>
      </c>
      <c r="K97" s="306">
        <v>0.55600832232285902</v>
      </c>
      <c r="L97" s="306">
        <v>-3.1783456596570092</v>
      </c>
      <c r="M97" s="306">
        <v>-2.5874691726937664</v>
      </c>
    </row>
    <row r="98" spans="1:13" x14ac:dyDescent="0.45">
      <c r="A98" s="307">
        <v>33</v>
      </c>
      <c r="B98" s="327" t="s">
        <v>134</v>
      </c>
      <c r="C98" s="308" t="s">
        <v>102</v>
      </c>
      <c r="D98" s="331">
        <v>0.36299999999999999</v>
      </c>
      <c r="E98" s="331">
        <v>130</v>
      </c>
      <c r="F98" s="331">
        <v>8.6</v>
      </c>
      <c r="G98" s="331">
        <v>3.8399999999999997E-2</v>
      </c>
      <c r="H98" s="331">
        <v>1.37</v>
      </c>
      <c r="I98" s="331">
        <v>0.56000000000000005</v>
      </c>
      <c r="J98" s="306">
        <f t="shared" ref="J98:J113" si="3">I98/H98</f>
        <v>0.40875912408759124</v>
      </c>
      <c r="K98" s="306">
        <v>4.0239290441949793E-2</v>
      </c>
      <c r="L98" s="306">
        <v>-3.1490523033615849</v>
      </c>
      <c r="M98" s="306">
        <v>-2.5986545828145369</v>
      </c>
    </row>
    <row r="99" spans="1:13" x14ac:dyDescent="0.45">
      <c r="A99" s="307">
        <v>2</v>
      </c>
      <c r="B99" s="327" t="s">
        <v>75</v>
      </c>
      <c r="C99" s="319">
        <v>44621</v>
      </c>
      <c r="D99" s="331">
        <v>0.04</v>
      </c>
      <c r="E99" s="331">
        <v>30</v>
      </c>
      <c r="F99" s="331">
        <v>2</v>
      </c>
      <c r="G99" s="331">
        <v>5.0000000000000001E-3</v>
      </c>
      <c r="H99" s="331">
        <v>0.09</v>
      </c>
      <c r="I99" s="331">
        <v>0.03</v>
      </c>
      <c r="J99" s="306">
        <f t="shared" si="3"/>
        <v>0.33333333333333331</v>
      </c>
      <c r="K99" s="306">
        <v>5.5555555555555559E-2</v>
      </c>
      <c r="L99" s="306">
        <v>-4.3693446331223269</v>
      </c>
      <c r="M99" s="306">
        <v>-4.4086488919332876</v>
      </c>
    </row>
    <row r="100" spans="1:13" x14ac:dyDescent="0.45">
      <c r="A100" s="307">
        <v>46</v>
      </c>
      <c r="B100" s="327" t="s">
        <v>144</v>
      </c>
      <c r="C100" s="308" t="s">
        <v>136</v>
      </c>
      <c r="D100" s="331">
        <v>0.39</v>
      </c>
      <c r="E100" s="331">
        <v>86</v>
      </c>
      <c r="F100" s="331">
        <v>5.7</v>
      </c>
      <c r="G100" s="331">
        <v>4.1000000000000002E-2</v>
      </c>
      <c r="H100" s="332">
        <v>1.5489999999999999</v>
      </c>
      <c r="I100" s="332">
        <v>0.47899999999999998</v>
      </c>
      <c r="J100" s="306">
        <f t="shared" si="3"/>
        <v>0.30923176242737249</v>
      </c>
      <c r="K100" s="306">
        <v>0.98422409707625602</v>
      </c>
      <c r="L100" s="306">
        <v>-3.0496428680336489</v>
      </c>
      <c r="M100" s="306">
        <v>-2.4733609841763013</v>
      </c>
    </row>
    <row r="101" spans="1:13" x14ac:dyDescent="0.45">
      <c r="A101" s="307">
        <v>37</v>
      </c>
      <c r="B101" s="327" t="s">
        <v>134</v>
      </c>
      <c r="C101" s="308" t="s">
        <v>112</v>
      </c>
      <c r="D101" s="307">
        <v>0.32</v>
      </c>
      <c r="E101" s="307">
        <v>103</v>
      </c>
      <c r="F101" s="307">
        <v>6.8</v>
      </c>
      <c r="G101" s="307">
        <v>3.4000000000000002E-2</v>
      </c>
      <c r="H101" s="307">
        <v>1.88</v>
      </c>
      <c r="I101" s="307">
        <v>0.54</v>
      </c>
      <c r="J101" s="306">
        <f t="shared" si="3"/>
        <v>0.28723404255319152</v>
      </c>
      <c r="K101" s="306">
        <v>3.4487143855020219E-2</v>
      </c>
      <c r="L101" s="306">
        <v>-3.3445869768880718</v>
      </c>
      <c r="M101" s="306">
        <v>-2.7734353166938073</v>
      </c>
    </row>
    <row r="102" spans="1:13" x14ac:dyDescent="0.45">
      <c r="A102" s="307">
        <v>44</v>
      </c>
      <c r="B102" s="327" t="s">
        <v>144</v>
      </c>
      <c r="C102" s="308" t="s">
        <v>110</v>
      </c>
      <c r="D102" s="331">
        <v>0.3649</v>
      </c>
      <c r="E102" s="331">
        <v>50</v>
      </c>
      <c r="F102" s="331">
        <v>3.3333333333333299</v>
      </c>
      <c r="G102" s="331">
        <v>3.8609999999999998E-2</v>
      </c>
      <c r="H102" s="332">
        <v>1.5880000000000001</v>
      </c>
      <c r="I102" s="306">
        <v>0.45600000000000002</v>
      </c>
      <c r="J102" s="306">
        <f t="shared" si="3"/>
        <v>0.2871536523929471</v>
      </c>
      <c r="K102" s="306">
        <v>0.69874691390732402</v>
      </c>
      <c r="L102" s="306">
        <v>-3.5732627741640215</v>
      </c>
      <c r="M102" s="306">
        <v>-3.0724448683711234</v>
      </c>
    </row>
    <row r="103" spans="1:13" x14ac:dyDescent="0.45">
      <c r="A103" s="307">
        <v>38</v>
      </c>
      <c r="B103" s="327" t="s">
        <v>134</v>
      </c>
      <c r="C103" s="308" t="s">
        <v>136</v>
      </c>
      <c r="D103" s="307">
        <v>0.34</v>
      </c>
      <c r="E103" s="307">
        <v>63</v>
      </c>
      <c r="F103" s="307">
        <v>4.2</v>
      </c>
      <c r="G103" s="307">
        <v>3.5999999999999997E-2</v>
      </c>
      <c r="H103" s="307">
        <v>1.93</v>
      </c>
      <c r="I103" s="307">
        <v>0.55000000000000004</v>
      </c>
      <c r="J103" s="306">
        <f t="shared" si="3"/>
        <v>0.28497409326424872</v>
      </c>
      <c r="K103" s="306">
        <v>3.6480912081805233E-2</v>
      </c>
      <c r="L103" s="306">
        <v>-3.5487806420130426</v>
      </c>
      <c r="M103" s="306">
        <v>-3.0012167892392778</v>
      </c>
    </row>
    <row r="104" spans="1:13" x14ac:dyDescent="0.45">
      <c r="A104" s="307">
        <v>27</v>
      </c>
      <c r="B104" s="327" t="s">
        <v>129</v>
      </c>
      <c r="C104" s="308" t="s">
        <v>112</v>
      </c>
      <c r="D104" s="331">
        <v>0.09</v>
      </c>
      <c r="E104" s="331">
        <v>58</v>
      </c>
      <c r="F104" s="331">
        <v>4</v>
      </c>
      <c r="G104" s="331">
        <v>0.01</v>
      </c>
      <c r="H104" s="331">
        <v>0.65</v>
      </c>
      <c r="I104" s="331">
        <v>0.17</v>
      </c>
      <c r="J104" s="306">
        <f t="shared" si="3"/>
        <v>0.26153846153846155</v>
      </c>
      <c r="K104" s="306">
        <v>1.3062041378680368E-2</v>
      </c>
      <c r="L104" s="306">
        <v>-4.0660446497673606</v>
      </c>
      <c r="M104" s="306">
        <v>-3.6566101935451503</v>
      </c>
    </row>
    <row r="105" spans="1:13" x14ac:dyDescent="0.45">
      <c r="A105" s="307">
        <v>112</v>
      </c>
      <c r="B105" s="328" t="s">
        <v>219</v>
      </c>
      <c r="C105" s="210" t="s">
        <v>126</v>
      </c>
      <c r="D105" s="35">
        <v>0.26</v>
      </c>
      <c r="E105" s="35">
        <v>42</v>
      </c>
      <c r="F105" s="35">
        <v>2.8</v>
      </c>
      <c r="G105" s="35">
        <v>2.7E-2</v>
      </c>
      <c r="H105" s="35">
        <v>1.3540000000000001</v>
      </c>
      <c r="I105" s="35">
        <v>0.35299999999999998</v>
      </c>
      <c r="J105" s="306">
        <f t="shared" si="3"/>
        <v>0.26070901033973409</v>
      </c>
      <c r="K105" s="306">
        <v>2.8334490246092518E-2</v>
      </c>
      <c r="L105" s="306">
        <v>-3.9060776268609687</v>
      </c>
      <c r="M105" s="306">
        <v>-3.3390904186688184</v>
      </c>
    </row>
    <row r="106" spans="1:13" x14ac:dyDescent="0.45">
      <c r="A106" s="307">
        <v>32</v>
      </c>
      <c r="B106" s="327" t="s">
        <v>134</v>
      </c>
      <c r="C106" s="308" t="s">
        <v>100</v>
      </c>
      <c r="D106" s="331">
        <v>0.249</v>
      </c>
      <c r="E106" s="331">
        <v>166</v>
      </c>
      <c r="F106" s="331">
        <v>11.1</v>
      </c>
      <c r="G106" s="331">
        <v>2.63E-2</v>
      </c>
      <c r="H106" s="331">
        <v>1.86</v>
      </c>
      <c r="I106" s="331">
        <v>0.44</v>
      </c>
      <c r="J106" s="306">
        <f t="shared" si="3"/>
        <v>0.23655913978494622</v>
      </c>
      <c r="K106" s="306">
        <v>2.670418418351268E-2</v>
      </c>
      <c r="L106" s="306">
        <v>-3.3163400218194798</v>
      </c>
      <c r="M106" s="306">
        <v>-2.6642966573830926</v>
      </c>
    </row>
    <row r="107" spans="1:13" x14ac:dyDescent="0.45">
      <c r="A107" s="307">
        <v>47</v>
      </c>
      <c r="B107" s="327" t="s">
        <v>144</v>
      </c>
      <c r="C107" s="308" t="s">
        <v>123</v>
      </c>
      <c r="D107" s="331">
        <v>0.52</v>
      </c>
      <c r="E107" s="331">
        <v>156</v>
      </c>
      <c r="F107" s="331">
        <v>10.4</v>
      </c>
      <c r="G107" s="331">
        <v>5.5E-2</v>
      </c>
      <c r="H107" s="332">
        <v>1.91</v>
      </c>
      <c r="I107" s="332">
        <v>0.42499999999999999</v>
      </c>
      <c r="J107" s="306">
        <f t="shared" si="3"/>
        <v>0.22251308900523561</v>
      </c>
      <c r="K107" s="306">
        <v>1.05559339286849</v>
      </c>
      <c r="L107" s="306">
        <v>-3.1971700958824849</v>
      </c>
      <c r="M107" s="306">
        <v>-2.652643017932065</v>
      </c>
    </row>
    <row r="108" spans="1:13" x14ac:dyDescent="0.45">
      <c r="A108" s="307">
        <v>59</v>
      </c>
      <c r="B108" s="327" t="s">
        <v>187</v>
      </c>
      <c r="C108" s="308" t="s">
        <v>112</v>
      </c>
      <c r="D108" s="331">
        <v>0.28999999999999998</v>
      </c>
      <c r="E108" s="331">
        <v>46</v>
      </c>
      <c r="F108" s="331">
        <v>3</v>
      </c>
      <c r="G108" s="331">
        <v>3.1E-2</v>
      </c>
      <c r="H108" s="332">
        <v>1.157</v>
      </c>
      <c r="I108" s="332">
        <v>0.19700000000000001</v>
      </c>
      <c r="J108" s="306">
        <f t="shared" si="3"/>
        <v>0.17026793431287815</v>
      </c>
      <c r="K108" s="306">
        <v>1.91202494237528</v>
      </c>
      <c r="L108" s="306">
        <v>-3.6055931128617464</v>
      </c>
      <c r="M108" s="306">
        <v>-3.2312899526032042</v>
      </c>
    </row>
    <row r="109" spans="1:13" x14ac:dyDescent="0.45">
      <c r="A109" s="307">
        <v>35</v>
      </c>
      <c r="B109" s="327" t="s">
        <v>134</v>
      </c>
      <c r="C109" s="308" t="s">
        <v>110</v>
      </c>
      <c r="D109" s="307">
        <v>0.27</v>
      </c>
      <c r="E109" s="307">
        <v>36</v>
      </c>
      <c r="F109" s="307">
        <v>2.4</v>
      </c>
      <c r="G109" s="307">
        <v>2.8000000000000001E-2</v>
      </c>
      <c r="H109" s="307">
        <v>1.73</v>
      </c>
      <c r="I109" s="307">
        <v>0.21</v>
      </c>
      <c r="J109" s="306">
        <f t="shared" si="3"/>
        <v>0.12138728323699421</v>
      </c>
      <c r="K109" s="306">
        <v>2.8556813485612186E-2</v>
      </c>
      <c r="L109" s="306">
        <v>-3.8735073940359173</v>
      </c>
      <c r="M109" s="306">
        <v>-3.3972132968375668</v>
      </c>
    </row>
    <row r="110" spans="1:13" x14ac:dyDescent="0.45">
      <c r="A110" s="307">
        <v>100</v>
      </c>
      <c r="B110" s="328" t="s">
        <v>213</v>
      </c>
      <c r="C110" s="210" t="s">
        <v>112</v>
      </c>
      <c r="D110" s="262">
        <v>0.09</v>
      </c>
      <c r="E110" s="262">
        <v>15</v>
      </c>
      <c r="F110" s="262">
        <v>1</v>
      </c>
      <c r="G110" s="262">
        <v>0.01</v>
      </c>
      <c r="H110" s="265">
        <v>1.52</v>
      </c>
      <c r="I110" s="265">
        <v>0.17399999999999999</v>
      </c>
      <c r="J110" s="306">
        <f t="shared" si="3"/>
        <v>0.11447368421052631</v>
      </c>
      <c r="K110" s="306">
        <v>1.0326554320337175E-2</v>
      </c>
      <c r="L110" s="306">
        <v>-4.8165562959227852</v>
      </c>
      <c r="M110" s="306">
        <v>-4.3741524561898117</v>
      </c>
    </row>
    <row r="111" spans="1:13" x14ac:dyDescent="0.45">
      <c r="A111" s="307">
        <v>39</v>
      </c>
      <c r="B111" s="327" t="s">
        <v>134</v>
      </c>
      <c r="C111" s="308" t="s">
        <v>123</v>
      </c>
      <c r="D111" s="331">
        <v>0.16</v>
      </c>
      <c r="E111" s="331">
        <v>23</v>
      </c>
      <c r="F111" s="331">
        <v>1.5</v>
      </c>
      <c r="G111" s="331">
        <v>1.7000000000000001E-2</v>
      </c>
      <c r="H111" s="331">
        <v>1.51</v>
      </c>
      <c r="I111" s="307">
        <v>0.17</v>
      </c>
      <c r="J111" s="306">
        <f t="shared" si="3"/>
        <v>0.11258278145695365</v>
      </c>
      <c r="K111" s="306">
        <v>1.7582201407003381E-2</v>
      </c>
      <c r="L111" s="306">
        <v>-4.3155985930221243</v>
      </c>
      <c r="M111" s="306">
        <v>-3.8738365160358592</v>
      </c>
    </row>
    <row r="112" spans="1:13" x14ac:dyDescent="0.45">
      <c r="A112" s="307">
        <v>48</v>
      </c>
      <c r="B112" s="327" t="s">
        <v>144</v>
      </c>
      <c r="C112" s="308" t="s">
        <v>117</v>
      </c>
      <c r="D112" s="307">
        <v>0.14000000000000001</v>
      </c>
      <c r="E112" s="307">
        <v>55</v>
      </c>
      <c r="F112" s="307">
        <v>4</v>
      </c>
      <c r="G112" s="307">
        <v>1.4E-2</v>
      </c>
      <c r="H112" s="306">
        <v>1.5149999999999999</v>
      </c>
      <c r="I112" s="306">
        <v>0.122</v>
      </c>
      <c r="J112" s="306">
        <f t="shared" si="3"/>
        <v>8.0528052805280526E-2</v>
      </c>
      <c r="K112" s="306">
        <v>1.12696268866072</v>
      </c>
      <c r="L112" s="306">
        <v>-4.4924818776688982</v>
      </c>
      <c r="M112" s="306">
        <v>-4.0006262334917384</v>
      </c>
    </row>
    <row r="113" spans="1:13" x14ac:dyDescent="0.45">
      <c r="A113" s="307">
        <v>113</v>
      </c>
      <c r="B113" s="328" t="s">
        <v>219</v>
      </c>
      <c r="C113" s="229" t="s">
        <v>118</v>
      </c>
      <c r="D113" s="299">
        <v>0.14000000000000001</v>
      </c>
      <c r="E113" s="237">
        <v>23</v>
      </c>
      <c r="F113" s="237">
        <v>1.5</v>
      </c>
      <c r="G113" s="237">
        <v>1.4999999999999999E-2</v>
      </c>
      <c r="H113" s="237">
        <v>1.431</v>
      </c>
      <c r="I113" s="237">
        <v>9.0999999999999998E-2</v>
      </c>
      <c r="J113" s="306">
        <f t="shared" si="3"/>
        <v>6.3591893780573019E-2</v>
      </c>
      <c r="K113" s="306">
        <v>1.5599961707284378E-2</v>
      </c>
      <c r="L113" s="306">
        <v>-4.3973798201909657</v>
      </c>
      <c r="M113" s="306">
        <v>-3.9505035259962105</v>
      </c>
    </row>
    <row r="114" spans="1:13" x14ac:dyDescent="0.45">
      <c r="B114" s="305"/>
      <c r="C114" s="305"/>
    </row>
    <row r="115" spans="1:13" x14ac:dyDescent="0.45">
      <c r="B115" s="305"/>
      <c r="C115" s="305"/>
    </row>
    <row r="116" spans="1:13" x14ac:dyDescent="0.45">
      <c r="B116" s="305"/>
      <c r="C116" s="305"/>
    </row>
    <row r="117" spans="1:13" x14ac:dyDescent="0.45">
      <c r="B117" s="305"/>
      <c r="C117" s="305"/>
    </row>
    <row r="118" spans="1:13" x14ac:dyDescent="0.45">
      <c r="B118" s="305"/>
      <c r="C118" s="305"/>
    </row>
    <row r="119" spans="1:13" x14ac:dyDescent="0.45">
      <c r="B119" s="305"/>
      <c r="C119" s="305"/>
    </row>
    <row r="120" spans="1:13" x14ac:dyDescent="0.45">
      <c r="B120" s="305"/>
      <c r="C120" s="305"/>
    </row>
    <row r="121" spans="1:13" x14ac:dyDescent="0.45">
      <c r="B121" s="305"/>
      <c r="C121" s="305"/>
    </row>
    <row r="122" spans="1:13" x14ac:dyDescent="0.45">
      <c r="B122" s="305"/>
      <c r="C122" s="305"/>
    </row>
    <row r="123" spans="1:13" x14ac:dyDescent="0.45">
      <c r="B123" s="305"/>
      <c r="C123" s="305"/>
    </row>
    <row r="124" spans="1:13" x14ac:dyDescent="0.45">
      <c r="B124" s="305"/>
      <c r="C124" s="305"/>
    </row>
    <row r="125" spans="1:13" x14ac:dyDescent="0.45">
      <c r="B125" s="305"/>
      <c r="C125" s="305"/>
    </row>
    <row r="126" spans="1:13" x14ac:dyDescent="0.45">
      <c r="B126" s="305"/>
      <c r="C126" s="305"/>
    </row>
    <row r="127" spans="1:13" x14ac:dyDescent="0.45">
      <c r="B127" s="305"/>
      <c r="C127" s="305"/>
    </row>
    <row r="128" spans="1:13" x14ac:dyDescent="0.45">
      <c r="B128" s="305"/>
      <c r="C128" s="305"/>
    </row>
    <row r="129" spans="2:3" x14ac:dyDescent="0.45">
      <c r="B129" s="305"/>
      <c r="C129" s="305"/>
    </row>
    <row r="130" spans="2:3" x14ac:dyDescent="0.45">
      <c r="B130" s="305"/>
      <c r="C130" s="305"/>
    </row>
    <row r="131" spans="2:3" x14ac:dyDescent="0.45">
      <c r="B131" s="305"/>
      <c r="C131" s="305"/>
    </row>
    <row r="132" spans="2:3" x14ac:dyDescent="0.45">
      <c r="B132" s="305"/>
      <c r="C132" s="305"/>
    </row>
    <row r="133" spans="2:3" x14ac:dyDescent="0.45">
      <c r="B133" s="305"/>
      <c r="C133" s="305"/>
    </row>
    <row r="134" spans="2:3" x14ac:dyDescent="0.45">
      <c r="B134" s="305"/>
      <c r="C134" s="305"/>
    </row>
    <row r="135" spans="2:3" x14ac:dyDescent="0.45">
      <c r="B135" s="305"/>
      <c r="C135" s="305"/>
    </row>
    <row r="136" spans="2:3" x14ac:dyDescent="0.45">
      <c r="B136" s="305"/>
      <c r="C136" s="305"/>
    </row>
    <row r="137" spans="2:3" x14ac:dyDescent="0.45">
      <c r="B137" s="305"/>
      <c r="C137" s="305"/>
    </row>
    <row r="138" spans="2:3" x14ac:dyDescent="0.45">
      <c r="B138" s="305"/>
      <c r="C138" s="305"/>
    </row>
    <row r="139" spans="2:3" x14ac:dyDescent="0.45">
      <c r="B139" s="305"/>
      <c r="C139" s="305"/>
    </row>
    <row r="140" spans="2:3" x14ac:dyDescent="0.45">
      <c r="B140" s="305"/>
      <c r="C140" s="305"/>
    </row>
    <row r="141" spans="2:3" x14ac:dyDescent="0.45">
      <c r="B141" s="305"/>
      <c r="C141" s="305"/>
    </row>
    <row r="142" spans="2:3" x14ac:dyDescent="0.45">
      <c r="B142" s="305"/>
      <c r="C142" s="305"/>
    </row>
  </sheetData>
  <autoFilter ref="A1:M87" xr:uid="{DCDABBE8-F0DF-47AB-85D5-D5EF1DCCA283}">
    <sortState xmlns:xlrd2="http://schemas.microsoft.com/office/spreadsheetml/2017/richdata2" ref="A2:M113">
      <sortCondition descending="1" ref="J1:J8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0841-F483-47E7-8084-A603E4DEDF01}">
  <dimension ref="A1:M148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"/>
    </sheetView>
  </sheetViews>
  <sheetFormatPr defaultColWidth="8.73046875" defaultRowHeight="14.25" x14ac:dyDescent="0.45"/>
  <cols>
    <col min="1" max="1" width="8.796875" style="304" bestFit="1" customWidth="1"/>
    <col min="2" max="2" width="8.73046875" style="304"/>
    <col min="3" max="9" width="8.796875" style="304" bestFit="1" customWidth="1"/>
    <col min="10" max="10" width="9.46484375" style="304" bestFit="1" customWidth="1"/>
    <col min="11" max="11" width="8.796875" style="304" bestFit="1" customWidth="1"/>
    <col min="12" max="13" width="8.796875" style="304" customWidth="1"/>
    <col min="14" max="16384" width="8.73046875" style="304"/>
  </cols>
  <sheetData>
    <row r="1" spans="1:13" x14ac:dyDescent="0.45">
      <c r="A1" s="307"/>
      <c r="B1" s="719" t="s">
        <v>0</v>
      </c>
      <c r="C1" s="722" t="s">
        <v>1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3" x14ac:dyDescent="0.45">
      <c r="A2" s="307" t="s">
        <v>190</v>
      </c>
      <c r="B2" s="720"/>
      <c r="C2" s="723"/>
      <c r="D2" s="307"/>
      <c r="E2" s="307"/>
      <c r="F2" s="307"/>
      <c r="G2" s="307"/>
      <c r="H2" s="307"/>
      <c r="I2" s="307"/>
      <c r="J2" s="307"/>
      <c r="K2" s="307"/>
      <c r="L2" s="307"/>
      <c r="M2" s="307"/>
    </row>
    <row r="3" spans="1:13" ht="14.65" thickBot="1" x14ac:dyDescent="0.5">
      <c r="A3" s="323"/>
      <c r="B3" s="721"/>
      <c r="C3" s="721"/>
      <c r="D3" s="324" t="s">
        <v>198</v>
      </c>
      <c r="E3" s="324" t="s">
        <v>199</v>
      </c>
      <c r="F3" s="324" t="s">
        <v>200</v>
      </c>
      <c r="G3" s="324" t="s">
        <v>201</v>
      </c>
      <c r="H3" s="324" t="s">
        <v>202</v>
      </c>
      <c r="I3" s="324" t="s">
        <v>203</v>
      </c>
      <c r="J3" s="324" t="s">
        <v>204</v>
      </c>
      <c r="K3" s="324" t="s">
        <v>205</v>
      </c>
      <c r="L3" s="324" t="s">
        <v>46</v>
      </c>
      <c r="M3" s="324" t="s">
        <v>47</v>
      </c>
    </row>
    <row r="4" spans="1:13" x14ac:dyDescent="0.45">
      <c r="A4" s="307">
        <v>1</v>
      </c>
      <c r="B4" s="308" t="s">
        <v>53</v>
      </c>
      <c r="C4" s="319">
        <v>44621</v>
      </c>
      <c r="D4" s="320">
        <v>0.42</v>
      </c>
      <c r="E4" s="320">
        <v>283</v>
      </c>
      <c r="F4" s="322">
        <v>19</v>
      </c>
      <c r="G4" s="320">
        <v>4.4999999999999998E-2</v>
      </c>
      <c r="H4" s="307">
        <v>0.43</v>
      </c>
      <c r="I4" s="307">
        <v>0.31</v>
      </c>
      <c r="J4" s="306">
        <f t="shared" ref="J4:J35" si="0">I4/H4</f>
        <v>0.72093023255813959</v>
      </c>
      <c r="K4" s="306">
        <v>0.10714285714285714</v>
      </c>
      <c r="L4" s="306">
        <v>-2.5401466664885621</v>
      </c>
      <c r="M4" s="306">
        <v>-2.134348974683439</v>
      </c>
    </row>
    <row r="5" spans="1:13" x14ac:dyDescent="0.45">
      <c r="A5" s="307">
        <v>2</v>
      </c>
      <c r="B5" s="724" t="s">
        <v>75</v>
      </c>
      <c r="C5" s="319">
        <v>44621</v>
      </c>
      <c r="D5" s="307">
        <v>0.04</v>
      </c>
      <c r="E5" s="307">
        <v>30</v>
      </c>
      <c r="F5" s="307">
        <v>2</v>
      </c>
      <c r="G5" s="307">
        <v>5.0000000000000001E-3</v>
      </c>
      <c r="H5" s="307">
        <v>0.09</v>
      </c>
      <c r="I5" s="307">
        <v>0.03</v>
      </c>
      <c r="J5" s="306">
        <f t="shared" si="0"/>
        <v>0.33333333333333331</v>
      </c>
      <c r="K5" s="306">
        <v>5.5555555555555559E-2</v>
      </c>
      <c r="L5" s="306">
        <v>-4.3693446331223269</v>
      </c>
      <c r="M5" s="306">
        <v>-4.4086488919332876</v>
      </c>
    </row>
    <row r="6" spans="1:13" x14ac:dyDescent="0.45">
      <c r="A6" s="307">
        <v>3</v>
      </c>
      <c r="B6" s="723"/>
      <c r="C6" s="319">
        <v>44716</v>
      </c>
      <c r="D6" s="307">
        <v>0.18</v>
      </c>
      <c r="E6" s="307">
        <v>119</v>
      </c>
      <c r="F6" s="307">
        <v>8</v>
      </c>
      <c r="G6" s="307">
        <v>1.9E-2</v>
      </c>
      <c r="H6" s="307">
        <v>0.16</v>
      </c>
      <c r="I6" s="307">
        <v>0.08</v>
      </c>
      <c r="J6" s="306">
        <f t="shared" si="0"/>
        <v>0.5</v>
      </c>
      <c r="K6" s="306">
        <v>0.11874999999999999</v>
      </c>
      <c r="L6" s="306">
        <v>-3.1736923292288139</v>
      </c>
      <c r="M6" s="306">
        <v>-2.9891096601789808</v>
      </c>
    </row>
    <row r="7" spans="1:13" x14ac:dyDescent="0.45">
      <c r="A7" s="307">
        <v>4</v>
      </c>
      <c r="B7" s="723"/>
      <c r="C7" s="319">
        <v>44811</v>
      </c>
      <c r="D7" s="320">
        <v>0.34</v>
      </c>
      <c r="E7" s="320">
        <v>225</v>
      </c>
      <c r="F7" s="320">
        <v>15</v>
      </c>
      <c r="G7" s="320">
        <v>3.5999999999999997E-2</v>
      </c>
      <c r="H7" s="307">
        <v>0.37</v>
      </c>
      <c r="I7" s="307">
        <v>0.26</v>
      </c>
      <c r="J7" s="306">
        <f t="shared" si="0"/>
        <v>0.70270270270270274</v>
      </c>
      <c r="K7" s="306">
        <v>6.3888219154621867E-2</v>
      </c>
      <c r="L7" s="306">
        <v>-2.7561895432145702</v>
      </c>
      <c r="M7" s="306">
        <v>-2.3515752971741479</v>
      </c>
    </row>
    <row r="8" spans="1:13" x14ac:dyDescent="0.45">
      <c r="A8" s="307">
        <v>5</v>
      </c>
      <c r="B8" s="723"/>
      <c r="C8" s="319">
        <v>44905</v>
      </c>
      <c r="D8" s="307">
        <v>0.37</v>
      </c>
      <c r="E8" s="307">
        <v>243</v>
      </c>
      <c r="F8" s="307">
        <v>16</v>
      </c>
      <c r="G8" s="307">
        <v>3.9E-2</v>
      </c>
      <c r="H8" s="307">
        <v>0.57999999999999996</v>
      </c>
      <c r="I8" s="307">
        <v>0.45</v>
      </c>
      <c r="J8" s="306">
        <f t="shared" si="0"/>
        <v>0.77586206896551735</v>
      </c>
      <c r="K8" s="306">
        <v>5.3824497632112007E-2</v>
      </c>
      <c r="L8" s="306">
        <v>-2.7756031520815156</v>
      </c>
      <c r="M8" s="306">
        <v>-2.2692752493233481</v>
      </c>
    </row>
    <row r="9" spans="1:13" x14ac:dyDescent="0.45">
      <c r="A9" s="307">
        <v>6</v>
      </c>
      <c r="B9" s="723"/>
      <c r="C9" s="308" t="s">
        <v>70</v>
      </c>
      <c r="D9" s="307">
        <v>0.218</v>
      </c>
      <c r="E9" s="307">
        <v>146</v>
      </c>
      <c r="F9" s="307">
        <v>9.6999999999999993</v>
      </c>
      <c r="G9" s="307">
        <v>2.3099999999999999E-2</v>
      </c>
      <c r="H9" s="307">
        <v>1.05</v>
      </c>
      <c r="I9" s="307">
        <v>1.04</v>
      </c>
      <c r="J9" s="306">
        <f t="shared" si="0"/>
        <v>0.99047619047619051</v>
      </c>
      <c r="K9" s="306">
        <v>2.5477719091680878E-2</v>
      </c>
      <c r="L9" s="306">
        <v>-3.4411289653437729</v>
      </c>
      <c r="M9" s="306">
        <v>-2.7956437350488876</v>
      </c>
    </row>
    <row r="10" spans="1:13" x14ac:dyDescent="0.45">
      <c r="A10" s="307">
        <v>7</v>
      </c>
      <c r="B10" s="723"/>
      <c r="C10" s="308" t="s">
        <v>78</v>
      </c>
      <c r="D10" s="307">
        <v>7.6999999999999999E-2</v>
      </c>
      <c r="E10" s="307">
        <v>51</v>
      </c>
      <c r="F10" s="307">
        <v>3.4</v>
      </c>
      <c r="G10" s="307">
        <v>8.2000000000000007E-3</v>
      </c>
      <c r="H10" s="307">
        <v>1.66</v>
      </c>
      <c r="I10" s="307">
        <v>1.82</v>
      </c>
      <c r="J10" s="306">
        <f t="shared" si="0"/>
        <v>1.0963855421686748</v>
      </c>
      <c r="K10" s="306">
        <v>8.3922554658037336E-3</v>
      </c>
      <c r="L10" s="306">
        <v>-4.6184515713200218</v>
      </c>
      <c r="M10" s="306">
        <v>-3.8338377871453604</v>
      </c>
    </row>
    <row r="11" spans="1:13" x14ac:dyDescent="0.45">
      <c r="A11" s="307">
        <v>8</v>
      </c>
      <c r="B11" s="724" t="s">
        <v>85</v>
      </c>
      <c r="C11" s="319">
        <v>44621</v>
      </c>
      <c r="D11" s="307">
        <v>0.2</v>
      </c>
      <c r="E11" s="307">
        <v>131</v>
      </c>
      <c r="F11" s="307">
        <v>8.6999999999999993</v>
      </c>
      <c r="G11" s="307">
        <v>2.1000000000000001E-2</v>
      </c>
      <c r="H11" s="307">
        <v>0.4</v>
      </c>
      <c r="I11" s="307">
        <v>0.28999999999999998</v>
      </c>
      <c r="J11" s="306">
        <f t="shared" si="0"/>
        <v>0.72499999999999987</v>
      </c>
      <c r="K11" s="306">
        <v>3.5435877702798699E-2</v>
      </c>
      <c r="L11" s="306">
        <v>-3.290165094144947</v>
      </c>
      <c r="M11" s="306">
        <v>-2.8863876730715763</v>
      </c>
    </row>
    <row r="12" spans="1:13" x14ac:dyDescent="0.45">
      <c r="A12" s="307">
        <v>9</v>
      </c>
      <c r="B12" s="723"/>
      <c r="C12" s="319">
        <v>44716</v>
      </c>
      <c r="D12" s="320">
        <v>0.28999999999999998</v>
      </c>
      <c r="E12" s="320">
        <v>196</v>
      </c>
      <c r="F12" s="320">
        <v>13</v>
      </c>
      <c r="G12" s="320">
        <v>3.1E-2</v>
      </c>
      <c r="H12" s="307">
        <v>0.41</v>
      </c>
      <c r="I12" s="307">
        <v>0.3</v>
      </c>
      <c r="J12" s="306">
        <f t="shared" si="0"/>
        <v>0.73170731707317072</v>
      </c>
      <c r="K12" s="306">
        <v>5.1504185601459022E-2</v>
      </c>
      <c r="L12" s="306">
        <v>-2.9114410535807682</v>
      </c>
      <c r="M12" s="306">
        <v>-2.5058735114744732</v>
      </c>
    </row>
    <row r="13" spans="1:13" x14ac:dyDescent="0.45">
      <c r="A13" s="307">
        <v>10</v>
      </c>
      <c r="B13" s="723"/>
      <c r="C13" s="319">
        <v>44811</v>
      </c>
      <c r="D13" s="307">
        <v>0.27</v>
      </c>
      <c r="E13" s="307">
        <v>184</v>
      </c>
      <c r="F13" s="307">
        <v>12</v>
      </c>
      <c r="G13" s="307">
        <v>2.9000000000000001E-2</v>
      </c>
      <c r="H13" s="307">
        <v>0.41</v>
      </c>
      <c r="I13" s="307">
        <v>0.3</v>
      </c>
      <c r="J13" s="306">
        <f t="shared" si="0"/>
        <v>0.73170731707317072</v>
      </c>
      <c r="K13" s="306">
        <v>4.7466682296400636E-2</v>
      </c>
      <c r="L13" s="306">
        <v>-2.980992981769524</v>
      </c>
      <c r="M13" s="306">
        <v>-2.5749486807148818</v>
      </c>
    </row>
    <row r="14" spans="1:13" x14ac:dyDescent="0.45">
      <c r="A14" s="307">
        <v>11</v>
      </c>
      <c r="B14" s="723"/>
      <c r="C14" s="319">
        <v>44905</v>
      </c>
      <c r="D14" s="307">
        <v>0.28000000000000003</v>
      </c>
      <c r="E14" s="307">
        <v>189</v>
      </c>
      <c r="F14" s="307">
        <v>13</v>
      </c>
      <c r="G14" s="307">
        <v>0.03</v>
      </c>
      <c r="H14" s="307">
        <v>0.42</v>
      </c>
      <c r="I14" s="307">
        <v>0.32</v>
      </c>
      <c r="J14" s="306">
        <f t="shared" si="0"/>
        <v>0.76190476190476197</v>
      </c>
      <c r="K14" s="306">
        <v>4.910346444455238E-2</v>
      </c>
      <c r="L14" s="306">
        <v>-2.9456117745967263</v>
      </c>
      <c r="M14" s="306">
        <v>-2.5398140827916036</v>
      </c>
    </row>
    <row r="15" spans="1:13" x14ac:dyDescent="0.45">
      <c r="A15" s="307">
        <v>12</v>
      </c>
      <c r="B15" s="723"/>
      <c r="C15" s="308" t="s">
        <v>70</v>
      </c>
      <c r="D15" s="307">
        <v>0.28000000000000003</v>
      </c>
      <c r="E15" s="307">
        <v>189</v>
      </c>
      <c r="F15" s="307">
        <v>13</v>
      </c>
      <c r="G15" s="307">
        <v>0.03</v>
      </c>
      <c r="H15" s="307">
        <v>0.42</v>
      </c>
      <c r="I15" s="307">
        <v>0.35</v>
      </c>
      <c r="J15" s="306">
        <f t="shared" si="0"/>
        <v>0.83333333333333326</v>
      </c>
      <c r="K15" s="306">
        <v>4.910346444455238E-2</v>
      </c>
      <c r="L15" s="306">
        <v>-2.9456117745967263</v>
      </c>
      <c r="M15" s="306">
        <v>-2.5398140827916036</v>
      </c>
    </row>
    <row r="16" spans="1:13" x14ac:dyDescent="0.45">
      <c r="A16" s="307">
        <v>13</v>
      </c>
      <c r="B16" s="725" t="s">
        <v>99</v>
      </c>
      <c r="C16" s="314" t="s">
        <v>100</v>
      </c>
      <c r="D16" s="315">
        <v>0.34</v>
      </c>
      <c r="E16" s="315">
        <v>226</v>
      </c>
      <c r="F16" s="315">
        <v>15</v>
      </c>
      <c r="G16" s="315">
        <v>3.5999999999999997E-2</v>
      </c>
      <c r="H16" s="307">
        <v>0.38</v>
      </c>
      <c r="I16" s="307">
        <v>0.27</v>
      </c>
      <c r="J16" s="306">
        <f t="shared" si="0"/>
        <v>0.71052631578947367</v>
      </c>
      <c r="K16" s="306">
        <v>6.278115480765982E-2</v>
      </c>
      <c r="L16" s="306">
        <v>-2.7561895432145702</v>
      </c>
      <c r="M16" s="306">
        <v>-2.3515752971741479</v>
      </c>
    </row>
    <row r="17" spans="1:13" x14ac:dyDescent="0.45">
      <c r="A17" s="307">
        <v>14</v>
      </c>
      <c r="B17" s="723"/>
      <c r="C17" s="308" t="s">
        <v>102</v>
      </c>
      <c r="D17" s="307">
        <v>0.6</v>
      </c>
      <c r="E17" s="307">
        <v>118</v>
      </c>
      <c r="F17" s="307">
        <v>7.8</v>
      </c>
      <c r="G17" s="307">
        <v>6.3E-2</v>
      </c>
      <c r="H17" s="307">
        <v>1.36</v>
      </c>
      <c r="I17" s="307">
        <v>1.02</v>
      </c>
      <c r="J17" s="306">
        <f t="shared" si="0"/>
        <v>0.75</v>
      </c>
      <c r="K17" s="306">
        <v>6.609132345123199E-2</v>
      </c>
      <c r="L17" s="306">
        <v>-2.894464367976239</v>
      </c>
      <c r="M17" s="306">
        <v>-2.3996631002145241</v>
      </c>
    </row>
    <row r="18" spans="1:13" x14ac:dyDescent="0.45">
      <c r="A18" s="307">
        <v>15</v>
      </c>
      <c r="B18" s="723"/>
      <c r="C18" s="308" t="s">
        <v>107</v>
      </c>
      <c r="D18" s="307">
        <v>1.07</v>
      </c>
      <c r="E18" s="307">
        <v>297</v>
      </c>
      <c r="F18" s="307">
        <v>20</v>
      </c>
      <c r="G18" s="307">
        <v>0.113</v>
      </c>
      <c r="H18" s="307">
        <v>1.53</v>
      </c>
      <c r="I18" s="307">
        <v>1.1200000000000001</v>
      </c>
      <c r="J18" s="306">
        <f t="shared" si="0"/>
        <v>0.73202614379084974</v>
      </c>
      <c r="K18" s="306">
        <v>0.1167788908337065</v>
      </c>
      <c r="L18" s="306">
        <v>-2.2289985846698874</v>
      </c>
      <c r="M18" s="306">
        <v>-1.6441410708001096</v>
      </c>
    </row>
    <row r="19" spans="1:13" x14ac:dyDescent="0.45">
      <c r="A19" s="307">
        <v>16</v>
      </c>
      <c r="B19" s="723"/>
      <c r="C19" s="308" t="s">
        <v>110</v>
      </c>
      <c r="D19" s="307">
        <v>0.5</v>
      </c>
      <c r="E19" s="307">
        <v>107</v>
      </c>
      <c r="F19" s="307">
        <v>7</v>
      </c>
      <c r="G19" s="307">
        <v>5.2999999999999999E-2</v>
      </c>
      <c r="H19" s="307">
        <v>1.54</v>
      </c>
      <c r="I19" s="307">
        <v>1.02</v>
      </c>
      <c r="J19" s="306">
        <f t="shared" si="0"/>
        <v>0.66233766233766234</v>
      </c>
      <c r="K19" s="306">
        <v>5.4730737897787027E-2</v>
      </c>
      <c r="L19" s="306">
        <v>-3.0896665585891245</v>
      </c>
      <c r="M19" s="306">
        <v>-2.5364062695240737</v>
      </c>
    </row>
    <row r="20" spans="1:13" x14ac:dyDescent="0.45">
      <c r="A20" s="307">
        <v>17</v>
      </c>
      <c r="B20" s="723"/>
      <c r="C20" s="308" t="s">
        <v>112</v>
      </c>
      <c r="D20" s="310">
        <v>0.29499999999999998</v>
      </c>
      <c r="E20" s="307">
        <v>197</v>
      </c>
      <c r="F20" s="309">
        <v>13.1</v>
      </c>
      <c r="G20" s="310">
        <v>3.1199999999999999E-2</v>
      </c>
      <c r="H20" s="307">
        <v>0.37</v>
      </c>
      <c r="I20" s="307">
        <v>0.28000000000000003</v>
      </c>
      <c r="J20" s="306">
        <f t="shared" si="0"/>
        <v>0.7567567567567568</v>
      </c>
      <c r="K20" s="306">
        <v>5.4410334166638506E-2</v>
      </c>
      <c r="L20" s="306">
        <v>-2.8999409459768053</v>
      </c>
      <c r="M20" s="306">
        <v>-2.4941108496296778</v>
      </c>
    </row>
    <row r="21" spans="1:13" x14ac:dyDescent="0.45">
      <c r="A21" s="307">
        <v>18</v>
      </c>
      <c r="B21" s="725" t="s">
        <v>122</v>
      </c>
      <c r="C21" s="318" t="s">
        <v>123</v>
      </c>
      <c r="D21" s="316">
        <v>0.18</v>
      </c>
      <c r="E21" s="316">
        <v>25</v>
      </c>
      <c r="F21" s="316">
        <v>1.6</v>
      </c>
      <c r="G21" s="316">
        <v>1.9E-2</v>
      </c>
      <c r="H21" s="307">
        <v>0.45</v>
      </c>
      <c r="I21" s="307">
        <v>0.44</v>
      </c>
      <c r="J21" s="306">
        <f t="shared" si="0"/>
        <v>0.97777777777777775</v>
      </c>
      <c r="K21" s="306">
        <v>2.9830970878451834E-2</v>
      </c>
      <c r="L21" s="306">
        <v>-4.2541153415563588</v>
      </c>
      <c r="M21" s="306">
        <v>-3.7734176191359032</v>
      </c>
    </row>
    <row r="22" spans="1:13" x14ac:dyDescent="0.45">
      <c r="A22" s="307">
        <v>19</v>
      </c>
      <c r="B22" s="723"/>
      <c r="C22" s="317" t="s">
        <v>117</v>
      </c>
      <c r="D22" s="306">
        <v>0.26671</v>
      </c>
      <c r="E22" s="307">
        <v>89</v>
      </c>
      <c r="F22" s="309">
        <v>5.9333</v>
      </c>
      <c r="G22" s="306">
        <v>2.8223000000000002E-2</v>
      </c>
      <c r="H22" s="307">
        <v>0.63</v>
      </c>
      <c r="I22" s="307">
        <v>0.34</v>
      </c>
      <c r="J22" s="306">
        <f t="shared" si="0"/>
        <v>0.53968253968253976</v>
      </c>
      <c r="K22" s="306">
        <v>3.7129824537891078E-2</v>
      </c>
      <c r="L22" s="306">
        <v>-3.5774348792259656</v>
      </c>
      <c r="M22" s="306">
        <v>-2.9412315784093717</v>
      </c>
    </row>
    <row r="23" spans="1:13" x14ac:dyDescent="0.45">
      <c r="A23" s="307">
        <v>20</v>
      </c>
      <c r="B23" s="723"/>
      <c r="C23" s="317" t="s">
        <v>126</v>
      </c>
      <c r="D23" s="307">
        <v>0.29699999999999999</v>
      </c>
      <c r="E23" s="307">
        <v>93</v>
      </c>
      <c r="F23" s="307">
        <v>6.17</v>
      </c>
      <c r="G23" s="307">
        <v>3.1399999999999997E-2</v>
      </c>
      <c r="H23" s="307">
        <v>0.37</v>
      </c>
      <c r="I23" s="307">
        <v>0.47</v>
      </c>
      <c r="J23" s="306">
        <f t="shared" si="0"/>
        <v>1.2702702702702702</v>
      </c>
      <c r="K23" s="306">
        <v>5.4759118360014389E-2</v>
      </c>
      <c r="L23" s="306">
        <v>-3.4334563740131756</v>
      </c>
      <c r="M23" s="306">
        <v>-2.8663804101976109</v>
      </c>
    </row>
    <row r="24" spans="1:13" x14ac:dyDescent="0.45">
      <c r="A24" s="307">
        <v>21</v>
      </c>
      <c r="B24" s="723"/>
      <c r="C24" s="317" t="s">
        <v>118</v>
      </c>
      <c r="D24" s="307">
        <v>0.54</v>
      </c>
      <c r="E24" s="307">
        <v>246</v>
      </c>
      <c r="F24" s="307">
        <v>16.399999999999999</v>
      </c>
      <c r="G24" s="307">
        <v>5.7000000000000002E-2</v>
      </c>
      <c r="H24" s="307">
        <v>0.57999999999999996</v>
      </c>
      <c r="I24" s="307">
        <v>0.4</v>
      </c>
      <c r="J24" s="306">
        <f t="shared" si="0"/>
        <v>0.68965517241379315</v>
      </c>
      <c r="K24" s="306">
        <v>7.8666573462317549E-2</v>
      </c>
      <c r="L24" s="306">
        <v>-2.5360800310906573</v>
      </c>
      <c r="M24" s="306">
        <v>-2.0819934976389241</v>
      </c>
    </row>
    <row r="25" spans="1:13" x14ac:dyDescent="0.45">
      <c r="A25" s="307">
        <v>22</v>
      </c>
      <c r="B25" s="723"/>
      <c r="C25" s="317" t="s">
        <v>128</v>
      </c>
      <c r="D25" s="307">
        <v>0.34</v>
      </c>
      <c r="E25" s="307">
        <v>55</v>
      </c>
      <c r="F25" s="307">
        <v>3.6</v>
      </c>
      <c r="G25" s="307">
        <v>3.5999999999999997E-2</v>
      </c>
      <c r="H25" s="307">
        <v>0.35</v>
      </c>
      <c r="I25" s="307">
        <v>0.45</v>
      </c>
      <c r="J25" s="306">
        <f t="shared" si="0"/>
        <v>1.2857142857142858</v>
      </c>
      <c r="K25" s="306">
        <v>6.5062231101995424E-2</v>
      </c>
      <c r="L25" s="306">
        <v>-3.5078797674204614</v>
      </c>
      <c r="M25" s="306">
        <v>-3.0611173891455885</v>
      </c>
    </row>
    <row r="26" spans="1:13" x14ac:dyDescent="0.45">
      <c r="A26" s="307">
        <v>23</v>
      </c>
      <c r="B26" s="725" t="s">
        <v>129</v>
      </c>
      <c r="C26" s="314" t="s">
        <v>100</v>
      </c>
      <c r="D26" s="316">
        <v>0.28999999999999998</v>
      </c>
      <c r="E26" s="316">
        <v>193</v>
      </c>
      <c r="F26" s="316">
        <v>12.8</v>
      </c>
      <c r="G26" s="316">
        <v>3.1E-2</v>
      </c>
      <c r="H26" s="307">
        <v>0.39</v>
      </c>
      <c r="I26" s="307">
        <v>0.24</v>
      </c>
      <c r="J26" s="306">
        <f t="shared" si="0"/>
        <v>0.61538461538461531</v>
      </c>
      <c r="K26" s="306">
        <v>5.2310105180321885E-2</v>
      </c>
      <c r="L26" s="306">
        <v>-2.9114410535807682</v>
      </c>
      <c r="M26" s="306">
        <v>-2.5058735114744732</v>
      </c>
    </row>
    <row r="27" spans="1:13" x14ac:dyDescent="0.45">
      <c r="A27" s="307">
        <v>24</v>
      </c>
      <c r="B27" s="723"/>
      <c r="C27" s="308" t="s">
        <v>102</v>
      </c>
      <c r="D27" s="307">
        <v>0.3</v>
      </c>
      <c r="E27" s="307">
        <v>198</v>
      </c>
      <c r="F27" s="307">
        <v>13</v>
      </c>
      <c r="G27" s="307">
        <v>3.1E-2</v>
      </c>
      <c r="H27" s="307">
        <v>0.4</v>
      </c>
      <c r="I27" s="307">
        <v>0.25</v>
      </c>
      <c r="J27" s="306">
        <f t="shared" si="0"/>
        <v>0.625</v>
      </c>
      <c r="K27" s="306">
        <v>5.2310105180321885E-2</v>
      </c>
      <c r="L27" s="306">
        <v>-2.8911001225753594</v>
      </c>
      <c r="M27" s="306">
        <v>-2.4889227356366326</v>
      </c>
    </row>
    <row r="28" spans="1:13" x14ac:dyDescent="0.45">
      <c r="A28" s="307">
        <v>25</v>
      </c>
      <c r="B28" s="723"/>
      <c r="C28" s="308" t="s">
        <v>107</v>
      </c>
      <c r="D28" s="307">
        <v>0.376</v>
      </c>
      <c r="E28" s="307">
        <v>251</v>
      </c>
      <c r="F28" s="307">
        <v>16.7</v>
      </c>
      <c r="G28" s="307">
        <v>3.9800000000000002E-2</v>
      </c>
      <c r="H28" s="307">
        <v>0.4</v>
      </c>
      <c r="I28" s="307">
        <v>0.25</v>
      </c>
      <c r="J28" s="306">
        <f t="shared" si="0"/>
        <v>0.625</v>
      </c>
      <c r="K28" s="306">
        <v>6.6124728610905459E-2</v>
      </c>
      <c r="L28" s="306">
        <v>-2.6556642382130446</v>
      </c>
      <c r="M28" s="306">
        <v>-2.251079547367163</v>
      </c>
    </row>
    <row r="29" spans="1:13" x14ac:dyDescent="0.45">
      <c r="A29" s="307">
        <v>26</v>
      </c>
      <c r="B29" s="723"/>
      <c r="C29" s="308" t="s">
        <v>110</v>
      </c>
      <c r="D29" s="307">
        <v>0.27</v>
      </c>
      <c r="E29" s="307">
        <v>178</v>
      </c>
      <c r="F29" s="307">
        <v>11.9</v>
      </c>
      <c r="G29" s="307">
        <v>2.8000000000000001E-2</v>
      </c>
      <c r="H29" s="307">
        <v>0.38</v>
      </c>
      <c r="I29" s="307">
        <v>0.22</v>
      </c>
      <c r="J29" s="306">
        <f t="shared" si="0"/>
        <v>0.57894736842105265</v>
      </c>
      <c r="K29" s="306">
        <v>4.8829787072624302E-2</v>
      </c>
      <c r="L29" s="306">
        <v>-2.9950295096940316</v>
      </c>
      <c r="M29" s="306">
        <v>-2.5924943406205165</v>
      </c>
    </row>
    <row r="30" spans="1:13" x14ac:dyDescent="0.45">
      <c r="A30" s="307">
        <v>27</v>
      </c>
      <c r="B30" s="723"/>
      <c r="C30" s="308" t="s">
        <v>112</v>
      </c>
      <c r="D30" s="307">
        <v>0.09</v>
      </c>
      <c r="E30" s="307">
        <v>58</v>
      </c>
      <c r="F30" s="307">
        <v>4</v>
      </c>
      <c r="G30" s="307">
        <v>0.01</v>
      </c>
      <c r="H30" s="307">
        <v>0.65</v>
      </c>
      <c r="I30" s="307">
        <v>0.17</v>
      </c>
      <c r="J30" s="306">
        <f t="shared" si="0"/>
        <v>0.26153846153846155</v>
      </c>
      <c r="K30" s="306">
        <v>1.3062041378680368E-2</v>
      </c>
      <c r="L30" s="306">
        <v>-4.0660446497673606</v>
      </c>
      <c r="M30" s="306">
        <v>-3.6566101935451503</v>
      </c>
    </row>
    <row r="31" spans="1:13" x14ac:dyDescent="0.45">
      <c r="A31" s="307">
        <v>28</v>
      </c>
      <c r="B31" s="725" t="s">
        <v>132</v>
      </c>
      <c r="C31" s="314" t="s">
        <v>100</v>
      </c>
      <c r="D31" s="316">
        <v>1.2999999999999999E-2</v>
      </c>
      <c r="E31" s="316">
        <v>9</v>
      </c>
      <c r="F31" s="316">
        <v>0.6</v>
      </c>
      <c r="G31" s="316">
        <v>1.4E-3</v>
      </c>
      <c r="H31" s="307">
        <v>0.41</v>
      </c>
      <c r="I31" s="307">
        <v>0.34</v>
      </c>
      <c r="J31" s="306">
        <f t="shared" si="0"/>
        <v>0.8292682926829269</v>
      </c>
      <c r="K31" s="306">
        <v>2.3259954787755686E-3</v>
      </c>
      <c r="L31" s="306">
        <v>-6.0134059800377315</v>
      </c>
      <c r="M31" s="306">
        <v>-5.6070967781659311</v>
      </c>
    </row>
    <row r="32" spans="1:13" x14ac:dyDescent="0.45">
      <c r="A32" s="307">
        <v>29</v>
      </c>
      <c r="B32" s="723"/>
      <c r="C32" s="308" t="s">
        <v>102</v>
      </c>
      <c r="D32" s="307">
        <v>0.157</v>
      </c>
      <c r="E32" s="307">
        <v>105</v>
      </c>
      <c r="F32" s="307">
        <v>7</v>
      </c>
      <c r="G32" s="307">
        <v>1.66E-2</v>
      </c>
      <c r="H32" s="307">
        <v>0.39</v>
      </c>
      <c r="I32" s="307">
        <v>0.28999999999999998</v>
      </c>
      <c r="J32" s="306">
        <f t="shared" si="0"/>
        <v>0.7435897435897435</v>
      </c>
      <c r="K32" s="306">
        <v>2.8011217612688492E-2</v>
      </c>
      <c r="L32" s="306">
        <v>-3.5294559278091544</v>
      </c>
      <c r="M32" s="306">
        <v>-3.124983324851903</v>
      </c>
    </row>
    <row r="33" spans="1:13" x14ac:dyDescent="0.45">
      <c r="A33" s="307">
        <v>30</v>
      </c>
      <c r="B33" s="723"/>
      <c r="C33" s="308" t="s">
        <v>107</v>
      </c>
      <c r="D33" s="307">
        <v>0.25</v>
      </c>
      <c r="E33" s="307">
        <v>170</v>
      </c>
      <c r="F33" s="307">
        <v>11.3</v>
      </c>
      <c r="G33" s="307">
        <v>2.7E-2</v>
      </c>
      <c r="H33" s="307">
        <v>0.35</v>
      </c>
      <c r="I33" s="307">
        <v>0.2</v>
      </c>
      <c r="J33" s="306">
        <f t="shared" si="0"/>
        <v>0.57142857142857151</v>
      </c>
      <c r="K33" s="306">
        <v>4.9731833943430025E-2</v>
      </c>
      <c r="L33" s="306">
        <v>-3.055753192044059</v>
      </c>
      <c r="M33" s="306">
        <v>-2.6491586832740186</v>
      </c>
    </row>
    <row r="34" spans="1:13" x14ac:dyDescent="0.45">
      <c r="A34" s="307">
        <v>31</v>
      </c>
      <c r="B34" s="723"/>
      <c r="C34" s="308" t="s">
        <v>110</v>
      </c>
      <c r="D34" s="307">
        <v>0.25</v>
      </c>
      <c r="E34" s="307">
        <v>170</v>
      </c>
      <c r="F34" s="307">
        <v>11</v>
      </c>
      <c r="G34" s="307">
        <v>2.7E-2</v>
      </c>
      <c r="H34" s="307">
        <v>0.35</v>
      </c>
      <c r="I34" s="307">
        <v>0.19</v>
      </c>
      <c r="J34" s="306">
        <f t="shared" si="0"/>
        <v>0.54285714285714293</v>
      </c>
      <c r="K34" s="306">
        <v>4.9731833943430025E-2</v>
      </c>
      <c r="L34" s="306">
        <v>-3.055753192044059</v>
      </c>
      <c r="M34" s="306">
        <v>-2.6491586832740186</v>
      </c>
    </row>
    <row r="35" spans="1:13" x14ac:dyDescent="0.45">
      <c r="A35" s="307">
        <v>32</v>
      </c>
      <c r="B35" s="725" t="s">
        <v>134</v>
      </c>
      <c r="C35" s="314" t="s">
        <v>100</v>
      </c>
      <c r="D35" s="316">
        <v>0.249</v>
      </c>
      <c r="E35" s="316">
        <v>166</v>
      </c>
      <c r="F35" s="316">
        <v>11.1</v>
      </c>
      <c r="G35" s="316">
        <v>2.63E-2</v>
      </c>
      <c r="H35" s="307">
        <v>1.86</v>
      </c>
      <c r="I35" s="307">
        <v>0.44</v>
      </c>
      <c r="J35" s="306">
        <f t="shared" si="0"/>
        <v>0.23655913978494622</v>
      </c>
      <c r="K35" s="306">
        <v>2.670418418351268E-2</v>
      </c>
      <c r="L35" s="306">
        <v>-3.3163400218194798</v>
      </c>
      <c r="M35" s="306">
        <v>-2.6642966573830926</v>
      </c>
    </row>
    <row r="36" spans="1:13" x14ac:dyDescent="0.45">
      <c r="A36" s="307">
        <v>33</v>
      </c>
      <c r="B36" s="723"/>
      <c r="C36" s="308" t="s">
        <v>102</v>
      </c>
      <c r="D36" s="307">
        <v>0.36299999999999999</v>
      </c>
      <c r="E36" s="307">
        <v>130</v>
      </c>
      <c r="F36" s="307">
        <v>8.6</v>
      </c>
      <c r="G36" s="307">
        <v>3.8399999999999997E-2</v>
      </c>
      <c r="H36" s="307">
        <v>1.37</v>
      </c>
      <c r="I36" s="307">
        <v>0.56000000000000005</v>
      </c>
      <c r="J36" s="306">
        <f t="shared" ref="J36:J67" si="1">I36/H36</f>
        <v>0.40875912408759124</v>
      </c>
      <c r="K36" s="306">
        <v>4.0239290441949793E-2</v>
      </c>
      <c r="L36" s="306">
        <v>-3.1490523033615849</v>
      </c>
      <c r="M36" s="306">
        <v>-2.5986545828145369</v>
      </c>
    </row>
    <row r="37" spans="1:13" x14ac:dyDescent="0.45">
      <c r="A37" s="307">
        <v>34</v>
      </c>
      <c r="B37" s="723"/>
      <c r="C37" s="308" t="s">
        <v>107</v>
      </c>
      <c r="D37" s="307">
        <v>0.7</v>
      </c>
      <c r="E37" s="307">
        <v>127</v>
      </c>
      <c r="F37" s="307">
        <v>8</v>
      </c>
      <c r="G37" s="307">
        <v>7.3999999999999996E-2</v>
      </c>
      <c r="H37" s="307">
        <v>1.84</v>
      </c>
      <c r="I37" s="307">
        <v>1.24</v>
      </c>
      <c r="J37" s="306">
        <f t="shared" si="1"/>
        <v>0.67391304347826086</v>
      </c>
      <c r="K37" s="306">
        <v>7.5164154922911175E-2</v>
      </c>
      <c r="L37" s="306">
        <v>-2.8271109193069863</v>
      </c>
      <c r="M37" s="306">
        <v>-2.2798763531486492</v>
      </c>
    </row>
    <row r="38" spans="1:13" x14ac:dyDescent="0.45">
      <c r="A38" s="307">
        <v>35</v>
      </c>
      <c r="B38" s="723"/>
      <c r="C38" s="308" t="s">
        <v>110</v>
      </c>
      <c r="D38" s="307">
        <v>0.27</v>
      </c>
      <c r="E38" s="307">
        <v>36</v>
      </c>
      <c r="F38" s="307">
        <v>2.4</v>
      </c>
      <c r="G38" s="307">
        <v>2.8000000000000001E-2</v>
      </c>
      <c r="H38" s="307">
        <v>1.73</v>
      </c>
      <c r="I38" s="307">
        <v>0.21</v>
      </c>
      <c r="J38" s="306">
        <f t="shared" si="1"/>
        <v>0.12138728323699421</v>
      </c>
      <c r="K38" s="306">
        <v>2.8556813485612186E-2</v>
      </c>
      <c r="L38" s="306">
        <v>-3.8735073940359173</v>
      </c>
      <c r="M38" s="306">
        <v>-3.3972132968375668</v>
      </c>
    </row>
    <row r="39" spans="1:13" x14ac:dyDescent="0.45">
      <c r="A39" s="307">
        <v>37</v>
      </c>
      <c r="B39" s="723"/>
      <c r="C39" s="308" t="s">
        <v>112</v>
      </c>
      <c r="D39" s="307">
        <v>0.32</v>
      </c>
      <c r="E39" s="307">
        <v>103</v>
      </c>
      <c r="F39" s="307">
        <v>6.8</v>
      </c>
      <c r="G39" s="307">
        <v>3.4000000000000002E-2</v>
      </c>
      <c r="H39" s="307">
        <v>1.88</v>
      </c>
      <c r="I39" s="307">
        <v>0.54</v>
      </c>
      <c r="J39" s="306">
        <f t="shared" si="1"/>
        <v>0.28723404255319152</v>
      </c>
      <c r="K39" s="306">
        <v>3.4487143855020219E-2</v>
      </c>
      <c r="L39" s="306">
        <v>-3.3445869768880718</v>
      </c>
      <c r="M39" s="306">
        <v>-2.7734353166938073</v>
      </c>
    </row>
    <row r="40" spans="1:13" x14ac:dyDescent="0.45">
      <c r="A40" s="307">
        <v>38</v>
      </c>
      <c r="B40" s="723"/>
      <c r="C40" s="308" t="s">
        <v>136</v>
      </c>
      <c r="D40" s="307">
        <v>0.34</v>
      </c>
      <c r="E40" s="307">
        <v>63</v>
      </c>
      <c r="F40" s="307">
        <v>4.2</v>
      </c>
      <c r="G40" s="307">
        <v>3.5999999999999997E-2</v>
      </c>
      <c r="H40" s="307">
        <v>1.93</v>
      </c>
      <c r="I40" s="307">
        <v>0.55000000000000004</v>
      </c>
      <c r="J40" s="306">
        <f t="shared" si="1"/>
        <v>0.28497409326424872</v>
      </c>
      <c r="K40" s="306">
        <v>3.6480912081805233E-2</v>
      </c>
      <c r="L40" s="306">
        <v>-3.5487806420130426</v>
      </c>
      <c r="M40" s="306">
        <v>-3.0012167892392778</v>
      </c>
    </row>
    <row r="41" spans="1:13" x14ac:dyDescent="0.45">
      <c r="A41" s="307">
        <v>39</v>
      </c>
      <c r="B41" s="723"/>
      <c r="C41" s="308" t="s">
        <v>123</v>
      </c>
      <c r="D41" s="307">
        <v>0.16</v>
      </c>
      <c r="E41" s="307">
        <v>23</v>
      </c>
      <c r="F41" s="307">
        <v>1.5</v>
      </c>
      <c r="G41" s="307">
        <v>1.7000000000000001E-2</v>
      </c>
      <c r="H41" s="307">
        <v>1.51</v>
      </c>
      <c r="I41" s="307">
        <v>0.17</v>
      </c>
      <c r="J41" s="306">
        <f t="shared" si="1"/>
        <v>0.11258278145695365</v>
      </c>
      <c r="K41" s="306">
        <v>1.7582201407003381E-2</v>
      </c>
      <c r="L41" s="306">
        <v>-4.3155985930221243</v>
      </c>
      <c r="M41" s="306">
        <v>-3.8738365160358592</v>
      </c>
    </row>
    <row r="42" spans="1:13" x14ac:dyDescent="0.45">
      <c r="A42" s="307">
        <v>40</v>
      </c>
      <c r="B42" s="314" t="s">
        <v>137</v>
      </c>
      <c r="C42" s="314" t="s">
        <v>138</v>
      </c>
      <c r="D42" s="315">
        <v>0.48</v>
      </c>
      <c r="E42" s="315">
        <v>318</v>
      </c>
      <c r="F42" s="315">
        <v>21</v>
      </c>
      <c r="G42" s="315">
        <v>0.05</v>
      </c>
      <c r="H42" s="307">
        <v>0.35099999999999998</v>
      </c>
      <c r="I42" s="307">
        <v>0.19900000000000001</v>
      </c>
      <c r="J42" s="306">
        <f t="shared" si="1"/>
        <v>0.56695156695156701</v>
      </c>
      <c r="K42" s="306">
        <v>9.1390566306016066E-2</v>
      </c>
      <c r="L42" s="306">
        <v>-2.4178836246507176</v>
      </c>
      <c r="M42" s="306">
        <v>-2.0149030205422647</v>
      </c>
    </row>
    <row r="43" spans="1:13" x14ac:dyDescent="0.45">
      <c r="A43" s="307">
        <v>41</v>
      </c>
      <c r="B43" s="725" t="s">
        <v>144</v>
      </c>
      <c r="C43" s="308" t="s">
        <v>100</v>
      </c>
      <c r="D43" s="307">
        <v>0.52</v>
      </c>
      <c r="E43" s="307">
        <v>109</v>
      </c>
      <c r="F43" s="307">
        <v>7.2</v>
      </c>
      <c r="G43" s="307">
        <v>5.5E-2</v>
      </c>
      <c r="H43" s="306">
        <v>1.222</v>
      </c>
      <c r="I43" s="306">
        <v>0.69199999999999995</v>
      </c>
      <c r="J43" s="306">
        <f t="shared" si="1"/>
        <v>0.56628477905073649</v>
      </c>
      <c r="K43" s="306">
        <v>0.48463902653062602</v>
      </c>
      <c r="L43" s="306">
        <v>-2.9632860113186297</v>
      </c>
      <c r="M43" s="306">
        <v>-2.5088019817061742</v>
      </c>
    </row>
    <row r="44" spans="1:13" x14ac:dyDescent="0.45">
      <c r="A44" s="307">
        <v>42</v>
      </c>
      <c r="B44" s="724"/>
      <c r="C44" s="308" t="s">
        <v>102</v>
      </c>
      <c r="D44" s="307">
        <v>0.4</v>
      </c>
      <c r="E44" s="307">
        <v>122</v>
      </c>
      <c r="F44" s="307">
        <v>8.1</v>
      </c>
      <c r="G44" s="307">
        <v>4.2000000000000003E-2</v>
      </c>
      <c r="H44" s="306">
        <v>1.3819999999999999</v>
      </c>
      <c r="I44" s="306">
        <v>0.64500000000000002</v>
      </c>
      <c r="J44" s="306">
        <f t="shared" si="1"/>
        <v>0.46671490593342985</v>
      </c>
      <c r="K44" s="306">
        <v>0.55600832232285902</v>
      </c>
      <c r="L44" s="306">
        <v>-3.1783456596570092</v>
      </c>
      <c r="M44" s="306">
        <v>-2.5874691726937664</v>
      </c>
    </row>
    <row r="45" spans="1:13" x14ac:dyDescent="0.45">
      <c r="A45" s="307">
        <v>43</v>
      </c>
      <c r="B45" s="724"/>
      <c r="C45" s="308" t="s">
        <v>107</v>
      </c>
      <c r="D45" s="307">
        <v>0.46</v>
      </c>
      <c r="E45" s="307">
        <v>169</v>
      </c>
      <c r="F45" s="307">
        <v>11.3</v>
      </c>
      <c r="G45" s="307">
        <v>4.8000000000000001E-2</v>
      </c>
      <c r="H45" s="306">
        <v>1.1970000000000001</v>
      </c>
      <c r="I45" s="306">
        <v>0.69399999999999995</v>
      </c>
      <c r="J45" s="306">
        <f t="shared" si="1"/>
        <v>0.57978279030910607</v>
      </c>
      <c r="K45" s="306">
        <v>0.62737761811509196</v>
      </c>
      <c r="L45" s="306">
        <v>-2.8828643087692392</v>
      </c>
      <c r="M45" s="306">
        <v>-2.3504871574628496</v>
      </c>
    </row>
    <row r="46" spans="1:13" x14ac:dyDescent="0.45">
      <c r="A46" s="307">
        <v>44</v>
      </c>
      <c r="B46" s="724"/>
      <c r="C46" s="308" t="s">
        <v>110</v>
      </c>
      <c r="D46" s="307">
        <v>0.3649</v>
      </c>
      <c r="E46" s="307">
        <v>50</v>
      </c>
      <c r="F46" s="307">
        <v>3.3333333333333299</v>
      </c>
      <c r="G46" s="307">
        <v>3.8609999999999998E-2</v>
      </c>
      <c r="H46" s="306">
        <v>1.5880000000000001</v>
      </c>
      <c r="I46" s="306">
        <v>0.45600000000000002</v>
      </c>
      <c r="J46" s="306">
        <f t="shared" si="1"/>
        <v>0.2871536523929471</v>
      </c>
      <c r="K46" s="306">
        <v>0.69874691390732402</v>
      </c>
      <c r="L46" s="306">
        <v>-3.5732627741640215</v>
      </c>
      <c r="M46" s="306">
        <v>-3.0724448683711234</v>
      </c>
    </row>
    <row r="47" spans="1:13" x14ac:dyDescent="0.45">
      <c r="A47" s="307">
        <v>45</v>
      </c>
      <c r="B47" s="724"/>
      <c r="C47" s="308" t="s">
        <v>112</v>
      </c>
      <c r="D47" s="307">
        <v>0.38</v>
      </c>
      <c r="E47" s="307">
        <v>69</v>
      </c>
      <c r="F47" s="307">
        <v>4.5999999999999996</v>
      </c>
      <c r="G47" s="307">
        <v>0.04</v>
      </c>
      <c r="H47" s="306">
        <v>1.3620000000000001</v>
      </c>
      <c r="I47" s="306">
        <v>0.65500000000000003</v>
      </c>
      <c r="J47" s="306">
        <f t="shared" si="1"/>
        <v>0.48091042584434651</v>
      </c>
      <c r="K47" s="306">
        <v>0.77011620969955696</v>
      </c>
      <c r="L47" s="306">
        <v>-3.4807463331201784</v>
      </c>
      <c r="M47" s="306">
        <v>-2.8929237138552528</v>
      </c>
    </row>
    <row r="48" spans="1:13" x14ac:dyDescent="0.45">
      <c r="A48" s="307">
        <v>46</v>
      </c>
      <c r="B48" s="724"/>
      <c r="C48" s="308" t="s">
        <v>136</v>
      </c>
      <c r="D48" s="307">
        <v>0.39</v>
      </c>
      <c r="E48" s="307">
        <v>86</v>
      </c>
      <c r="F48" s="307">
        <v>5.7</v>
      </c>
      <c r="G48" s="307">
        <v>4.1000000000000002E-2</v>
      </c>
      <c r="H48" s="306">
        <v>1.5489999999999999</v>
      </c>
      <c r="I48" s="306">
        <v>0.47899999999999998</v>
      </c>
      <c r="J48" s="306">
        <f t="shared" si="1"/>
        <v>0.30923176242737249</v>
      </c>
      <c r="K48" s="306">
        <v>0.98422409707625602</v>
      </c>
      <c r="L48" s="306">
        <v>-3.0496428680336489</v>
      </c>
      <c r="M48" s="306">
        <v>-2.4733609841763013</v>
      </c>
    </row>
    <row r="49" spans="1:13" x14ac:dyDescent="0.45">
      <c r="A49" s="307">
        <v>47</v>
      </c>
      <c r="B49" s="724"/>
      <c r="C49" s="308" t="s">
        <v>123</v>
      </c>
      <c r="D49" s="307">
        <v>0.52</v>
      </c>
      <c r="E49" s="307">
        <v>156</v>
      </c>
      <c r="F49" s="307">
        <v>10.4</v>
      </c>
      <c r="G49" s="307">
        <v>5.5E-2</v>
      </c>
      <c r="H49" s="306">
        <v>1.91</v>
      </c>
      <c r="I49" s="306">
        <v>0.42499999999999999</v>
      </c>
      <c r="J49" s="306">
        <f t="shared" si="1"/>
        <v>0.22251308900523561</v>
      </c>
      <c r="K49" s="306">
        <v>1.05559339286849</v>
      </c>
      <c r="L49" s="306">
        <v>-3.1971700958824849</v>
      </c>
      <c r="M49" s="306">
        <v>-2.652643017932065</v>
      </c>
    </row>
    <row r="50" spans="1:13" x14ac:dyDescent="0.45">
      <c r="A50" s="307">
        <v>48</v>
      </c>
      <c r="B50" s="727"/>
      <c r="C50" s="313" t="s">
        <v>117</v>
      </c>
      <c r="D50" s="312">
        <v>0.14000000000000001</v>
      </c>
      <c r="E50" s="312">
        <v>55</v>
      </c>
      <c r="F50" s="312">
        <v>4</v>
      </c>
      <c r="G50" s="312">
        <v>1.4E-2</v>
      </c>
      <c r="H50" s="311">
        <v>1.5149999999999999</v>
      </c>
      <c r="I50" s="311">
        <v>0.122</v>
      </c>
      <c r="J50" s="306">
        <f t="shared" si="1"/>
        <v>8.0528052805280526E-2</v>
      </c>
      <c r="K50" s="306">
        <v>1.12696268866072</v>
      </c>
      <c r="L50" s="306">
        <v>-4.4924818776688982</v>
      </c>
      <c r="M50" s="306">
        <v>-4.0006262334917384</v>
      </c>
    </row>
    <row r="51" spans="1:13" x14ac:dyDescent="0.45">
      <c r="A51" s="307">
        <v>49</v>
      </c>
      <c r="B51" s="726" t="s">
        <v>183</v>
      </c>
      <c r="C51" s="314" t="s">
        <v>100</v>
      </c>
      <c r="D51" s="307">
        <v>0.8</v>
      </c>
      <c r="E51" s="307">
        <v>175</v>
      </c>
      <c r="F51" s="307">
        <v>12</v>
      </c>
      <c r="G51" s="307">
        <v>0.08</v>
      </c>
      <c r="H51" s="306">
        <v>1.0249999999999999</v>
      </c>
      <c r="I51" s="306">
        <v>0.69499999999999995</v>
      </c>
      <c r="J51" s="306">
        <f t="shared" si="1"/>
        <v>0.67804878048780493</v>
      </c>
      <c r="K51" s="306">
        <v>1.1983319844529601</v>
      </c>
      <c r="L51" s="306">
        <v>-2.5825541718936948</v>
      </c>
      <c r="M51" s="306">
        <v>-2.0737945383704566</v>
      </c>
    </row>
    <row r="52" spans="1:13" x14ac:dyDescent="0.45">
      <c r="A52" s="307">
        <v>50</v>
      </c>
      <c r="B52" s="724"/>
      <c r="C52" s="308" t="s">
        <v>102</v>
      </c>
      <c r="D52" s="307">
        <v>1.06</v>
      </c>
      <c r="E52" s="307">
        <v>236</v>
      </c>
      <c r="F52" s="307">
        <v>16</v>
      </c>
      <c r="G52" s="307">
        <v>0.113</v>
      </c>
      <c r="H52" s="306">
        <v>1.0760000000000001</v>
      </c>
      <c r="I52" s="306">
        <v>0.69199999999999995</v>
      </c>
      <c r="J52" s="306">
        <f t="shared" si="1"/>
        <v>0.64312267657992561</v>
      </c>
      <c r="K52" s="306">
        <v>1.2697012802451899</v>
      </c>
      <c r="L52" s="306">
        <v>-2.2755622226154002</v>
      </c>
      <c r="M52" s="306">
        <v>-1.7604077166321344</v>
      </c>
    </row>
    <row r="53" spans="1:13" x14ac:dyDescent="0.45">
      <c r="A53" s="307">
        <v>51</v>
      </c>
      <c r="B53" s="724"/>
      <c r="C53" s="308" t="s">
        <v>107</v>
      </c>
      <c r="D53" s="307">
        <v>1.06</v>
      </c>
      <c r="E53" s="307">
        <v>178</v>
      </c>
      <c r="F53" s="307">
        <v>11.8</v>
      </c>
      <c r="G53" s="307">
        <v>0.113</v>
      </c>
      <c r="H53" s="306">
        <v>1.357</v>
      </c>
      <c r="I53" s="306">
        <v>1.0980000000000001</v>
      </c>
      <c r="J53" s="306">
        <f t="shared" si="1"/>
        <v>0.8091378039793663</v>
      </c>
      <c r="K53" s="306">
        <v>1.34107057603742</v>
      </c>
      <c r="L53" s="306">
        <v>-2.4481714660864689</v>
      </c>
      <c r="M53" s="306">
        <v>-1.9042487528580248</v>
      </c>
    </row>
    <row r="54" spans="1:13" x14ac:dyDescent="0.45">
      <c r="A54" s="307">
        <v>52</v>
      </c>
      <c r="B54" s="724"/>
      <c r="C54" s="308" t="s">
        <v>110</v>
      </c>
      <c r="D54" s="307">
        <v>1.37</v>
      </c>
      <c r="E54" s="307">
        <v>229</v>
      </c>
      <c r="F54" s="307">
        <v>15.3</v>
      </c>
      <c r="G54" s="307">
        <v>0.14499999999999999</v>
      </c>
      <c r="H54" s="307">
        <v>1.4610000000000001</v>
      </c>
      <c r="I54" s="307">
        <v>0.999</v>
      </c>
      <c r="J54" s="306">
        <f t="shared" si="1"/>
        <v>0.68377823408624228</v>
      </c>
      <c r="K54" s="306">
        <v>1.41243987182965</v>
      </c>
      <c r="L54" s="306">
        <v>-2.1945079975735404</v>
      </c>
      <c r="M54" s="306">
        <v>-1.651304875145879</v>
      </c>
    </row>
    <row r="55" spans="1:13" x14ac:dyDescent="0.45">
      <c r="A55" s="307">
        <v>53</v>
      </c>
      <c r="B55" s="724"/>
      <c r="C55" s="308" t="s">
        <v>136</v>
      </c>
      <c r="D55" s="307">
        <v>1.64</v>
      </c>
      <c r="E55" s="307">
        <v>183</v>
      </c>
      <c r="F55" s="307">
        <v>12.2</v>
      </c>
      <c r="G55" s="307">
        <v>0.17399999999999999</v>
      </c>
      <c r="H55" s="307">
        <v>2.1749999999999998</v>
      </c>
      <c r="I55" s="307">
        <v>1.6279999999999999</v>
      </c>
      <c r="J55" s="306">
        <f t="shared" si="1"/>
        <v>0.7485057471264368</v>
      </c>
      <c r="K55" s="306">
        <v>1.4838091676218901</v>
      </c>
      <c r="L55" s="306">
        <v>-2.2569271385232135</v>
      </c>
      <c r="M55" s="306">
        <v>-1.6729338998049472</v>
      </c>
    </row>
    <row r="56" spans="1:13" x14ac:dyDescent="0.45">
      <c r="A56" s="307">
        <v>54</v>
      </c>
      <c r="B56" s="727"/>
      <c r="C56" s="313" t="s">
        <v>123</v>
      </c>
      <c r="D56" s="307">
        <v>0.36</v>
      </c>
      <c r="E56" s="312">
        <v>240</v>
      </c>
      <c r="F56" s="312">
        <v>16</v>
      </c>
      <c r="G56" s="312">
        <v>3.7999999999999999E-2</v>
      </c>
      <c r="H56" s="312">
        <v>0.36899999999999999</v>
      </c>
      <c r="I56" s="312">
        <v>0.26700000000000002</v>
      </c>
      <c r="J56" s="306">
        <f t="shared" si="1"/>
        <v>0.72357723577235777</v>
      </c>
      <c r="K56" s="306">
        <v>1.5551784634141199</v>
      </c>
      <c r="L56" s="306">
        <v>-2.7002676064024906</v>
      </c>
      <c r="M56" s="306">
        <v>-2.2959624796190354</v>
      </c>
    </row>
    <row r="57" spans="1:13" x14ac:dyDescent="0.45">
      <c r="A57" s="307">
        <v>55</v>
      </c>
      <c r="B57" s="726" t="s">
        <v>187</v>
      </c>
      <c r="C57" s="308" t="s">
        <v>100</v>
      </c>
      <c r="D57" s="307">
        <v>1.1000000000000001</v>
      </c>
      <c r="E57" s="307">
        <v>323</v>
      </c>
      <c r="F57" s="307">
        <v>21.5</v>
      </c>
      <c r="G57" s="307">
        <v>0.11600000000000001</v>
      </c>
      <c r="H57" s="306">
        <v>1.3180000000000001</v>
      </c>
      <c r="I57" s="306">
        <v>1.03</v>
      </c>
      <c r="J57" s="306">
        <f t="shared" si="1"/>
        <v>0.78148710166919577</v>
      </c>
      <c r="K57" s="306">
        <v>1.62654775920635</v>
      </c>
      <c r="L57" s="306">
        <v>-2.1596519703501391</v>
      </c>
      <c r="M57" s="306">
        <v>-1.5886349120178684</v>
      </c>
    </row>
    <row r="58" spans="1:13" x14ac:dyDescent="0.45">
      <c r="A58" s="307">
        <v>56</v>
      </c>
      <c r="B58" s="724"/>
      <c r="C58" s="308" t="s">
        <v>102</v>
      </c>
      <c r="D58" s="307">
        <v>0.93</v>
      </c>
      <c r="E58" s="307">
        <v>422</v>
      </c>
      <c r="F58" s="307">
        <v>28.1</v>
      </c>
      <c r="G58" s="307">
        <v>9.8000000000000004E-2</v>
      </c>
      <c r="H58" s="306">
        <v>1.3520000000000001</v>
      </c>
      <c r="I58" s="306">
        <v>1.1240000000000001</v>
      </c>
      <c r="J58" s="306">
        <f t="shared" si="1"/>
        <v>0.83136094674556216</v>
      </c>
      <c r="K58" s="306">
        <v>1.69791705499859</v>
      </c>
      <c r="L58" s="306">
        <v>-2.1627264374609081</v>
      </c>
      <c r="M58" s="306">
        <v>-1.5392276689264222</v>
      </c>
    </row>
    <row r="59" spans="1:13" x14ac:dyDescent="0.45">
      <c r="A59" s="307">
        <v>57</v>
      </c>
      <c r="B59" s="724"/>
      <c r="C59" s="308" t="s">
        <v>107</v>
      </c>
      <c r="D59" s="307">
        <v>1.32</v>
      </c>
      <c r="E59" s="307">
        <v>349</v>
      </c>
      <c r="F59" s="307">
        <v>23.2</v>
      </c>
      <c r="G59" s="307">
        <v>0.14000000000000001</v>
      </c>
      <c r="H59" s="306">
        <v>1.2909999999999999</v>
      </c>
      <c r="I59" s="306">
        <v>0.94799999999999995</v>
      </c>
      <c r="J59" s="306">
        <f t="shared" si="1"/>
        <v>0.73431448489542994</v>
      </c>
      <c r="K59" s="306">
        <v>1.7692863507908201</v>
      </c>
      <c r="L59" s="306">
        <v>-2.0005817130999719</v>
      </c>
      <c r="M59" s="306">
        <v>-1.4590608354245334</v>
      </c>
    </row>
    <row r="60" spans="1:13" x14ac:dyDescent="0.45">
      <c r="A60" s="307">
        <v>58</v>
      </c>
      <c r="B60" s="724"/>
      <c r="C60" s="308" t="s">
        <v>110</v>
      </c>
      <c r="D60" s="307">
        <v>1.65</v>
      </c>
      <c r="E60" s="307">
        <v>271</v>
      </c>
      <c r="F60" s="307">
        <v>18</v>
      </c>
      <c r="G60" s="307">
        <v>0.17399999999999999</v>
      </c>
      <c r="H60" s="306">
        <v>1.8580000000000001</v>
      </c>
      <c r="I60" s="306">
        <v>1.405</v>
      </c>
      <c r="J60" s="306">
        <f t="shared" si="1"/>
        <v>0.75618945102260493</v>
      </c>
      <c r="K60" s="306">
        <v>1.8406556465830499</v>
      </c>
      <c r="L60" s="306">
        <v>-2.0491494832483887</v>
      </c>
      <c r="M60" s="306">
        <v>-1.4754264736882792</v>
      </c>
    </row>
    <row r="61" spans="1:13" x14ac:dyDescent="0.45">
      <c r="A61" s="307">
        <v>59</v>
      </c>
      <c r="B61" s="724"/>
      <c r="C61" s="308" t="s">
        <v>112</v>
      </c>
      <c r="D61" s="307">
        <v>0.28999999999999998</v>
      </c>
      <c r="E61" s="307">
        <v>46</v>
      </c>
      <c r="F61" s="307">
        <v>3</v>
      </c>
      <c r="G61" s="307">
        <v>3.1E-2</v>
      </c>
      <c r="H61" s="306">
        <v>1.157</v>
      </c>
      <c r="I61" s="306">
        <v>0.19700000000000001</v>
      </c>
      <c r="J61" s="306">
        <f t="shared" si="1"/>
        <v>0.17026793431287815</v>
      </c>
      <c r="K61" s="306">
        <v>1.91202494237528</v>
      </c>
      <c r="L61" s="306">
        <v>-3.6055931128617464</v>
      </c>
      <c r="M61" s="306">
        <v>-3.2312899526032042</v>
      </c>
    </row>
    <row r="62" spans="1:13" x14ac:dyDescent="0.45">
      <c r="A62" s="307">
        <v>60</v>
      </c>
      <c r="B62" s="724"/>
      <c r="C62" s="308" t="s">
        <v>136</v>
      </c>
      <c r="D62" s="309">
        <v>1</v>
      </c>
      <c r="E62" s="307">
        <v>415</v>
      </c>
      <c r="F62" s="307">
        <v>28</v>
      </c>
      <c r="G62" s="307">
        <v>0.11</v>
      </c>
      <c r="H62" s="306">
        <v>1.21</v>
      </c>
      <c r="I62" s="306">
        <v>0.91300000000000003</v>
      </c>
      <c r="J62" s="306">
        <f t="shared" si="1"/>
        <v>0.75454545454545463</v>
      </c>
      <c r="K62" s="306">
        <v>2.0547635339597501</v>
      </c>
      <c r="L62" s="306">
        <v>-2.0779007886716281</v>
      </c>
      <c r="M62" s="306">
        <v>-1.4886915674428971</v>
      </c>
    </row>
    <row r="63" spans="1:13" x14ac:dyDescent="0.45">
      <c r="A63" s="307">
        <v>61</v>
      </c>
      <c r="B63" s="724"/>
      <c r="C63" s="308" t="s">
        <v>123</v>
      </c>
      <c r="D63" s="307">
        <v>1.24</v>
      </c>
      <c r="E63" s="307">
        <v>295</v>
      </c>
      <c r="F63" s="307">
        <v>19.7</v>
      </c>
      <c r="G63" s="307">
        <v>0.13100000000000001</v>
      </c>
      <c r="H63" s="306">
        <v>1.143</v>
      </c>
      <c r="I63" s="306">
        <v>0.754</v>
      </c>
      <c r="J63" s="306">
        <f t="shared" si="1"/>
        <v>0.65966754155730534</v>
      </c>
      <c r="K63" s="306">
        <v>2.1261328297519801</v>
      </c>
      <c r="L63" s="306">
        <v>-2.0696735289138783</v>
      </c>
      <c r="M63" s="306">
        <v>-1.5735852928977683</v>
      </c>
    </row>
    <row r="64" spans="1:13" x14ac:dyDescent="0.45">
      <c r="A64" s="307">
        <v>62</v>
      </c>
      <c r="B64" s="724"/>
      <c r="C64" s="308" t="s">
        <v>117</v>
      </c>
      <c r="D64" s="307">
        <v>0.74</v>
      </c>
      <c r="E64" s="307">
        <v>134</v>
      </c>
      <c r="F64" s="307">
        <v>8.9</v>
      </c>
      <c r="G64" s="307">
        <v>7.8E-2</v>
      </c>
      <c r="H64" s="306">
        <v>1.4159999999999999</v>
      </c>
      <c r="I64" s="306">
        <v>1.2230000000000001</v>
      </c>
      <c r="J64" s="306">
        <f t="shared" si="1"/>
        <v>0.86370056497175152</v>
      </c>
      <c r="K64" s="306">
        <v>2.19750212554422</v>
      </c>
      <c r="L64" s="306">
        <v>-2.7739014889811782</v>
      </c>
      <c r="M64" s="306">
        <v>-2.2257695608285326</v>
      </c>
    </row>
    <row r="65" spans="1:13" x14ac:dyDescent="0.45">
      <c r="A65" s="307">
        <v>63</v>
      </c>
      <c r="B65" s="727"/>
      <c r="C65" s="313" t="s">
        <v>126</v>
      </c>
      <c r="D65" s="312">
        <v>0.72</v>
      </c>
      <c r="E65" s="312">
        <v>103</v>
      </c>
      <c r="F65" s="312">
        <v>6.8</v>
      </c>
      <c r="G65" s="312">
        <v>7.5999999999999998E-2</v>
      </c>
      <c r="H65" s="311">
        <v>1.133</v>
      </c>
      <c r="I65" s="311">
        <v>0.88400000000000001</v>
      </c>
      <c r="J65" s="306">
        <f t="shared" si="1"/>
        <v>0.78022947925860553</v>
      </c>
      <c r="K65" s="306">
        <v>2.26887142133645</v>
      </c>
      <c r="L65" s="306">
        <v>-2.8128563220081104</v>
      </c>
      <c r="M65" s="306">
        <v>-2.3730378195326649</v>
      </c>
    </row>
    <row r="66" spans="1:13" x14ac:dyDescent="0.45">
      <c r="A66" s="307">
        <v>64</v>
      </c>
      <c r="B66" s="726" t="s">
        <v>193</v>
      </c>
      <c r="C66" s="308" t="s">
        <v>100</v>
      </c>
      <c r="D66" s="307">
        <v>0.9</v>
      </c>
      <c r="E66" s="307">
        <v>320</v>
      </c>
      <c r="F66" s="307">
        <v>21</v>
      </c>
      <c r="G66" s="307">
        <v>0.1</v>
      </c>
      <c r="H66" s="306">
        <v>1.2470000000000001</v>
      </c>
      <c r="I66" s="306">
        <v>0.93300000000000005</v>
      </c>
      <c r="J66" s="306">
        <f t="shared" si="1"/>
        <v>0.74819566960705697</v>
      </c>
      <c r="K66" s="306">
        <v>2.3402407171286801</v>
      </c>
      <c r="L66" s="306">
        <v>-2.2683519697247423</v>
      </c>
      <c r="M66" s="306">
        <v>-1.6836479149932368</v>
      </c>
    </row>
    <row r="67" spans="1:13" x14ac:dyDescent="0.45">
      <c r="A67" s="307">
        <v>65</v>
      </c>
      <c r="B67" s="724"/>
      <c r="C67" s="308" t="s">
        <v>102</v>
      </c>
      <c r="D67" s="307">
        <v>0.74</v>
      </c>
      <c r="E67" s="307">
        <v>323</v>
      </c>
      <c r="F67" s="307">
        <v>22</v>
      </c>
      <c r="G67" s="307">
        <v>7.9000000000000001E-2</v>
      </c>
      <c r="H67" s="306">
        <v>1.3480000000000001</v>
      </c>
      <c r="I67" s="306">
        <v>1.159</v>
      </c>
      <c r="J67" s="306">
        <f t="shared" si="1"/>
        <v>0.85979228486646886</v>
      </c>
      <c r="K67" s="306">
        <v>2.4116100129209102</v>
      </c>
      <c r="L67" s="306">
        <v>-2.4108792502648915</v>
      </c>
      <c r="M67" s="306">
        <v>-1.7834805632881574</v>
      </c>
    </row>
    <row r="68" spans="1:13" x14ac:dyDescent="0.45">
      <c r="A68" s="307">
        <v>66</v>
      </c>
      <c r="B68" s="724"/>
      <c r="C68" s="308" t="s">
        <v>107</v>
      </c>
      <c r="D68" s="307">
        <v>1.528</v>
      </c>
      <c r="E68" s="307">
        <v>283</v>
      </c>
      <c r="F68" s="310">
        <v>18.866666666666699</v>
      </c>
      <c r="G68" s="307">
        <v>0.16170000000000001</v>
      </c>
      <c r="H68" s="306">
        <v>1.4039999999999999</v>
      </c>
      <c r="I68" s="306">
        <v>1.0389999999999999</v>
      </c>
      <c r="J68" s="306">
        <f t="shared" ref="J68:J89" si="2">I68/H68</f>
        <v>0.74002849002849003</v>
      </c>
      <c r="K68" s="306">
        <v>2.48297930871315</v>
      </c>
      <c r="L68" s="306">
        <v>-2.0207117122737692</v>
      </c>
      <c r="M68" s="306">
        <v>-1.4895456297835747</v>
      </c>
    </row>
    <row r="69" spans="1:13" x14ac:dyDescent="0.45">
      <c r="A69" s="307">
        <v>67</v>
      </c>
      <c r="B69" s="724"/>
      <c r="C69" s="308" t="s">
        <v>110</v>
      </c>
      <c r="D69" s="307">
        <v>1.35</v>
      </c>
      <c r="E69" s="307">
        <v>270</v>
      </c>
      <c r="F69" s="307">
        <v>18</v>
      </c>
      <c r="G69" s="307">
        <v>0.14000000000000001</v>
      </c>
      <c r="H69" s="306">
        <v>1.351</v>
      </c>
      <c r="I69" s="306">
        <v>1.0269999999999999</v>
      </c>
      <c r="J69" s="306">
        <f t="shared" si="2"/>
        <v>0.76017764618800887</v>
      </c>
      <c r="K69" s="306">
        <v>2.55434860450538</v>
      </c>
      <c r="L69" s="306">
        <v>-2.1179236982344558</v>
      </c>
      <c r="M69" s="306">
        <v>-1.5850428303493844</v>
      </c>
    </row>
    <row r="70" spans="1:13" x14ac:dyDescent="0.45">
      <c r="A70" s="307">
        <v>68</v>
      </c>
      <c r="B70" s="724"/>
      <c r="C70" s="308" t="s">
        <v>112</v>
      </c>
      <c r="D70" s="307">
        <v>0.87</v>
      </c>
      <c r="E70" s="307">
        <v>121</v>
      </c>
      <c r="F70" s="307">
        <v>8.1</v>
      </c>
      <c r="G70" s="307">
        <v>9.1999999999999998E-2</v>
      </c>
      <c r="H70" s="306">
        <v>1.696</v>
      </c>
      <c r="I70" s="306">
        <v>1.4379999999999999</v>
      </c>
      <c r="J70" s="306">
        <f t="shared" si="2"/>
        <v>0.847877358490566</v>
      </c>
      <c r="K70" s="306">
        <v>2.6257179002976101</v>
      </c>
      <c r="L70" s="306">
        <v>-2.7389409463134866</v>
      </c>
      <c r="M70" s="306">
        <v>-2.196974639815394</v>
      </c>
    </row>
    <row r="71" spans="1:13" x14ac:dyDescent="0.45">
      <c r="A71" s="307">
        <v>69</v>
      </c>
      <c r="B71" s="724"/>
      <c r="C71" s="308" t="s">
        <v>136</v>
      </c>
      <c r="D71" s="307">
        <v>1.07</v>
      </c>
      <c r="E71" s="307">
        <v>315</v>
      </c>
      <c r="F71" s="307">
        <v>21</v>
      </c>
      <c r="G71" s="307">
        <v>0.113</v>
      </c>
      <c r="H71" s="306">
        <v>1.341</v>
      </c>
      <c r="I71" s="306">
        <v>1.0740000000000001</v>
      </c>
      <c r="J71" s="306">
        <f t="shared" si="2"/>
        <v>0.80089485458612986</v>
      </c>
      <c r="K71" s="306">
        <v>2.76845649188208</v>
      </c>
      <c r="L71" s="306">
        <v>-2.1937155751102488</v>
      </c>
      <c r="M71" s="306">
        <v>-1.6155618638801355</v>
      </c>
    </row>
    <row r="72" spans="1:13" x14ac:dyDescent="0.45">
      <c r="A72" s="307">
        <v>70</v>
      </c>
      <c r="B72" s="724"/>
      <c r="C72" s="308" t="s">
        <v>123</v>
      </c>
      <c r="D72" s="307">
        <v>1.1950000000000001</v>
      </c>
      <c r="E72" s="307">
        <v>332</v>
      </c>
      <c r="F72" s="309">
        <v>22.133333333333301</v>
      </c>
      <c r="G72" s="307">
        <v>0.1265</v>
      </c>
      <c r="H72" s="306">
        <v>1.256</v>
      </c>
      <c r="I72" s="306">
        <v>0.94599999999999995</v>
      </c>
      <c r="J72" s="306">
        <f t="shared" si="2"/>
        <v>0.75318471337579618</v>
      </c>
      <c r="K72" s="306">
        <v>2.83982578767431</v>
      </c>
      <c r="L72" s="306">
        <v>-2.0880965536116038</v>
      </c>
      <c r="M72" s="306">
        <v>-1.5324700576176631</v>
      </c>
    </row>
    <row r="73" spans="1:13" x14ac:dyDescent="0.45">
      <c r="A73" s="307">
        <v>71</v>
      </c>
      <c r="B73" s="724"/>
      <c r="C73" s="308" t="s">
        <v>117</v>
      </c>
      <c r="D73" s="307">
        <v>1.3</v>
      </c>
      <c r="E73" s="307">
        <v>284</v>
      </c>
      <c r="F73" s="307">
        <v>19</v>
      </c>
      <c r="G73" s="307">
        <v>0.14000000000000001</v>
      </c>
      <c r="H73" s="306">
        <v>1.1639999999999999</v>
      </c>
      <c r="I73" s="306">
        <v>0.84799999999999998</v>
      </c>
      <c r="J73" s="306">
        <f t="shared" si="2"/>
        <v>0.72852233676975953</v>
      </c>
      <c r="K73" s="306">
        <v>2.9111950834665401</v>
      </c>
      <c r="L73" s="306">
        <v>-2.061768991857166</v>
      </c>
      <c r="M73" s="306">
        <v>-1.5512327365118947</v>
      </c>
    </row>
    <row r="74" spans="1:13" x14ac:dyDescent="0.45">
      <c r="A74" s="307">
        <v>72</v>
      </c>
      <c r="B74" s="727"/>
      <c r="C74" s="313" t="s">
        <v>126</v>
      </c>
      <c r="D74" s="312">
        <v>0.70299999999999996</v>
      </c>
      <c r="E74" s="312">
        <v>88</v>
      </c>
      <c r="F74" s="312">
        <v>5.83</v>
      </c>
      <c r="G74" s="312">
        <v>7.4399999999999994E-2</v>
      </c>
      <c r="H74" s="311">
        <v>1.9079999999999999</v>
      </c>
      <c r="I74" s="311">
        <v>1.619</v>
      </c>
      <c r="J74" s="306">
        <f t="shared" si="2"/>
        <v>0.84853249475890991</v>
      </c>
      <c r="K74" s="306">
        <v>2.9825643792587799</v>
      </c>
      <c r="L74" s="306">
        <v>-3.0168606323278686</v>
      </c>
      <c r="M74" s="306">
        <v>-2.4623893751682866</v>
      </c>
    </row>
    <row r="75" spans="1:13" x14ac:dyDescent="0.45">
      <c r="A75" s="307">
        <v>73</v>
      </c>
      <c r="B75" s="726" t="s">
        <v>196</v>
      </c>
      <c r="C75" s="308" t="s">
        <v>100</v>
      </c>
      <c r="D75" s="307">
        <v>0.35</v>
      </c>
      <c r="E75" s="307">
        <v>168</v>
      </c>
      <c r="F75" s="307">
        <v>11.2</v>
      </c>
      <c r="G75" s="307">
        <v>3.6999999999999998E-2</v>
      </c>
      <c r="H75" s="306">
        <v>1.393</v>
      </c>
      <c r="I75" s="306">
        <v>1.4319999999999999</v>
      </c>
      <c r="J75" s="306">
        <f t="shared" si="2"/>
        <v>1.027997128499641</v>
      </c>
      <c r="K75" s="306">
        <v>3.05393367505101</v>
      </c>
      <c r="L75" s="306">
        <v>-3.1386826899231273</v>
      </c>
      <c r="M75" s="306">
        <v>-2.4916181599540708</v>
      </c>
    </row>
    <row r="76" spans="1:13" x14ac:dyDescent="0.45">
      <c r="A76" s="307">
        <v>74</v>
      </c>
      <c r="B76" s="724"/>
      <c r="C76" s="308" t="s">
        <v>102</v>
      </c>
      <c r="D76" s="307">
        <v>0.6</v>
      </c>
      <c r="E76" s="307">
        <v>167</v>
      </c>
      <c r="F76" s="307">
        <v>11.1</v>
      </c>
      <c r="G76" s="307">
        <v>6.4000000000000001E-2</v>
      </c>
      <c r="H76" s="306">
        <v>1.4470000000000001</v>
      </c>
      <c r="I76" s="306">
        <v>1.292</v>
      </c>
      <c r="J76" s="306">
        <f t="shared" si="2"/>
        <v>0.89288182446440911</v>
      </c>
      <c r="K76" s="306">
        <v>3.12530297084324</v>
      </c>
      <c r="L76" s="306">
        <v>-2.8074652549943151</v>
      </c>
      <c r="M76" s="306">
        <v>-2.217635574596347</v>
      </c>
    </row>
    <row r="77" spans="1:13" x14ac:dyDescent="0.45">
      <c r="A77" s="307">
        <v>75</v>
      </c>
      <c r="B77" s="724"/>
      <c r="C77" s="308" t="s">
        <v>107</v>
      </c>
      <c r="D77" s="307">
        <v>1.08</v>
      </c>
      <c r="E77" s="307">
        <v>350</v>
      </c>
      <c r="F77" s="310">
        <v>23.3</v>
      </c>
      <c r="G77" s="307">
        <v>0.115</v>
      </c>
      <c r="H77" s="306">
        <v>1.202</v>
      </c>
      <c r="I77" s="306">
        <v>0.88400000000000001</v>
      </c>
      <c r="J77" s="306">
        <f t="shared" si="2"/>
        <v>0.73544093178036607</v>
      </c>
      <c r="K77" s="306">
        <v>3.1966722666354701</v>
      </c>
      <c r="L77" s="306">
        <v>-2.1217908345284382</v>
      </c>
      <c r="M77" s="306">
        <v>-1.5559518526580165</v>
      </c>
    </row>
    <row r="78" spans="1:13" x14ac:dyDescent="0.45">
      <c r="A78" s="307">
        <v>76</v>
      </c>
      <c r="B78" s="724"/>
      <c r="C78" s="308" t="s">
        <v>110</v>
      </c>
      <c r="D78" s="307">
        <v>1.4871000000000001</v>
      </c>
      <c r="E78" s="307">
        <v>240</v>
      </c>
      <c r="F78" s="307">
        <v>16</v>
      </c>
      <c r="G78" s="307">
        <v>0.15737000000000001</v>
      </c>
      <c r="H78" s="306">
        <v>1.7070000000000001</v>
      </c>
      <c r="I78" s="306">
        <v>1.31</v>
      </c>
      <c r="J78" s="306">
        <f t="shared" si="2"/>
        <v>0.76742823667252491</v>
      </c>
      <c r="K78" s="306">
        <v>3.2680415624277099</v>
      </c>
      <c r="L78" s="306">
        <v>-2.1442742036958147</v>
      </c>
      <c r="M78" s="306">
        <v>-1.5857582100250411</v>
      </c>
    </row>
    <row r="79" spans="1:13" x14ac:dyDescent="0.45">
      <c r="A79" s="307">
        <v>77</v>
      </c>
      <c r="B79" s="724"/>
      <c r="C79" s="308" t="s">
        <v>112</v>
      </c>
      <c r="D79" s="307">
        <v>1.8</v>
      </c>
      <c r="E79" s="307">
        <v>184</v>
      </c>
      <c r="F79" s="307">
        <v>12.2</v>
      </c>
      <c r="G79" s="307">
        <v>0.19</v>
      </c>
      <c r="H79" s="306">
        <v>1.4730000000000001</v>
      </c>
      <c r="I79" s="306">
        <v>0.95199999999999996</v>
      </c>
      <c r="J79" s="306">
        <f t="shared" si="2"/>
        <v>0.64630006788866257</v>
      </c>
      <c r="K79" s="306">
        <v>3.33941085821994</v>
      </c>
      <c r="L79" s="306">
        <v>-2.0785546019775674</v>
      </c>
      <c r="M79" s="306">
        <v>-1.6249832059691161</v>
      </c>
    </row>
    <row r="80" spans="1:13" x14ac:dyDescent="0.45">
      <c r="A80" s="307">
        <v>78</v>
      </c>
      <c r="B80" s="724"/>
      <c r="C80" s="308" t="s">
        <v>136</v>
      </c>
      <c r="D80" s="307">
        <v>0.99</v>
      </c>
      <c r="E80" s="307">
        <v>343</v>
      </c>
      <c r="F80" s="307">
        <v>22.8</v>
      </c>
      <c r="G80" s="307">
        <v>0.105</v>
      </c>
      <c r="H80" s="306">
        <v>1.2390000000000001</v>
      </c>
      <c r="I80" s="307">
        <v>0.94899999999999995</v>
      </c>
      <c r="J80" s="306">
        <f t="shared" si="2"/>
        <v>0.76594027441485057</v>
      </c>
      <c r="K80" s="306">
        <v>3.4107801540121701</v>
      </c>
      <c r="L80" s="306">
        <v>-2.1906492938377804</v>
      </c>
      <c r="M80" s="306">
        <v>-1.6115977430063586</v>
      </c>
    </row>
    <row r="81" spans="1:13" x14ac:dyDescent="0.45">
      <c r="A81" s="307">
        <v>79</v>
      </c>
      <c r="B81" s="724"/>
      <c r="C81" s="308" t="s">
        <v>123</v>
      </c>
      <c r="D81" s="307">
        <v>1.17</v>
      </c>
      <c r="E81" s="307">
        <v>280</v>
      </c>
      <c r="F81" s="309">
        <v>18.600000000000001</v>
      </c>
      <c r="G81" s="307">
        <v>0.124</v>
      </c>
      <c r="H81" s="306">
        <v>1.333</v>
      </c>
      <c r="I81" s="307">
        <v>0.91800000000000004</v>
      </c>
      <c r="J81" s="306">
        <f t="shared" si="2"/>
        <v>0.68867216804201059</v>
      </c>
      <c r="K81" s="306">
        <v>3.5535187455966399</v>
      </c>
      <c r="L81" s="306">
        <v>-2.1800979309324324</v>
      </c>
      <c r="M81" s="306">
        <v>-1.6300969870994662</v>
      </c>
    </row>
    <row r="82" spans="1:13" x14ac:dyDescent="0.45">
      <c r="A82" s="307">
        <v>80</v>
      </c>
      <c r="B82" s="724"/>
      <c r="C82" s="308" t="s">
        <v>117</v>
      </c>
      <c r="D82" s="307">
        <v>1.52</v>
      </c>
      <c r="E82" s="307">
        <v>176</v>
      </c>
      <c r="F82" s="307">
        <v>11.7</v>
      </c>
      <c r="G82" s="307">
        <v>0.16</v>
      </c>
      <c r="H82" s="306">
        <v>1.6579999999999999</v>
      </c>
      <c r="I82" s="306">
        <v>1.135</v>
      </c>
      <c r="J82" s="306">
        <f t="shared" si="2"/>
        <v>0.68455971049457176</v>
      </c>
      <c r="K82" s="306">
        <v>3.62488804138887</v>
      </c>
      <c r="L82" s="306">
        <v>-2.2397710275486613</v>
      </c>
      <c r="M82" s="306">
        <v>-1.7301364082458806</v>
      </c>
    </row>
    <row r="83" spans="1:13" x14ac:dyDescent="0.45">
      <c r="A83" s="307">
        <v>81</v>
      </c>
      <c r="B83" s="674" t="s">
        <v>206</v>
      </c>
      <c r="C83" s="210" t="s">
        <v>100</v>
      </c>
      <c r="D83" s="35">
        <v>1.56</v>
      </c>
      <c r="E83" s="35">
        <v>176</v>
      </c>
      <c r="F83" s="35">
        <v>11.7</v>
      </c>
      <c r="G83" s="35">
        <v>0.16500000000000001</v>
      </c>
      <c r="H83" s="41">
        <v>1.45</v>
      </c>
      <c r="I83" s="41">
        <v>1.008</v>
      </c>
      <c r="J83" s="306">
        <f t="shared" si="2"/>
        <v>0.69517241379310346</v>
      </c>
      <c r="K83" s="306">
        <v>0.17081467130327183</v>
      </c>
      <c r="L83" s="306">
        <v>-2.193609824722655</v>
      </c>
      <c r="M83" s="306">
        <v>-1.7189073724501893</v>
      </c>
    </row>
    <row r="84" spans="1:13" x14ac:dyDescent="0.45">
      <c r="A84" s="307">
        <v>82</v>
      </c>
      <c r="B84" s="681"/>
      <c r="C84" s="210" t="s">
        <v>102</v>
      </c>
      <c r="D84" s="35">
        <v>0.99</v>
      </c>
      <c r="E84" s="35">
        <v>131</v>
      </c>
      <c r="F84" s="35">
        <v>8.6999999999999993</v>
      </c>
      <c r="G84" s="35">
        <v>0.105</v>
      </c>
      <c r="H84" s="41">
        <v>1.407</v>
      </c>
      <c r="I84" s="41">
        <v>1.1220000000000001</v>
      </c>
      <c r="J84" s="306">
        <f t="shared" si="2"/>
        <v>0.79744136460554382</v>
      </c>
      <c r="K84" s="306">
        <v>0.10911022357278517</v>
      </c>
      <c r="L84" s="306">
        <v>-2.5852370976538728</v>
      </c>
      <c r="M84" s="306">
        <v>-2.0933164981562871</v>
      </c>
    </row>
    <row r="85" spans="1:13" x14ac:dyDescent="0.45">
      <c r="A85" s="307">
        <v>83</v>
      </c>
      <c r="B85" s="681"/>
      <c r="C85" s="210" t="s">
        <v>107</v>
      </c>
      <c r="D85" s="35">
        <v>1.1120000000000001</v>
      </c>
      <c r="E85" s="35">
        <v>371</v>
      </c>
      <c r="F85" s="76">
        <v>24.73</v>
      </c>
      <c r="G85" s="35">
        <v>0.1177</v>
      </c>
      <c r="H85" s="41">
        <v>1.0669999999999999</v>
      </c>
      <c r="I85" s="41">
        <v>0.80400000000000005</v>
      </c>
      <c r="J85" s="306">
        <f t="shared" si="2"/>
        <v>0.75351452671040309</v>
      </c>
      <c r="K85" s="306">
        <v>0.12895763205161925</v>
      </c>
      <c r="L85" s="306">
        <v>-2.0566738131253368</v>
      </c>
      <c r="M85" s="306">
        <v>-1.5133539209488993</v>
      </c>
    </row>
    <row r="86" spans="1:13" x14ac:dyDescent="0.45">
      <c r="A86" s="307">
        <v>84</v>
      </c>
      <c r="B86" s="681"/>
      <c r="C86" s="210" t="s">
        <v>110</v>
      </c>
      <c r="D86" s="35">
        <v>0.5</v>
      </c>
      <c r="E86" s="35">
        <v>79</v>
      </c>
      <c r="F86" s="35">
        <v>5.3</v>
      </c>
      <c r="G86" s="35">
        <v>5.2999999999999999E-2</v>
      </c>
      <c r="H86" s="41">
        <v>1.37</v>
      </c>
      <c r="I86" s="41">
        <v>0.98799999999999999</v>
      </c>
      <c r="J86" s="306">
        <f t="shared" si="2"/>
        <v>0.7211678832116788</v>
      </c>
      <c r="K86" s="306">
        <v>5.5514225853947587E-2</v>
      </c>
      <c r="L86" s="306">
        <v>-3.240269849648215</v>
      </c>
      <c r="M86" s="306">
        <v>-2.6907740103488802</v>
      </c>
    </row>
    <row r="87" spans="1:13" x14ac:dyDescent="0.45">
      <c r="A87" s="307">
        <v>85</v>
      </c>
      <c r="B87" s="681"/>
      <c r="C87" s="210" t="s">
        <v>112</v>
      </c>
      <c r="D87" s="35">
        <v>1.47</v>
      </c>
      <c r="E87" s="35">
        <v>273</v>
      </c>
      <c r="F87" s="35">
        <v>18.2</v>
      </c>
      <c r="G87" s="35">
        <v>0.156</v>
      </c>
      <c r="H87" s="41">
        <v>1.627</v>
      </c>
      <c r="I87" s="41">
        <v>1.2789999999999999</v>
      </c>
      <c r="J87" s="306">
        <f t="shared" si="2"/>
        <v>0.7861094038106945</v>
      </c>
      <c r="K87" s="306">
        <v>0.16002901355191668</v>
      </c>
      <c r="L87" s="306">
        <v>-2.1008129558024011</v>
      </c>
      <c r="M87" s="306">
        <v>-1.5268376544271787</v>
      </c>
    </row>
    <row r="88" spans="1:13" x14ac:dyDescent="0.45">
      <c r="A88" s="307">
        <v>86</v>
      </c>
      <c r="B88" s="681"/>
      <c r="C88" s="210" t="s">
        <v>136</v>
      </c>
      <c r="D88" s="206">
        <v>1.25</v>
      </c>
      <c r="E88" s="206">
        <v>304</v>
      </c>
      <c r="F88" s="206">
        <v>20</v>
      </c>
      <c r="G88" s="206">
        <v>0.13200000000000001</v>
      </c>
      <c r="H88" s="199">
        <v>1.248</v>
      </c>
      <c r="I88" s="206">
        <v>0.94899999999999995</v>
      </c>
      <c r="J88" s="306">
        <f t="shared" si="2"/>
        <v>0.76041666666666663</v>
      </c>
      <c r="K88" s="306">
        <v>0.13994235273637073</v>
      </c>
      <c r="L88" s="306">
        <v>-2.0903515550544394</v>
      </c>
      <c r="M88" s="306">
        <v>-1.5537181315669959</v>
      </c>
    </row>
    <row r="89" spans="1:13" x14ac:dyDescent="0.45">
      <c r="A89" s="307">
        <v>87</v>
      </c>
      <c r="B89" s="681"/>
      <c r="C89" s="210" t="s">
        <v>123</v>
      </c>
      <c r="D89" s="35">
        <v>1.21</v>
      </c>
      <c r="E89" s="35">
        <v>378</v>
      </c>
      <c r="F89" s="43">
        <v>25.2</v>
      </c>
      <c r="G89" s="35">
        <v>0.128</v>
      </c>
      <c r="H89" s="41">
        <v>1.224</v>
      </c>
      <c r="I89" s="206">
        <v>0.96099999999999997</v>
      </c>
      <c r="J89" s="306">
        <f t="shared" si="2"/>
        <v>0.78513071895424835</v>
      </c>
      <c r="K89" s="306">
        <v>0.13632890577471662</v>
      </c>
      <c r="L89" s="306">
        <v>-2.024284485279245</v>
      </c>
      <c r="M89" s="306">
        <v>-1.4614474748008623</v>
      </c>
    </row>
    <row r="90" spans="1:13" x14ac:dyDescent="0.45">
      <c r="B90" s="305"/>
      <c r="C90" s="305"/>
    </row>
    <row r="91" spans="1:13" x14ac:dyDescent="0.45">
      <c r="B91" s="305"/>
      <c r="C91" s="305"/>
    </row>
    <row r="92" spans="1:13" x14ac:dyDescent="0.45">
      <c r="B92" s="305"/>
      <c r="C92" s="305"/>
    </row>
    <row r="93" spans="1:13" x14ac:dyDescent="0.45">
      <c r="B93" s="305"/>
      <c r="C93" s="305"/>
    </row>
    <row r="94" spans="1:13" x14ac:dyDescent="0.45">
      <c r="B94" s="305"/>
      <c r="C94" s="305"/>
    </row>
    <row r="95" spans="1:13" x14ac:dyDescent="0.45">
      <c r="B95" s="305"/>
      <c r="C95" s="305"/>
    </row>
    <row r="96" spans="1:13" x14ac:dyDescent="0.45">
      <c r="B96" s="305"/>
      <c r="C96" s="305"/>
    </row>
    <row r="97" spans="2:12" x14ac:dyDescent="0.45">
      <c r="B97" s="305"/>
      <c r="C97" s="305"/>
      <c r="L97" s="304">
        <f>MAX(L1:L96)</f>
        <v>-2.0005817130999719</v>
      </c>
    </row>
    <row r="98" spans="2:12" x14ac:dyDescent="0.45">
      <c r="B98" s="305"/>
      <c r="C98" s="305"/>
    </row>
    <row r="99" spans="2:12" x14ac:dyDescent="0.45">
      <c r="B99" s="305"/>
      <c r="C99" s="305"/>
    </row>
    <row r="100" spans="2:12" x14ac:dyDescent="0.45">
      <c r="B100" s="305"/>
      <c r="C100" s="305"/>
    </row>
    <row r="101" spans="2:12" x14ac:dyDescent="0.45">
      <c r="B101" s="305"/>
      <c r="C101" s="305"/>
    </row>
    <row r="102" spans="2:12" x14ac:dyDescent="0.45">
      <c r="B102" s="305"/>
      <c r="C102" s="305"/>
    </row>
    <row r="103" spans="2:12" x14ac:dyDescent="0.45">
      <c r="B103" s="305"/>
      <c r="C103" s="305"/>
    </row>
    <row r="104" spans="2:12" x14ac:dyDescent="0.45">
      <c r="B104" s="305"/>
      <c r="C104" s="305"/>
    </row>
    <row r="105" spans="2:12" x14ac:dyDescent="0.45">
      <c r="B105" s="305"/>
      <c r="C105" s="305"/>
    </row>
    <row r="106" spans="2:12" x14ac:dyDescent="0.45">
      <c r="B106" s="305"/>
      <c r="C106" s="305"/>
    </row>
    <row r="107" spans="2:12" x14ac:dyDescent="0.45">
      <c r="B107" s="305"/>
      <c r="C107" s="305"/>
    </row>
    <row r="108" spans="2:12" x14ac:dyDescent="0.45">
      <c r="B108" s="305"/>
      <c r="C108" s="305"/>
    </row>
    <row r="109" spans="2:12" x14ac:dyDescent="0.45">
      <c r="B109" s="305"/>
      <c r="C109" s="305"/>
    </row>
    <row r="110" spans="2:12" x14ac:dyDescent="0.45">
      <c r="B110" s="305"/>
      <c r="C110" s="305"/>
    </row>
    <row r="111" spans="2:12" x14ac:dyDescent="0.45">
      <c r="B111" s="305"/>
      <c r="C111" s="305"/>
    </row>
    <row r="112" spans="2:12" x14ac:dyDescent="0.45">
      <c r="B112" s="305"/>
      <c r="C112" s="305"/>
    </row>
    <row r="113" spans="2:3" x14ac:dyDescent="0.45">
      <c r="B113" s="305"/>
      <c r="C113" s="305"/>
    </row>
    <row r="114" spans="2:3" x14ac:dyDescent="0.45">
      <c r="B114" s="305"/>
      <c r="C114" s="305"/>
    </row>
    <row r="115" spans="2:3" x14ac:dyDescent="0.45">
      <c r="B115" s="305"/>
      <c r="C115" s="305"/>
    </row>
    <row r="116" spans="2:3" x14ac:dyDescent="0.45">
      <c r="B116" s="305"/>
      <c r="C116" s="305"/>
    </row>
    <row r="117" spans="2:3" x14ac:dyDescent="0.45">
      <c r="B117" s="305"/>
      <c r="C117" s="305"/>
    </row>
    <row r="118" spans="2:3" x14ac:dyDescent="0.45">
      <c r="B118" s="305"/>
      <c r="C118" s="305"/>
    </row>
    <row r="119" spans="2:3" x14ac:dyDescent="0.45">
      <c r="B119" s="305"/>
      <c r="C119" s="305"/>
    </row>
    <row r="120" spans="2:3" x14ac:dyDescent="0.45">
      <c r="B120" s="305"/>
      <c r="C120" s="305"/>
    </row>
    <row r="121" spans="2:3" x14ac:dyDescent="0.45">
      <c r="B121" s="305"/>
      <c r="C121" s="305"/>
    </row>
    <row r="122" spans="2:3" x14ac:dyDescent="0.45">
      <c r="B122" s="305"/>
      <c r="C122" s="305"/>
    </row>
    <row r="123" spans="2:3" x14ac:dyDescent="0.45">
      <c r="B123" s="305"/>
      <c r="C123" s="305"/>
    </row>
    <row r="124" spans="2:3" x14ac:dyDescent="0.45">
      <c r="B124" s="305"/>
      <c r="C124" s="305"/>
    </row>
    <row r="125" spans="2:3" x14ac:dyDescent="0.45">
      <c r="B125" s="305"/>
      <c r="C125" s="305"/>
    </row>
    <row r="126" spans="2:3" x14ac:dyDescent="0.45">
      <c r="B126" s="305"/>
      <c r="C126" s="305"/>
    </row>
    <row r="127" spans="2:3" x14ac:dyDescent="0.45">
      <c r="B127" s="305"/>
      <c r="C127" s="305"/>
    </row>
    <row r="128" spans="2:3" x14ac:dyDescent="0.45">
      <c r="B128" s="305"/>
      <c r="C128" s="305"/>
    </row>
    <row r="129" spans="2:3" x14ac:dyDescent="0.45">
      <c r="B129" s="305"/>
      <c r="C129" s="305"/>
    </row>
    <row r="130" spans="2:3" x14ac:dyDescent="0.45">
      <c r="B130" s="305"/>
      <c r="C130" s="305"/>
    </row>
    <row r="131" spans="2:3" x14ac:dyDescent="0.45">
      <c r="B131" s="305"/>
      <c r="C131" s="305"/>
    </row>
    <row r="132" spans="2:3" x14ac:dyDescent="0.45">
      <c r="B132" s="305"/>
      <c r="C132" s="305"/>
    </row>
    <row r="133" spans="2:3" x14ac:dyDescent="0.45">
      <c r="B133" s="305"/>
      <c r="C133" s="305"/>
    </row>
    <row r="134" spans="2:3" x14ac:dyDescent="0.45">
      <c r="B134" s="305"/>
      <c r="C134" s="305"/>
    </row>
    <row r="135" spans="2:3" x14ac:dyDescent="0.45">
      <c r="B135" s="305"/>
      <c r="C135" s="305"/>
    </row>
    <row r="136" spans="2:3" x14ac:dyDescent="0.45">
      <c r="B136" s="305"/>
      <c r="C136" s="305"/>
    </row>
    <row r="137" spans="2:3" x14ac:dyDescent="0.45">
      <c r="B137" s="305"/>
      <c r="C137" s="305"/>
    </row>
    <row r="138" spans="2:3" x14ac:dyDescent="0.45">
      <c r="B138" s="305"/>
      <c r="C138" s="305"/>
    </row>
    <row r="139" spans="2:3" x14ac:dyDescent="0.45">
      <c r="B139" s="305"/>
      <c r="C139" s="305"/>
    </row>
    <row r="140" spans="2:3" x14ac:dyDescent="0.45">
      <c r="B140" s="305"/>
      <c r="C140" s="305"/>
    </row>
    <row r="141" spans="2:3" x14ac:dyDescent="0.45">
      <c r="B141" s="305"/>
      <c r="C141" s="305"/>
    </row>
    <row r="142" spans="2:3" x14ac:dyDescent="0.45">
      <c r="B142" s="305"/>
      <c r="C142" s="305"/>
    </row>
    <row r="143" spans="2:3" x14ac:dyDescent="0.45">
      <c r="B143" s="305"/>
      <c r="C143" s="305"/>
    </row>
    <row r="144" spans="2:3" x14ac:dyDescent="0.45">
      <c r="B144" s="305"/>
      <c r="C144" s="305"/>
    </row>
    <row r="145" spans="2:3" x14ac:dyDescent="0.45">
      <c r="B145" s="305"/>
      <c r="C145" s="305"/>
    </row>
    <row r="146" spans="2:3" x14ac:dyDescent="0.45">
      <c r="B146" s="305"/>
      <c r="C146" s="305"/>
    </row>
    <row r="147" spans="2:3" x14ac:dyDescent="0.45">
      <c r="B147" s="305"/>
      <c r="C147" s="305"/>
    </row>
    <row r="148" spans="2:3" x14ac:dyDescent="0.45">
      <c r="B148" s="305"/>
      <c r="C148" s="305"/>
    </row>
  </sheetData>
  <mergeCells count="15">
    <mergeCell ref="B83:B89"/>
    <mergeCell ref="B1:B3"/>
    <mergeCell ref="C1:C3"/>
    <mergeCell ref="B5:B10"/>
    <mergeCell ref="B11:B15"/>
    <mergeCell ref="B16:B20"/>
    <mergeCell ref="B21:B25"/>
    <mergeCell ref="B66:B74"/>
    <mergeCell ref="B75:B82"/>
    <mergeCell ref="B26:B30"/>
    <mergeCell ref="B31:B34"/>
    <mergeCell ref="B35:B41"/>
    <mergeCell ref="B43:B50"/>
    <mergeCell ref="B51:B56"/>
    <mergeCell ref="B57:B6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7" sqref="E7:G7"/>
    </sheetView>
  </sheetViews>
  <sheetFormatPr defaultColWidth="14.46484375" defaultRowHeight="15" customHeight="1" x14ac:dyDescent="0.45"/>
  <cols>
    <col min="1" max="1" width="13.73046875" customWidth="1"/>
    <col min="2" max="3" width="6.53125" customWidth="1"/>
    <col min="4" max="4" width="15.265625" customWidth="1"/>
    <col min="5" max="18" width="10.73046875" customWidth="1"/>
    <col min="19" max="32" width="5.73046875" customWidth="1"/>
    <col min="33" max="33" width="57.796875" customWidth="1"/>
  </cols>
  <sheetData>
    <row r="1" spans="1:33" ht="13.5" customHeight="1" x14ac:dyDescent="0.45">
      <c r="A1" s="696" t="s">
        <v>0</v>
      </c>
      <c r="B1" s="694" t="s">
        <v>1</v>
      </c>
      <c r="C1" s="704" t="s">
        <v>10</v>
      </c>
      <c r="D1" s="696" t="s">
        <v>2</v>
      </c>
      <c r="E1" s="708" t="s">
        <v>3</v>
      </c>
      <c r="F1" s="702"/>
      <c r="G1" s="702"/>
      <c r="H1" s="702"/>
      <c r="I1" s="701"/>
      <c r="J1" s="708" t="s">
        <v>4</v>
      </c>
      <c r="K1" s="702"/>
      <c r="L1" s="702"/>
      <c r="M1" s="702"/>
      <c r="N1" s="701"/>
      <c r="O1" s="708" t="s">
        <v>5</v>
      </c>
      <c r="P1" s="702"/>
      <c r="Q1" s="702"/>
      <c r="R1" s="701"/>
      <c r="S1" s="696" t="s">
        <v>7</v>
      </c>
      <c r="T1" s="702"/>
      <c r="U1" s="702"/>
      <c r="V1" s="702"/>
      <c r="W1" s="702"/>
      <c r="X1" s="702"/>
      <c r="Y1" s="702"/>
      <c r="Z1" s="702"/>
      <c r="AA1" s="702"/>
      <c r="AB1" s="701"/>
      <c r="AC1" s="712" t="s">
        <v>145</v>
      </c>
      <c r="AD1" s="701"/>
      <c r="AE1" s="728" t="s">
        <v>146</v>
      </c>
      <c r="AF1" s="701"/>
      <c r="AG1" s="700" t="s">
        <v>9</v>
      </c>
    </row>
    <row r="2" spans="1:33" ht="13.5" customHeight="1" x14ac:dyDescent="0.45">
      <c r="A2" s="702"/>
      <c r="B2" s="685"/>
      <c r="C2" s="705"/>
      <c r="D2" s="702"/>
      <c r="E2" s="716" t="s">
        <v>12</v>
      </c>
      <c r="F2" s="694" t="s">
        <v>13</v>
      </c>
      <c r="G2" s="694" t="s">
        <v>14</v>
      </c>
      <c r="H2" s="694" t="s">
        <v>15</v>
      </c>
      <c r="I2" s="697" t="s">
        <v>16</v>
      </c>
      <c r="J2" s="694" t="s">
        <v>17</v>
      </c>
      <c r="K2" s="694" t="s">
        <v>18</v>
      </c>
      <c r="L2" s="694" t="s">
        <v>19</v>
      </c>
      <c r="M2" s="694" t="s">
        <v>20</v>
      </c>
      <c r="N2" s="697" t="s">
        <v>21</v>
      </c>
      <c r="O2" s="696" t="s">
        <v>22</v>
      </c>
      <c r="P2" s="696" t="s">
        <v>23</v>
      </c>
      <c r="Q2" s="696" t="s">
        <v>24</v>
      </c>
      <c r="R2" s="697" t="s">
        <v>25</v>
      </c>
      <c r="S2" s="708" t="s">
        <v>33</v>
      </c>
      <c r="T2" s="702"/>
      <c r="U2" s="702"/>
      <c r="V2" s="696" t="s">
        <v>34</v>
      </c>
      <c r="W2" s="702"/>
      <c r="X2" s="694" t="s">
        <v>147</v>
      </c>
      <c r="Y2" s="702"/>
      <c r="Z2" s="696" t="s">
        <v>37</v>
      </c>
      <c r="AA2" s="702"/>
      <c r="AB2" s="697" t="s">
        <v>148</v>
      </c>
      <c r="AC2" s="685"/>
      <c r="AD2" s="701"/>
      <c r="AE2" s="685"/>
      <c r="AF2" s="701"/>
      <c r="AG2" s="701"/>
    </row>
    <row r="3" spans="1:33" ht="13.5" customHeight="1" x14ac:dyDescent="0.45">
      <c r="A3" s="691"/>
      <c r="B3" s="691"/>
      <c r="C3" s="706"/>
      <c r="D3" s="691"/>
      <c r="E3" s="717"/>
      <c r="F3" s="691"/>
      <c r="G3" s="691"/>
      <c r="H3" s="691"/>
      <c r="I3" s="698"/>
      <c r="J3" s="691"/>
      <c r="K3" s="691"/>
      <c r="L3" s="691"/>
      <c r="M3" s="691"/>
      <c r="N3" s="698"/>
      <c r="O3" s="691"/>
      <c r="P3" s="691"/>
      <c r="Q3" s="691"/>
      <c r="R3" s="698"/>
      <c r="S3" s="5" t="s">
        <v>50</v>
      </c>
      <c r="T3" s="5" t="s">
        <v>51</v>
      </c>
      <c r="U3" s="5" t="s">
        <v>52</v>
      </c>
      <c r="V3" s="5" t="s">
        <v>50</v>
      </c>
      <c r="W3" s="5" t="s">
        <v>51</v>
      </c>
      <c r="X3" s="5" t="s">
        <v>50</v>
      </c>
      <c r="Y3" s="5" t="s">
        <v>51</v>
      </c>
      <c r="Z3" s="5" t="s">
        <v>50</v>
      </c>
      <c r="AA3" s="5" t="s">
        <v>51</v>
      </c>
      <c r="AB3" s="698"/>
      <c r="AC3" s="152">
        <v>447</v>
      </c>
      <c r="AD3" s="152">
        <v>456</v>
      </c>
      <c r="AE3" s="150" t="s">
        <v>149</v>
      </c>
      <c r="AF3" s="3" t="s">
        <v>150</v>
      </c>
      <c r="AG3" s="701"/>
    </row>
    <row r="4" spans="1:33" ht="13.5" customHeight="1" x14ac:dyDescent="0.45">
      <c r="A4" s="729" t="s">
        <v>151</v>
      </c>
      <c r="B4" s="132">
        <v>44682</v>
      </c>
      <c r="C4" s="133">
        <v>1128</v>
      </c>
      <c r="D4" s="134" t="s">
        <v>152</v>
      </c>
      <c r="E4" s="31" t="s">
        <v>55</v>
      </c>
      <c r="F4" s="32" t="s">
        <v>56</v>
      </c>
      <c r="G4" s="32" t="s">
        <v>57</v>
      </c>
      <c r="H4" s="32" t="s">
        <v>58</v>
      </c>
      <c r="I4" s="158" t="s">
        <v>59</v>
      </c>
      <c r="J4" s="32">
        <v>1.5</v>
      </c>
      <c r="K4" s="32">
        <v>30</v>
      </c>
      <c r="L4" s="32">
        <v>3</v>
      </c>
      <c r="M4" s="32">
        <v>100</v>
      </c>
      <c r="N4" s="158">
        <v>100</v>
      </c>
      <c r="O4" s="34">
        <v>6.3</v>
      </c>
      <c r="P4" s="32" t="s">
        <v>60</v>
      </c>
      <c r="Q4" s="32">
        <v>120</v>
      </c>
      <c r="R4" s="158">
        <v>3</v>
      </c>
      <c r="S4" s="32">
        <v>2.2000000000000002</v>
      </c>
      <c r="T4" s="32">
        <v>0.4</v>
      </c>
      <c r="U4" s="126">
        <f>(T4/S4)*100</f>
        <v>18.181818181818183</v>
      </c>
      <c r="V4" s="32">
        <v>496</v>
      </c>
      <c r="W4" s="32">
        <v>96</v>
      </c>
      <c r="X4" s="32">
        <v>7.0000000000000007E-2</v>
      </c>
      <c r="Y4" s="32">
        <v>0.01</v>
      </c>
      <c r="Z4" s="32">
        <v>83</v>
      </c>
      <c r="AA4" s="32">
        <v>4</v>
      </c>
      <c r="AB4" s="158">
        <v>1</v>
      </c>
      <c r="AC4" s="182"/>
      <c r="AD4" s="182"/>
      <c r="AE4" s="182"/>
      <c r="AF4" s="158"/>
      <c r="AG4" s="183"/>
    </row>
    <row r="5" spans="1:33" ht="13.5" customHeight="1" x14ac:dyDescent="0.45">
      <c r="A5" s="685"/>
      <c r="B5" s="33">
        <v>6</v>
      </c>
      <c r="C5" s="133">
        <v>1128</v>
      </c>
      <c r="D5" s="732" t="s">
        <v>54</v>
      </c>
      <c r="E5" s="31" t="s">
        <v>67</v>
      </c>
      <c r="F5" s="32" t="s">
        <v>56</v>
      </c>
      <c r="G5" s="32" t="s">
        <v>57</v>
      </c>
      <c r="H5" s="32" t="s">
        <v>58</v>
      </c>
      <c r="I5" s="158" t="s">
        <v>59</v>
      </c>
      <c r="J5" s="47">
        <v>0</v>
      </c>
      <c r="K5" s="32">
        <v>30</v>
      </c>
      <c r="L5" s="32">
        <v>3</v>
      </c>
      <c r="M5" s="32">
        <v>100</v>
      </c>
      <c r="N5" s="158">
        <v>100</v>
      </c>
      <c r="O5" s="34">
        <v>6.3</v>
      </c>
      <c r="P5" s="32" t="s">
        <v>60</v>
      </c>
      <c r="Q5" s="32">
        <v>120</v>
      </c>
      <c r="R5" s="158">
        <v>3</v>
      </c>
      <c r="S5" s="32">
        <v>0.13</v>
      </c>
      <c r="T5" s="32" t="s">
        <v>67</v>
      </c>
      <c r="U5" s="32" t="s">
        <v>67</v>
      </c>
      <c r="V5" s="32" t="s">
        <v>67</v>
      </c>
      <c r="W5" s="32" t="s">
        <v>67</v>
      </c>
      <c r="X5" s="32" t="s">
        <v>67</v>
      </c>
      <c r="Y5" s="32" t="s">
        <v>67</v>
      </c>
      <c r="Z5" s="32">
        <v>22</v>
      </c>
      <c r="AA5" s="32" t="s">
        <v>67</v>
      </c>
      <c r="AB5" s="158" t="s">
        <v>67</v>
      </c>
      <c r="AC5" s="182"/>
      <c r="AD5" s="182"/>
      <c r="AE5" s="182"/>
      <c r="AF5" s="158"/>
      <c r="AG5" s="183" t="s">
        <v>153</v>
      </c>
    </row>
    <row r="6" spans="1:33" ht="13.5" customHeight="1" x14ac:dyDescent="0.45">
      <c r="A6" s="685"/>
      <c r="B6" s="33">
        <v>7</v>
      </c>
      <c r="C6" s="133">
        <v>1128</v>
      </c>
      <c r="D6" s="685"/>
      <c r="E6" s="31" t="s">
        <v>55</v>
      </c>
      <c r="F6" s="32" t="s">
        <v>67</v>
      </c>
      <c r="G6" s="32" t="s">
        <v>57</v>
      </c>
      <c r="H6" s="32" t="s">
        <v>58</v>
      </c>
      <c r="I6" s="158" t="s">
        <v>59</v>
      </c>
      <c r="J6" s="32">
        <v>1.5</v>
      </c>
      <c r="K6" s="33">
        <v>0</v>
      </c>
      <c r="L6" s="32">
        <v>3</v>
      </c>
      <c r="M6" s="32">
        <v>100</v>
      </c>
      <c r="N6" s="158">
        <v>100</v>
      </c>
      <c r="O6" s="34">
        <v>6.3</v>
      </c>
      <c r="P6" s="32" t="s">
        <v>60</v>
      </c>
      <c r="Q6" s="32">
        <v>120</v>
      </c>
      <c r="R6" s="158">
        <v>3</v>
      </c>
      <c r="S6" s="32">
        <v>0</v>
      </c>
      <c r="T6" s="32" t="s">
        <v>67</v>
      </c>
      <c r="U6" s="32" t="s">
        <v>67</v>
      </c>
      <c r="V6" s="32">
        <v>0</v>
      </c>
      <c r="W6" s="32" t="s">
        <v>67</v>
      </c>
      <c r="X6" s="32" t="s">
        <v>67</v>
      </c>
      <c r="Y6" s="32" t="s">
        <v>67</v>
      </c>
      <c r="Z6" s="32" t="s">
        <v>67</v>
      </c>
      <c r="AA6" s="32" t="s">
        <v>67</v>
      </c>
      <c r="AB6" s="158" t="s">
        <v>67</v>
      </c>
      <c r="AC6" s="182"/>
      <c r="AD6" s="182"/>
      <c r="AE6" s="182"/>
      <c r="AF6" s="158"/>
      <c r="AG6" s="183"/>
    </row>
    <row r="7" spans="1:33" ht="13.5" customHeight="1" x14ac:dyDescent="0.45">
      <c r="A7" s="685"/>
      <c r="B7" s="33">
        <v>8</v>
      </c>
      <c r="C7" s="133">
        <v>1128</v>
      </c>
      <c r="D7" s="685"/>
      <c r="E7" s="31" t="s">
        <v>55</v>
      </c>
      <c r="F7" s="32" t="s">
        <v>56</v>
      </c>
      <c r="G7" s="32" t="s">
        <v>67</v>
      </c>
      <c r="H7" s="32" t="s">
        <v>58</v>
      </c>
      <c r="I7" s="158" t="s">
        <v>59</v>
      </c>
      <c r="J7" s="32">
        <v>1.5</v>
      </c>
      <c r="K7" s="32">
        <v>30</v>
      </c>
      <c r="L7" s="33">
        <v>0</v>
      </c>
      <c r="M7" s="32">
        <v>100</v>
      </c>
      <c r="N7" s="158">
        <v>100</v>
      </c>
      <c r="O7" s="34">
        <v>6.3</v>
      </c>
      <c r="P7" s="32" t="s">
        <v>60</v>
      </c>
      <c r="Q7" s="32">
        <v>120</v>
      </c>
      <c r="R7" s="158">
        <v>3</v>
      </c>
      <c r="S7" s="32">
        <v>1.52</v>
      </c>
      <c r="T7" s="32" t="s">
        <v>67</v>
      </c>
      <c r="U7" s="32" t="s">
        <v>67</v>
      </c>
      <c r="V7" s="32">
        <v>338</v>
      </c>
      <c r="W7" s="32" t="s">
        <v>67</v>
      </c>
      <c r="X7" s="32">
        <v>0.05</v>
      </c>
      <c r="Y7" s="32" t="s">
        <v>67</v>
      </c>
      <c r="Z7" s="32">
        <v>91</v>
      </c>
      <c r="AA7" s="32" t="s">
        <v>67</v>
      </c>
      <c r="AB7" s="158" t="s">
        <v>67</v>
      </c>
      <c r="AC7" s="182"/>
      <c r="AD7" s="182"/>
      <c r="AE7" s="182"/>
      <c r="AF7" s="158"/>
      <c r="AG7" s="183" t="s">
        <v>154</v>
      </c>
    </row>
    <row r="8" spans="1:33" ht="13.5" customHeight="1" x14ac:dyDescent="0.45">
      <c r="A8" s="685"/>
      <c r="B8" s="33">
        <v>9</v>
      </c>
      <c r="C8" s="133">
        <v>1128</v>
      </c>
      <c r="D8" s="685"/>
      <c r="E8" s="31" t="s">
        <v>55</v>
      </c>
      <c r="F8" s="32" t="s">
        <v>56</v>
      </c>
      <c r="G8" s="32" t="s">
        <v>57</v>
      </c>
      <c r="H8" s="32" t="s">
        <v>67</v>
      </c>
      <c r="I8" s="158" t="s">
        <v>59</v>
      </c>
      <c r="J8" s="32">
        <v>1.5</v>
      </c>
      <c r="K8" s="32">
        <v>30</v>
      </c>
      <c r="L8" s="32">
        <v>3</v>
      </c>
      <c r="M8" s="33">
        <v>0</v>
      </c>
      <c r="N8" s="158">
        <v>100</v>
      </c>
      <c r="O8" s="34">
        <v>6.3</v>
      </c>
      <c r="P8" s="32" t="s">
        <v>60</v>
      </c>
      <c r="Q8" s="32">
        <v>120</v>
      </c>
      <c r="R8" s="158">
        <v>3</v>
      </c>
      <c r="S8" s="32">
        <v>0</v>
      </c>
      <c r="T8" s="32" t="s">
        <v>67</v>
      </c>
      <c r="U8" s="32" t="s">
        <v>67</v>
      </c>
      <c r="V8" s="32">
        <v>0</v>
      </c>
      <c r="W8" s="32" t="s">
        <v>67</v>
      </c>
      <c r="X8" s="32" t="s">
        <v>67</v>
      </c>
      <c r="Y8" s="32" t="s">
        <v>67</v>
      </c>
      <c r="Z8" s="32" t="s">
        <v>67</v>
      </c>
      <c r="AA8" s="32" t="s">
        <v>67</v>
      </c>
      <c r="AB8" s="158" t="s">
        <v>67</v>
      </c>
      <c r="AC8" s="182"/>
      <c r="AD8" s="182"/>
      <c r="AE8" s="182"/>
      <c r="AF8" s="158"/>
      <c r="AG8" s="183"/>
    </row>
    <row r="9" spans="1:33" ht="13.5" customHeight="1" x14ac:dyDescent="0.45">
      <c r="A9" s="685"/>
      <c r="B9" s="33">
        <v>10</v>
      </c>
      <c r="C9" s="133">
        <v>1128</v>
      </c>
      <c r="D9" s="134" t="s">
        <v>155</v>
      </c>
      <c r="E9" s="31" t="s">
        <v>55</v>
      </c>
      <c r="F9" s="32" t="s">
        <v>56</v>
      </c>
      <c r="G9" s="32" t="s">
        <v>57</v>
      </c>
      <c r="H9" s="32" t="s">
        <v>58</v>
      </c>
      <c r="I9" s="158" t="s">
        <v>59</v>
      </c>
      <c r="J9" s="32">
        <v>1.5</v>
      </c>
      <c r="K9" s="32">
        <v>30</v>
      </c>
      <c r="L9" s="32">
        <v>3</v>
      </c>
      <c r="M9" s="32">
        <v>100</v>
      </c>
      <c r="N9" s="158">
        <v>100</v>
      </c>
      <c r="O9" s="34">
        <v>6.3</v>
      </c>
      <c r="P9" s="32" t="s">
        <v>60</v>
      </c>
      <c r="Q9" s="32">
        <v>120</v>
      </c>
      <c r="R9" s="158">
        <v>3</v>
      </c>
      <c r="S9" s="32">
        <v>0</v>
      </c>
      <c r="T9" s="32" t="s">
        <v>67</v>
      </c>
      <c r="U9" s="32" t="s">
        <v>67</v>
      </c>
      <c r="V9" s="32">
        <v>0</v>
      </c>
      <c r="W9" s="32" t="s">
        <v>67</v>
      </c>
      <c r="X9" s="32" t="s">
        <v>67</v>
      </c>
      <c r="Y9" s="32" t="s">
        <v>67</v>
      </c>
      <c r="Z9" s="32" t="s">
        <v>67</v>
      </c>
      <c r="AA9" s="32" t="s">
        <v>67</v>
      </c>
      <c r="AB9" s="158" t="s">
        <v>67</v>
      </c>
      <c r="AC9" s="182"/>
      <c r="AD9" s="182"/>
      <c r="AE9" s="182"/>
      <c r="AF9" s="158"/>
      <c r="AG9" s="183"/>
    </row>
    <row r="10" spans="1:33" ht="13.5" customHeight="1" x14ac:dyDescent="0.45">
      <c r="A10" s="685"/>
      <c r="B10" s="33">
        <v>11</v>
      </c>
      <c r="C10" s="133">
        <v>1128</v>
      </c>
      <c r="D10" s="134" t="s">
        <v>156</v>
      </c>
      <c r="E10" s="31" t="s">
        <v>55</v>
      </c>
      <c r="F10" s="32" t="s">
        <v>56</v>
      </c>
      <c r="G10" s="32" t="s">
        <v>57</v>
      </c>
      <c r="H10" s="32" t="s">
        <v>58</v>
      </c>
      <c r="I10" s="158" t="s">
        <v>59</v>
      </c>
      <c r="J10" s="32">
        <v>1.5</v>
      </c>
      <c r="K10" s="32">
        <v>30</v>
      </c>
      <c r="L10" s="32">
        <v>3</v>
      </c>
      <c r="M10" s="32">
        <v>100</v>
      </c>
      <c r="N10" s="158">
        <v>100</v>
      </c>
      <c r="O10" s="34">
        <v>7</v>
      </c>
      <c r="P10" s="33" t="s">
        <v>63</v>
      </c>
      <c r="Q10" s="32">
        <v>120</v>
      </c>
      <c r="R10" s="158">
        <v>3</v>
      </c>
      <c r="S10" s="32">
        <v>0.19</v>
      </c>
      <c r="T10" s="32" t="s">
        <v>67</v>
      </c>
      <c r="U10" s="32" t="s">
        <v>67</v>
      </c>
      <c r="V10" s="32">
        <v>42</v>
      </c>
      <c r="W10" s="32" t="s">
        <v>67</v>
      </c>
      <c r="X10" s="32" t="s">
        <v>67</v>
      </c>
      <c r="Y10" s="32" t="s">
        <v>67</v>
      </c>
      <c r="Z10" s="32">
        <v>35</v>
      </c>
      <c r="AA10" s="32" t="s">
        <v>67</v>
      </c>
      <c r="AB10" s="158" t="s">
        <v>67</v>
      </c>
      <c r="AC10" s="182"/>
      <c r="AD10" s="182"/>
      <c r="AE10" s="182"/>
      <c r="AF10" s="158"/>
      <c r="AG10" s="183" t="s">
        <v>153</v>
      </c>
    </row>
    <row r="11" spans="1:33" ht="13.5" customHeight="1" x14ac:dyDescent="0.45">
      <c r="A11" s="685"/>
      <c r="B11" s="33" t="s">
        <v>157</v>
      </c>
      <c r="C11" s="133">
        <v>1128</v>
      </c>
      <c r="D11" s="134" t="s">
        <v>152</v>
      </c>
      <c r="E11" s="31" t="s">
        <v>55</v>
      </c>
      <c r="F11" s="32" t="s">
        <v>56</v>
      </c>
      <c r="G11" s="32" t="s">
        <v>57</v>
      </c>
      <c r="H11" s="32" t="s">
        <v>58</v>
      </c>
      <c r="I11" s="158" t="s">
        <v>59</v>
      </c>
      <c r="J11" s="32">
        <v>1.5</v>
      </c>
      <c r="K11" s="32">
        <v>30</v>
      </c>
      <c r="L11" s="32">
        <v>3</v>
      </c>
      <c r="M11" s="32">
        <v>100</v>
      </c>
      <c r="N11" s="158">
        <v>100</v>
      </c>
      <c r="O11" s="34">
        <v>6.3</v>
      </c>
      <c r="P11" s="32" t="s">
        <v>60</v>
      </c>
      <c r="Q11" s="32">
        <v>120</v>
      </c>
      <c r="R11" s="158">
        <v>3</v>
      </c>
      <c r="S11" s="32">
        <v>2.6</v>
      </c>
      <c r="T11" s="32">
        <v>0.1</v>
      </c>
      <c r="U11" s="126">
        <f>(T11/S11)*100</f>
        <v>3.8461538461538463</v>
      </c>
      <c r="V11" s="32">
        <v>578</v>
      </c>
      <c r="W11" s="32">
        <v>26</v>
      </c>
      <c r="X11" s="32">
        <v>0.08</v>
      </c>
      <c r="Y11" s="32">
        <v>4.0000000000000001E-3</v>
      </c>
      <c r="Z11" s="32">
        <v>83.1</v>
      </c>
      <c r="AA11" s="32">
        <v>0.3</v>
      </c>
      <c r="AB11" s="158">
        <v>2</v>
      </c>
      <c r="AC11" s="182"/>
      <c r="AD11" s="182"/>
      <c r="AE11" s="182"/>
      <c r="AF11" s="158"/>
      <c r="AG11" s="183"/>
    </row>
    <row r="12" spans="1:33" ht="13.5" customHeight="1" x14ac:dyDescent="0.45">
      <c r="A12" s="685"/>
      <c r="B12" s="33">
        <v>16</v>
      </c>
      <c r="C12" s="133">
        <v>1128</v>
      </c>
      <c r="D12" s="134" t="s">
        <v>158</v>
      </c>
      <c r="E12" s="31" t="s">
        <v>55</v>
      </c>
      <c r="F12" s="32" t="s">
        <v>56</v>
      </c>
      <c r="G12" s="32" t="s">
        <v>57</v>
      </c>
      <c r="H12" s="32" t="s">
        <v>58</v>
      </c>
      <c r="I12" s="158" t="s">
        <v>59</v>
      </c>
      <c r="J12" s="32">
        <v>1.5</v>
      </c>
      <c r="K12" s="32">
        <v>30</v>
      </c>
      <c r="L12" s="32">
        <v>3</v>
      </c>
      <c r="M12" s="32">
        <v>100</v>
      </c>
      <c r="N12" s="158">
        <v>100</v>
      </c>
      <c r="O12" s="34">
        <v>6.3</v>
      </c>
      <c r="P12" s="32" t="s">
        <v>60</v>
      </c>
      <c r="Q12" s="32">
        <v>120</v>
      </c>
      <c r="R12" s="184">
        <v>2</v>
      </c>
      <c r="S12" s="32">
        <v>1.85</v>
      </c>
      <c r="T12" s="32" t="s">
        <v>67</v>
      </c>
      <c r="U12" s="32" t="s">
        <v>67</v>
      </c>
      <c r="V12" s="32">
        <v>617</v>
      </c>
      <c r="W12" s="32" t="s">
        <v>67</v>
      </c>
      <c r="X12" s="32">
        <v>8.5999999999999993E-2</v>
      </c>
      <c r="Y12" s="32" t="s">
        <v>67</v>
      </c>
      <c r="Z12" s="32">
        <v>83</v>
      </c>
      <c r="AA12" s="32" t="s">
        <v>67</v>
      </c>
      <c r="AB12" s="158" t="s">
        <v>67</v>
      </c>
      <c r="AC12" s="182"/>
      <c r="AD12" s="182"/>
      <c r="AE12" s="182"/>
      <c r="AF12" s="158"/>
      <c r="AG12" s="730" t="s">
        <v>159</v>
      </c>
    </row>
    <row r="13" spans="1:33" ht="13.5" customHeight="1" x14ac:dyDescent="0.45">
      <c r="A13" s="691"/>
      <c r="B13" s="175">
        <v>17</v>
      </c>
      <c r="C13" s="135">
        <v>1128</v>
      </c>
      <c r="D13" s="185" t="s">
        <v>158</v>
      </c>
      <c r="E13" s="49" t="s">
        <v>55</v>
      </c>
      <c r="F13" s="165" t="s">
        <v>56</v>
      </c>
      <c r="G13" s="165" t="s">
        <v>57</v>
      </c>
      <c r="H13" s="165" t="s">
        <v>58</v>
      </c>
      <c r="I13" s="50" t="s">
        <v>59</v>
      </c>
      <c r="J13" s="165">
        <v>1.5</v>
      </c>
      <c r="K13" s="165">
        <v>30</v>
      </c>
      <c r="L13" s="165">
        <v>3</v>
      </c>
      <c r="M13" s="165">
        <v>100</v>
      </c>
      <c r="N13" s="50">
        <v>100</v>
      </c>
      <c r="O13" s="166">
        <v>6.3</v>
      </c>
      <c r="P13" s="165" t="s">
        <v>60</v>
      </c>
      <c r="Q13" s="165">
        <v>120</v>
      </c>
      <c r="R13" s="136">
        <v>1</v>
      </c>
      <c r="S13" s="165">
        <v>1.02</v>
      </c>
      <c r="T13" s="165" t="s">
        <v>67</v>
      </c>
      <c r="U13" s="165" t="s">
        <v>67</v>
      </c>
      <c r="V13" s="165">
        <v>681</v>
      </c>
      <c r="W13" s="165" t="s">
        <v>67</v>
      </c>
      <c r="X13" s="165">
        <v>9.5000000000000001E-2</v>
      </c>
      <c r="Y13" s="165" t="s">
        <v>67</v>
      </c>
      <c r="Z13" s="165">
        <v>85</v>
      </c>
      <c r="AA13" s="165" t="s">
        <v>67</v>
      </c>
      <c r="AB13" s="50" t="s">
        <v>67</v>
      </c>
      <c r="AC13" s="137"/>
      <c r="AD13" s="137"/>
      <c r="AE13" s="137"/>
      <c r="AF13" s="50"/>
      <c r="AG13" s="698"/>
    </row>
    <row r="14" spans="1:33" ht="13.5" customHeight="1" x14ac:dyDescent="0.45">
      <c r="A14" s="729" t="s">
        <v>160</v>
      </c>
      <c r="B14" s="138">
        <v>44621</v>
      </c>
      <c r="C14" s="133">
        <v>1132</v>
      </c>
      <c r="D14" s="139" t="s">
        <v>152</v>
      </c>
      <c r="E14" s="31" t="s">
        <v>55</v>
      </c>
      <c r="F14" s="32" t="s">
        <v>56</v>
      </c>
      <c r="G14" s="32" t="s">
        <v>57</v>
      </c>
      <c r="H14" s="32" t="s">
        <v>58</v>
      </c>
      <c r="I14" s="158" t="s">
        <v>59</v>
      </c>
      <c r="J14" s="32">
        <v>1.5</v>
      </c>
      <c r="K14" s="32">
        <v>30</v>
      </c>
      <c r="L14" s="32">
        <v>3</v>
      </c>
      <c r="M14" s="32">
        <v>100</v>
      </c>
      <c r="N14" s="158">
        <v>100</v>
      </c>
      <c r="O14" s="34">
        <v>6.3</v>
      </c>
      <c r="P14" s="32" t="s">
        <v>60</v>
      </c>
      <c r="Q14" s="32">
        <v>120</v>
      </c>
      <c r="R14" s="158">
        <v>1</v>
      </c>
      <c r="S14" s="32">
        <v>0.81</v>
      </c>
      <c r="T14" s="32">
        <v>0.08</v>
      </c>
      <c r="U14" s="126">
        <f t="shared" ref="U14:U18" si="0">(T14/S14)*100</f>
        <v>9.8765432098765427</v>
      </c>
      <c r="V14" s="32">
        <v>539</v>
      </c>
      <c r="W14" s="32">
        <v>56</v>
      </c>
      <c r="X14" s="32">
        <v>0.15</v>
      </c>
      <c r="Y14" s="32">
        <v>0.02</v>
      </c>
      <c r="Z14" s="32">
        <v>80</v>
      </c>
      <c r="AA14" s="32">
        <v>2</v>
      </c>
      <c r="AB14" s="158">
        <v>0</v>
      </c>
      <c r="AC14" s="182"/>
      <c r="AD14" s="182"/>
      <c r="AE14" s="182">
        <f t="shared" ref="AE14:AE40" si="1">S14/(9.342*Q14*60)*100</f>
        <v>1.2042389210019269E-3</v>
      </c>
      <c r="AF14" s="186">
        <f t="shared" ref="AF14:AF40" si="2">AE14/0.54</f>
        <v>2.2300720759294941E-3</v>
      </c>
      <c r="AG14" s="183" t="s">
        <v>161</v>
      </c>
    </row>
    <row r="15" spans="1:33" ht="13.5" customHeight="1" x14ac:dyDescent="0.45">
      <c r="A15" s="685"/>
      <c r="B15" s="132">
        <v>44716</v>
      </c>
      <c r="C15" s="133">
        <v>1132</v>
      </c>
      <c r="D15" s="733" t="s">
        <v>162</v>
      </c>
      <c r="E15" s="31" t="s">
        <v>55</v>
      </c>
      <c r="F15" s="32" t="s">
        <v>56</v>
      </c>
      <c r="G15" s="32" t="s">
        <v>57</v>
      </c>
      <c r="H15" s="32" t="s">
        <v>58</v>
      </c>
      <c r="I15" s="158" t="s">
        <v>59</v>
      </c>
      <c r="J15" s="32">
        <v>1.5</v>
      </c>
      <c r="K15" s="32">
        <v>30</v>
      </c>
      <c r="L15" s="33">
        <v>1</v>
      </c>
      <c r="M15" s="32">
        <v>100</v>
      </c>
      <c r="N15" s="158">
        <v>100</v>
      </c>
      <c r="O15" s="34">
        <v>6.3</v>
      </c>
      <c r="P15" s="32" t="s">
        <v>60</v>
      </c>
      <c r="Q15" s="32">
        <v>120</v>
      </c>
      <c r="R15" s="158">
        <v>1</v>
      </c>
      <c r="S15" s="32">
        <v>0.54</v>
      </c>
      <c r="T15" s="32">
        <v>0.04</v>
      </c>
      <c r="U15" s="126">
        <f t="shared" si="0"/>
        <v>7.4074074074074066</v>
      </c>
      <c r="V15" s="32">
        <v>359</v>
      </c>
      <c r="W15" s="32">
        <v>26</v>
      </c>
      <c r="X15" s="32">
        <v>0.1</v>
      </c>
      <c r="Y15" s="32">
        <v>7.0000000000000001E-3</v>
      </c>
      <c r="Z15" s="32">
        <v>88.8</v>
      </c>
      <c r="AA15" s="32">
        <v>0.1</v>
      </c>
      <c r="AB15" s="158">
        <v>0</v>
      </c>
      <c r="AC15" s="182"/>
      <c r="AD15" s="182"/>
      <c r="AE15" s="182">
        <f t="shared" si="1"/>
        <v>8.0282594733461804E-4</v>
      </c>
      <c r="AF15" s="186">
        <f t="shared" si="2"/>
        <v>1.4867147172863296E-3</v>
      </c>
      <c r="AG15" s="183"/>
    </row>
    <row r="16" spans="1:33" ht="13.5" customHeight="1" x14ac:dyDescent="0.45">
      <c r="A16" s="685"/>
      <c r="B16" s="132">
        <v>44811</v>
      </c>
      <c r="C16" s="133">
        <v>1132</v>
      </c>
      <c r="D16" s="685"/>
      <c r="E16" s="31" t="s">
        <v>55</v>
      </c>
      <c r="F16" s="32" t="s">
        <v>56</v>
      </c>
      <c r="G16" s="32" t="s">
        <v>57</v>
      </c>
      <c r="H16" s="32" t="s">
        <v>58</v>
      </c>
      <c r="I16" s="158" t="s">
        <v>59</v>
      </c>
      <c r="J16" s="32">
        <v>1.5</v>
      </c>
      <c r="K16" s="32">
        <v>30</v>
      </c>
      <c r="L16" s="33">
        <v>6</v>
      </c>
      <c r="M16" s="32">
        <v>100</v>
      </c>
      <c r="N16" s="158">
        <v>100</v>
      </c>
      <c r="O16" s="34">
        <v>6.3</v>
      </c>
      <c r="P16" s="32" t="s">
        <v>60</v>
      </c>
      <c r="Q16" s="32">
        <v>120</v>
      </c>
      <c r="R16" s="158">
        <v>1</v>
      </c>
      <c r="S16" s="32">
        <v>0.93</v>
      </c>
      <c r="T16" s="32">
        <v>7.0000000000000007E-2</v>
      </c>
      <c r="U16" s="126">
        <f t="shared" si="0"/>
        <v>7.5268817204301079</v>
      </c>
      <c r="V16" s="32">
        <v>623</v>
      </c>
      <c r="W16" s="32">
        <v>46</v>
      </c>
      <c r="X16" s="32">
        <v>0.17</v>
      </c>
      <c r="Y16" s="32">
        <v>0.01</v>
      </c>
      <c r="Z16" s="32">
        <v>75</v>
      </c>
      <c r="AA16" s="32">
        <v>1</v>
      </c>
      <c r="AB16" s="158">
        <v>0</v>
      </c>
      <c r="AC16" s="182"/>
      <c r="AD16" s="182"/>
      <c r="AE16" s="182">
        <f t="shared" si="1"/>
        <v>1.3826446870762864E-3</v>
      </c>
      <c r="AF16" s="186">
        <f t="shared" si="2"/>
        <v>2.5604531242153449E-3</v>
      </c>
      <c r="AG16" s="183"/>
    </row>
    <row r="17" spans="1:33" ht="13.5" customHeight="1" x14ac:dyDescent="0.45">
      <c r="A17" s="685"/>
      <c r="B17" s="132">
        <v>44905</v>
      </c>
      <c r="C17" s="133">
        <v>1132</v>
      </c>
      <c r="D17" s="685"/>
      <c r="E17" s="31" t="s">
        <v>55</v>
      </c>
      <c r="F17" s="32" t="s">
        <v>56</v>
      </c>
      <c r="G17" s="32" t="s">
        <v>57</v>
      </c>
      <c r="H17" s="32" t="s">
        <v>58</v>
      </c>
      <c r="I17" s="158" t="s">
        <v>59</v>
      </c>
      <c r="J17" s="32">
        <v>1.5</v>
      </c>
      <c r="K17" s="32">
        <v>30</v>
      </c>
      <c r="L17" s="33">
        <v>9</v>
      </c>
      <c r="M17" s="32">
        <v>100</v>
      </c>
      <c r="N17" s="158">
        <v>100</v>
      </c>
      <c r="O17" s="34">
        <v>6.3</v>
      </c>
      <c r="P17" s="32" t="s">
        <v>60</v>
      </c>
      <c r="Q17" s="32">
        <v>120</v>
      </c>
      <c r="R17" s="158">
        <v>1</v>
      </c>
      <c r="S17" s="32">
        <v>0.68</v>
      </c>
      <c r="T17" s="32">
        <v>0.08</v>
      </c>
      <c r="U17" s="126">
        <f t="shared" si="0"/>
        <v>11.76470588235294</v>
      </c>
      <c r="V17" s="32">
        <v>456</v>
      </c>
      <c r="W17" s="32">
        <v>56</v>
      </c>
      <c r="X17" s="32">
        <v>0.13</v>
      </c>
      <c r="Y17" s="32">
        <v>0.02</v>
      </c>
      <c r="Z17" s="32">
        <v>72</v>
      </c>
      <c r="AA17" s="32">
        <v>4</v>
      </c>
      <c r="AB17" s="158">
        <v>1</v>
      </c>
      <c r="AC17" s="182"/>
      <c r="AD17" s="182"/>
      <c r="AE17" s="182">
        <f t="shared" si="1"/>
        <v>1.0109660077547041E-3</v>
      </c>
      <c r="AF17" s="186">
        <f t="shared" si="2"/>
        <v>1.8721592736198223E-3</v>
      </c>
      <c r="AG17" s="183"/>
    </row>
    <row r="18" spans="1:33" ht="13.5" customHeight="1" x14ac:dyDescent="0.45">
      <c r="A18" s="691"/>
      <c r="B18" s="175" t="s">
        <v>70</v>
      </c>
      <c r="C18" s="135">
        <v>1132</v>
      </c>
      <c r="D18" s="691"/>
      <c r="E18" s="49" t="s">
        <v>55</v>
      </c>
      <c r="F18" s="165" t="s">
        <v>56</v>
      </c>
      <c r="G18" s="165" t="s">
        <v>57</v>
      </c>
      <c r="H18" s="165" t="s">
        <v>58</v>
      </c>
      <c r="I18" s="50" t="s">
        <v>59</v>
      </c>
      <c r="J18" s="165">
        <v>1.5</v>
      </c>
      <c r="K18" s="165">
        <v>30</v>
      </c>
      <c r="L18" s="175">
        <v>12</v>
      </c>
      <c r="M18" s="165">
        <v>100</v>
      </c>
      <c r="N18" s="50">
        <v>100</v>
      </c>
      <c r="O18" s="166">
        <v>6.3</v>
      </c>
      <c r="P18" s="165" t="s">
        <v>60</v>
      </c>
      <c r="Q18" s="165">
        <v>120</v>
      </c>
      <c r="R18" s="50">
        <v>1</v>
      </c>
      <c r="S18" s="165">
        <v>0.6</v>
      </c>
      <c r="T18" s="165">
        <v>0.1</v>
      </c>
      <c r="U18" s="187">
        <f t="shared" si="0"/>
        <v>16.666666666666668</v>
      </c>
      <c r="V18" s="165">
        <v>382</v>
      </c>
      <c r="W18" s="165">
        <v>79</v>
      </c>
      <c r="X18" s="165">
        <v>0.11</v>
      </c>
      <c r="Y18" s="165">
        <v>0.02</v>
      </c>
      <c r="Z18" s="165">
        <v>72</v>
      </c>
      <c r="AA18" s="165">
        <v>5</v>
      </c>
      <c r="AB18" s="50">
        <v>0</v>
      </c>
      <c r="AC18" s="182"/>
      <c r="AD18" s="182"/>
      <c r="AE18" s="182">
        <f t="shared" si="1"/>
        <v>8.9202883037179769E-4</v>
      </c>
      <c r="AF18" s="186">
        <f t="shared" si="2"/>
        <v>1.6519052414292548E-3</v>
      </c>
      <c r="AG18" s="140"/>
    </row>
    <row r="19" spans="1:33" ht="13.5" customHeight="1" x14ac:dyDescent="0.45">
      <c r="A19" s="729" t="s">
        <v>163</v>
      </c>
      <c r="B19" s="138">
        <v>44621</v>
      </c>
      <c r="C19" s="141">
        <v>1135</v>
      </c>
      <c r="D19" s="734" t="s">
        <v>164</v>
      </c>
      <c r="E19" s="142" t="s">
        <v>55</v>
      </c>
      <c r="F19" s="143" t="s">
        <v>56</v>
      </c>
      <c r="G19" s="143" t="s">
        <v>57</v>
      </c>
      <c r="H19" s="143" t="s">
        <v>58</v>
      </c>
      <c r="I19" s="188" t="s">
        <v>59</v>
      </c>
      <c r="J19" s="143">
        <v>1.5</v>
      </c>
      <c r="K19" s="143">
        <v>30</v>
      </c>
      <c r="L19" s="143">
        <v>3</v>
      </c>
      <c r="M19" s="144">
        <v>0.1</v>
      </c>
      <c r="N19" s="188">
        <v>100</v>
      </c>
      <c r="O19" s="145">
        <v>6.3</v>
      </c>
      <c r="P19" s="143" t="s">
        <v>60</v>
      </c>
      <c r="Q19" s="143">
        <v>120</v>
      </c>
      <c r="R19" s="188">
        <v>1</v>
      </c>
      <c r="S19" s="143">
        <v>3.0000000000000001E-3</v>
      </c>
      <c r="T19" s="143" t="s">
        <v>67</v>
      </c>
      <c r="U19" s="143" t="s">
        <v>67</v>
      </c>
      <c r="V19" s="143">
        <v>2</v>
      </c>
      <c r="W19" s="143" t="s">
        <v>67</v>
      </c>
      <c r="X19" s="143">
        <v>5.9999999999999995E-4</v>
      </c>
      <c r="Y19" s="143" t="s">
        <v>67</v>
      </c>
      <c r="Z19" s="143" t="s">
        <v>67</v>
      </c>
      <c r="AA19" s="143" t="s">
        <v>67</v>
      </c>
      <c r="AB19" s="188" t="s">
        <v>67</v>
      </c>
      <c r="AC19" s="182"/>
      <c r="AD19" s="182"/>
      <c r="AE19" s="182">
        <f t="shared" si="1"/>
        <v>4.4601441518589893E-6</v>
      </c>
      <c r="AF19" s="186">
        <f t="shared" si="2"/>
        <v>8.2595262071462751E-6</v>
      </c>
      <c r="AG19" s="183" t="s">
        <v>165</v>
      </c>
    </row>
    <row r="20" spans="1:33" ht="13.5" customHeight="1" x14ac:dyDescent="0.45">
      <c r="A20" s="685"/>
      <c r="B20" s="132">
        <v>44716</v>
      </c>
      <c r="C20" s="133">
        <v>1135</v>
      </c>
      <c r="D20" s="685"/>
      <c r="E20" s="31" t="s">
        <v>55</v>
      </c>
      <c r="F20" s="32" t="s">
        <v>56</v>
      </c>
      <c r="G20" s="32" t="s">
        <v>57</v>
      </c>
      <c r="H20" s="32" t="s">
        <v>58</v>
      </c>
      <c r="I20" s="158" t="s">
        <v>59</v>
      </c>
      <c r="J20" s="32">
        <v>1.5</v>
      </c>
      <c r="K20" s="32">
        <v>30</v>
      </c>
      <c r="L20" s="32">
        <v>3</v>
      </c>
      <c r="M20" s="33">
        <v>1</v>
      </c>
      <c r="N20" s="158">
        <v>100</v>
      </c>
      <c r="O20" s="34">
        <v>6.3</v>
      </c>
      <c r="P20" s="32" t="s">
        <v>60</v>
      </c>
      <c r="Q20" s="32">
        <v>120</v>
      </c>
      <c r="R20" s="158">
        <v>1</v>
      </c>
      <c r="S20" s="32">
        <v>7.0000000000000001E-3</v>
      </c>
      <c r="T20" s="32">
        <v>3.0000000000000001E-3</v>
      </c>
      <c r="U20" s="126">
        <f t="shared" ref="U20:U22" si="3">(T20/S20)*100</f>
        <v>42.857142857142854</v>
      </c>
      <c r="V20" s="32">
        <v>5</v>
      </c>
      <c r="W20" s="32">
        <v>2</v>
      </c>
      <c r="X20" s="32">
        <v>1.2999999999999999E-3</v>
      </c>
      <c r="Y20" s="32">
        <v>5.9999999999999995E-4</v>
      </c>
      <c r="Z20" s="32">
        <v>90</v>
      </c>
      <c r="AA20" s="32">
        <v>9</v>
      </c>
      <c r="AB20" s="158">
        <v>1</v>
      </c>
      <c r="AC20" s="182"/>
      <c r="AD20" s="182"/>
      <c r="AE20" s="182">
        <f t="shared" si="1"/>
        <v>1.0407003021004307E-5</v>
      </c>
      <c r="AF20" s="186">
        <f t="shared" si="2"/>
        <v>1.9272227816674641E-5</v>
      </c>
      <c r="AG20" s="183" t="s">
        <v>166</v>
      </c>
    </row>
    <row r="21" spans="1:33" ht="13.5" customHeight="1" x14ac:dyDescent="0.45">
      <c r="A21" s="685"/>
      <c r="B21" s="132">
        <v>44811</v>
      </c>
      <c r="C21" s="133">
        <v>1135</v>
      </c>
      <c r="D21" s="685"/>
      <c r="E21" s="31" t="s">
        <v>55</v>
      </c>
      <c r="F21" s="32" t="s">
        <v>56</v>
      </c>
      <c r="G21" s="32" t="s">
        <v>57</v>
      </c>
      <c r="H21" s="32" t="s">
        <v>58</v>
      </c>
      <c r="I21" s="158" t="s">
        <v>59</v>
      </c>
      <c r="J21" s="32">
        <v>1.5</v>
      </c>
      <c r="K21" s="32">
        <v>30</v>
      </c>
      <c r="L21" s="32">
        <v>3</v>
      </c>
      <c r="M21" s="33">
        <v>10</v>
      </c>
      <c r="N21" s="158">
        <v>100</v>
      </c>
      <c r="O21" s="34">
        <v>6.3</v>
      </c>
      <c r="P21" s="32" t="s">
        <v>60</v>
      </c>
      <c r="Q21" s="32">
        <v>120</v>
      </c>
      <c r="R21" s="158">
        <v>1</v>
      </c>
      <c r="S21" s="32">
        <v>0.44</v>
      </c>
      <c r="T21" s="32">
        <v>0.05</v>
      </c>
      <c r="U21" s="126">
        <f t="shared" si="3"/>
        <v>11.363636363636365</v>
      </c>
      <c r="V21" s="32">
        <v>295</v>
      </c>
      <c r="W21" s="32">
        <v>32</v>
      </c>
      <c r="X21" s="32">
        <v>8.2000000000000003E-2</v>
      </c>
      <c r="Y21" s="32">
        <v>8.9999999999999993E-3</v>
      </c>
      <c r="Z21" s="32">
        <v>91</v>
      </c>
      <c r="AA21" s="32">
        <v>1</v>
      </c>
      <c r="AB21" s="158">
        <v>1</v>
      </c>
      <c r="AC21" s="182"/>
      <c r="AD21" s="182"/>
      <c r="AE21" s="182">
        <f t="shared" si="1"/>
        <v>6.5415447560598493E-4</v>
      </c>
      <c r="AF21" s="186">
        <f t="shared" si="2"/>
        <v>1.2113971770481202E-3</v>
      </c>
      <c r="AG21" s="183"/>
    </row>
    <row r="22" spans="1:33" ht="13.5" customHeight="1" x14ac:dyDescent="0.45">
      <c r="A22" s="691"/>
      <c r="B22" s="189">
        <v>44905</v>
      </c>
      <c r="C22" s="135">
        <v>1135</v>
      </c>
      <c r="D22" s="691"/>
      <c r="E22" s="49" t="s">
        <v>55</v>
      </c>
      <c r="F22" s="165" t="s">
        <v>56</v>
      </c>
      <c r="G22" s="165" t="s">
        <v>57</v>
      </c>
      <c r="H22" s="165" t="s">
        <v>58</v>
      </c>
      <c r="I22" s="50" t="s">
        <v>59</v>
      </c>
      <c r="J22" s="165">
        <v>1.5</v>
      </c>
      <c r="K22" s="165">
        <v>30</v>
      </c>
      <c r="L22" s="165">
        <v>3</v>
      </c>
      <c r="M22" s="175">
        <v>250</v>
      </c>
      <c r="N22" s="50">
        <v>100</v>
      </c>
      <c r="O22" s="166">
        <v>6.3</v>
      </c>
      <c r="P22" s="165" t="s">
        <v>60</v>
      </c>
      <c r="Q22" s="32">
        <v>120</v>
      </c>
      <c r="R22" s="50">
        <v>1</v>
      </c>
      <c r="S22" s="165">
        <v>0.69</v>
      </c>
      <c r="T22" s="165">
        <v>0.03</v>
      </c>
      <c r="U22" s="187">
        <f t="shared" si="3"/>
        <v>4.3478260869565215</v>
      </c>
      <c r="V22" s="165">
        <v>457</v>
      </c>
      <c r="W22" s="165">
        <v>21</v>
      </c>
      <c r="X22" s="165">
        <v>0.127</v>
      </c>
      <c r="Y22" s="165">
        <v>6.0000000000000001E-3</v>
      </c>
      <c r="Z22" s="165">
        <v>81.7</v>
      </c>
      <c r="AA22" s="165">
        <v>0.4</v>
      </c>
      <c r="AB22" s="50">
        <v>1</v>
      </c>
      <c r="AC22" s="182"/>
      <c r="AD22" s="182"/>
      <c r="AE22" s="182">
        <f t="shared" si="1"/>
        <v>1.0258331549275674E-3</v>
      </c>
      <c r="AF22" s="186">
        <f t="shared" si="2"/>
        <v>1.8996910276436432E-3</v>
      </c>
      <c r="AG22" s="140"/>
    </row>
    <row r="23" spans="1:33" ht="13.5" customHeight="1" x14ac:dyDescent="0.45">
      <c r="A23" s="731" t="s">
        <v>167</v>
      </c>
      <c r="B23" s="132">
        <v>44593</v>
      </c>
      <c r="C23" s="133">
        <v>1141</v>
      </c>
      <c r="D23" s="733" t="s">
        <v>168</v>
      </c>
      <c r="E23" s="31" t="s">
        <v>55</v>
      </c>
      <c r="F23" s="32" t="s">
        <v>56</v>
      </c>
      <c r="G23" s="32" t="s">
        <v>57</v>
      </c>
      <c r="H23" s="32" t="s">
        <v>58</v>
      </c>
      <c r="I23" s="158" t="s">
        <v>59</v>
      </c>
      <c r="J23" s="32">
        <v>1.5</v>
      </c>
      <c r="K23" s="32">
        <v>30</v>
      </c>
      <c r="L23" s="32">
        <v>3</v>
      </c>
      <c r="M23" s="32">
        <v>100</v>
      </c>
      <c r="N23" s="158">
        <v>100</v>
      </c>
      <c r="O23" s="34">
        <v>6.3</v>
      </c>
      <c r="P23" s="32" t="s">
        <v>60</v>
      </c>
      <c r="Q23" s="64">
        <v>120</v>
      </c>
      <c r="R23" s="158">
        <v>1</v>
      </c>
      <c r="S23" s="32">
        <v>0.9</v>
      </c>
      <c r="T23" s="32">
        <v>0.1</v>
      </c>
      <c r="U23" s="126">
        <v>4.3478260869565215</v>
      </c>
      <c r="V23" s="32">
        <v>594</v>
      </c>
      <c r="W23" s="32">
        <v>68</v>
      </c>
      <c r="X23" s="32">
        <v>8.2000000000000003E-2</v>
      </c>
      <c r="Y23" s="32">
        <v>8.9999999999999993E-3</v>
      </c>
      <c r="Z23" s="32">
        <v>82</v>
      </c>
      <c r="AA23" s="32">
        <v>2</v>
      </c>
      <c r="AB23" s="158">
        <v>1</v>
      </c>
      <c r="AC23" s="182"/>
      <c r="AD23" s="182"/>
      <c r="AE23" s="182">
        <f t="shared" si="1"/>
        <v>1.3380432455576967E-3</v>
      </c>
      <c r="AF23" s="186">
        <f t="shared" si="2"/>
        <v>2.4778578621438827E-3</v>
      </c>
      <c r="AG23" s="29" t="s">
        <v>169</v>
      </c>
    </row>
    <row r="24" spans="1:33" ht="13.5" customHeight="1" x14ac:dyDescent="0.45">
      <c r="A24" s="685"/>
      <c r="B24" s="33">
        <v>3</v>
      </c>
      <c r="C24" s="133">
        <v>1141</v>
      </c>
      <c r="D24" s="685"/>
      <c r="E24" s="31" t="s">
        <v>55</v>
      </c>
      <c r="F24" s="32" t="s">
        <v>56</v>
      </c>
      <c r="G24" s="32" t="s">
        <v>57</v>
      </c>
      <c r="H24" s="32" t="s">
        <v>58</v>
      </c>
      <c r="I24" s="158" t="s">
        <v>59</v>
      </c>
      <c r="J24" s="32">
        <v>1.5</v>
      </c>
      <c r="K24" s="32">
        <v>30</v>
      </c>
      <c r="L24" s="32">
        <v>3</v>
      </c>
      <c r="M24" s="32">
        <v>100</v>
      </c>
      <c r="N24" s="158">
        <v>100</v>
      </c>
      <c r="O24" s="34">
        <v>6.3</v>
      </c>
      <c r="P24" s="32" t="s">
        <v>60</v>
      </c>
      <c r="Q24" s="33">
        <v>105</v>
      </c>
      <c r="R24" s="158">
        <v>1</v>
      </c>
      <c r="S24" s="32">
        <v>0.97</v>
      </c>
      <c r="T24" s="32" t="s">
        <v>67</v>
      </c>
      <c r="U24" s="32" t="s">
        <v>67</v>
      </c>
      <c r="V24" s="32">
        <v>644</v>
      </c>
      <c r="W24" s="32" t="s">
        <v>67</v>
      </c>
      <c r="X24" s="32">
        <v>0.1</v>
      </c>
      <c r="Y24" s="32" t="s">
        <v>67</v>
      </c>
      <c r="Z24" s="32">
        <v>82.8</v>
      </c>
      <c r="AA24" s="32" t="s">
        <v>67</v>
      </c>
      <c r="AB24" s="158" t="s">
        <v>67</v>
      </c>
      <c r="AC24" s="182"/>
      <c r="AD24" s="182"/>
      <c r="AE24" s="182">
        <f t="shared" si="1"/>
        <v>1.6481294580202733E-3</v>
      </c>
      <c r="AF24" s="186">
        <f t="shared" si="2"/>
        <v>3.0520915889264318E-3</v>
      </c>
      <c r="AG24" s="29" t="s">
        <v>170</v>
      </c>
    </row>
    <row r="25" spans="1:33" ht="13.5" customHeight="1" x14ac:dyDescent="0.45">
      <c r="A25" s="685"/>
      <c r="B25" s="132">
        <v>44685</v>
      </c>
      <c r="C25" s="133">
        <v>1141</v>
      </c>
      <c r="D25" s="685"/>
      <c r="E25" s="31" t="s">
        <v>55</v>
      </c>
      <c r="F25" s="32" t="s">
        <v>56</v>
      </c>
      <c r="G25" s="32" t="s">
        <v>57</v>
      </c>
      <c r="H25" s="32" t="s">
        <v>58</v>
      </c>
      <c r="I25" s="158" t="s">
        <v>59</v>
      </c>
      <c r="J25" s="32">
        <v>1.5</v>
      </c>
      <c r="K25" s="32">
        <v>30</v>
      </c>
      <c r="L25" s="32">
        <v>3</v>
      </c>
      <c r="M25" s="32">
        <v>100</v>
      </c>
      <c r="N25" s="158">
        <v>100</v>
      </c>
      <c r="O25" s="34">
        <v>6.3</v>
      </c>
      <c r="P25" s="32" t="s">
        <v>60</v>
      </c>
      <c r="Q25" s="33">
        <v>90</v>
      </c>
      <c r="R25" s="158">
        <v>1</v>
      </c>
      <c r="S25" s="32">
        <v>0.85</v>
      </c>
      <c r="T25" s="32">
        <v>0.01</v>
      </c>
      <c r="U25" s="126">
        <f>(T25/S25)*100</f>
        <v>1.1764705882352942</v>
      </c>
      <c r="V25" s="32">
        <v>564</v>
      </c>
      <c r="W25" s="32">
        <v>10</v>
      </c>
      <c r="X25" s="32">
        <v>0.104</v>
      </c>
      <c r="Y25" s="32">
        <v>2E-3</v>
      </c>
      <c r="Z25" s="32">
        <v>83</v>
      </c>
      <c r="AA25" s="32">
        <v>1</v>
      </c>
      <c r="AB25" s="158">
        <v>0</v>
      </c>
      <c r="AC25" s="182"/>
      <c r="AD25" s="182"/>
      <c r="AE25" s="182">
        <f t="shared" si="1"/>
        <v>1.6849433462578401E-3</v>
      </c>
      <c r="AF25" s="186">
        <f t="shared" si="2"/>
        <v>3.120265456033037E-3</v>
      </c>
      <c r="AG25" s="29" t="s">
        <v>171</v>
      </c>
    </row>
    <row r="26" spans="1:33" ht="13.5" customHeight="1" x14ac:dyDescent="0.45">
      <c r="A26" s="685"/>
      <c r="B26" s="33">
        <v>6</v>
      </c>
      <c r="C26" s="133">
        <v>1141</v>
      </c>
      <c r="D26" s="685"/>
      <c r="E26" s="31" t="s">
        <v>55</v>
      </c>
      <c r="F26" s="32" t="s">
        <v>56</v>
      </c>
      <c r="G26" s="32" t="s">
        <v>57</v>
      </c>
      <c r="H26" s="32" t="s">
        <v>58</v>
      </c>
      <c r="I26" s="158" t="s">
        <v>59</v>
      </c>
      <c r="J26" s="32">
        <v>1.5</v>
      </c>
      <c r="K26" s="32">
        <v>30</v>
      </c>
      <c r="L26" s="32">
        <v>3</v>
      </c>
      <c r="M26" s="32">
        <v>100</v>
      </c>
      <c r="N26" s="158">
        <v>100</v>
      </c>
      <c r="O26" s="34">
        <v>6.3</v>
      </c>
      <c r="P26" s="32" t="s">
        <v>60</v>
      </c>
      <c r="Q26" s="33">
        <v>75</v>
      </c>
      <c r="R26" s="158">
        <v>1</v>
      </c>
      <c r="S26" s="32">
        <v>0.87</v>
      </c>
      <c r="T26" s="32" t="s">
        <v>67</v>
      </c>
      <c r="U26" s="32" t="s">
        <v>67</v>
      </c>
      <c r="V26" s="32">
        <v>580</v>
      </c>
      <c r="W26" s="32" t="s">
        <v>67</v>
      </c>
      <c r="X26" s="32">
        <v>0.13</v>
      </c>
      <c r="Y26" s="32" t="s">
        <v>67</v>
      </c>
      <c r="Z26" s="32">
        <v>87.5</v>
      </c>
      <c r="AA26" s="32" t="s">
        <v>67</v>
      </c>
      <c r="AB26" s="158" t="s">
        <v>67</v>
      </c>
      <c r="AC26" s="182"/>
      <c r="AD26" s="182"/>
      <c r="AE26" s="182">
        <f t="shared" si="1"/>
        <v>2.0695068864625701E-3</v>
      </c>
      <c r="AF26" s="186">
        <f t="shared" si="2"/>
        <v>3.8324201601158702E-3</v>
      </c>
      <c r="AG26" s="29" t="s">
        <v>172</v>
      </c>
    </row>
    <row r="27" spans="1:33" ht="13.5" customHeight="1" x14ac:dyDescent="0.45">
      <c r="A27" s="685"/>
      <c r="B27" s="132">
        <v>44780</v>
      </c>
      <c r="C27" s="133">
        <v>1141</v>
      </c>
      <c r="D27" s="685"/>
      <c r="E27" s="31" t="s">
        <v>55</v>
      </c>
      <c r="F27" s="32" t="s">
        <v>56</v>
      </c>
      <c r="G27" s="32" t="s">
        <v>57</v>
      </c>
      <c r="H27" s="32" t="s">
        <v>58</v>
      </c>
      <c r="I27" s="158" t="s">
        <v>59</v>
      </c>
      <c r="J27" s="32">
        <v>1.5</v>
      </c>
      <c r="K27" s="32">
        <v>30</v>
      </c>
      <c r="L27" s="32">
        <v>3</v>
      </c>
      <c r="M27" s="32">
        <v>100</v>
      </c>
      <c r="N27" s="158">
        <v>100</v>
      </c>
      <c r="O27" s="34">
        <v>6.3</v>
      </c>
      <c r="P27" s="32" t="s">
        <v>60</v>
      </c>
      <c r="Q27" s="33">
        <v>60</v>
      </c>
      <c r="R27" s="158">
        <v>1</v>
      </c>
      <c r="S27" s="32">
        <v>0.82</v>
      </c>
      <c r="T27" s="32">
        <v>0.03</v>
      </c>
      <c r="U27" s="126">
        <f t="shared" ref="U27:U28" si="4">(T27/S27)*100</f>
        <v>3.6585365853658534</v>
      </c>
      <c r="V27" s="32">
        <v>549</v>
      </c>
      <c r="W27" s="32">
        <v>21</v>
      </c>
      <c r="X27" s="32">
        <v>0.152</v>
      </c>
      <c r="Y27" s="32">
        <v>6.0000000000000001E-3</v>
      </c>
      <c r="Z27" s="32">
        <v>88.4</v>
      </c>
      <c r="AA27" s="32">
        <v>0.2</v>
      </c>
      <c r="AB27" s="158">
        <v>0</v>
      </c>
      <c r="AC27" s="182"/>
      <c r="AD27" s="182"/>
      <c r="AE27" s="182">
        <f t="shared" si="1"/>
        <v>2.4382121363495804E-3</v>
      </c>
      <c r="AF27" s="186">
        <f t="shared" si="2"/>
        <v>4.5152076599066305E-3</v>
      </c>
      <c r="AG27" s="29" t="s">
        <v>169</v>
      </c>
    </row>
    <row r="28" spans="1:33" ht="13.5" customHeight="1" x14ac:dyDescent="0.45">
      <c r="A28" s="685"/>
      <c r="B28" s="132">
        <v>44843</v>
      </c>
      <c r="C28" s="133">
        <v>1141</v>
      </c>
      <c r="D28" s="685"/>
      <c r="E28" s="31" t="s">
        <v>55</v>
      </c>
      <c r="F28" s="32" t="s">
        <v>56</v>
      </c>
      <c r="G28" s="32" t="s">
        <v>57</v>
      </c>
      <c r="H28" s="32" t="s">
        <v>58</v>
      </c>
      <c r="I28" s="158" t="s">
        <v>59</v>
      </c>
      <c r="J28" s="32">
        <v>1.5</v>
      </c>
      <c r="K28" s="32">
        <v>30</v>
      </c>
      <c r="L28" s="32">
        <v>3</v>
      </c>
      <c r="M28" s="32">
        <v>100</v>
      </c>
      <c r="N28" s="158">
        <v>100</v>
      </c>
      <c r="O28" s="34">
        <v>6.3</v>
      </c>
      <c r="P28" s="32" t="s">
        <v>60</v>
      </c>
      <c r="Q28" s="33">
        <v>60</v>
      </c>
      <c r="R28" s="158">
        <v>1</v>
      </c>
      <c r="S28" s="32">
        <v>0.75</v>
      </c>
      <c r="T28" s="32">
        <v>0.08</v>
      </c>
      <c r="U28" s="126">
        <f t="shared" si="4"/>
        <v>10.666666666666668</v>
      </c>
      <c r="V28" s="32">
        <v>503</v>
      </c>
      <c r="W28" s="32">
        <v>50</v>
      </c>
      <c r="X28" s="32">
        <v>0.14000000000000001</v>
      </c>
      <c r="Y28" s="32">
        <v>0.01</v>
      </c>
      <c r="Z28" s="32">
        <v>87.9</v>
      </c>
      <c r="AA28" s="32">
        <v>0.2</v>
      </c>
      <c r="AB28" s="158">
        <v>0</v>
      </c>
      <c r="AC28" s="182"/>
      <c r="AD28" s="182"/>
      <c r="AE28" s="182">
        <f t="shared" si="1"/>
        <v>2.2300720759294945E-3</v>
      </c>
      <c r="AF28" s="186">
        <f t="shared" si="2"/>
        <v>4.1297631035731378E-3</v>
      </c>
      <c r="AG28" s="29" t="s">
        <v>173</v>
      </c>
    </row>
    <row r="29" spans="1:33" ht="13.5" customHeight="1" x14ac:dyDescent="0.45">
      <c r="A29" s="685"/>
      <c r="B29" s="33">
        <v>11</v>
      </c>
      <c r="C29" s="133">
        <v>1141</v>
      </c>
      <c r="D29" s="685"/>
      <c r="E29" s="31" t="s">
        <v>55</v>
      </c>
      <c r="F29" s="32" t="s">
        <v>56</v>
      </c>
      <c r="G29" s="32" t="s">
        <v>57</v>
      </c>
      <c r="H29" s="32" t="s">
        <v>58</v>
      </c>
      <c r="I29" s="158" t="s">
        <v>59</v>
      </c>
      <c r="J29" s="32">
        <v>1.5</v>
      </c>
      <c r="K29" s="32">
        <v>30</v>
      </c>
      <c r="L29" s="32">
        <v>3</v>
      </c>
      <c r="M29" s="32">
        <v>100</v>
      </c>
      <c r="N29" s="158">
        <v>100</v>
      </c>
      <c r="O29" s="34">
        <v>6.3</v>
      </c>
      <c r="P29" s="32" t="s">
        <v>60</v>
      </c>
      <c r="Q29" s="33">
        <v>45</v>
      </c>
      <c r="R29" s="158">
        <v>1</v>
      </c>
      <c r="S29" s="32">
        <v>0.73</v>
      </c>
      <c r="T29" s="32" t="s">
        <v>67</v>
      </c>
      <c r="U29" s="32" t="s">
        <v>67</v>
      </c>
      <c r="V29" s="32">
        <v>489</v>
      </c>
      <c r="W29" s="32" t="s">
        <v>67</v>
      </c>
      <c r="X29" s="32">
        <v>0.18</v>
      </c>
      <c r="Y29" s="32" t="s">
        <v>67</v>
      </c>
      <c r="Z29" s="32">
        <v>87.6</v>
      </c>
      <c r="AA29" s="32" t="s">
        <v>67</v>
      </c>
      <c r="AB29" s="158" t="s">
        <v>67</v>
      </c>
      <c r="AC29" s="182"/>
      <c r="AD29" s="182"/>
      <c r="AE29" s="182">
        <f t="shared" si="1"/>
        <v>2.8941379829840541E-3</v>
      </c>
      <c r="AF29" s="186">
        <f t="shared" si="2"/>
        <v>5.3595147833038039E-3</v>
      </c>
      <c r="AG29" s="29" t="s">
        <v>174</v>
      </c>
    </row>
    <row r="30" spans="1:33" ht="13.5" customHeight="1" x14ac:dyDescent="0.45">
      <c r="A30" s="685"/>
      <c r="B30" s="33" t="s">
        <v>175</v>
      </c>
      <c r="C30" s="133">
        <v>1141</v>
      </c>
      <c r="D30" s="685"/>
      <c r="E30" s="31" t="s">
        <v>55</v>
      </c>
      <c r="F30" s="32" t="s">
        <v>56</v>
      </c>
      <c r="G30" s="32" t="s">
        <v>57</v>
      </c>
      <c r="H30" s="32" t="s">
        <v>58</v>
      </c>
      <c r="I30" s="158" t="s">
        <v>59</v>
      </c>
      <c r="J30" s="32">
        <v>1.5</v>
      </c>
      <c r="K30" s="32">
        <v>30</v>
      </c>
      <c r="L30" s="32">
        <v>3</v>
      </c>
      <c r="M30" s="32">
        <v>100</v>
      </c>
      <c r="N30" s="158">
        <v>100</v>
      </c>
      <c r="O30" s="34">
        <v>6.3</v>
      </c>
      <c r="P30" s="32" t="s">
        <v>60</v>
      </c>
      <c r="Q30" s="33">
        <v>30</v>
      </c>
      <c r="R30" s="158">
        <v>1</v>
      </c>
      <c r="S30" s="32">
        <v>0.52</v>
      </c>
      <c r="T30" s="32">
        <v>0.08</v>
      </c>
      <c r="U30" s="126">
        <f>(T30/S30)*100</f>
        <v>15.384615384615385</v>
      </c>
      <c r="V30" s="32">
        <v>347</v>
      </c>
      <c r="W30" s="32">
        <v>56</v>
      </c>
      <c r="X30" s="32">
        <v>0.19</v>
      </c>
      <c r="Y30" s="32">
        <v>0.03</v>
      </c>
      <c r="Z30" s="32">
        <v>90.1</v>
      </c>
      <c r="AA30" s="32">
        <v>0.4</v>
      </c>
      <c r="AB30" s="158">
        <v>0</v>
      </c>
      <c r="AC30" s="182"/>
      <c r="AD30" s="182"/>
      <c r="AE30" s="182">
        <f t="shared" si="1"/>
        <v>3.0923666119555657E-3</v>
      </c>
      <c r="AF30" s="186">
        <f t="shared" si="2"/>
        <v>5.7266048369547509E-3</v>
      </c>
      <c r="AG30" s="29" t="s">
        <v>176</v>
      </c>
    </row>
    <row r="31" spans="1:33" ht="13.5" customHeight="1" x14ac:dyDescent="0.45">
      <c r="A31" s="685"/>
      <c r="B31" s="33">
        <v>14</v>
      </c>
      <c r="C31" s="133">
        <v>1141</v>
      </c>
      <c r="D31" s="685"/>
      <c r="E31" s="68" t="s">
        <v>55</v>
      </c>
      <c r="F31" s="69" t="s">
        <v>56</v>
      </c>
      <c r="G31" s="69" t="s">
        <v>57</v>
      </c>
      <c r="H31" s="69" t="s">
        <v>58</v>
      </c>
      <c r="I31" s="174" t="s">
        <v>59</v>
      </c>
      <c r="J31" s="69">
        <v>1.5</v>
      </c>
      <c r="K31" s="69">
        <v>30</v>
      </c>
      <c r="L31" s="69">
        <v>3</v>
      </c>
      <c r="M31" s="69">
        <v>100</v>
      </c>
      <c r="N31" s="174">
        <v>100</v>
      </c>
      <c r="O31" s="71">
        <v>6.3</v>
      </c>
      <c r="P31" s="69" t="s">
        <v>60</v>
      </c>
      <c r="Q31" s="70">
        <v>15</v>
      </c>
      <c r="R31" s="174">
        <v>1</v>
      </c>
      <c r="S31" s="69">
        <v>0.37</v>
      </c>
      <c r="T31" s="69" t="s">
        <v>67</v>
      </c>
      <c r="U31" s="69" t="s">
        <v>67</v>
      </c>
      <c r="V31" s="69">
        <v>245</v>
      </c>
      <c r="W31" s="69" t="s">
        <v>67</v>
      </c>
      <c r="X31" s="69"/>
      <c r="Y31" s="69"/>
      <c r="Z31" s="69">
        <v>91.4</v>
      </c>
      <c r="AA31" s="69" t="s">
        <v>67</v>
      </c>
      <c r="AB31" s="174" t="s">
        <v>67</v>
      </c>
      <c r="AC31" s="190"/>
      <c r="AD31" s="190"/>
      <c r="AE31" s="190">
        <f t="shared" si="1"/>
        <v>4.4006755631675349E-3</v>
      </c>
      <c r="AF31" s="191">
        <f t="shared" si="2"/>
        <v>8.1493991910509909E-3</v>
      </c>
      <c r="AG31" s="146" t="s">
        <v>169</v>
      </c>
    </row>
    <row r="32" spans="1:33" ht="13.5" customHeight="1" x14ac:dyDescent="0.45">
      <c r="A32" s="691"/>
      <c r="B32" s="175" t="s">
        <v>177</v>
      </c>
      <c r="C32" s="135">
        <v>1141</v>
      </c>
      <c r="D32" s="691"/>
      <c r="E32" s="147" t="s">
        <v>55</v>
      </c>
      <c r="F32" s="192" t="s">
        <v>56</v>
      </c>
      <c r="G32" s="192" t="s">
        <v>57</v>
      </c>
      <c r="H32" s="192" t="s">
        <v>58</v>
      </c>
      <c r="I32" s="148" t="s">
        <v>59</v>
      </c>
      <c r="J32" s="192">
        <v>1.5</v>
      </c>
      <c r="K32" s="192">
        <v>30</v>
      </c>
      <c r="L32" s="192">
        <v>3</v>
      </c>
      <c r="M32" s="192">
        <v>100</v>
      </c>
      <c r="N32" s="148">
        <v>100</v>
      </c>
      <c r="O32" s="193">
        <v>6.3</v>
      </c>
      <c r="P32" s="192" t="s">
        <v>60</v>
      </c>
      <c r="Q32" s="194">
        <v>15</v>
      </c>
      <c r="R32" s="148">
        <v>1</v>
      </c>
      <c r="S32" s="192">
        <v>0.38</v>
      </c>
      <c r="T32" s="192">
        <v>0.03</v>
      </c>
      <c r="U32" s="195">
        <v>4.3478260869565215</v>
      </c>
      <c r="V32" s="192">
        <v>255</v>
      </c>
      <c r="W32" s="192">
        <v>18</v>
      </c>
      <c r="X32" s="192">
        <v>0.28000000000000003</v>
      </c>
      <c r="Y32" s="192">
        <v>0.02</v>
      </c>
      <c r="Z32" s="192">
        <v>90.9</v>
      </c>
      <c r="AA32" s="192">
        <v>0.3</v>
      </c>
      <c r="AB32" s="148">
        <v>1</v>
      </c>
      <c r="AC32" s="190"/>
      <c r="AD32" s="190"/>
      <c r="AE32" s="190">
        <f t="shared" si="1"/>
        <v>4.5196127405504423E-3</v>
      </c>
      <c r="AF32" s="191">
        <f t="shared" si="2"/>
        <v>8.3696532232415584E-3</v>
      </c>
      <c r="AG32" s="196" t="s">
        <v>178</v>
      </c>
    </row>
    <row r="33" spans="1:33" ht="13.5" customHeight="1" x14ac:dyDescent="0.45">
      <c r="A33" s="731" t="s">
        <v>179</v>
      </c>
      <c r="B33" s="30">
        <v>44621</v>
      </c>
      <c r="C33" s="160">
        <v>1144</v>
      </c>
      <c r="D33" s="693" t="s">
        <v>180</v>
      </c>
      <c r="E33" s="31" t="s">
        <v>55</v>
      </c>
      <c r="F33" s="32" t="s">
        <v>56</v>
      </c>
      <c r="G33" s="32" t="s">
        <v>57</v>
      </c>
      <c r="H33" s="32" t="s">
        <v>58</v>
      </c>
      <c r="I33" s="158" t="s">
        <v>59</v>
      </c>
      <c r="J33" s="60">
        <v>10</v>
      </c>
      <c r="K33" s="32">
        <v>30</v>
      </c>
      <c r="L33" s="32">
        <v>3</v>
      </c>
      <c r="M33" s="32">
        <v>100</v>
      </c>
      <c r="N33" s="158">
        <v>100</v>
      </c>
      <c r="O33" s="34">
        <v>6.3</v>
      </c>
      <c r="P33" s="32" t="s">
        <v>60</v>
      </c>
      <c r="Q33" s="32">
        <v>60</v>
      </c>
      <c r="R33" s="158">
        <v>1</v>
      </c>
      <c r="S33" s="35">
        <v>1.49</v>
      </c>
      <c r="T33" s="35">
        <v>0.06</v>
      </c>
      <c r="U33" s="126">
        <f t="shared" ref="U33:U40" si="5">(T33/S33)*100</f>
        <v>4.0268456375838921</v>
      </c>
      <c r="V33" s="35">
        <v>149</v>
      </c>
      <c r="W33" s="35">
        <v>6</v>
      </c>
      <c r="X33" s="32">
        <v>8.3000000000000004E-2</v>
      </c>
      <c r="Y33" s="32">
        <v>3.0000000000000001E-3</v>
      </c>
      <c r="Z33" s="35">
        <v>90.8</v>
      </c>
      <c r="AA33" s="35">
        <v>0.2</v>
      </c>
      <c r="AB33" s="160">
        <v>1</v>
      </c>
      <c r="AC33" s="182"/>
      <c r="AD33" s="182"/>
      <c r="AE33" s="182">
        <f t="shared" si="1"/>
        <v>4.4304098575132615E-3</v>
      </c>
      <c r="AF33" s="186">
        <f t="shared" si="2"/>
        <v>8.2044626990986323E-3</v>
      </c>
      <c r="AG33" s="29"/>
    </row>
    <row r="34" spans="1:33" ht="13.5" customHeight="1" x14ac:dyDescent="0.45">
      <c r="A34" s="685"/>
      <c r="B34" s="30">
        <v>44716</v>
      </c>
      <c r="C34" s="160">
        <v>1144</v>
      </c>
      <c r="D34" s="685"/>
      <c r="E34" s="31" t="s">
        <v>55</v>
      </c>
      <c r="F34" s="32" t="s">
        <v>56</v>
      </c>
      <c r="G34" s="32" t="s">
        <v>57</v>
      </c>
      <c r="H34" s="32" t="s">
        <v>58</v>
      </c>
      <c r="I34" s="158" t="s">
        <v>59</v>
      </c>
      <c r="J34" s="60">
        <v>5</v>
      </c>
      <c r="K34" s="32">
        <v>30</v>
      </c>
      <c r="L34" s="32">
        <v>3</v>
      </c>
      <c r="M34" s="32">
        <v>100</v>
      </c>
      <c r="N34" s="158">
        <v>100</v>
      </c>
      <c r="O34" s="34">
        <v>6.3</v>
      </c>
      <c r="P34" s="32" t="s">
        <v>60</v>
      </c>
      <c r="Q34" s="32">
        <v>60</v>
      </c>
      <c r="R34" s="158">
        <v>1</v>
      </c>
      <c r="S34" s="35">
        <v>1.32</v>
      </c>
      <c r="T34" s="35">
        <v>0.1</v>
      </c>
      <c r="U34" s="126">
        <f t="shared" si="5"/>
        <v>7.5757575757575761</v>
      </c>
      <c r="V34" s="35">
        <v>263</v>
      </c>
      <c r="W34" s="35">
        <v>20</v>
      </c>
      <c r="X34" s="35">
        <v>0.15</v>
      </c>
      <c r="Y34" s="35">
        <v>0.01</v>
      </c>
      <c r="Z34" s="35">
        <v>89.8</v>
      </c>
      <c r="AA34" s="35">
        <v>0.5</v>
      </c>
      <c r="AB34" s="160">
        <v>1</v>
      </c>
      <c r="AC34" s="182"/>
      <c r="AD34" s="182"/>
      <c r="AE34" s="182">
        <f t="shared" si="1"/>
        <v>3.9249268536359098E-3</v>
      </c>
      <c r="AF34" s="186">
        <f t="shared" si="2"/>
        <v>7.2683830622887217E-3</v>
      </c>
      <c r="AG34" s="29"/>
    </row>
    <row r="35" spans="1:33" ht="13.5" customHeight="1" x14ac:dyDescent="0.45">
      <c r="A35" s="685"/>
      <c r="B35" s="30">
        <v>44811</v>
      </c>
      <c r="C35" s="160">
        <v>1144</v>
      </c>
      <c r="D35" s="685"/>
      <c r="E35" s="31" t="s">
        <v>55</v>
      </c>
      <c r="F35" s="32" t="s">
        <v>56</v>
      </c>
      <c r="G35" s="32" t="s">
        <v>57</v>
      </c>
      <c r="H35" s="32" t="s">
        <v>58</v>
      </c>
      <c r="I35" s="158" t="s">
        <v>59</v>
      </c>
      <c r="J35" s="60">
        <v>3</v>
      </c>
      <c r="K35" s="32">
        <v>30</v>
      </c>
      <c r="L35" s="32">
        <v>3</v>
      </c>
      <c r="M35" s="32">
        <v>100</v>
      </c>
      <c r="N35" s="158">
        <v>100</v>
      </c>
      <c r="O35" s="34">
        <v>6.3</v>
      </c>
      <c r="P35" s="32" t="s">
        <v>60</v>
      </c>
      <c r="Q35" s="32">
        <v>60</v>
      </c>
      <c r="R35" s="158">
        <v>1</v>
      </c>
      <c r="S35" s="35">
        <v>1.1299999999999999</v>
      </c>
      <c r="T35" s="35">
        <v>0.08</v>
      </c>
      <c r="U35" s="126">
        <f t="shared" si="5"/>
        <v>7.0796460176991163</v>
      </c>
      <c r="V35" s="35">
        <v>376</v>
      </c>
      <c r="W35" s="35">
        <v>28</v>
      </c>
      <c r="X35" s="35">
        <v>0.21</v>
      </c>
      <c r="Y35" s="35">
        <v>0.02</v>
      </c>
      <c r="Z35" s="35">
        <v>90.1</v>
      </c>
      <c r="AA35" s="35">
        <v>0.3</v>
      </c>
      <c r="AB35" s="160">
        <v>1</v>
      </c>
      <c r="AC35" s="182"/>
      <c r="AD35" s="182"/>
      <c r="AE35" s="182">
        <f t="shared" si="1"/>
        <v>3.3599752610671044E-3</v>
      </c>
      <c r="AF35" s="186">
        <f t="shared" si="2"/>
        <v>6.2221764093835265E-3</v>
      </c>
      <c r="AG35" s="29"/>
    </row>
    <row r="36" spans="1:33" ht="13.5" customHeight="1" x14ac:dyDescent="0.45">
      <c r="A36" s="685"/>
      <c r="B36" s="30">
        <v>44905</v>
      </c>
      <c r="C36" s="160">
        <v>1144</v>
      </c>
      <c r="D36" s="685"/>
      <c r="E36" s="31" t="s">
        <v>55</v>
      </c>
      <c r="F36" s="32" t="s">
        <v>56</v>
      </c>
      <c r="G36" s="32" t="s">
        <v>57</v>
      </c>
      <c r="H36" s="32" t="s">
        <v>58</v>
      </c>
      <c r="I36" s="158" t="s">
        <v>59</v>
      </c>
      <c r="J36" s="60">
        <v>1.5</v>
      </c>
      <c r="K36" s="32">
        <v>30</v>
      </c>
      <c r="L36" s="32">
        <v>3</v>
      </c>
      <c r="M36" s="32">
        <v>100</v>
      </c>
      <c r="N36" s="158">
        <v>100</v>
      </c>
      <c r="O36" s="34">
        <v>6.3</v>
      </c>
      <c r="P36" s="32" t="s">
        <v>60</v>
      </c>
      <c r="Q36" s="32">
        <v>60</v>
      </c>
      <c r="R36" s="158">
        <v>1</v>
      </c>
      <c r="S36" s="35">
        <v>0.7</v>
      </c>
      <c r="T36" s="35">
        <v>0.1</v>
      </c>
      <c r="U36" s="126">
        <f t="shared" si="5"/>
        <v>14.285714285714288</v>
      </c>
      <c r="V36" s="35">
        <v>468</v>
      </c>
      <c r="W36" s="35">
        <v>70</v>
      </c>
      <c r="X36" s="35">
        <v>0.26</v>
      </c>
      <c r="Y36" s="35">
        <v>0.04</v>
      </c>
      <c r="Z36" s="35">
        <v>88</v>
      </c>
      <c r="AA36" s="35">
        <v>1</v>
      </c>
      <c r="AB36" s="160">
        <v>1</v>
      </c>
      <c r="AC36" s="182"/>
      <c r="AD36" s="182"/>
      <c r="AE36" s="182">
        <f t="shared" si="1"/>
        <v>2.081400604200861E-3</v>
      </c>
      <c r="AF36" s="186">
        <f t="shared" si="2"/>
        <v>3.8544455633349275E-3</v>
      </c>
      <c r="AG36" s="29"/>
    </row>
    <row r="37" spans="1:33" ht="13.5" customHeight="1" x14ac:dyDescent="0.45">
      <c r="A37" s="685"/>
      <c r="B37" s="60" t="s">
        <v>70</v>
      </c>
      <c r="C37" s="160">
        <v>1144</v>
      </c>
      <c r="D37" s="685"/>
      <c r="E37" s="31" t="s">
        <v>55</v>
      </c>
      <c r="F37" s="32" t="s">
        <v>56</v>
      </c>
      <c r="G37" s="32" t="s">
        <v>57</v>
      </c>
      <c r="H37" s="32" t="s">
        <v>58</v>
      </c>
      <c r="I37" s="158" t="s">
        <v>59</v>
      </c>
      <c r="J37" s="60">
        <v>1</v>
      </c>
      <c r="K37" s="32">
        <v>30</v>
      </c>
      <c r="L37" s="32">
        <v>3</v>
      </c>
      <c r="M37" s="32">
        <v>100</v>
      </c>
      <c r="N37" s="158">
        <v>100</v>
      </c>
      <c r="O37" s="34">
        <v>6.3</v>
      </c>
      <c r="P37" s="32" t="s">
        <v>60</v>
      </c>
      <c r="Q37" s="32">
        <v>60</v>
      </c>
      <c r="R37" s="158">
        <v>1</v>
      </c>
      <c r="S37" s="35">
        <v>0.56999999999999995</v>
      </c>
      <c r="T37" s="35">
        <v>0.01</v>
      </c>
      <c r="U37" s="126">
        <f t="shared" si="5"/>
        <v>1.754385964912281</v>
      </c>
      <c r="V37" s="35">
        <v>573</v>
      </c>
      <c r="W37" s="35">
        <v>13</v>
      </c>
      <c r="X37" s="35">
        <v>0.318</v>
      </c>
      <c r="Y37" s="35">
        <v>7.0000000000000001E-3</v>
      </c>
      <c r="Z37" s="35">
        <v>86.5</v>
      </c>
      <c r="AA37" s="35">
        <v>0.2</v>
      </c>
      <c r="AB37" s="160">
        <v>1</v>
      </c>
      <c r="AC37" s="182"/>
      <c r="AD37" s="182"/>
      <c r="AE37" s="182">
        <f t="shared" si="1"/>
        <v>1.6948547777064153E-3</v>
      </c>
      <c r="AF37" s="186">
        <f t="shared" si="2"/>
        <v>3.1386199587155835E-3</v>
      </c>
      <c r="AG37" s="29"/>
    </row>
    <row r="38" spans="1:33" ht="13.5" customHeight="1" x14ac:dyDescent="0.45">
      <c r="A38" s="685"/>
      <c r="B38" s="60" t="s">
        <v>78</v>
      </c>
      <c r="C38" s="160">
        <v>1144</v>
      </c>
      <c r="D38" s="685"/>
      <c r="E38" s="31" t="s">
        <v>55</v>
      </c>
      <c r="F38" s="32" t="s">
        <v>56</v>
      </c>
      <c r="G38" s="32" t="s">
        <v>57</v>
      </c>
      <c r="H38" s="32" t="s">
        <v>58</v>
      </c>
      <c r="I38" s="158" t="s">
        <v>59</v>
      </c>
      <c r="J38" s="60">
        <v>0.5</v>
      </c>
      <c r="K38" s="32">
        <v>30</v>
      </c>
      <c r="L38" s="32">
        <v>3</v>
      </c>
      <c r="M38" s="32">
        <v>100</v>
      </c>
      <c r="N38" s="158">
        <v>100</v>
      </c>
      <c r="O38" s="34">
        <v>6.3</v>
      </c>
      <c r="P38" s="32" t="s">
        <v>60</v>
      </c>
      <c r="Q38" s="32">
        <v>60</v>
      </c>
      <c r="R38" s="158">
        <v>1</v>
      </c>
      <c r="S38" s="35">
        <v>0.34</v>
      </c>
      <c r="T38" s="35">
        <v>0.05</v>
      </c>
      <c r="U38" s="126">
        <f t="shared" si="5"/>
        <v>14.705882352941178</v>
      </c>
      <c r="V38" s="35">
        <v>681</v>
      </c>
      <c r="W38" s="35">
        <v>95</v>
      </c>
      <c r="X38" s="35">
        <v>0.38</v>
      </c>
      <c r="Y38" s="35">
        <v>0.05</v>
      </c>
      <c r="Z38" s="35">
        <v>81</v>
      </c>
      <c r="AA38" s="35">
        <v>4</v>
      </c>
      <c r="AB38" s="160">
        <v>1</v>
      </c>
      <c r="AC38" s="182"/>
      <c r="AD38" s="182"/>
      <c r="AE38" s="182">
        <f t="shared" si="1"/>
        <v>1.0109660077547041E-3</v>
      </c>
      <c r="AF38" s="186">
        <f t="shared" si="2"/>
        <v>1.8721592736198223E-3</v>
      </c>
      <c r="AG38" s="29"/>
    </row>
    <row r="39" spans="1:33" ht="13.5" customHeight="1" x14ac:dyDescent="0.45">
      <c r="A39" s="685"/>
      <c r="B39" s="60" t="s">
        <v>79</v>
      </c>
      <c r="C39" s="160">
        <v>1144</v>
      </c>
      <c r="D39" s="685"/>
      <c r="E39" s="31" t="s">
        <v>55</v>
      </c>
      <c r="F39" s="32" t="s">
        <v>56</v>
      </c>
      <c r="G39" s="32" t="s">
        <v>57</v>
      </c>
      <c r="H39" s="32" t="s">
        <v>58</v>
      </c>
      <c r="I39" s="158" t="s">
        <v>59</v>
      </c>
      <c r="J39" s="60">
        <v>0.1</v>
      </c>
      <c r="K39" s="32">
        <v>30</v>
      </c>
      <c r="L39" s="32">
        <v>3</v>
      </c>
      <c r="M39" s="32">
        <v>100</v>
      </c>
      <c r="N39" s="158">
        <v>100</v>
      </c>
      <c r="O39" s="34">
        <v>6.3</v>
      </c>
      <c r="P39" s="32" t="s">
        <v>60</v>
      </c>
      <c r="Q39" s="32">
        <v>60</v>
      </c>
      <c r="R39" s="158">
        <v>1</v>
      </c>
      <c r="S39" s="35">
        <v>7.0000000000000007E-2</v>
      </c>
      <c r="T39" s="35">
        <v>0.01</v>
      </c>
      <c r="U39" s="126">
        <f t="shared" si="5"/>
        <v>14.285714285714285</v>
      </c>
      <c r="V39" s="35">
        <v>655</v>
      </c>
      <c r="W39" s="35">
        <v>127</v>
      </c>
      <c r="X39" s="35">
        <v>0.36</v>
      </c>
      <c r="Y39" s="35">
        <v>7.0000000000000007E-2</v>
      </c>
      <c r="Z39" s="35">
        <v>50</v>
      </c>
      <c r="AA39" s="35">
        <v>20</v>
      </c>
      <c r="AB39" s="160">
        <v>1</v>
      </c>
      <c r="AC39" s="182"/>
      <c r="AD39" s="182"/>
      <c r="AE39" s="182">
        <f t="shared" si="1"/>
        <v>2.0814006042008614E-4</v>
      </c>
      <c r="AF39" s="186">
        <f t="shared" si="2"/>
        <v>3.8544455633349281E-4</v>
      </c>
      <c r="AG39" s="29"/>
    </row>
    <row r="40" spans="1:33" ht="13.5" customHeight="1" x14ac:dyDescent="0.45">
      <c r="A40" s="685"/>
      <c r="B40" s="60" t="s">
        <v>82</v>
      </c>
      <c r="C40" s="160">
        <v>1144</v>
      </c>
      <c r="D40" s="685"/>
      <c r="E40" s="31" t="s">
        <v>55</v>
      </c>
      <c r="F40" s="32" t="s">
        <v>56</v>
      </c>
      <c r="G40" s="32" t="s">
        <v>57</v>
      </c>
      <c r="H40" s="32" t="s">
        <v>58</v>
      </c>
      <c r="I40" s="158" t="s">
        <v>59</v>
      </c>
      <c r="J40" s="60">
        <v>0.01</v>
      </c>
      <c r="K40" s="32">
        <v>30</v>
      </c>
      <c r="L40" s="32">
        <v>3</v>
      </c>
      <c r="M40" s="32">
        <v>100</v>
      </c>
      <c r="N40" s="158">
        <v>100</v>
      </c>
      <c r="O40" s="34">
        <v>6.3</v>
      </c>
      <c r="P40" s="32" t="s">
        <v>60</v>
      </c>
      <c r="Q40" s="32">
        <v>60</v>
      </c>
      <c r="R40" s="158">
        <v>1</v>
      </c>
      <c r="S40" s="35">
        <v>5.0999999999999997E-2</v>
      </c>
      <c r="T40" s="35">
        <v>5.0000000000000001E-3</v>
      </c>
      <c r="U40" s="126">
        <f t="shared" si="5"/>
        <v>9.8039215686274517</v>
      </c>
      <c r="V40" s="35">
        <v>5096</v>
      </c>
      <c r="W40" s="35">
        <v>464</v>
      </c>
      <c r="X40" s="35">
        <v>2.8</v>
      </c>
      <c r="Y40" s="35">
        <v>0.3</v>
      </c>
      <c r="Z40" s="35">
        <v>29</v>
      </c>
      <c r="AA40" s="35">
        <v>2</v>
      </c>
      <c r="AB40" s="160">
        <v>0</v>
      </c>
      <c r="AC40" s="182"/>
      <c r="AD40" s="182"/>
      <c r="AE40" s="182">
        <f t="shared" si="1"/>
        <v>1.516449011632056E-4</v>
      </c>
      <c r="AF40" s="186">
        <f t="shared" si="2"/>
        <v>2.8082389104297332E-4</v>
      </c>
      <c r="AG40" s="29"/>
    </row>
  </sheetData>
  <mergeCells count="41">
    <mergeCell ref="Q2:Q3"/>
    <mergeCell ref="R2:R3"/>
    <mergeCell ref="A1:A3"/>
    <mergeCell ref="B1:B3"/>
    <mergeCell ref="C1:C3"/>
    <mergeCell ref="E1:I1"/>
    <mergeCell ref="J1:N1"/>
    <mergeCell ref="O1:R1"/>
    <mergeCell ref="I2:I3"/>
    <mergeCell ref="J2:J3"/>
    <mergeCell ref="K2:K3"/>
    <mergeCell ref="L2:L3"/>
    <mergeCell ref="M2:M3"/>
    <mergeCell ref="N2:N3"/>
    <mergeCell ref="O2:O3"/>
    <mergeCell ref="P2:P3"/>
    <mergeCell ref="A4:A13"/>
    <mergeCell ref="AG12:AG13"/>
    <mergeCell ref="A23:A32"/>
    <mergeCell ref="A33:A40"/>
    <mergeCell ref="D1:D3"/>
    <mergeCell ref="D5:D8"/>
    <mergeCell ref="A14:A18"/>
    <mergeCell ref="D15:D18"/>
    <mergeCell ref="A19:A22"/>
    <mergeCell ref="D19:D22"/>
    <mergeCell ref="D23:D32"/>
    <mergeCell ref="D33:D40"/>
    <mergeCell ref="E2:E3"/>
    <mergeCell ref="F2:F3"/>
    <mergeCell ref="G2:G3"/>
    <mergeCell ref="H2:H3"/>
    <mergeCell ref="AG1:AG3"/>
    <mergeCell ref="S2:U2"/>
    <mergeCell ref="V2:W2"/>
    <mergeCell ref="X2:Y2"/>
    <mergeCell ref="Z2:AA2"/>
    <mergeCell ref="AB2:AB3"/>
    <mergeCell ref="S1:AB1"/>
    <mergeCell ref="AC1:AD2"/>
    <mergeCell ref="AE1:AF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F5C7-25AF-4DA4-B0DF-2A097EA1EC4F}">
  <dimension ref="A1:W18"/>
  <sheetViews>
    <sheetView workbookViewId="0">
      <selection activeCell="D13" sqref="D13"/>
    </sheetView>
  </sheetViews>
  <sheetFormatPr defaultColWidth="8.73046875" defaultRowHeight="14.25" x14ac:dyDescent="0.45"/>
  <cols>
    <col min="1" max="1" width="9.53125" style="359" bestFit="1" customWidth="1"/>
    <col min="2" max="17" width="8.73046875" style="359"/>
    <col min="18" max="18" width="9" style="359" bestFit="1" customWidth="1"/>
    <col min="19" max="16384" width="8.73046875" style="359"/>
  </cols>
  <sheetData>
    <row r="1" spans="1:23" x14ac:dyDescent="0.45">
      <c r="A1" s="409" t="s">
        <v>295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</row>
    <row r="2" spans="1:23" x14ac:dyDescent="0.45">
      <c r="A2" s="383"/>
      <c r="B2" s="735" t="s">
        <v>33</v>
      </c>
      <c r="C2" s="735"/>
      <c r="D2" s="735"/>
      <c r="E2" s="735" t="s">
        <v>34</v>
      </c>
      <c r="F2" s="735"/>
      <c r="G2" s="736" t="s">
        <v>35</v>
      </c>
      <c r="H2" s="736"/>
      <c r="I2" s="735" t="s">
        <v>36</v>
      </c>
      <c r="J2" s="735"/>
      <c r="K2" s="735" t="s">
        <v>37</v>
      </c>
      <c r="L2" s="735"/>
      <c r="M2" s="390" t="s">
        <v>297</v>
      </c>
      <c r="N2" s="387" t="s">
        <v>294</v>
      </c>
      <c r="O2" s="387" t="s">
        <v>293</v>
      </c>
      <c r="P2" s="387" t="s">
        <v>41</v>
      </c>
      <c r="Q2" s="387" t="s">
        <v>292</v>
      </c>
      <c r="R2" s="390" t="s">
        <v>329</v>
      </c>
      <c r="S2" s="383"/>
      <c r="T2" s="383"/>
      <c r="U2" s="383"/>
      <c r="V2" s="383"/>
      <c r="W2" s="383"/>
    </row>
    <row r="3" spans="1:23" x14ac:dyDescent="0.45">
      <c r="A3" s="383"/>
      <c r="B3" s="388" t="s">
        <v>50</v>
      </c>
      <c r="C3" s="388" t="s">
        <v>51</v>
      </c>
      <c r="D3" s="388" t="s">
        <v>52</v>
      </c>
      <c r="E3" s="388" t="s">
        <v>50</v>
      </c>
      <c r="F3" s="388" t="s">
        <v>51</v>
      </c>
      <c r="G3" s="389" t="s">
        <v>50</v>
      </c>
      <c r="H3" s="389" t="s">
        <v>51</v>
      </c>
      <c r="I3" s="388" t="s">
        <v>50</v>
      </c>
      <c r="J3" s="388" t="s">
        <v>51</v>
      </c>
      <c r="K3" s="388" t="s">
        <v>50</v>
      </c>
      <c r="L3" s="388" t="s">
        <v>51</v>
      </c>
      <c r="M3" s="390" t="s">
        <v>298</v>
      </c>
      <c r="N3" s="387" t="s">
        <v>237</v>
      </c>
      <c r="O3" s="387" t="s">
        <v>236</v>
      </c>
      <c r="P3" s="387">
        <v>456</v>
      </c>
      <c r="Q3" s="391" t="s">
        <v>67</v>
      </c>
      <c r="R3" s="391" t="s">
        <v>67</v>
      </c>
      <c r="S3" s="383"/>
      <c r="T3" s="383"/>
      <c r="U3" s="383"/>
      <c r="V3" s="383"/>
      <c r="W3" s="383"/>
    </row>
    <row r="4" spans="1:23" x14ac:dyDescent="0.45">
      <c r="A4" s="383" t="s">
        <v>328</v>
      </c>
      <c r="B4" s="385">
        <v>0.38</v>
      </c>
      <c r="C4" s="385">
        <v>0.02</v>
      </c>
      <c r="D4" s="386">
        <v>5</v>
      </c>
      <c r="E4" s="385">
        <v>254</v>
      </c>
      <c r="F4" s="385">
        <v>14</v>
      </c>
      <c r="G4" s="425">
        <v>16.899999999999999</v>
      </c>
      <c r="H4" s="425">
        <v>1</v>
      </c>
      <c r="I4" s="385">
        <v>0.04</v>
      </c>
      <c r="J4" s="385">
        <v>2E-3</v>
      </c>
      <c r="K4" s="385">
        <v>89</v>
      </c>
      <c r="L4" s="385">
        <v>0</v>
      </c>
      <c r="M4" s="391">
        <v>1</v>
      </c>
      <c r="N4" s="426">
        <v>0.40986463429999997</v>
      </c>
      <c r="O4" s="426">
        <v>0.29782983660000001</v>
      </c>
      <c r="P4" s="384">
        <f t="shared" ref="P4:P11" si="0">O4/N4</f>
        <v>0.72665414792046634</v>
      </c>
      <c r="Q4" s="412">
        <f t="shared" ref="Q4" si="1">I4/N4</f>
        <v>9.7593197003481999E-2</v>
      </c>
      <c r="R4" s="383" t="s">
        <v>330</v>
      </c>
      <c r="S4" s="383"/>
      <c r="T4" s="383"/>
      <c r="U4" s="383"/>
      <c r="V4" s="383"/>
      <c r="W4" s="383"/>
    </row>
    <row r="5" spans="1:23" x14ac:dyDescent="0.45">
      <c r="A5" s="383" t="s">
        <v>291</v>
      </c>
      <c r="B5" s="385">
        <v>0.42</v>
      </c>
      <c r="C5" s="385">
        <v>0.03</v>
      </c>
      <c r="D5" s="386">
        <f>(C5/B5)*100</f>
        <v>7.1428571428571423</v>
      </c>
      <c r="E5" s="385">
        <v>283</v>
      </c>
      <c r="F5" s="385">
        <v>22</v>
      </c>
      <c r="G5" s="386">
        <v>19</v>
      </c>
      <c r="H5" s="386">
        <v>1</v>
      </c>
      <c r="I5" s="385">
        <v>4.4999999999999998E-2</v>
      </c>
      <c r="J5" s="385">
        <v>4.0000000000000001E-3</v>
      </c>
      <c r="K5" s="385">
        <v>87</v>
      </c>
      <c r="L5" s="385">
        <v>1</v>
      </c>
      <c r="M5" s="386">
        <v>2.6221253723720142</v>
      </c>
      <c r="N5" s="384">
        <v>0.43</v>
      </c>
      <c r="O5" s="384">
        <v>0.31</v>
      </c>
      <c r="P5" s="384">
        <f t="shared" si="0"/>
        <v>0.72093023255813959</v>
      </c>
      <c r="Q5" s="412">
        <f t="shared" ref="Q5:Q11" si="2">I5/N5</f>
        <v>0.10465116279069767</v>
      </c>
      <c r="R5" s="383" t="s">
        <v>331</v>
      </c>
      <c r="S5" s="383"/>
      <c r="T5" s="383"/>
      <c r="U5" s="383"/>
      <c r="V5" s="383"/>
      <c r="W5" s="383"/>
    </row>
    <row r="6" spans="1:23" x14ac:dyDescent="0.45">
      <c r="A6" s="383" t="s">
        <v>290</v>
      </c>
      <c r="B6" s="385">
        <v>0.34</v>
      </c>
      <c r="C6" s="385">
        <v>0.05</v>
      </c>
      <c r="D6" s="386">
        <f>(C6/B6)*100</f>
        <v>14.705882352941178</v>
      </c>
      <c r="E6" s="385">
        <v>225</v>
      </c>
      <c r="F6" s="385">
        <v>36</v>
      </c>
      <c r="G6" s="385">
        <v>15</v>
      </c>
      <c r="H6" s="385">
        <v>2</v>
      </c>
      <c r="I6" s="385">
        <v>3.5999999999999997E-2</v>
      </c>
      <c r="J6" s="385">
        <v>6.0000000000000001E-3</v>
      </c>
      <c r="K6" s="385">
        <v>89</v>
      </c>
      <c r="L6" s="385">
        <v>0</v>
      </c>
      <c r="M6" s="386">
        <v>1.3762320365377507</v>
      </c>
      <c r="N6" s="384">
        <v>0.37</v>
      </c>
      <c r="O6" s="384">
        <v>0.26</v>
      </c>
      <c r="P6" s="384">
        <f t="shared" si="0"/>
        <v>0.70270270270270274</v>
      </c>
      <c r="Q6" s="412">
        <f t="shared" si="2"/>
        <v>9.7297297297297289E-2</v>
      </c>
      <c r="R6" s="383" t="s">
        <v>332</v>
      </c>
      <c r="S6" s="383"/>
      <c r="T6" s="383"/>
      <c r="U6" s="383"/>
      <c r="V6" s="383"/>
      <c r="W6" s="383"/>
    </row>
    <row r="7" spans="1:23" x14ac:dyDescent="0.45">
      <c r="A7" s="383" t="s">
        <v>289</v>
      </c>
      <c r="B7" s="385">
        <v>0.28999999999999998</v>
      </c>
      <c r="C7" s="385">
        <v>0.06</v>
      </c>
      <c r="D7" s="386">
        <f>(C7/B7)*100</f>
        <v>20.689655172413794</v>
      </c>
      <c r="E7" s="385">
        <v>196</v>
      </c>
      <c r="F7" s="385">
        <v>42</v>
      </c>
      <c r="G7" s="385">
        <v>13</v>
      </c>
      <c r="H7" s="385">
        <v>3</v>
      </c>
      <c r="I7" s="385">
        <v>3.1E-2</v>
      </c>
      <c r="J7" s="385">
        <v>7.0000000000000001E-3</v>
      </c>
      <c r="K7" s="385">
        <v>89</v>
      </c>
      <c r="L7" s="385">
        <v>1</v>
      </c>
      <c r="M7" s="386">
        <v>1.4187975566775433</v>
      </c>
      <c r="N7" s="384">
        <v>0.41</v>
      </c>
      <c r="O7" s="384">
        <v>0.3</v>
      </c>
      <c r="P7" s="384">
        <f t="shared" si="0"/>
        <v>0.73170731707317072</v>
      </c>
      <c r="Q7" s="412">
        <f t="shared" si="2"/>
        <v>7.5609756097560973E-2</v>
      </c>
      <c r="R7" s="383" t="s">
        <v>333</v>
      </c>
      <c r="S7" s="383"/>
      <c r="T7" s="383"/>
      <c r="U7" s="383"/>
      <c r="V7" s="383"/>
      <c r="W7" s="383"/>
    </row>
    <row r="8" spans="1:23" x14ac:dyDescent="0.45">
      <c r="A8" s="383" t="s">
        <v>288</v>
      </c>
      <c r="B8" s="385">
        <v>0.34</v>
      </c>
      <c r="C8" s="385">
        <v>0.05</v>
      </c>
      <c r="D8" s="386">
        <f>(C8/B8)*100</f>
        <v>14.705882352941178</v>
      </c>
      <c r="E8" s="385">
        <v>226</v>
      </c>
      <c r="F8" s="385">
        <v>32</v>
      </c>
      <c r="G8" s="385">
        <v>15</v>
      </c>
      <c r="H8" s="385">
        <v>2</v>
      </c>
      <c r="I8" s="385">
        <v>3.5999999999999997E-2</v>
      </c>
      <c r="J8" s="385">
        <v>5.0000000000000001E-3</v>
      </c>
      <c r="K8" s="385">
        <v>88</v>
      </c>
      <c r="L8" s="385">
        <v>0</v>
      </c>
      <c r="M8" s="386">
        <v>0.56444058583469914</v>
      </c>
      <c r="N8" s="384">
        <v>0.38</v>
      </c>
      <c r="O8" s="384">
        <v>0.27</v>
      </c>
      <c r="P8" s="384">
        <f t="shared" si="0"/>
        <v>0.71052631578947367</v>
      </c>
      <c r="Q8" s="412">
        <f t="shared" si="2"/>
        <v>9.4736842105263147E-2</v>
      </c>
      <c r="R8" s="383" t="s">
        <v>334</v>
      </c>
      <c r="S8" s="383"/>
      <c r="T8" s="383"/>
      <c r="U8" s="383"/>
      <c r="V8" s="383"/>
      <c r="W8" s="383"/>
    </row>
    <row r="9" spans="1:23" x14ac:dyDescent="0.45">
      <c r="A9" s="383" t="s">
        <v>324</v>
      </c>
      <c r="B9" s="385">
        <v>0.376</v>
      </c>
      <c r="C9" s="385">
        <v>5.0000000000000001E-3</v>
      </c>
      <c r="D9" s="386">
        <v>1</v>
      </c>
      <c r="E9" s="385">
        <v>251</v>
      </c>
      <c r="F9" s="385">
        <v>4</v>
      </c>
      <c r="G9" s="385">
        <v>16.7</v>
      </c>
      <c r="H9" s="385">
        <v>0.2</v>
      </c>
      <c r="I9" s="385">
        <v>3.9800000000000002E-2</v>
      </c>
      <c r="J9" s="385">
        <v>5.9999999999999995E-4</v>
      </c>
      <c r="K9" s="385">
        <v>89</v>
      </c>
      <c r="L9" s="385">
        <v>0</v>
      </c>
      <c r="M9" s="386">
        <v>0</v>
      </c>
      <c r="N9" s="410">
        <v>0.4</v>
      </c>
      <c r="O9" s="411">
        <v>0.25</v>
      </c>
      <c r="P9" s="384">
        <f t="shared" si="0"/>
        <v>0.625</v>
      </c>
      <c r="Q9" s="412">
        <f t="shared" si="2"/>
        <v>9.9500000000000005E-2</v>
      </c>
      <c r="R9" s="383" t="s">
        <v>335</v>
      </c>
      <c r="S9" s="383"/>
      <c r="T9" s="383"/>
      <c r="U9" s="383"/>
      <c r="V9" s="383"/>
      <c r="W9" s="383"/>
    </row>
    <row r="10" spans="1:23" x14ac:dyDescent="0.45">
      <c r="A10" s="383" t="s">
        <v>287</v>
      </c>
      <c r="B10" s="385">
        <v>0.48</v>
      </c>
      <c r="C10" s="385">
        <v>0.03</v>
      </c>
      <c r="D10" s="386">
        <v>6</v>
      </c>
      <c r="E10" s="385">
        <v>318</v>
      </c>
      <c r="F10" s="385">
        <v>22</v>
      </c>
      <c r="G10" s="385">
        <v>21</v>
      </c>
      <c r="H10" s="385">
        <v>1</v>
      </c>
      <c r="I10" s="385">
        <v>0.05</v>
      </c>
      <c r="J10" s="385">
        <v>3.0000000000000001E-3</v>
      </c>
      <c r="K10" s="385">
        <v>86</v>
      </c>
      <c r="L10" s="385">
        <v>0</v>
      </c>
      <c r="M10" s="386">
        <v>1</v>
      </c>
      <c r="N10" s="384">
        <v>0.35099999999999998</v>
      </c>
      <c r="O10" s="384">
        <v>0.19900000000000001</v>
      </c>
      <c r="P10" s="384">
        <f t="shared" si="0"/>
        <v>0.56695156695156701</v>
      </c>
      <c r="Q10" s="412">
        <f t="shared" si="2"/>
        <v>0.14245014245014245</v>
      </c>
      <c r="R10" s="383" t="s">
        <v>336</v>
      </c>
      <c r="S10" s="383"/>
      <c r="T10" s="383"/>
      <c r="U10" s="383"/>
      <c r="V10" s="383"/>
      <c r="W10" s="383"/>
    </row>
    <row r="11" spans="1:23" x14ac:dyDescent="0.45">
      <c r="A11" s="383" t="s">
        <v>286</v>
      </c>
      <c r="B11" s="385">
        <v>0.36</v>
      </c>
      <c r="C11" s="385">
        <v>0.01</v>
      </c>
      <c r="D11" s="385">
        <v>3</v>
      </c>
      <c r="E11" s="385">
        <v>240</v>
      </c>
      <c r="F11" s="385">
        <v>9</v>
      </c>
      <c r="G11" s="385">
        <v>16</v>
      </c>
      <c r="H11" s="385">
        <v>0.6</v>
      </c>
      <c r="I11" s="385">
        <v>3.7999999999999999E-2</v>
      </c>
      <c r="J11" s="385">
        <v>2E-3</v>
      </c>
      <c r="K11" s="385">
        <v>82</v>
      </c>
      <c r="L11" s="385">
        <v>2</v>
      </c>
      <c r="M11" s="385">
        <v>7</v>
      </c>
      <c r="N11" s="385">
        <v>0.36899999999999999</v>
      </c>
      <c r="O11" s="385">
        <v>0.26700000000000002</v>
      </c>
      <c r="P11" s="384">
        <f t="shared" si="0"/>
        <v>0.72357723577235777</v>
      </c>
      <c r="Q11" s="412">
        <f t="shared" si="2"/>
        <v>0.10298102981029811</v>
      </c>
      <c r="R11" s="383" t="s">
        <v>337</v>
      </c>
      <c r="S11" s="383"/>
      <c r="T11" s="383"/>
      <c r="U11" s="383"/>
      <c r="V11" s="383"/>
      <c r="W11" s="383"/>
    </row>
    <row r="12" spans="1:23" x14ac:dyDescent="0.45">
      <c r="A12" s="383" t="s">
        <v>50</v>
      </c>
      <c r="B12" s="413">
        <f>AVERAGE(B4:B11)</f>
        <v>0.37325000000000003</v>
      </c>
      <c r="C12" s="413">
        <f>STDEV(B4:B11)</f>
        <v>5.72606820976286E-2</v>
      </c>
      <c r="D12" s="414">
        <f>C12/B12*100</f>
        <v>15.341107058976181</v>
      </c>
      <c r="E12" s="414">
        <f>AVERAGE(E4:E11)</f>
        <v>249.125</v>
      </c>
      <c r="F12" s="414">
        <f>STDEV(E4:E11)</f>
        <v>37.684545904123617</v>
      </c>
      <c r="G12" s="414">
        <f>AVERAGE(G4:G11)</f>
        <v>16.575000000000003</v>
      </c>
      <c r="H12" s="414">
        <f>STDEV(G4:G11)</f>
        <v>2.4972842392143648</v>
      </c>
      <c r="I12" s="413">
        <f>AVERAGE(I4:I11)</f>
        <v>3.9474999999999996E-2</v>
      </c>
      <c r="J12" s="413">
        <f>STDEV(I4:I11)</f>
        <v>5.853387297722821E-3</v>
      </c>
      <c r="K12" s="414">
        <f>AVERAGE(K4:K11)</f>
        <v>87.375</v>
      </c>
      <c r="L12" s="414">
        <f>STDEV(K4:K11)</f>
        <v>2.4458419526091331</v>
      </c>
      <c r="M12" s="414">
        <f>AVERAGE(M4:M11)</f>
        <v>1.8726994439277509</v>
      </c>
      <c r="N12" s="413">
        <f>AVERAGE(N4:N11)</f>
        <v>0.38998307928749998</v>
      </c>
      <c r="O12" s="413">
        <f>AVERAGE(O4:O11)</f>
        <v>0.26922872957499999</v>
      </c>
      <c r="P12" s="413">
        <f>1-AVERAGE(P4:P11)</f>
        <v>0.31149381015401534</v>
      </c>
      <c r="Q12" s="412">
        <f>I12/N12</f>
        <v>0.10122234039518052</v>
      </c>
      <c r="R12" s="383" t="s">
        <v>67</v>
      </c>
      <c r="S12" s="383"/>
      <c r="T12" s="383"/>
      <c r="U12" s="383"/>
      <c r="V12" s="383"/>
      <c r="W12" s="383"/>
    </row>
    <row r="13" spans="1:23" x14ac:dyDescent="0.45">
      <c r="A13" s="383"/>
      <c r="B13" s="427"/>
      <c r="C13" s="427"/>
      <c r="D13" s="428"/>
      <c r="E13" s="427"/>
      <c r="F13" s="429"/>
      <c r="G13" s="427"/>
      <c r="H13" s="429"/>
      <c r="I13" s="427"/>
      <c r="J13" s="429"/>
      <c r="K13" s="427"/>
      <c r="L13" s="429"/>
      <c r="M13" s="391" t="s">
        <v>296</v>
      </c>
      <c r="N13" s="413">
        <f>STDEV(N4:N11)</f>
        <v>2.6609883785081074E-2</v>
      </c>
      <c r="O13" s="413">
        <f>STDEV(O4:O11)</f>
        <v>3.5495957396854343E-2</v>
      </c>
      <c r="P13" s="391"/>
      <c r="Q13" s="391"/>
      <c r="R13" s="383"/>
      <c r="S13" s="383"/>
      <c r="T13" s="383"/>
      <c r="U13" s="383"/>
      <c r="V13" s="383"/>
      <c r="W13" s="383"/>
    </row>
    <row r="14" spans="1:23" x14ac:dyDescent="0.45">
      <c r="A14" s="383"/>
      <c r="B14" s="413"/>
      <c r="C14" s="413"/>
      <c r="D14" s="414"/>
      <c r="E14" s="414"/>
      <c r="F14" s="414"/>
      <c r="G14" s="414"/>
      <c r="H14" s="414"/>
      <c r="I14" s="413"/>
      <c r="J14" s="413"/>
      <c r="K14" s="414"/>
      <c r="L14" s="414"/>
      <c r="M14" s="391"/>
      <c r="N14" s="391"/>
      <c r="O14" s="391"/>
      <c r="P14" s="391"/>
      <c r="Q14" s="391"/>
      <c r="R14" s="383"/>
      <c r="S14" s="383"/>
      <c r="T14" s="383"/>
      <c r="U14" s="383"/>
      <c r="V14" s="383"/>
      <c r="W14" s="383"/>
    </row>
    <row r="15" spans="1:23" x14ac:dyDescent="0.45">
      <c r="A15" s="383"/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91"/>
      <c r="M15" s="391"/>
      <c r="N15" s="391"/>
      <c r="O15" s="391"/>
      <c r="P15" s="391"/>
      <c r="Q15" s="391"/>
      <c r="R15" s="383"/>
      <c r="S15" s="383"/>
      <c r="T15" s="383"/>
      <c r="U15" s="383"/>
      <c r="V15" s="383"/>
      <c r="W15" s="383"/>
    </row>
    <row r="16" spans="1:23" x14ac:dyDescent="0.45">
      <c r="A16" s="383"/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391"/>
      <c r="M16" s="391"/>
      <c r="N16" s="391"/>
      <c r="O16" s="391"/>
      <c r="P16" s="391"/>
      <c r="Q16" s="391"/>
      <c r="R16" s="383"/>
      <c r="S16" s="383"/>
      <c r="T16" s="383"/>
      <c r="U16" s="383"/>
      <c r="V16" s="383"/>
      <c r="W16" s="383"/>
    </row>
    <row r="17" spans="1:23" x14ac:dyDescent="0.45">
      <c r="A17" s="383"/>
      <c r="B17" s="383"/>
      <c r="C17" s="383"/>
      <c r="D17" s="383"/>
      <c r="E17" s="383"/>
      <c r="F17" s="383"/>
      <c r="G17" s="383"/>
      <c r="H17" s="383"/>
      <c r="I17" s="383"/>
      <c r="J17" s="383"/>
      <c r="K17" s="383"/>
      <c r="L17" s="391"/>
      <c r="M17" s="391"/>
      <c r="N17" s="391"/>
      <c r="O17" s="391"/>
      <c r="P17" s="391"/>
      <c r="Q17" s="391"/>
      <c r="R17" s="383"/>
      <c r="S17" s="383"/>
      <c r="T17" s="383"/>
      <c r="U17" s="383"/>
      <c r="V17" s="383"/>
      <c r="W17" s="383"/>
    </row>
    <row r="18" spans="1:23" x14ac:dyDescent="0.45">
      <c r="L18" s="415"/>
      <c r="M18" s="415"/>
      <c r="N18" s="415"/>
      <c r="O18" s="415"/>
      <c r="P18" s="415"/>
      <c r="Q18" s="415"/>
    </row>
  </sheetData>
  <mergeCells count="5">
    <mergeCell ref="B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FEE3-0C66-470D-ABC7-DB534C9AD5A1}">
  <dimension ref="A1:Z67"/>
  <sheetViews>
    <sheetView zoomScale="93" zoomScaleNormal="130" workbookViewId="0">
      <selection activeCell="J12" sqref="J12"/>
    </sheetView>
  </sheetViews>
  <sheetFormatPr defaultColWidth="8.73046875" defaultRowHeight="14.25" x14ac:dyDescent="0.45"/>
  <cols>
    <col min="1" max="16384" width="8.73046875" style="359"/>
  </cols>
  <sheetData>
    <row r="1" spans="1:26" ht="14.55" customHeight="1" x14ac:dyDescent="0.45">
      <c r="A1" s="393" t="s">
        <v>340</v>
      </c>
      <c r="B1" s="393" t="s">
        <v>340</v>
      </c>
      <c r="C1" s="393"/>
      <c r="D1" s="394" t="s">
        <v>307</v>
      </c>
      <c r="E1" s="394" t="s">
        <v>13</v>
      </c>
      <c r="F1" s="394" t="s">
        <v>308</v>
      </c>
      <c r="G1" s="394" t="s">
        <v>309</v>
      </c>
      <c r="H1" s="394" t="s">
        <v>310</v>
      </c>
      <c r="I1" s="395" t="s">
        <v>33</v>
      </c>
      <c r="J1" s="393"/>
      <c r="K1" s="393"/>
      <c r="L1" s="416" t="s">
        <v>326</v>
      </c>
      <c r="M1" s="416"/>
      <c r="N1" s="416" t="s">
        <v>327</v>
      </c>
      <c r="O1" s="393"/>
      <c r="P1" s="395" t="s">
        <v>36</v>
      </c>
      <c r="Q1" s="393"/>
      <c r="R1" s="395" t="s">
        <v>37</v>
      </c>
      <c r="S1" s="393"/>
      <c r="T1" s="393" t="s">
        <v>302</v>
      </c>
      <c r="U1" s="393"/>
      <c r="V1" s="393"/>
      <c r="W1" s="401"/>
      <c r="X1" s="401"/>
      <c r="Y1" s="360"/>
      <c r="Z1" s="360"/>
    </row>
    <row r="2" spans="1:26" x14ac:dyDescent="0.45">
      <c r="A2" s="393" t="s">
        <v>338</v>
      </c>
      <c r="B2" s="393" t="s">
        <v>339</v>
      </c>
      <c r="C2" s="394" t="s">
        <v>303</v>
      </c>
      <c r="D2" s="396" t="s">
        <v>311</v>
      </c>
      <c r="E2" s="396" t="s">
        <v>311</v>
      </c>
      <c r="F2" s="396" t="s">
        <v>312</v>
      </c>
      <c r="G2" s="396" t="s">
        <v>313</v>
      </c>
      <c r="H2" s="396" t="s">
        <v>313</v>
      </c>
      <c r="I2" s="397" t="s">
        <v>50</v>
      </c>
      <c r="J2" s="397" t="s">
        <v>51</v>
      </c>
      <c r="K2" s="397" t="s">
        <v>52</v>
      </c>
      <c r="L2" s="397" t="s">
        <v>50</v>
      </c>
      <c r="M2" s="397" t="s">
        <v>51</v>
      </c>
      <c r="N2" s="397" t="s">
        <v>50</v>
      </c>
      <c r="O2" s="397" t="s">
        <v>51</v>
      </c>
      <c r="P2" s="397" t="s">
        <v>50</v>
      </c>
      <c r="Q2" s="397" t="s">
        <v>51</v>
      </c>
      <c r="R2" s="397" t="s">
        <v>50</v>
      </c>
      <c r="S2" s="397" t="s">
        <v>51</v>
      </c>
      <c r="T2" s="398" t="s">
        <v>304</v>
      </c>
      <c r="U2" s="398" t="s">
        <v>305</v>
      </c>
      <c r="V2" s="399" t="s">
        <v>347</v>
      </c>
      <c r="W2" s="401"/>
      <c r="X2" s="401"/>
      <c r="Y2" s="360"/>
      <c r="Z2" s="360"/>
    </row>
    <row r="3" spans="1:26" x14ac:dyDescent="0.45">
      <c r="A3" s="400" t="s">
        <v>285</v>
      </c>
      <c r="B3" s="401"/>
      <c r="C3" s="402" t="s">
        <v>67</v>
      </c>
      <c r="D3" s="402">
        <v>1.5</v>
      </c>
      <c r="E3" s="402">
        <v>30</v>
      </c>
      <c r="F3" s="402">
        <v>3</v>
      </c>
      <c r="G3" s="402">
        <v>100</v>
      </c>
      <c r="H3" s="402">
        <v>100</v>
      </c>
      <c r="I3" s="403">
        <v>0.37228571428571428</v>
      </c>
      <c r="J3" s="403">
        <v>6.1778405843558398E-2</v>
      </c>
      <c r="K3" s="404">
        <v>16.5943530661899</v>
      </c>
      <c r="L3" s="404">
        <v>249.125</v>
      </c>
      <c r="M3" s="404">
        <v>37.684545904123617</v>
      </c>
      <c r="N3" s="404">
        <v>16.575000000000003</v>
      </c>
      <c r="O3" s="404">
        <v>2.4972842392143648</v>
      </c>
      <c r="P3" s="403">
        <v>3.9474999999999996E-2</v>
      </c>
      <c r="Q3" s="403">
        <v>5.853387297722821E-3</v>
      </c>
      <c r="R3" s="404">
        <v>87.375</v>
      </c>
      <c r="S3" s="404">
        <v>2.4458419526091331</v>
      </c>
      <c r="T3" s="403" t="s">
        <v>325</v>
      </c>
      <c r="U3" s="403" t="s">
        <v>299</v>
      </c>
      <c r="V3" s="403">
        <v>0.69523809523809543</v>
      </c>
      <c r="W3" s="401"/>
      <c r="X3" s="401"/>
      <c r="Y3" s="360"/>
      <c r="Z3" s="360"/>
    </row>
    <row r="4" spans="1:26" x14ac:dyDescent="0.45">
      <c r="A4" s="401" t="s">
        <v>284</v>
      </c>
      <c r="B4" s="406">
        <v>44716</v>
      </c>
      <c r="C4" s="420" t="s">
        <v>308</v>
      </c>
      <c r="D4" s="402">
        <v>1.5</v>
      </c>
      <c r="E4" s="402">
        <v>30</v>
      </c>
      <c r="F4" s="397">
        <v>0</v>
      </c>
      <c r="G4" s="402">
        <v>100</v>
      </c>
      <c r="H4" s="402">
        <v>100</v>
      </c>
      <c r="I4" s="402">
        <v>7.6999999999999999E-2</v>
      </c>
      <c r="J4" s="402">
        <v>2E-3</v>
      </c>
      <c r="K4" s="404">
        <f>(J4/I4)*100</f>
        <v>2.5974025974025974</v>
      </c>
      <c r="L4" s="402">
        <v>52</v>
      </c>
      <c r="M4" s="402">
        <v>2</v>
      </c>
      <c r="N4" s="421">
        <v>3.4</v>
      </c>
      <c r="O4" s="421">
        <v>0.1</v>
      </c>
      <c r="P4" s="402">
        <v>8.2000000000000007E-3</v>
      </c>
      <c r="Q4" s="402">
        <v>2.9999999999999997E-4</v>
      </c>
      <c r="R4" s="402">
        <v>84</v>
      </c>
      <c r="S4" s="402">
        <v>3</v>
      </c>
      <c r="T4" s="403">
        <v>0.38</v>
      </c>
      <c r="U4" s="403">
        <v>0.31</v>
      </c>
      <c r="V4" s="403">
        <v>0.69523809523809543</v>
      </c>
      <c r="W4" s="401"/>
      <c r="X4" s="401"/>
      <c r="Y4" s="360"/>
      <c r="Z4" s="360"/>
    </row>
    <row r="5" spans="1:26" x14ac:dyDescent="0.45">
      <c r="A5" s="401" t="s">
        <v>283</v>
      </c>
      <c r="B5" s="406">
        <v>45176</v>
      </c>
      <c r="C5" s="420" t="s">
        <v>323</v>
      </c>
      <c r="D5" s="402">
        <v>1.5</v>
      </c>
      <c r="E5" s="402">
        <v>30</v>
      </c>
      <c r="F5" s="402">
        <v>3</v>
      </c>
      <c r="G5" s="402">
        <v>100</v>
      </c>
      <c r="H5" s="402">
        <v>100</v>
      </c>
      <c r="I5" s="402">
        <v>1E-3</v>
      </c>
      <c r="J5" s="402">
        <v>2E-3</v>
      </c>
      <c r="K5" s="404">
        <f>(J5/I5)*100</f>
        <v>200</v>
      </c>
      <c r="L5" s="402">
        <v>1</v>
      </c>
      <c r="M5" s="402">
        <v>1</v>
      </c>
      <c r="N5" s="402">
        <v>0.04</v>
      </c>
      <c r="O5" s="404">
        <v>0.08</v>
      </c>
      <c r="P5" s="417">
        <v>1E-4</v>
      </c>
      <c r="Q5" s="417">
        <v>2.0000000000000001E-4</v>
      </c>
      <c r="R5" s="402">
        <v>2</v>
      </c>
      <c r="S5" s="402">
        <v>3</v>
      </c>
      <c r="T5" s="403">
        <v>0.43</v>
      </c>
      <c r="U5" s="403">
        <v>0.37</v>
      </c>
      <c r="V5" s="403">
        <f t="shared" ref="V5:V26" si="0">U5/T5</f>
        <v>0.86046511627906974</v>
      </c>
      <c r="W5" s="401"/>
      <c r="X5" s="401"/>
      <c r="Y5" s="360"/>
      <c r="Z5" s="360"/>
    </row>
    <row r="6" spans="1:26" x14ac:dyDescent="0.45">
      <c r="A6" s="401" t="s">
        <v>282</v>
      </c>
      <c r="B6" s="406">
        <v>44905</v>
      </c>
      <c r="C6" s="420" t="s">
        <v>307</v>
      </c>
      <c r="D6" s="417">
        <v>0</v>
      </c>
      <c r="E6" s="402">
        <v>30</v>
      </c>
      <c r="F6" s="402">
        <v>3</v>
      </c>
      <c r="G6" s="402">
        <v>100</v>
      </c>
      <c r="H6" s="402">
        <v>100</v>
      </c>
      <c r="I6" s="421">
        <v>1.1000000000000001E-3</v>
      </c>
      <c r="J6" s="421">
        <v>8.9999999999999998E-4</v>
      </c>
      <c r="K6" s="404">
        <f>(J6/I6)*100</f>
        <v>81.818181818181813</v>
      </c>
      <c r="L6" s="402">
        <v>1</v>
      </c>
      <c r="M6" s="402">
        <v>1</v>
      </c>
      <c r="N6" s="402">
        <v>0.04</v>
      </c>
      <c r="O6" s="404">
        <v>0.04</v>
      </c>
      <c r="P6" s="417">
        <v>1.1E-4</v>
      </c>
      <c r="Q6" s="417">
        <v>1E-4</v>
      </c>
      <c r="R6" s="402">
        <v>40</v>
      </c>
      <c r="S6" s="402">
        <v>53</v>
      </c>
      <c r="T6" s="403">
        <v>0.35</v>
      </c>
      <c r="U6" s="403">
        <v>0.43</v>
      </c>
      <c r="V6" s="403">
        <f t="shared" si="0"/>
        <v>1.2285714285714286</v>
      </c>
      <c r="W6" s="401"/>
      <c r="X6" s="401"/>
      <c r="Y6" s="360"/>
      <c r="Z6" s="360"/>
    </row>
    <row r="7" spans="1:26" x14ac:dyDescent="0.45">
      <c r="A7" s="401" t="s">
        <v>281</v>
      </c>
      <c r="B7" s="402">
        <v>7</v>
      </c>
      <c r="C7" s="420" t="s">
        <v>13</v>
      </c>
      <c r="D7" s="402">
        <v>1.5</v>
      </c>
      <c r="E7" s="397">
        <v>0</v>
      </c>
      <c r="F7" s="402">
        <v>3</v>
      </c>
      <c r="G7" s="402">
        <v>100</v>
      </c>
      <c r="H7" s="402">
        <v>100</v>
      </c>
      <c r="I7" s="402">
        <v>0</v>
      </c>
      <c r="J7" s="402" t="s">
        <v>67</v>
      </c>
      <c r="K7" s="402" t="s">
        <v>67</v>
      </c>
      <c r="L7" s="402">
        <v>0</v>
      </c>
      <c r="M7" s="402" t="s">
        <v>67</v>
      </c>
      <c r="N7" s="402" t="s">
        <v>67</v>
      </c>
      <c r="O7" s="402" t="s">
        <v>67</v>
      </c>
      <c r="P7" s="402">
        <v>0</v>
      </c>
      <c r="Q7" s="402" t="s">
        <v>67</v>
      </c>
      <c r="R7" s="402" t="s">
        <v>67</v>
      </c>
      <c r="S7" s="402" t="s">
        <v>67</v>
      </c>
      <c r="T7" s="403" t="s">
        <v>67</v>
      </c>
      <c r="U7" s="403">
        <v>7.2999999999999995E-2</v>
      </c>
      <c r="V7" s="403" t="s">
        <v>67</v>
      </c>
      <c r="W7" s="401"/>
      <c r="X7" s="401"/>
      <c r="Y7" s="360"/>
      <c r="Z7" s="360"/>
    </row>
    <row r="8" spans="1:26" x14ac:dyDescent="0.45">
      <c r="A8" s="401" t="s">
        <v>280</v>
      </c>
      <c r="B8" s="402">
        <v>9</v>
      </c>
      <c r="C8" s="420" t="s">
        <v>321</v>
      </c>
      <c r="D8" s="402">
        <v>1.5</v>
      </c>
      <c r="E8" s="402">
        <v>30</v>
      </c>
      <c r="F8" s="402">
        <v>3</v>
      </c>
      <c r="G8" s="397">
        <v>0</v>
      </c>
      <c r="H8" s="402">
        <v>100</v>
      </c>
      <c r="I8" s="402">
        <v>0</v>
      </c>
      <c r="J8" s="402" t="s">
        <v>67</v>
      </c>
      <c r="K8" s="402" t="s">
        <v>67</v>
      </c>
      <c r="L8" s="402">
        <v>0</v>
      </c>
      <c r="M8" s="402" t="s">
        <v>67</v>
      </c>
      <c r="N8" s="402" t="s">
        <v>67</v>
      </c>
      <c r="O8" s="402" t="s">
        <v>67</v>
      </c>
      <c r="P8" s="402">
        <v>0</v>
      </c>
      <c r="Q8" s="402" t="s">
        <v>67</v>
      </c>
      <c r="R8" s="402" t="s">
        <v>67</v>
      </c>
      <c r="S8" s="402" t="s">
        <v>67</v>
      </c>
      <c r="T8" s="403">
        <v>0.432</v>
      </c>
      <c r="U8" s="403">
        <v>0.39700000000000002</v>
      </c>
      <c r="V8" s="403">
        <f t="shared" si="0"/>
        <v>0.91898148148148151</v>
      </c>
      <c r="W8" s="401"/>
      <c r="X8" s="401"/>
      <c r="Y8" s="360"/>
      <c r="Z8" s="360"/>
    </row>
    <row r="9" spans="1:26" x14ac:dyDescent="0.45">
      <c r="A9" s="401" t="s">
        <v>279</v>
      </c>
      <c r="B9" s="402">
        <v>10</v>
      </c>
      <c r="C9" s="420" t="s">
        <v>322</v>
      </c>
      <c r="D9" s="402">
        <v>1.5</v>
      </c>
      <c r="E9" s="402">
        <v>30</v>
      </c>
      <c r="F9" s="402">
        <v>3</v>
      </c>
      <c r="G9" s="402">
        <v>100</v>
      </c>
      <c r="H9" s="402">
        <v>100</v>
      </c>
      <c r="I9" s="402">
        <v>0</v>
      </c>
      <c r="J9" s="402" t="s">
        <v>67</v>
      </c>
      <c r="K9" s="402" t="s">
        <v>67</v>
      </c>
      <c r="L9" s="402">
        <v>0</v>
      </c>
      <c r="M9" s="402" t="s">
        <v>67</v>
      </c>
      <c r="N9" s="402" t="s">
        <v>67</v>
      </c>
      <c r="O9" s="402" t="s">
        <v>67</v>
      </c>
      <c r="P9" s="402">
        <v>0</v>
      </c>
      <c r="Q9" s="402" t="s">
        <v>67</v>
      </c>
      <c r="R9" s="402" t="s">
        <v>67</v>
      </c>
      <c r="S9" s="402" t="s">
        <v>67</v>
      </c>
      <c r="T9" s="403">
        <v>0.432</v>
      </c>
      <c r="U9" s="403">
        <v>0.41</v>
      </c>
      <c r="V9" s="403">
        <f t="shared" si="0"/>
        <v>0.94907407407407407</v>
      </c>
      <c r="W9" s="401"/>
      <c r="X9" s="401"/>
      <c r="Y9" s="360"/>
      <c r="Z9" s="360"/>
    </row>
    <row r="10" spans="1:26" x14ac:dyDescent="0.45">
      <c r="A10" s="401" t="s">
        <v>278</v>
      </c>
      <c r="B10" s="402" t="s">
        <v>70</v>
      </c>
      <c r="C10" s="402" t="s">
        <v>72</v>
      </c>
      <c r="D10" s="402">
        <v>1.5</v>
      </c>
      <c r="E10" s="402">
        <v>30</v>
      </c>
      <c r="F10" s="402">
        <v>3</v>
      </c>
      <c r="G10" s="402">
        <v>100</v>
      </c>
      <c r="H10" s="402">
        <v>100</v>
      </c>
      <c r="I10" s="402">
        <v>0.15</v>
      </c>
      <c r="J10" s="402">
        <v>0.02</v>
      </c>
      <c r="K10" s="404">
        <f>(J10/I10)*100</f>
        <v>13.333333333333334</v>
      </c>
      <c r="L10" s="402">
        <v>102</v>
      </c>
      <c r="M10" s="402">
        <v>12</v>
      </c>
      <c r="N10" s="403">
        <v>6.8</v>
      </c>
      <c r="O10" s="403">
        <v>0.8</v>
      </c>
      <c r="P10" s="402">
        <v>1.6E-2</v>
      </c>
      <c r="Q10" s="402">
        <v>2E-3</v>
      </c>
      <c r="R10" s="402">
        <v>58</v>
      </c>
      <c r="S10" s="402">
        <v>0</v>
      </c>
      <c r="T10" s="403">
        <v>0.42</v>
      </c>
      <c r="U10" s="403">
        <v>0.25036334999999998</v>
      </c>
      <c r="V10" s="403">
        <f t="shared" si="0"/>
        <v>0.59610321428571422</v>
      </c>
      <c r="W10" s="401"/>
      <c r="X10" s="401"/>
      <c r="Y10" s="360"/>
      <c r="Z10" s="360"/>
    </row>
    <row r="11" spans="1:26" x14ac:dyDescent="0.45">
      <c r="A11" s="407" t="s">
        <v>345</v>
      </c>
      <c r="B11" s="402" t="s">
        <v>78</v>
      </c>
      <c r="C11" s="402" t="s">
        <v>88</v>
      </c>
      <c r="D11" s="402">
        <v>1.5</v>
      </c>
      <c r="E11" s="402">
        <v>30</v>
      </c>
      <c r="F11" s="402">
        <v>1</v>
      </c>
      <c r="G11" s="402">
        <v>100</v>
      </c>
      <c r="H11" s="402">
        <v>100</v>
      </c>
      <c r="I11" s="402">
        <v>1E-3</v>
      </c>
      <c r="J11" s="402">
        <v>1E-3</v>
      </c>
      <c r="K11" s="402" t="s">
        <v>67</v>
      </c>
      <c r="L11" s="402" t="s">
        <v>67</v>
      </c>
      <c r="M11" s="402" t="s">
        <v>67</v>
      </c>
      <c r="N11" s="402" t="s">
        <v>67</v>
      </c>
      <c r="O11" s="402" t="s">
        <v>67</v>
      </c>
      <c r="P11" s="402" t="s">
        <v>67</v>
      </c>
      <c r="Q11" s="402" t="s">
        <v>67</v>
      </c>
      <c r="R11" s="402" t="s">
        <v>67</v>
      </c>
      <c r="S11" s="402" t="s">
        <v>67</v>
      </c>
      <c r="T11" s="403">
        <v>0.37</v>
      </c>
      <c r="U11" s="403">
        <v>0.39</v>
      </c>
      <c r="V11" s="403">
        <f t="shared" si="0"/>
        <v>1.0540540540540542</v>
      </c>
      <c r="W11" s="401"/>
      <c r="X11" s="401"/>
      <c r="Y11" s="360"/>
      <c r="Z11" s="360"/>
    </row>
    <row r="12" spans="1:26" x14ac:dyDescent="0.45">
      <c r="A12" s="407" t="s">
        <v>345</v>
      </c>
      <c r="B12" s="402" t="s">
        <v>79</v>
      </c>
      <c r="C12" s="402" t="s">
        <v>88</v>
      </c>
      <c r="D12" s="402">
        <v>1.5</v>
      </c>
      <c r="E12" s="402">
        <v>30</v>
      </c>
      <c r="F12" s="402">
        <v>3</v>
      </c>
      <c r="G12" s="402">
        <v>100</v>
      </c>
      <c r="H12" s="402">
        <v>100</v>
      </c>
      <c r="I12" s="402">
        <v>0</v>
      </c>
      <c r="J12" s="402">
        <v>0</v>
      </c>
      <c r="K12" s="402" t="s">
        <v>67</v>
      </c>
      <c r="L12" s="402" t="s">
        <v>67</v>
      </c>
      <c r="M12" s="402" t="s">
        <v>67</v>
      </c>
      <c r="N12" s="402" t="s">
        <v>67</v>
      </c>
      <c r="O12" s="402" t="s">
        <v>67</v>
      </c>
      <c r="P12" s="402" t="s">
        <v>67</v>
      </c>
      <c r="Q12" s="402" t="s">
        <v>67</v>
      </c>
      <c r="R12" s="402" t="s">
        <v>67</v>
      </c>
      <c r="S12" s="402" t="s">
        <v>67</v>
      </c>
      <c r="T12" s="403">
        <v>0.37</v>
      </c>
      <c r="U12" s="403">
        <v>0.4</v>
      </c>
      <c r="V12" s="403">
        <f t="shared" si="0"/>
        <v>1.0810810810810811</v>
      </c>
      <c r="W12" s="401"/>
      <c r="X12" s="401"/>
      <c r="Y12" s="360"/>
      <c r="Z12" s="360"/>
    </row>
    <row r="13" spans="1:26" x14ac:dyDescent="0.45">
      <c r="A13" s="407" t="s">
        <v>345</v>
      </c>
      <c r="B13" s="402" t="s">
        <v>82</v>
      </c>
      <c r="C13" s="402" t="s">
        <v>88</v>
      </c>
      <c r="D13" s="402">
        <v>1.5</v>
      </c>
      <c r="E13" s="402">
        <v>30</v>
      </c>
      <c r="F13" s="402">
        <v>6</v>
      </c>
      <c r="G13" s="402">
        <v>100</v>
      </c>
      <c r="H13" s="402">
        <v>100</v>
      </c>
      <c r="I13" s="402">
        <v>1E-3</v>
      </c>
      <c r="J13" s="421">
        <v>6.9999999999999999E-4</v>
      </c>
      <c r="K13" s="402" t="s">
        <v>67</v>
      </c>
      <c r="L13" s="402" t="s">
        <v>67</v>
      </c>
      <c r="M13" s="402" t="s">
        <v>67</v>
      </c>
      <c r="N13" s="402" t="s">
        <v>67</v>
      </c>
      <c r="O13" s="402" t="s">
        <v>67</v>
      </c>
      <c r="P13" s="402" t="s">
        <v>67</v>
      </c>
      <c r="Q13" s="402" t="s">
        <v>67</v>
      </c>
      <c r="R13" s="402" t="s">
        <v>67</v>
      </c>
      <c r="S13" s="402" t="s">
        <v>67</v>
      </c>
      <c r="T13" s="403">
        <v>0.37</v>
      </c>
      <c r="U13" s="403">
        <v>0.43</v>
      </c>
      <c r="V13" s="403">
        <f t="shared" si="0"/>
        <v>1.1621621621621621</v>
      </c>
      <c r="W13" s="401"/>
      <c r="X13" s="401"/>
      <c r="Y13" s="360"/>
      <c r="Z13" s="360"/>
    </row>
    <row r="14" spans="1:26" x14ac:dyDescent="0.45">
      <c r="A14" s="407" t="s">
        <v>345</v>
      </c>
      <c r="B14" s="402" t="s">
        <v>90</v>
      </c>
      <c r="C14" s="402" t="s">
        <v>88</v>
      </c>
      <c r="D14" s="402">
        <v>1.5</v>
      </c>
      <c r="E14" s="402">
        <v>30</v>
      </c>
      <c r="F14" s="402">
        <v>12</v>
      </c>
      <c r="G14" s="402">
        <v>100</v>
      </c>
      <c r="H14" s="402">
        <v>100</v>
      </c>
      <c r="I14" s="402">
        <v>0</v>
      </c>
      <c r="J14" s="402">
        <v>0</v>
      </c>
      <c r="K14" s="402" t="s">
        <v>67</v>
      </c>
      <c r="L14" s="402" t="s">
        <v>67</v>
      </c>
      <c r="M14" s="402" t="s">
        <v>67</v>
      </c>
      <c r="N14" s="402" t="s">
        <v>67</v>
      </c>
      <c r="O14" s="402" t="s">
        <v>67</v>
      </c>
      <c r="P14" s="402" t="s">
        <v>67</v>
      </c>
      <c r="Q14" s="402" t="s">
        <v>67</v>
      </c>
      <c r="R14" s="402" t="s">
        <v>67</v>
      </c>
      <c r="S14" s="402" t="s">
        <v>67</v>
      </c>
      <c r="T14" s="403">
        <v>0.38</v>
      </c>
      <c r="U14" s="403">
        <v>0.43</v>
      </c>
      <c r="V14" s="403">
        <f t="shared" si="0"/>
        <v>1.131578947368421</v>
      </c>
      <c r="W14" s="401"/>
      <c r="X14" s="401"/>
      <c r="Y14" s="360"/>
      <c r="Z14" s="360"/>
    </row>
    <row r="15" spans="1:26" x14ac:dyDescent="0.45">
      <c r="A15" s="407" t="s">
        <v>345</v>
      </c>
      <c r="B15" s="402" t="s">
        <v>91</v>
      </c>
      <c r="C15" s="402" t="s">
        <v>88</v>
      </c>
      <c r="D15" s="402">
        <v>1.5</v>
      </c>
      <c r="E15" s="402">
        <v>30</v>
      </c>
      <c r="F15" s="402">
        <v>18</v>
      </c>
      <c r="G15" s="402">
        <v>100</v>
      </c>
      <c r="H15" s="402">
        <v>100</v>
      </c>
      <c r="I15" s="402">
        <v>1E-3</v>
      </c>
      <c r="J15" s="402">
        <v>1E-3</v>
      </c>
      <c r="K15" s="402" t="s">
        <v>67</v>
      </c>
      <c r="L15" s="402" t="s">
        <v>67</v>
      </c>
      <c r="M15" s="402" t="s">
        <v>67</v>
      </c>
      <c r="N15" s="402" t="s">
        <v>67</v>
      </c>
      <c r="O15" s="402" t="s">
        <v>67</v>
      </c>
      <c r="P15" s="402" t="s">
        <v>67</v>
      </c>
      <c r="Q15" s="402" t="s">
        <v>67</v>
      </c>
      <c r="R15" s="402" t="s">
        <v>67</v>
      </c>
      <c r="S15" s="402" t="s">
        <v>67</v>
      </c>
      <c r="T15" s="403">
        <v>0.35</v>
      </c>
      <c r="U15" s="403">
        <v>0.36</v>
      </c>
      <c r="V15" s="403">
        <f t="shared" si="0"/>
        <v>1.0285714285714287</v>
      </c>
      <c r="W15" s="401"/>
      <c r="X15" s="401"/>
      <c r="Y15" s="360"/>
      <c r="Z15" s="360"/>
    </row>
    <row r="16" spans="1:26" x14ac:dyDescent="0.45">
      <c r="A16" s="407" t="s">
        <v>346</v>
      </c>
      <c r="B16" s="406">
        <v>44621</v>
      </c>
      <c r="C16" s="402" t="s">
        <v>95</v>
      </c>
      <c r="D16" s="402">
        <v>1.5</v>
      </c>
      <c r="E16" s="402">
        <v>30</v>
      </c>
      <c r="F16" s="402">
        <v>1</v>
      </c>
      <c r="G16" s="402">
        <v>100</v>
      </c>
      <c r="H16" s="402">
        <v>100</v>
      </c>
      <c r="I16" s="421">
        <v>1.547E-3</v>
      </c>
      <c r="J16" s="402">
        <v>0</v>
      </c>
      <c r="K16" s="402" t="s">
        <v>67</v>
      </c>
      <c r="L16" s="402" t="s">
        <v>67</v>
      </c>
      <c r="M16" s="402" t="s">
        <v>67</v>
      </c>
      <c r="N16" s="402" t="s">
        <v>67</v>
      </c>
      <c r="O16" s="402" t="s">
        <v>67</v>
      </c>
      <c r="P16" s="402" t="s">
        <v>67</v>
      </c>
      <c r="Q16" s="402" t="s">
        <v>67</v>
      </c>
      <c r="R16" s="402" t="s">
        <v>67</v>
      </c>
      <c r="S16" s="402" t="s">
        <v>67</v>
      </c>
      <c r="T16" s="403">
        <v>0.42</v>
      </c>
      <c r="U16" s="403">
        <v>0.45</v>
      </c>
      <c r="V16" s="403">
        <f t="shared" si="0"/>
        <v>1.0714285714285714</v>
      </c>
      <c r="W16" s="401"/>
      <c r="X16" s="401"/>
      <c r="Y16" s="360"/>
      <c r="Z16" s="360"/>
    </row>
    <row r="17" spans="1:26" x14ac:dyDescent="0.45">
      <c r="A17" s="407" t="s">
        <v>346</v>
      </c>
      <c r="B17" s="406">
        <v>44716</v>
      </c>
      <c r="C17" s="402" t="s">
        <v>95</v>
      </c>
      <c r="D17" s="402">
        <v>1.5</v>
      </c>
      <c r="E17" s="402">
        <v>30</v>
      </c>
      <c r="F17" s="402">
        <v>3</v>
      </c>
      <c r="G17" s="402">
        <v>100</v>
      </c>
      <c r="H17" s="402">
        <v>100</v>
      </c>
      <c r="I17" s="421">
        <v>1.547E-3</v>
      </c>
      <c r="J17" s="402">
        <v>0</v>
      </c>
      <c r="K17" s="402" t="s">
        <v>67</v>
      </c>
      <c r="L17" s="402" t="s">
        <v>67</v>
      </c>
      <c r="M17" s="402" t="s">
        <v>67</v>
      </c>
      <c r="N17" s="402" t="s">
        <v>67</v>
      </c>
      <c r="O17" s="402" t="s">
        <v>67</v>
      </c>
      <c r="P17" s="402" t="s">
        <v>67</v>
      </c>
      <c r="Q17" s="402" t="s">
        <v>67</v>
      </c>
      <c r="R17" s="402" t="s">
        <v>67</v>
      </c>
      <c r="S17" s="402" t="s">
        <v>67</v>
      </c>
      <c r="T17" s="403">
        <v>0.42</v>
      </c>
      <c r="U17" s="403">
        <v>0.46</v>
      </c>
      <c r="V17" s="403">
        <f t="shared" si="0"/>
        <v>1.0952380952380953</v>
      </c>
      <c r="W17" s="401"/>
      <c r="X17" s="401"/>
      <c r="Y17" s="360"/>
      <c r="Z17" s="360"/>
    </row>
    <row r="18" spans="1:26" x14ac:dyDescent="0.45">
      <c r="A18" s="407" t="s">
        <v>346</v>
      </c>
      <c r="B18" s="406">
        <v>44811</v>
      </c>
      <c r="C18" s="402" t="s">
        <v>95</v>
      </c>
      <c r="D18" s="402">
        <v>1.5</v>
      </c>
      <c r="E18" s="402">
        <v>30</v>
      </c>
      <c r="F18" s="402">
        <v>6</v>
      </c>
      <c r="G18" s="402">
        <v>100</v>
      </c>
      <c r="H18" s="402">
        <v>100</v>
      </c>
      <c r="I18" s="421">
        <v>1.547E-3</v>
      </c>
      <c r="J18" s="402">
        <v>0</v>
      </c>
      <c r="K18" s="402" t="s">
        <v>67</v>
      </c>
      <c r="L18" s="402" t="s">
        <v>67</v>
      </c>
      <c r="M18" s="402" t="s">
        <v>67</v>
      </c>
      <c r="N18" s="402" t="s">
        <v>67</v>
      </c>
      <c r="O18" s="402" t="s">
        <v>67</v>
      </c>
      <c r="P18" s="402" t="s">
        <v>67</v>
      </c>
      <c r="Q18" s="402" t="s">
        <v>67</v>
      </c>
      <c r="R18" s="402" t="s">
        <v>67</v>
      </c>
      <c r="S18" s="402" t="s">
        <v>67</v>
      </c>
      <c r="T18" s="403">
        <v>0.43</v>
      </c>
      <c r="U18" s="403">
        <v>0.46</v>
      </c>
      <c r="V18" s="403">
        <f t="shared" si="0"/>
        <v>1.0697674418604652</v>
      </c>
      <c r="W18" s="401"/>
      <c r="X18" s="401"/>
      <c r="Y18" s="360"/>
      <c r="Z18" s="360"/>
    </row>
    <row r="19" spans="1:26" x14ac:dyDescent="0.45">
      <c r="A19" s="407" t="s">
        <v>276</v>
      </c>
      <c r="B19" s="422" t="s">
        <v>275</v>
      </c>
      <c r="C19" s="402" t="s">
        <v>305</v>
      </c>
      <c r="D19" s="402">
        <v>1.5</v>
      </c>
      <c r="E19" s="402">
        <v>30</v>
      </c>
      <c r="F19" s="402">
        <v>3</v>
      </c>
      <c r="G19" s="402">
        <v>100</v>
      </c>
      <c r="H19" s="402">
        <v>100</v>
      </c>
      <c r="I19" s="402">
        <v>0.38</v>
      </c>
      <c r="J19" s="402">
        <v>0.02</v>
      </c>
      <c r="K19" s="404">
        <v>5</v>
      </c>
      <c r="L19" s="402">
        <v>254</v>
      </c>
      <c r="M19" s="402">
        <v>14</v>
      </c>
      <c r="N19" s="402">
        <v>16.899999999999999</v>
      </c>
      <c r="O19" s="402">
        <v>1</v>
      </c>
      <c r="P19" s="402">
        <v>0.04</v>
      </c>
      <c r="Q19" s="402">
        <v>2E-3</v>
      </c>
      <c r="R19" s="402">
        <v>89</v>
      </c>
      <c r="S19" s="402">
        <v>0</v>
      </c>
      <c r="T19" s="403">
        <v>0.40986463429999997</v>
      </c>
      <c r="U19" s="403">
        <v>0.29782983660000001</v>
      </c>
      <c r="V19" s="403">
        <f t="shared" si="0"/>
        <v>0.72665414792046634</v>
      </c>
      <c r="W19" s="401"/>
      <c r="X19" s="401"/>
      <c r="Y19" s="360"/>
      <c r="Z19" s="360"/>
    </row>
    <row r="20" spans="1:26" x14ac:dyDescent="0.45">
      <c r="A20" s="407" t="s">
        <v>274</v>
      </c>
      <c r="B20" s="422" t="s">
        <v>273</v>
      </c>
      <c r="C20" s="402" t="s">
        <v>314</v>
      </c>
      <c r="D20" s="402">
        <v>1.5</v>
      </c>
      <c r="E20" s="402">
        <v>30</v>
      </c>
      <c r="F20" s="402">
        <v>3</v>
      </c>
      <c r="G20" s="402">
        <v>100</v>
      </c>
      <c r="H20" s="402">
        <v>100</v>
      </c>
      <c r="I20" s="402">
        <v>0.52</v>
      </c>
      <c r="J20" s="402">
        <v>0.08</v>
      </c>
      <c r="K20" s="404">
        <v>15</v>
      </c>
      <c r="L20" s="402">
        <v>350</v>
      </c>
      <c r="M20" s="402">
        <v>56</v>
      </c>
      <c r="N20" s="402">
        <v>12</v>
      </c>
      <c r="O20" s="402">
        <v>2</v>
      </c>
      <c r="P20" s="402">
        <v>2.8000000000000001E-2</v>
      </c>
      <c r="Q20" s="402">
        <v>4.0000000000000001E-3</v>
      </c>
      <c r="R20" s="402">
        <v>88</v>
      </c>
      <c r="S20" s="402">
        <v>0</v>
      </c>
      <c r="T20" s="403">
        <v>0.40986463429999997</v>
      </c>
      <c r="U20" s="403">
        <v>0.25188389420000001</v>
      </c>
      <c r="V20" s="403">
        <f t="shared" si="0"/>
        <v>0.61455386271662038</v>
      </c>
      <c r="W20" s="401"/>
      <c r="X20" s="401"/>
      <c r="Y20" s="360"/>
      <c r="Z20" s="360"/>
    </row>
    <row r="21" spans="1:26" x14ac:dyDescent="0.45">
      <c r="A21" s="407" t="s">
        <v>272</v>
      </c>
      <c r="B21" s="422" t="s">
        <v>271</v>
      </c>
      <c r="C21" s="402" t="s">
        <v>315</v>
      </c>
      <c r="D21" s="402">
        <v>1.5</v>
      </c>
      <c r="E21" s="402">
        <v>30</v>
      </c>
      <c r="F21" s="402">
        <v>3</v>
      </c>
      <c r="G21" s="402">
        <v>100</v>
      </c>
      <c r="H21" s="402">
        <v>100</v>
      </c>
      <c r="I21" s="417">
        <v>0.74079760869259903</v>
      </c>
      <c r="J21" s="402">
        <v>0</v>
      </c>
      <c r="K21" s="404">
        <v>0</v>
      </c>
      <c r="L21" s="402">
        <v>494</v>
      </c>
      <c r="M21" s="402">
        <v>0</v>
      </c>
      <c r="N21" s="404">
        <v>10.974779388038501</v>
      </c>
      <c r="O21" s="402">
        <v>0</v>
      </c>
      <c r="P21" s="403">
        <v>2.6130427114377401E-2</v>
      </c>
      <c r="Q21" s="402">
        <v>0</v>
      </c>
      <c r="R21" s="402">
        <v>85</v>
      </c>
      <c r="S21" s="402">
        <v>0</v>
      </c>
      <c r="T21" s="403">
        <v>0.40986463429999997</v>
      </c>
      <c r="U21" s="403">
        <v>0.2197605819</v>
      </c>
      <c r="V21" s="403">
        <f t="shared" si="0"/>
        <v>0.53617844407416348</v>
      </c>
      <c r="W21" s="401"/>
      <c r="X21" s="401"/>
      <c r="Y21" s="360"/>
      <c r="Z21" s="360"/>
    </row>
    <row r="22" spans="1:26" x14ac:dyDescent="0.45">
      <c r="A22" s="407" t="s">
        <v>270</v>
      </c>
      <c r="B22" s="422" t="s">
        <v>269</v>
      </c>
      <c r="C22" s="402" t="s">
        <v>317</v>
      </c>
      <c r="D22" s="402">
        <v>1.5</v>
      </c>
      <c r="E22" s="402">
        <v>30</v>
      </c>
      <c r="F22" s="402">
        <v>3</v>
      </c>
      <c r="G22" s="402">
        <v>100</v>
      </c>
      <c r="H22" s="402">
        <v>100</v>
      </c>
      <c r="I22" s="402">
        <v>0.8</v>
      </c>
      <c r="J22" s="402">
        <v>0.06</v>
      </c>
      <c r="K22" s="404">
        <v>8</v>
      </c>
      <c r="L22" s="402">
        <v>531</v>
      </c>
      <c r="M22" s="402">
        <v>42</v>
      </c>
      <c r="N22" s="402">
        <v>8.8000000000000007</v>
      </c>
      <c r="O22" s="402">
        <v>0.7</v>
      </c>
      <c r="P22" s="402">
        <v>2.1000000000000001E-2</v>
      </c>
      <c r="Q22" s="402">
        <v>2E-3</v>
      </c>
      <c r="R22" s="402">
        <v>86</v>
      </c>
      <c r="S22" s="402">
        <v>0</v>
      </c>
      <c r="T22" s="403">
        <v>0.40986463429999997</v>
      </c>
      <c r="U22" s="403">
        <v>0.19764746729999999</v>
      </c>
      <c r="V22" s="403">
        <f t="shared" si="0"/>
        <v>0.48222620533620408</v>
      </c>
      <c r="W22" s="401"/>
      <c r="X22" s="401"/>
      <c r="Y22" s="360"/>
      <c r="Z22" s="360"/>
    </row>
    <row r="23" spans="1:26" x14ac:dyDescent="0.45">
      <c r="A23" s="407" t="s">
        <v>268</v>
      </c>
      <c r="B23" s="422" t="s">
        <v>267</v>
      </c>
      <c r="C23" s="402" t="s">
        <v>316</v>
      </c>
      <c r="D23" s="402">
        <v>1.5</v>
      </c>
      <c r="E23" s="402">
        <v>30</v>
      </c>
      <c r="F23" s="402">
        <v>3</v>
      </c>
      <c r="G23" s="402">
        <v>100</v>
      </c>
      <c r="H23" s="402">
        <v>100</v>
      </c>
      <c r="I23" s="417">
        <v>0.87739984332391696</v>
      </c>
      <c r="J23" s="402">
        <v>0</v>
      </c>
      <c r="K23" s="404">
        <v>0</v>
      </c>
      <c r="L23" s="402">
        <v>585</v>
      </c>
      <c r="M23" s="402">
        <v>0</v>
      </c>
      <c r="N23" s="404">
        <v>7.7991097184348099</v>
      </c>
      <c r="O23" s="402">
        <v>0</v>
      </c>
      <c r="P23" s="403">
        <v>1.8569308853416198E-2</v>
      </c>
      <c r="Q23" s="402">
        <v>0</v>
      </c>
      <c r="R23" s="402">
        <v>85</v>
      </c>
      <c r="S23" s="402">
        <v>0</v>
      </c>
      <c r="T23" s="403">
        <v>0.40986463429999997</v>
      </c>
      <c r="U23" s="403">
        <v>0.18879731</v>
      </c>
      <c r="V23" s="403">
        <f t="shared" si="0"/>
        <v>0.46063332671393653</v>
      </c>
      <c r="W23" s="401"/>
      <c r="X23" s="401"/>
      <c r="Y23" s="360"/>
      <c r="Z23" s="360"/>
    </row>
    <row r="24" spans="1:26" x14ac:dyDescent="0.45">
      <c r="A24" s="407" t="s">
        <v>266</v>
      </c>
      <c r="B24" s="422" t="s">
        <v>265</v>
      </c>
      <c r="C24" s="402" t="s">
        <v>319</v>
      </c>
      <c r="D24" s="402">
        <v>1.5</v>
      </c>
      <c r="E24" s="402">
        <v>30</v>
      </c>
      <c r="F24" s="402">
        <v>3</v>
      </c>
      <c r="G24" s="402">
        <v>100</v>
      </c>
      <c r="H24" s="402">
        <v>100</v>
      </c>
      <c r="I24" s="402">
        <v>0.85</v>
      </c>
      <c r="J24" s="402">
        <v>0.01</v>
      </c>
      <c r="K24" s="404">
        <v>1</v>
      </c>
      <c r="L24" s="402">
        <v>569</v>
      </c>
      <c r="M24" s="402">
        <v>10</v>
      </c>
      <c r="N24" s="402">
        <v>6.3</v>
      </c>
      <c r="O24" s="402">
        <v>0.1</v>
      </c>
      <c r="P24" s="402">
        <v>1.4999999999999999E-2</v>
      </c>
      <c r="Q24" s="402">
        <v>2.9999999999999997E-4</v>
      </c>
      <c r="R24" s="402">
        <v>80</v>
      </c>
      <c r="S24" s="402">
        <v>1</v>
      </c>
      <c r="T24" s="403">
        <v>0.40986463429999997</v>
      </c>
      <c r="U24" s="403">
        <v>0.19767051939999999</v>
      </c>
      <c r="V24" s="403">
        <f t="shared" si="0"/>
        <v>0.48228244853962021</v>
      </c>
      <c r="W24" s="401"/>
      <c r="X24" s="401"/>
      <c r="Y24" s="360"/>
      <c r="Z24" s="360"/>
    </row>
    <row r="25" spans="1:26" x14ac:dyDescent="0.45">
      <c r="A25" s="407" t="s">
        <v>264</v>
      </c>
      <c r="B25" s="422" t="s">
        <v>263</v>
      </c>
      <c r="C25" s="402" t="s">
        <v>318</v>
      </c>
      <c r="D25" s="402">
        <v>1.5</v>
      </c>
      <c r="E25" s="402">
        <v>30</v>
      </c>
      <c r="F25" s="402">
        <v>3</v>
      </c>
      <c r="G25" s="402">
        <v>100</v>
      </c>
      <c r="H25" s="402">
        <v>100</v>
      </c>
      <c r="I25" s="417">
        <v>0.97433572661512602</v>
      </c>
      <c r="J25" s="402">
        <v>0</v>
      </c>
      <c r="K25" s="404">
        <v>0</v>
      </c>
      <c r="L25" s="402">
        <v>650</v>
      </c>
      <c r="M25" s="402">
        <v>0</v>
      </c>
      <c r="N25" s="404">
        <v>6.1862585816833402</v>
      </c>
      <c r="O25" s="402">
        <v>0</v>
      </c>
      <c r="P25" s="403">
        <v>1.4729187099246E-2</v>
      </c>
      <c r="Q25" s="402">
        <v>0</v>
      </c>
      <c r="R25" s="402">
        <v>80</v>
      </c>
      <c r="S25" s="402">
        <v>0</v>
      </c>
      <c r="T25" s="403">
        <v>0.40986463429999997</v>
      </c>
      <c r="U25" s="403">
        <v>0.1770775765</v>
      </c>
      <c r="V25" s="403">
        <f t="shared" si="0"/>
        <v>0.43203917020659133</v>
      </c>
      <c r="W25" s="401"/>
      <c r="X25" s="401"/>
      <c r="Y25" s="360"/>
      <c r="Z25" s="360"/>
    </row>
    <row r="26" spans="1:26" x14ac:dyDescent="0.45">
      <c r="A26" s="407" t="s">
        <v>262</v>
      </c>
      <c r="B26" s="422" t="s">
        <v>261</v>
      </c>
      <c r="C26" s="402" t="s">
        <v>320</v>
      </c>
      <c r="D26" s="402">
        <v>1.5</v>
      </c>
      <c r="E26" s="402">
        <v>30</v>
      </c>
      <c r="F26" s="402">
        <v>3</v>
      </c>
      <c r="G26" s="402">
        <v>100</v>
      </c>
      <c r="H26" s="402">
        <v>100</v>
      </c>
      <c r="I26" s="402">
        <v>0.9</v>
      </c>
      <c r="J26" s="402">
        <v>0.1</v>
      </c>
      <c r="K26" s="404">
        <v>11</v>
      </c>
      <c r="L26" s="402">
        <v>600</v>
      </c>
      <c r="M26" s="402">
        <v>69</v>
      </c>
      <c r="N26" s="402">
        <v>5</v>
      </c>
      <c r="O26" s="402">
        <v>0.6</v>
      </c>
      <c r="P26" s="402">
        <v>1.2E-2</v>
      </c>
      <c r="Q26" s="402">
        <v>1E-3</v>
      </c>
      <c r="R26" s="402">
        <v>79</v>
      </c>
      <c r="S26" s="402">
        <v>2</v>
      </c>
      <c r="T26" s="403">
        <v>0.40986463429999997</v>
      </c>
      <c r="U26" s="403">
        <v>0.1911999583</v>
      </c>
      <c r="V26" s="403">
        <f t="shared" si="0"/>
        <v>0.46649537993573603</v>
      </c>
      <c r="W26" s="401"/>
      <c r="X26" s="401"/>
      <c r="Y26" s="360"/>
      <c r="Z26" s="360"/>
    </row>
    <row r="27" spans="1:26" x14ac:dyDescent="0.45">
      <c r="A27" s="401"/>
      <c r="B27" s="406"/>
      <c r="C27" s="402"/>
      <c r="D27" s="402"/>
      <c r="E27" s="402"/>
      <c r="F27" s="397"/>
      <c r="G27" s="402"/>
      <c r="H27" s="402"/>
      <c r="I27" s="402"/>
      <c r="J27" s="402"/>
      <c r="K27" s="404"/>
      <c r="L27" s="402"/>
      <c r="M27" s="402"/>
      <c r="N27" s="402"/>
      <c r="O27" s="402"/>
      <c r="P27" s="402"/>
      <c r="Q27" s="402"/>
      <c r="R27" s="402"/>
      <c r="S27" s="402"/>
      <c r="T27" s="403"/>
      <c r="U27" s="403"/>
      <c r="V27" s="403"/>
      <c r="W27" s="401"/>
      <c r="X27" s="401"/>
      <c r="Y27" s="360"/>
      <c r="Z27" s="360"/>
    </row>
    <row r="28" spans="1:26" x14ac:dyDescent="0.45">
      <c r="A28" s="401"/>
      <c r="B28" s="406"/>
      <c r="C28" s="402"/>
      <c r="D28" s="402"/>
      <c r="E28" s="402"/>
      <c r="F28" s="397"/>
      <c r="G28" s="402"/>
      <c r="H28" s="402"/>
      <c r="I28" s="402"/>
      <c r="J28" s="402"/>
      <c r="K28" s="404"/>
      <c r="L28" s="402"/>
      <c r="M28" s="402"/>
      <c r="N28" s="402"/>
      <c r="O28" s="402"/>
      <c r="P28" s="402"/>
      <c r="Q28" s="402"/>
      <c r="R28" s="402"/>
      <c r="S28" s="402"/>
      <c r="T28" s="403"/>
      <c r="U28" s="403"/>
      <c r="V28" s="403"/>
      <c r="W28" s="401"/>
      <c r="X28" s="401"/>
      <c r="Y28" s="360"/>
      <c r="Z28" s="360"/>
    </row>
    <row r="29" spans="1:26" x14ac:dyDescent="0.45">
      <c r="A29" s="401"/>
      <c r="B29" s="406"/>
      <c r="C29" s="402"/>
      <c r="D29" s="402"/>
      <c r="E29" s="402"/>
      <c r="F29" s="397"/>
      <c r="G29" s="402"/>
      <c r="H29" s="402"/>
      <c r="I29" s="402"/>
      <c r="J29" s="402"/>
      <c r="K29" s="404"/>
      <c r="L29" s="402"/>
      <c r="M29" s="402"/>
      <c r="N29" s="402"/>
      <c r="O29" s="402"/>
      <c r="P29" s="404"/>
      <c r="Q29" s="402"/>
      <c r="R29" s="402"/>
      <c r="S29" s="402"/>
      <c r="T29" s="403"/>
      <c r="U29" s="403"/>
      <c r="V29" s="403"/>
      <c r="W29" s="401"/>
      <c r="X29" s="401"/>
      <c r="Y29" s="360"/>
      <c r="Z29" s="360"/>
    </row>
    <row r="30" spans="1:26" x14ac:dyDescent="0.45">
      <c r="A30" s="401"/>
      <c r="B30" s="402"/>
      <c r="C30" s="402"/>
      <c r="D30" s="402"/>
      <c r="E30" s="402"/>
      <c r="F30" s="397"/>
      <c r="G30" s="402"/>
      <c r="H30" s="402"/>
      <c r="I30" s="402"/>
      <c r="J30" s="402"/>
      <c r="K30" s="404"/>
      <c r="L30" s="402"/>
      <c r="M30" s="402"/>
      <c r="N30" s="402"/>
      <c r="O30" s="402"/>
      <c r="P30" s="402"/>
      <c r="Q30" s="402"/>
      <c r="R30" s="402"/>
      <c r="S30" s="402"/>
      <c r="T30" s="403"/>
      <c r="U30" s="403"/>
      <c r="V30" s="403"/>
      <c r="W30" s="401"/>
      <c r="X30" s="401"/>
    </row>
    <row r="31" spans="1:26" x14ac:dyDescent="0.45">
      <c r="A31" s="401"/>
      <c r="B31" s="402"/>
      <c r="C31" s="402"/>
      <c r="D31" s="402"/>
      <c r="E31" s="402"/>
      <c r="F31" s="402"/>
      <c r="G31" s="397"/>
      <c r="H31" s="402"/>
      <c r="I31" s="402"/>
      <c r="J31" s="402"/>
      <c r="K31" s="404"/>
      <c r="L31" s="404"/>
      <c r="M31" s="402"/>
      <c r="N31" s="402"/>
      <c r="O31" s="402"/>
      <c r="P31" s="402"/>
      <c r="Q31" s="402"/>
      <c r="R31" s="402"/>
      <c r="S31" s="402"/>
      <c r="T31" s="403"/>
      <c r="U31" s="403"/>
      <c r="V31" s="403"/>
      <c r="W31" s="401"/>
      <c r="X31" s="401"/>
    </row>
    <row r="32" spans="1:26" x14ac:dyDescent="0.45">
      <c r="A32" s="401"/>
      <c r="B32" s="402"/>
      <c r="C32" s="402"/>
      <c r="D32" s="402"/>
      <c r="E32" s="402"/>
      <c r="F32" s="402"/>
      <c r="G32" s="397"/>
      <c r="H32" s="402"/>
      <c r="I32" s="402"/>
      <c r="J32" s="402"/>
      <c r="K32" s="404"/>
      <c r="L32" s="402"/>
      <c r="M32" s="402"/>
      <c r="N32" s="402"/>
      <c r="O32" s="402"/>
      <c r="P32" s="402"/>
      <c r="Q32" s="402"/>
      <c r="R32" s="402"/>
      <c r="S32" s="402"/>
      <c r="T32" s="403"/>
      <c r="U32" s="403"/>
      <c r="V32" s="403"/>
      <c r="W32" s="401"/>
      <c r="X32" s="401"/>
    </row>
    <row r="33" spans="1:24" x14ac:dyDescent="0.45">
      <c r="A33" s="401"/>
      <c r="B33" s="402"/>
      <c r="C33" s="402"/>
      <c r="D33" s="402"/>
      <c r="E33" s="402"/>
      <c r="F33" s="402"/>
      <c r="G33" s="397"/>
      <c r="H33" s="402"/>
      <c r="I33" s="402"/>
      <c r="J33" s="402"/>
      <c r="K33" s="404"/>
      <c r="L33" s="402"/>
      <c r="M33" s="402"/>
      <c r="N33" s="402"/>
      <c r="O33" s="402"/>
      <c r="P33" s="402"/>
      <c r="Q33" s="402"/>
      <c r="R33" s="402"/>
      <c r="S33" s="402"/>
      <c r="T33" s="403"/>
      <c r="U33" s="403"/>
      <c r="V33" s="403"/>
      <c r="W33" s="401"/>
      <c r="X33" s="401"/>
    </row>
    <row r="34" spans="1:24" x14ac:dyDescent="0.45">
      <c r="A34" s="401"/>
      <c r="B34" s="402"/>
      <c r="C34" s="402"/>
      <c r="D34" s="402"/>
      <c r="E34" s="402"/>
      <c r="F34" s="402"/>
      <c r="G34" s="397"/>
      <c r="H34" s="402"/>
      <c r="I34" s="402"/>
      <c r="J34" s="402"/>
      <c r="K34" s="404"/>
      <c r="L34" s="402"/>
      <c r="M34" s="402"/>
      <c r="N34" s="402"/>
      <c r="O34" s="402"/>
      <c r="P34" s="402"/>
      <c r="Q34" s="402"/>
      <c r="R34" s="402"/>
      <c r="S34" s="402"/>
      <c r="T34" s="403"/>
      <c r="U34" s="403"/>
      <c r="V34" s="403"/>
      <c r="W34" s="401"/>
      <c r="X34" s="401"/>
    </row>
    <row r="35" spans="1:24" x14ac:dyDescent="0.45">
      <c r="A35" s="401"/>
      <c r="B35" s="402"/>
      <c r="C35" s="402"/>
      <c r="D35" s="402"/>
      <c r="E35" s="402"/>
      <c r="F35" s="402"/>
      <c r="G35" s="402"/>
      <c r="H35" s="397"/>
      <c r="I35" s="402"/>
      <c r="J35" s="402"/>
      <c r="K35" s="404"/>
      <c r="L35" s="402"/>
      <c r="M35" s="402"/>
      <c r="N35" s="402"/>
      <c r="O35" s="402"/>
      <c r="P35" s="402"/>
      <c r="Q35" s="402"/>
      <c r="R35" s="402"/>
      <c r="S35" s="402"/>
      <c r="T35" s="403"/>
      <c r="U35" s="403"/>
      <c r="V35" s="403"/>
      <c r="W35" s="401"/>
      <c r="X35" s="401"/>
    </row>
    <row r="36" spans="1:24" x14ac:dyDescent="0.45">
      <c r="A36" s="401"/>
      <c r="B36" s="402"/>
      <c r="C36" s="402"/>
      <c r="D36" s="402"/>
      <c r="E36" s="402"/>
      <c r="F36" s="402"/>
      <c r="G36" s="402"/>
      <c r="H36" s="397"/>
      <c r="I36" s="402"/>
      <c r="J36" s="402"/>
      <c r="K36" s="404"/>
      <c r="L36" s="402"/>
      <c r="M36" s="402"/>
      <c r="N36" s="402"/>
      <c r="O36" s="402"/>
      <c r="P36" s="402"/>
      <c r="Q36" s="402"/>
      <c r="R36" s="402"/>
      <c r="S36" s="402"/>
      <c r="T36" s="403"/>
      <c r="U36" s="403"/>
      <c r="V36" s="403"/>
      <c r="W36" s="401"/>
      <c r="X36" s="401"/>
    </row>
    <row r="37" spans="1:24" x14ac:dyDescent="0.45">
      <c r="A37" s="401"/>
      <c r="B37" s="402"/>
      <c r="C37" s="402"/>
      <c r="D37" s="402"/>
      <c r="E37" s="402"/>
      <c r="F37" s="402"/>
      <c r="G37" s="402"/>
      <c r="H37" s="397"/>
      <c r="I37" s="402"/>
      <c r="J37" s="402"/>
      <c r="K37" s="404"/>
      <c r="L37" s="402"/>
      <c r="M37" s="402"/>
      <c r="N37" s="402"/>
      <c r="O37" s="402"/>
      <c r="P37" s="402"/>
      <c r="Q37" s="402"/>
      <c r="R37" s="402"/>
      <c r="S37" s="402"/>
      <c r="T37" s="403"/>
      <c r="U37" s="403"/>
      <c r="V37" s="403"/>
      <c r="W37" s="401"/>
      <c r="X37" s="401"/>
    </row>
    <row r="38" spans="1:24" x14ac:dyDescent="0.45">
      <c r="A38" s="401"/>
      <c r="B38" s="402"/>
      <c r="C38" s="402"/>
      <c r="D38" s="402"/>
      <c r="E38" s="402"/>
      <c r="F38" s="402"/>
      <c r="G38" s="402"/>
      <c r="H38" s="397"/>
      <c r="I38" s="402"/>
      <c r="J38" s="402"/>
      <c r="K38" s="404"/>
      <c r="L38" s="402"/>
      <c r="M38" s="402"/>
      <c r="N38" s="402"/>
      <c r="O38" s="402"/>
      <c r="P38" s="402"/>
      <c r="Q38" s="402"/>
      <c r="R38" s="402"/>
      <c r="S38" s="402"/>
      <c r="T38" s="403"/>
      <c r="U38" s="403"/>
      <c r="V38" s="403"/>
      <c r="W38" s="401"/>
      <c r="X38" s="401"/>
    </row>
    <row r="39" spans="1:24" x14ac:dyDescent="0.45">
      <c r="A39" s="401"/>
      <c r="B39" s="402"/>
      <c r="C39" s="402"/>
      <c r="D39" s="402"/>
      <c r="E39" s="402"/>
      <c r="F39" s="402"/>
      <c r="G39" s="402"/>
      <c r="H39" s="397"/>
      <c r="I39" s="402"/>
      <c r="J39" s="402"/>
      <c r="K39" s="404"/>
      <c r="L39" s="402"/>
      <c r="M39" s="402"/>
      <c r="N39" s="402"/>
      <c r="O39" s="402"/>
      <c r="P39" s="402"/>
      <c r="Q39" s="402"/>
      <c r="R39" s="402"/>
      <c r="S39" s="402"/>
      <c r="T39" s="403"/>
      <c r="U39" s="403"/>
      <c r="V39" s="403"/>
      <c r="W39" s="401"/>
      <c r="X39" s="401"/>
    </row>
    <row r="40" spans="1:24" x14ac:dyDescent="0.45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</row>
    <row r="41" spans="1:24" x14ac:dyDescent="0.45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</row>
    <row r="42" spans="1:24" x14ac:dyDescent="0.45">
      <c r="A42" s="401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</row>
    <row r="43" spans="1:24" x14ac:dyDescent="0.45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</row>
    <row r="44" spans="1:24" x14ac:dyDescent="0.45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</row>
    <row r="45" spans="1:24" x14ac:dyDescent="0.45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</row>
    <row r="46" spans="1:24" x14ac:dyDescent="0.45">
      <c r="A46" s="401"/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</row>
    <row r="47" spans="1:24" x14ac:dyDescent="0.45">
      <c r="A47" s="401"/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</row>
    <row r="48" spans="1:24" x14ac:dyDescent="0.45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</row>
    <row r="49" spans="1:24" x14ac:dyDescent="0.45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</row>
    <row r="50" spans="1:24" x14ac:dyDescent="0.45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</row>
    <row r="51" spans="1:24" x14ac:dyDescent="0.45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</row>
    <row r="52" spans="1:24" x14ac:dyDescent="0.45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</row>
    <row r="53" spans="1:24" x14ac:dyDescent="0.45">
      <c r="A53" s="401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</row>
    <row r="54" spans="1:24" x14ac:dyDescent="0.45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</row>
    <row r="55" spans="1:24" x14ac:dyDescent="0.45">
      <c r="A55" s="401"/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</row>
    <row r="56" spans="1:24" x14ac:dyDescent="0.45">
      <c r="A56" s="401"/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</row>
    <row r="57" spans="1:24" x14ac:dyDescent="0.45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</row>
    <row r="58" spans="1:24" x14ac:dyDescent="0.45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</row>
    <row r="59" spans="1:24" x14ac:dyDescent="0.45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</row>
    <row r="60" spans="1:24" x14ac:dyDescent="0.45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</row>
    <row r="61" spans="1:24" x14ac:dyDescent="0.45">
      <c r="A61" s="360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60"/>
      <c r="T61" s="360"/>
      <c r="U61" s="360"/>
      <c r="V61" s="360"/>
    </row>
    <row r="62" spans="1:24" x14ac:dyDescent="0.45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</row>
    <row r="63" spans="1:24" x14ac:dyDescent="0.45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</row>
    <row r="64" spans="1:24" x14ac:dyDescent="0.45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  <c r="U64" s="360"/>
      <c r="V64" s="360"/>
    </row>
    <row r="65" spans="1:22" x14ac:dyDescent="0.45">
      <c r="A65" s="360"/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0"/>
      <c r="V65" s="360"/>
    </row>
    <row r="66" spans="1:22" x14ac:dyDescent="0.45">
      <c r="A66" s="360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0"/>
      <c r="V66" s="360"/>
    </row>
    <row r="67" spans="1:22" x14ac:dyDescent="0.45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2D99-8149-4BE5-BBD3-B069D3CFF258}">
  <dimension ref="A1:Z56"/>
  <sheetViews>
    <sheetView topLeftCell="A19" zoomScale="85" zoomScaleNormal="85" workbookViewId="0">
      <selection activeCell="M33" sqref="M33"/>
    </sheetView>
  </sheetViews>
  <sheetFormatPr defaultColWidth="8.73046875" defaultRowHeight="14.25" x14ac:dyDescent="0.45"/>
  <cols>
    <col min="1" max="17" width="8.73046875" style="359"/>
    <col min="18" max="18" width="11.19921875" style="359" bestFit="1" customWidth="1"/>
    <col min="19" max="16384" width="8.73046875" style="359"/>
  </cols>
  <sheetData>
    <row r="1" spans="1:26" ht="14.55" customHeight="1" x14ac:dyDescent="0.45">
      <c r="A1" s="393" t="s">
        <v>340</v>
      </c>
      <c r="B1" s="393" t="s">
        <v>340</v>
      </c>
      <c r="C1" s="393"/>
      <c r="D1" s="394" t="s">
        <v>307</v>
      </c>
      <c r="E1" s="394" t="s">
        <v>13</v>
      </c>
      <c r="F1" s="394" t="s">
        <v>308</v>
      </c>
      <c r="G1" s="394" t="s">
        <v>309</v>
      </c>
      <c r="H1" s="394" t="s">
        <v>310</v>
      </c>
      <c r="I1" s="395" t="s">
        <v>33</v>
      </c>
      <c r="J1" s="393"/>
      <c r="K1" s="393"/>
      <c r="L1" s="416" t="s">
        <v>326</v>
      </c>
      <c r="M1" s="416"/>
      <c r="N1" s="416" t="s">
        <v>327</v>
      </c>
      <c r="O1" s="393"/>
      <c r="P1" s="395" t="s">
        <v>36</v>
      </c>
      <c r="Q1" s="393"/>
      <c r="R1" s="395" t="s">
        <v>37</v>
      </c>
      <c r="S1" s="393"/>
      <c r="T1" s="393" t="s">
        <v>302</v>
      </c>
      <c r="U1" s="393"/>
      <c r="V1" s="393"/>
      <c r="W1" s="360"/>
      <c r="X1" s="360"/>
      <c r="Y1" s="360"/>
      <c r="Z1" s="360"/>
    </row>
    <row r="2" spans="1:26" x14ac:dyDescent="0.45">
      <c r="A2" s="393" t="s">
        <v>338</v>
      </c>
      <c r="B2" s="393" t="s">
        <v>339</v>
      </c>
      <c r="C2" s="394" t="s">
        <v>303</v>
      </c>
      <c r="D2" s="396" t="s">
        <v>311</v>
      </c>
      <c r="E2" s="396" t="s">
        <v>311</v>
      </c>
      <c r="F2" s="396" t="s">
        <v>312</v>
      </c>
      <c r="G2" s="396" t="s">
        <v>313</v>
      </c>
      <c r="H2" s="396" t="s">
        <v>313</v>
      </c>
      <c r="I2" s="397" t="s">
        <v>50</v>
      </c>
      <c r="J2" s="397" t="s">
        <v>51</v>
      </c>
      <c r="K2" s="397" t="s">
        <v>52</v>
      </c>
      <c r="L2" s="397" t="s">
        <v>306</v>
      </c>
      <c r="M2" s="397" t="s">
        <v>51</v>
      </c>
      <c r="N2" s="397" t="s">
        <v>50</v>
      </c>
      <c r="O2" s="397" t="s">
        <v>51</v>
      </c>
      <c r="P2" s="397" t="s">
        <v>50</v>
      </c>
      <c r="Q2" s="397" t="s">
        <v>51</v>
      </c>
      <c r="R2" s="397" t="s">
        <v>50</v>
      </c>
      <c r="S2" s="397" t="s">
        <v>51</v>
      </c>
      <c r="T2" s="398" t="s">
        <v>304</v>
      </c>
      <c r="U2" s="398" t="s">
        <v>305</v>
      </c>
      <c r="V2" s="399" t="s">
        <v>301</v>
      </c>
      <c r="W2" s="360"/>
      <c r="X2" s="360"/>
      <c r="Y2" s="360"/>
      <c r="Z2" s="360"/>
    </row>
    <row r="3" spans="1:26" x14ac:dyDescent="0.45">
      <c r="A3" s="400" t="s">
        <v>285</v>
      </c>
      <c r="B3" s="401"/>
      <c r="C3" s="402">
        <v>1</v>
      </c>
      <c r="D3" s="402">
        <v>1.5</v>
      </c>
      <c r="E3" s="402">
        <v>30</v>
      </c>
      <c r="F3" s="402">
        <v>3</v>
      </c>
      <c r="G3" s="402">
        <v>100</v>
      </c>
      <c r="H3" s="402">
        <v>100</v>
      </c>
      <c r="I3" s="403">
        <v>0.37166666666666665</v>
      </c>
      <c r="J3" s="403">
        <v>6.7651065524991186E-2</v>
      </c>
      <c r="K3" s="404">
        <v>18.202080410311531</v>
      </c>
      <c r="L3" s="404">
        <v>248</v>
      </c>
      <c r="M3" s="404">
        <v>44.510672877412219</v>
      </c>
      <c r="N3" s="404">
        <v>16.5</v>
      </c>
      <c r="O3" s="404">
        <v>2.9495762407505248</v>
      </c>
      <c r="P3" s="403">
        <v>3.9333333333333338E-2</v>
      </c>
      <c r="Q3" s="403">
        <v>6.9185740341970899E-3</v>
      </c>
      <c r="R3" s="404">
        <v>86.833333333333329</v>
      </c>
      <c r="S3" s="404">
        <v>2.6394443859772205</v>
      </c>
      <c r="T3" s="403" t="s">
        <v>300</v>
      </c>
      <c r="U3" s="403" t="s">
        <v>299</v>
      </c>
      <c r="V3" s="403">
        <v>0.69523809523809543</v>
      </c>
    </row>
    <row r="4" spans="1:26" x14ac:dyDescent="0.45">
      <c r="A4" s="405" t="s">
        <v>179</v>
      </c>
      <c r="B4" s="402" t="s">
        <v>82</v>
      </c>
      <c r="C4" s="402">
        <v>2</v>
      </c>
      <c r="D4" s="397">
        <v>0.01</v>
      </c>
      <c r="E4" s="402">
        <v>30</v>
      </c>
      <c r="F4" s="402">
        <v>3</v>
      </c>
      <c r="G4" s="402">
        <v>100</v>
      </c>
      <c r="H4" s="402">
        <v>100</v>
      </c>
      <c r="I4" s="402">
        <v>5.0999999999999997E-2</v>
      </c>
      <c r="J4" s="402">
        <v>5.0000000000000001E-3</v>
      </c>
      <c r="K4" s="404">
        <v>10</v>
      </c>
      <c r="L4" s="402">
        <v>5142</v>
      </c>
      <c r="M4" s="402">
        <v>469</v>
      </c>
      <c r="N4" s="402">
        <v>86</v>
      </c>
      <c r="O4" s="402">
        <v>8</v>
      </c>
      <c r="P4" s="424">
        <v>1.4E-3</v>
      </c>
      <c r="Q4" s="402">
        <v>1E-4</v>
      </c>
      <c r="R4" s="402">
        <v>25</v>
      </c>
      <c r="S4" s="402">
        <v>2</v>
      </c>
      <c r="T4" s="403">
        <v>0.33500000000000002</v>
      </c>
      <c r="U4" s="403">
        <v>0.16900000000000001</v>
      </c>
      <c r="V4" s="403">
        <f t="shared" ref="V4:V10" si="0">U4/T4</f>
        <v>0.5044776119402985</v>
      </c>
    </row>
    <row r="5" spans="1:26" x14ac:dyDescent="0.45">
      <c r="A5" s="405" t="s">
        <v>179</v>
      </c>
      <c r="B5" s="402" t="s">
        <v>79</v>
      </c>
      <c r="C5" s="402">
        <v>3</v>
      </c>
      <c r="D5" s="397">
        <v>0.1</v>
      </c>
      <c r="E5" s="402">
        <v>30</v>
      </c>
      <c r="F5" s="402">
        <v>3</v>
      </c>
      <c r="G5" s="402">
        <v>100</v>
      </c>
      <c r="H5" s="402">
        <v>100</v>
      </c>
      <c r="I5" s="402">
        <v>7.0000000000000007E-2</v>
      </c>
      <c r="J5" s="402">
        <v>0.01</v>
      </c>
      <c r="K5" s="404">
        <v>14</v>
      </c>
      <c r="L5" s="402">
        <v>661</v>
      </c>
      <c r="M5" s="402">
        <v>128</v>
      </c>
      <c r="N5" s="402">
        <v>11</v>
      </c>
      <c r="O5" s="402">
        <v>2</v>
      </c>
      <c r="P5" s="402">
        <v>1.6999999999999999E-3</v>
      </c>
      <c r="Q5" s="402">
        <v>2.9999999999999997E-4</v>
      </c>
      <c r="R5" s="402">
        <v>50</v>
      </c>
      <c r="S5" s="402">
        <v>18</v>
      </c>
      <c r="T5" s="403">
        <v>0.34899999999999998</v>
      </c>
      <c r="U5" s="403">
        <v>0.20699999999999999</v>
      </c>
      <c r="V5" s="403">
        <f t="shared" si="0"/>
        <v>0.59312320916905448</v>
      </c>
    </row>
    <row r="6" spans="1:26" x14ac:dyDescent="0.45">
      <c r="A6" s="405" t="s">
        <v>179</v>
      </c>
      <c r="B6" s="402" t="s">
        <v>78</v>
      </c>
      <c r="C6" s="402">
        <v>4</v>
      </c>
      <c r="D6" s="397">
        <v>0.5</v>
      </c>
      <c r="E6" s="402">
        <v>30</v>
      </c>
      <c r="F6" s="402">
        <v>3</v>
      </c>
      <c r="G6" s="402">
        <v>100</v>
      </c>
      <c r="H6" s="402">
        <v>100</v>
      </c>
      <c r="I6" s="402">
        <v>0.34</v>
      </c>
      <c r="J6" s="402">
        <v>0.05</v>
      </c>
      <c r="K6" s="404">
        <v>15</v>
      </c>
      <c r="L6" s="402">
        <v>688</v>
      </c>
      <c r="M6" s="402">
        <v>95</v>
      </c>
      <c r="N6" s="402">
        <v>11</v>
      </c>
      <c r="O6" s="402">
        <v>2</v>
      </c>
      <c r="P6" s="402">
        <v>8.9999999999999993E-3</v>
      </c>
      <c r="Q6" s="402">
        <v>1E-3</v>
      </c>
      <c r="R6" s="402">
        <v>78</v>
      </c>
      <c r="S6" s="402">
        <v>5</v>
      </c>
      <c r="T6" s="403">
        <v>0.35699999999999998</v>
      </c>
      <c r="U6" s="403">
        <v>0.20799999999999999</v>
      </c>
      <c r="V6" s="403">
        <f t="shared" si="0"/>
        <v>0.58263305322128855</v>
      </c>
    </row>
    <row r="7" spans="1:26" x14ac:dyDescent="0.45">
      <c r="A7" s="405" t="s">
        <v>179</v>
      </c>
      <c r="B7" s="402" t="s">
        <v>70</v>
      </c>
      <c r="C7" s="402">
        <v>5</v>
      </c>
      <c r="D7" s="397">
        <v>1</v>
      </c>
      <c r="E7" s="402">
        <v>30</v>
      </c>
      <c r="F7" s="402">
        <v>3</v>
      </c>
      <c r="G7" s="402">
        <v>100</v>
      </c>
      <c r="H7" s="402">
        <v>100</v>
      </c>
      <c r="I7" s="402">
        <v>0.57999999999999996</v>
      </c>
      <c r="J7" s="402">
        <v>0.01</v>
      </c>
      <c r="K7" s="404">
        <v>2</v>
      </c>
      <c r="L7" s="402">
        <v>578</v>
      </c>
      <c r="M7" s="402">
        <v>13</v>
      </c>
      <c r="N7" s="402">
        <v>9.6</v>
      </c>
      <c r="O7" s="402">
        <v>0.2</v>
      </c>
      <c r="P7" s="402">
        <v>1.5299999999999999E-2</v>
      </c>
      <c r="Q7" s="402">
        <v>2.9999999999999997E-4</v>
      </c>
      <c r="R7" s="402">
        <v>84</v>
      </c>
      <c r="S7" s="402">
        <v>0</v>
      </c>
      <c r="T7" s="403">
        <v>0.38400000000000001</v>
      </c>
      <c r="U7" s="403">
        <v>0.2</v>
      </c>
      <c r="V7" s="403">
        <f t="shared" si="0"/>
        <v>0.52083333333333337</v>
      </c>
    </row>
    <row r="8" spans="1:26" x14ac:dyDescent="0.45">
      <c r="A8" s="405" t="s">
        <v>179</v>
      </c>
      <c r="B8" s="406">
        <v>44905</v>
      </c>
      <c r="C8" s="402">
        <v>6</v>
      </c>
      <c r="D8" s="397">
        <v>1.5</v>
      </c>
      <c r="E8" s="402">
        <v>30</v>
      </c>
      <c r="F8" s="402">
        <v>3</v>
      </c>
      <c r="G8" s="402">
        <v>100</v>
      </c>
      <c r="H8" s="402">
        <v>100</v>
      </c>
      <c r="I8" s="402">
        <v>0.7</v>
      </c>
      <c r="J8" s="402">
        <v>0.1</v>
      </c>
      <c r="K8" s="404">
        <v>14</v>
      </c>
      <c r="L8" s="402">
        <v>472</v>
      </c>
      <c r="M8" s="402">
        <v>71</v>
      </c>
      <c r="N8" s="402">
        <v>8</v>
      </c>
      <c r="O8" s="402">
        <v>1</v>
      </c>
      <c r="P8" s="402">
        <v>1.9E-2</v>
      </c>
      <c r="Q8" s="402">
        <v>3.0000000000000001E-3</v>
      </c>
      <c r="R8" s="402">
        <v>86</v>
      </c>
      <c r="S8" s="402">
        <v>1</v>
      </c>
      <c r="T8" s="403">
        <v>0.40200000000000002</v>
      </c>
      <c r="U8" s="403">
        <v>0.21</v>
      </c>
      <c r="V8" s="403">
        <f t="shared" si="0"/>
        <v>0.52238805970149249</v>
      </c>
    </row>
    <row r="9" spans="1:26" x14ac:dyDescent="0.45">
      <c r="A9" s="405" t="s">
        <v>179</v>
      </c>
      <c r="B9" s="406">
        <v>44811</v>
      </c>
      <c r="C9" s="402">
        <v>7</v>
      </c>
      <c r="D9" s="397">
        <v>3</v>
      </c>
      <c r="E9" s="402">
        <v>30</v>
      </c>
      <c r="F9" s="402">
        <v>3</v>
      </c>
      <c r="G9" s="402">
        <v>100</v>
      </c>
      <c r="H9" s="402">
        <v>100</v>
      </c>
      <c r="I9" s="402">
        <v>1.1399999999999999</v>
      </c>
      <c r="J9" s="402">
        <v>0.08</v>
      </c>
      <c r="K9" s="404">
        <v>7</v>
      </c>
      <c r="L9" s="402">
        <v>379</v>
      </c>
      <c r="M9" s="402">
        <v>28</v>
      </c>
      <c r="N9" s="402">
        <v>6.3</v>
      </c>
      <c r="O9" s="402">
        <v>0.5</v>
      </c>
      <c r="P9" s="402">
        <v>0.03</v>
      </c>
      <c r="Q9" s="402">
        <v>2E-3</v>
      </c>
      <c r="R9" s="402">
        <v>88</v>
      </c>
      <c r="S9" s="402">
        <v>0</v>
      </c>
      <c r="T9" s="403">
        <v>0.46700000000000003</v>
      </c>
      <c r="U9" s="403">
        <v>0.216</v>
      </c>
      <c r="V9" s="403">
        <f t="shared" si="0"/>
        <v>0.46252676659528907</v>
      </c>
    </row>
    <row r="10" spans="1:26" x14ac:dyDescent="0.45">
      <c r="A10" s="405" t="s">
        <v>179</v>
      </c>
      <c r="B10" s="406">
        <v>44716</v>
      </c>
      <c r="C10" s="402">
        <v>8</v>
      </c>
      <c r="D10" s="397">
        <v>5</v>
      </c>
      <c r="E10" s="402">
        <v>30</v>
      </c>
      <c r="F10" s="402">
        <v>3</v>
      </c>
      <c r="G10" s="402">
        <v>100</v>
      </c>
      <c r="H10" s="402">
        <v>100</v>
      </c>
      <c r="I10" s="402">
        <v>1.33</v>
      </c>
      <c r="J10" s="402">
        <v>0.1</v>
      </c>
      <c r="K10" s="404">
        <v>8</v>
      </c>
      <c r="L10" s="402">
        <v>266</v>
      </c>
      <c r="M10" s="402">
        <v>20</v>
      </c>
      <c r="N10" s="402">
        <v>4.4000000000000004</v>
      </c>
      <c r="O10" s="402">
        <v>0.3</v>
      </c>
      <c r="P10" s="402">
        <v>3.5000000000000003E-2</v>
      </c>
      <c r="Q10" s="402">
        <v>3.0000000000000001E-3</v>
      </c>
      <c r="R10" s="402">
        <v>88</v>
      </c>
      <c r="S10" s="402">
        <v>1</v>
      </c>
      <c r="T10" s="403">
        <v>0.55300000000000005</v>
      </c>
      <c r="U10" s="403">
        <v>0.24099999999999999</v>
      </c>
      <c r="V10" s="403">
        <f t="shared" si="0"/>
        <v>0.43580470162748641</v>
      </c>
    </row>
    <row r="11" spans="1:26" x14ac:dyDescent="0.45">
      <c r="A11" s="405" t="s">
        <v>179</v>
      </c>
      <c r="B11" s="406">
        <v>44621</v>
      </c>
      <c r="C11" s="402">
        <v>9</v>
      </c>
      <c r="D11" s="397">
        <v>10</v>
      </c>
      <c r="E11" s="402">
        <v>30</v>
      </c>
      <c r="F11" s="402">
        <v>3</v>
      </c>
      <c r="G11" s="402">
        <v>100</v>
      </c>
      <c r="H11" s="402">
        <v>100</v>
      </c>
      <c r="I11" s="402">
        <v>1.51</v>
      </c>
      <c r="J11" s="402">
        <v>0.06</v>
      </c>
      <c r="K11" s="404">
        <v>4</v>
      </c>
      <c r="L11" s="402">
        <v>151</v>
      </c>
      <c r="M11" s="402">
        <v>6</v>
      </c>
      <c r="N11" s="402">
        <v>2.5099999999999998</v>
      </c>
      <c r="O11" s="402">
        <v>0.1</v>
      </c>
      <c r="P11" s="402">
        <v>0.04</v>
      </c>
      <c r="Q11" s="402">
        <v>2E-3</v>
      </c>
      <c r="R11" s="402">
        <v>89</v>
      </c>
      <c r="S11" s="402">
        <v>0</v>
      </c>
      <c r="T11" s="403">
        <v>0.77900000000000003</v>
      </c>
      <c r="U11" s="403">
        <v>0.40200000000000002</v>
      </c>
      <c r="V11" s="403">
        <f t="shared" ref="V11:V25" si="1">U11/T11</f>
        <v>0.5160462130937099</v>
      </c>
    </row>
    <row r="12" spans="1:26" x14ac:dyDescent="0.45">
      <c r="A12" s="407" t="s">
        <v>75</v>
      </c>
      <c r="B12" s="406">
        <v>44621</v>
      </c>
      <c r="C12" s="402">
        <v>10</v>
      </c>
      <c r="D12" s="402">
        <v>1.5</v>
      </c>
      <c r="E12" s="397">
        <v>3</v>
      </c>
      <c r="F12" s="402">
        <v>3</v>
      </c>
      <c r="G12" s="402">
        <v>100</v>
      </c>
      <c r="H12" s="402">
        <v>100</v>
      </c>
      <c r="I12" s="402">
        <v>0.04</v>
      </c>
      <c r="J12" s="402">
        <v>0.02</v>
      </c>
      <c r="K12" s="404">
        <f t="shared" ref="K12:K28" si="2">(J12/I12)*100</f>
        <v>50</v>
      </c>
      <c r="L12" s="402">
        <v>30</v>
      </c>
      <c r="M12" s="402">
        <v>10</v>
      </c>
      <c r="N12" s="402">
        <v>2</v>
      </c>
      <c r="O12" s="402">
        <v>0.7</v>
      </c>
      <c r="P12" s="402">
        <v>5.0000000000000001E-3</v>
      </c>
      <c r="Q12" s="402">
        <v>2E-3</v>
      </c>
      <c r="R12" s="402">
        <v>87</v>
      </c>
      <c r="S12" s="402">
        <v>3</v>
      </c>
      <c r="T12" s="403">
        <v>0.09</v>
      </c>
      <c r="U12" s="403">
        <v>0.03</v>
      </c>
      <c r="V12" s="403">
        <f t="shared" si="1"/>
        <v>0.33333333333333331</v>
      </c>
    </row>
    <row r="13" spans="1:26" x14ac:dyDescent="0.45">
      <c r="A13" s="407" t="s">
        <v>75</v>
      </c>
      <c r="B13" s="406">
        <v>44716</v>
      </c>
      <c r="C13" s="402">
        <v>11</v>
      </c>
      <c r="D13" s="402">
        <v>1.5</v>
      </c>
      <c r="E13" s="397">
        <v>10</v>
      </c>
      <c r="F13" s="402">
        <v>3</v>
      </c>
      <c r="G13" s="402">
        <v>100</v>
      </c>
      <c r="H13" s="402">
        <v>100</v>
      </c>
      <c r="I13" s="402">
        <v>0.18</v>
      </c>
      <c r="J13" s="402">
        <v>0.02</v>
      </c>
      <c r="K13" s="404">
        <f t="shared" si="2"/>
        <v>11.111111111111112</v>
      </c>
      <c r="L13" s="402">
        <v>119</v>
      </c>
      <c r="M13" s="402">
        <v>17</v>
      </c>
      <c r="N13" s="402">
        <v>8</v>
      </c>
      <c r="O13" s="402">
        <v>1</v>
      </c>
      <c r="P13" s="402">
        <v>1.9E-2</v>
      </c>
      <c r="Q13" s="402">
        <v>3.0000000000000001E-3</v>
      </c>
      <c r="R13" s="402">
        <v>88</v>
      </c>
      <c r="S13" s="402">
        <v>1</v>
      </c>
      <c r="T13" s="403">
        <v>0.16</v>
      </c>
      <c r="U13" s="403">
        <v>0.08</v>
      </c>
      <c r="V13" s="403">
        <f t="shared" si="1"/>
        <v>0.5</v>
      </c>
    </row>
    <row r="14" spans="1:26" x14ac:dyDescent="0.45">
      <c r="A14" s="407" t="s">
        <v>75</v>
      </c>
      <c r="B14" s="406">
        <v>44905</v>
      </c>
      <c r="C14" s="402">
        <v>12</v>
      </c>
      <c r="D14" s="402">
        <v>1.5</v>
      </c>
      <c r="E14" s="397">
        <v>50</v>
      </c>
      <c r="F14" s="402">
        <v>3</v>
      </c>
      <c r="G14" s="402">
        <v>100</v>
      </c>
      <c r="H14" s="402">
        <v>100</v>
      </c>
      <c r="I14" s="402">
        <v>0.37</v>
      </c>
      <c r="J14" s="402">
        <v>0.03</v>
      </c>
      <c r="K14" s="404">
        <f t="shared" si="2"/>
        <v>8.1081081081081088</v>
      </c>
      <c r="L14" s="402">
        <v>243</v>
      </c>
      <c r="M14" s="402">
        <v>20</v>
      </c>
      <c r="N14" s="402">
        <v>16</v>
      </c>
      <c r="O14" s="402">
        <v>1</v>
      </c>
      <c r="P14" s="402">
        <v>3.9E-2</v>
      </c>
      <c r="Q14" s="402">
        <v>3.0000000000000001E-3</v>
      </c>
      <c r="R14" s="402">
        <v>89</v>
      </c>
      <c r="S14" s="402">
        <v>1</v>
      </c>
      <c r="T14" s="403">
        <v>0.57999999999999996</v>
      </c>
      <c r="U14" s="403">
        <v>0.45</v>
      </c>
      <c r="V14" s="403">
        <f t="shared" si="1"/>
        <v>0.77586206896551735</v>
      </c>
    </row>
    <row r="15" spans="1:26" x14ac:dyDescent="0.45">
      <c r="A15" s="407" t="s">
        <v>75</v>
      </c>
      <c r="B15" s="402" t="s">
        <v>70</v>
      </c>
      <c r="C15" s="402">
        <v>13</v>
      </c>
      <c r="D15" s="402">
        <v>1.5</v>
      </c>
      <c r="E15" s="397">
        <v>100</v>
      </c>
      <c r="F15" s="402">
        <v>3</v>
      </c>
      <c r="G15" s="402">
        <v>100</v>
      </c>
      <c r="H15" s="402">
        <v>100</v>
      </c>
      <c r="I15" s="402">
        <v>0.218</v>
      </c>
      <c r="J15" s="402">
        <v>8.0000000000000002E-3</v>
      </c>
      <c r="K15" s="404">
        <f t="shared" si="2"/>
        <v>3.669724770642202</v>
      </c>
      <c r="L15" s="402">
        <v>146</v>
      </c>
      <c r="M15" s="402">
        <v>5</v>
      </c>
      <c r="N15" s="402">
        <v>9.6999999999999993</v>
      </c>
      <c r="O15" s="402">
        <v>0.3</v>
      </c>
      <c r="P15" s="402">
        <v>2.3099999999999999E-2</v>
      </c>
      <c r="Q15" s="402">
        <v>8.0000000000000004E-4</v>
      </c>
      <c r="R15" s="402">
        <v>89</v>
      </c>
      <c r="S15" s="402">
        <v>0</v>
      </c>
      <c r="T15" s="403">
        <v>1.05</v>
      </c>
      <c r="U15" s="403">
        <v>1.04</v>
      </c>
      <c r="V15" s="403">
        <f t="shared" si="1"/>
        <v>0.99047619047619051</v>
      </c>
    </row>
    <row r="16" spans="1:26" x14ac:dyDescent="0.45">
      <c r="A16" s="407" t="s">
        <v>75</v>
      </c>
      <c r="B16" s="402" t="s">
        <v>78</v>
      </c>
      <c r="C16" s="402">
        <v>14</v>
      </c>
      <c r="D16" s="402">
        <v>1.5</v>
      </c>
      <c r="E16" s="397">
        <v>200</v>
      </c>
      <c r="F16" s="402">
        <v>3</v>
      </c>
      <c r="G16" s="402">
        <v>100</v>
      </c>
      <c r="H16" s="402">
        <v>100</v>
      </c>
      <c r="I16" s="402">
        <v>7.6999999999999999E-2</v>
      </c>
      <c r="J16" s="402">
        <v>4.0000000000000001E-3</v>
      </c>
      <c r="K16" s="404">
        <f t="shared" si="2"/>
        <v>5.1948051948051948</v>
      </c>
      <c r="L16" s="402">
        <v>51</v>
      </c>
      <c r="M16" s="402">
        <v>3</v>
      </c>
      <c r="N16" s="402">
        <v>3.4</v>
      </c>
      <c r="O16" s="402">
        <v>0.2</v>
      </c>
      <c r="P16" s="402">
        <v>8.2000000000000007E-3</v>
      </c>
      <c r="Q16" s="402">
        <v>5.0000000000000001E-4</v>
      </c>
      <c r="R16" s="402">
        <v>88</v>
      </c>
      <c r="S16" s="402">
        <v>1</v>
      </c>
      <c r="T16" s="403">
        <v>1.66</v>
      </c>
      <c r="U16" s="403">
        <v>1.82</v>
      </c>
      <c r="V16" s="403">
        <f t="shared" si="1"/>
        <v>1.0963855421686748</v>
      </c>
    </row>
    <row r="17" spans="1:22" x14ac:dyDescent="0.45">
      <c r="A17" s="401" t="s">
        <v>85</v>
      </c>
      <c r="B17" s="406">
        <v>44621</v>
      </c>
      <c r="C17" s="402">
        <v>15</v>
      </c>
      <c r="D17" s="402">
        <v>1.5</v>
      </c>
      <c r="E17" s="402">
        <v>30</v>
      </c>
      <c r="F17" s="397">
        <v>1</v>
      </c>
      <c r="G17" s="402">
        <v>100</v>
      </c>
      <c r="H17" s="402">
        <v>100</v>
      </c>
      <c r="I17" s="402">
        <v>0.2</v>
      </c>
      <c r="J17" s="402">
        <v>0.01</v>
      </c>
      <c r="K17" s="404">
        <f t="shared" si="2"/>
        <v>5</v>
      </c>
      <c r="L17" s="402">
        <v>131</v>
      </c>
      <c r="M17" s="402">
        <v>9</v>
      </c>
      <c r="N17" s="402">
        <v>8.6999999999999993</v>
      </c>
      <c r="O17" s="402">
        <v>0.6</v>
      </c>
      <c r="P17" s="402">
        <v>2.1000000000000001E-2</v>
      </c>
      <c r="Q17" s="402">
        <v>1E-3</v>
      </c>
      <c r="R17" s="402">
        <v>90</v>
      </c>
      <c r="S17" s="402">
        <v>1</v>
      </c>
      <c r="T17" s="403">
        <v>0.4</v>
      </c>
      <c r="U17" s="403">
        <v>0.28999999999999998</v>
      </c>
      <c r="V17" s="403">
        <f t="shared" si="1"/>
        <v>0.72499999999999987</v>
      </c>
    </row>
    <row r="18" spans="1:22" x14ac:dyDescent="0.45">
      <c r="A18" s="401" t="s">
        <v>85</v>
      </c>
      <c r="B18" s="406">
        <v>44811</v>
      </c>
      <c r="C18" s="402">
        <v>16</v>
      </c>
      <c r="D18" s="402">
        <v>1.5</v>
      </c>
      <c r="E18" s="402">
        <v>30</v>
      </c>
      <c r="F18" s="397">
        <v>6</v>
      </c>
      <c r="G18" s="402">
        <v>100</v>
      </c>
      <c r="H18" s="402">
        <v>100</v>
      </c>
      <c r="I18" s="402">
        <v>0.27</v>
      </c>
      <c r="J18" s="402">
        <v>0.04</v>
      </c>
      <c r="K18" s="404">
        <f t="shared" si="2"/>
        <v>14.814814814814813</v>
      </c>
      <c r="L18" s="402">
        <v>184</v>
      </c>
      <c r="M18" s="402">
        <v>28</v>
      </c>
      <c r="N18" s="402">
        <v>12</v>
      </c>
      <c r="O18" s="402">
        <v>2</v>
      </c>
      <c r="P18" s="402">
        <v>2.9000000000000001E-2</v>
      </c>
      <c r="Q18" s="402">
        <v>4.0000000000000001E-3</v>
      </c>
      <c r="R18" s="402">
        <v>88</v>
      </c>
      <c r="S18" s="402">
        <v>1</v>
      </c>
      <c r="T18" s="403">
        <v>0.41</v>
      </c>
      <c r="U18" s="403">
        <v>0.3</v>
      </c>
      <c r="V18" s="403">
        <f t="shared" si="1"/>
        <v>0.73170731707317072</v>
      </c>
    </row>
    <row r="19" spans="1:22" x14ac:dyDescent="0.45">
      <c r="A19" s="401" t="s">
        <v>85</v>
      </c>
      <c r="B19" s="406">
        <v>44905</v>
      </c>
      <c r="C19" s="402">
        <v>17</v>
      </c>
      <c r="D19" s="402">
        <v>1.5</v>
      </c>
      <c r="E19" s="402">
        <v>30</v>
      </c>
      <c r="F19" s="397">
        <v>12</v>
      </c>
      <c r="G19" s="402">
        <v>100</v>
      </c>
      <c r="H19" s="402">
        <v>100</v>
      </c>
      <c r="I19" s="402">
        <v>0.28000000000000003</v>
      </c>
      <c r="J19" s="402">
        <v>0.05</v>
      </c>
      <c r="K19" s="404">
        <f t="shared" si="2"/>
        <v>17.857142857142858</v>
      </c>
      <c r="L19" s="402">
        <v>189</v>
      </c>
      <c r="M19" s="402">
        <v>31</v>
      </c>
      <c r="N19" s="402">
        <v>13</v>
      </c>
      <c r="O19" s="402">
        <v>2</v>
      </c>
      <c r="P19" s="402">
        <v>0.03</v>
      </c>
      <c r="Q19" s="402">
        <v>5.0000000000000001E-3</v>
      </c>
      <c r="R19" s="402">
        <v>89</v>
      </c>
      <c r="S19" s="402">
        <v>0</v>
      </c>
      <c r="T19" s="403">
        <v>0.42</v>
      </c>
      <c r="U19" s="403">
        <v>0.32</v>
      </c>
      <c r="V19" s="403">
        <f t="shared" si="1"/>
        <v>0.76190476190476197</v>
      </c>
    </row>
    <row r="20" spans="1:22" x14ac:dyDescent="0.45">
      <c r="A20" s="401" t="s">
        <v>85</v>
      </c>
      <c r="B20" s="402" t="s">
        <v>70</v>
      </c>
      <c r="C20" s="402">
        <v>18</v>
      </c>
      <c r="D20" s="402">
        <v>1.5</v>
      </c>
      <c r="E20" s="402">
        <v>30</v>
      </c>
      <c r="F20" s="397">
        <v>18</v>
      </c>
      <c r="G20" s="402">
        <v>100</v>
      </c>
      <c r="H20" s="402">
        <v>100</v>
      </c>
      <c r="I20" s="402">
        <v>0.28000000000000003</v>
      </c>
      <c r="J20" s="402">
        <v>0.05</v>
      </c>
      <c r="K20" s="404">
        <f t="shared" si="2"/>
        <v>17.857142857142858</v>
      </c>
      <c r="L20" s="402">
        <v>189</v>
      </c>
      <c r="M20" s="402">
        <v>31</v>
      </c>
      <c r="N20" s="402">
        <v>13</v>
      </c>
      <c r="O20" s="402">
        <v>2</v>
      </c>
      <c r="P20" s="402">
        <v>0.03</v>
      </c>
      <c r="Q20" s="402">
        <v>5.0000000000000001E-3</v>
      </c>
      <c r="R20" s="402">
        <v>90</v>
      </c>
      <c r="S20" s="402">
        <v>1</v>
      </c>
      <c r="T20" s="403">
        <v>0.42</v>
      </c>
      <c r="U20" s="403">
        <v>0.35</v>
      </c>
      <c r="V20" s="403">
        <f t="shared" si="1"/>
        <v>0.83333333333333326</v>
      </c>
    </row>
    <row r="21" spans="1:22" x14ac:dyDescent="0.45">
      <c r="A21" s="401" t="s">
        <v>132</v>
      </c>
      <c r="B21" s="402" t="s">
        <v>100</v>
      </c>
      <c r="C21" s="402">
        <v>19</v>
      </c>
      <c r="D21" s="402">
        <v>1.5</v>
      </c>
      <c r="E21" s="402">
        <v>30</v>
      </c>
      <c r="F21" s="402">
        <v>3</v>
      </c>
      <c r="G21" s="397">
        <v>1</v>
      </c>
      <c r="H21" s="402">
        <v>100</v>
      </c>
      <c r="I21" s="402">
        <v>1.2999999999999999E-2</v>
      </c>
      <c r="J21" s="402">
        <v>2E-3</v>
      </c>
      <c r="K21" s="404">
        <f t="shared" si="2"/>
        <v>15.384615384615385</v>
      </c>
      <c r="L21" s="402">
        <v>9</v>
      </c>
      <c r="M21" s="402">
        <v>1</v>
      </c>
      <c r="N21" s="402">
        <v>0.6</v>
      </c>
      <c r="O21" s="402">
        <v>0.09</v>
      </c>
      <c r="P21" s="402">
        <v>1.4E-3</v>
      </c>
      <c r="Q21" s="402">
        <v>2.0000000000000001E-4</v>
      </c>
      <c r="R21" s="402">
        <v>95</v>
      </c>
      <c r="S21" s="402">
        <v>1</v>
      </c>
      <c r="T21" s="403">
        <v>0.41</v>
      </c>
      <c r="U21" s="403">
        <v>0.34</v>
      </c>
      <c r="V21" s="403">
        <f t="shared" si="1"/>
        <v>0.8292682926829269</v>
      </c>
    </row>
    <row r="22" spans="1:22" x14ac:dyDescent="0.45">
      <c r="A22" s="401" t="s">
        <v>132</v>
      </c>
      <c r="B22" s="402" t="s">
        <v>102</v>
      </c>
      <c r="C22" s="402">
        <v>20</v>
      </c>
      <c r="D22" s="402">
        <v>1.5</v>
      </c>
      <c r="E22" s="402">
        <v>30</v>
      </c>
      <c r="F22" s="402">
        <v>3</v>
      </c>
      <c r="G22" s="397">
        <v>10</v>
      </c>
      <c r="H22" s="402">
        <v>100</v>
      </c>
      <c r="I22" s="402">
        <v>0.157</v>
      </c>
      <c r="J22" s="402">
        <v>5.0000000000000001E-3</v>
      </c>
      <c r="K22" s="404">
        <f t="shared" si="2"/>
        <v>3.1847133757961785</v>
      </c>
      <c r="L22" s="402">
        <v>105</v>
      </c>
      <c r="M22" s="402">
        <v>4</v>
      </c>
      <c r="N22" s="402">
        <v>7</v>
      </c>
      <c r="O22" s="402">
        <v>0.2</v>
      </c>
      <c r="P22" s="402">
        <v>1.66E-2</v>
      </c>
      <c r="Q22" s="402">
        <v>5.9999999999999995E-4</v>
      </c>
      <c r="R22" s="402">
        <v>88</v>
      </c>
      <c r="S22" s="402">
        <v>0</v>
      </c>
      <c r="T22" s="403">
        <v>0.39</v>
      </c>
      <c r="U22" s="403">
        <v>0.28999999999999998</v>
      </c>
      <c r="V22" s="403">
        <f t="shared" si="1"/>
        <v>0.7435897435897435</v>
      </c>
    </row>
    <row r="23" spans="1:22" x14ac:dyDescent="0.45">
      <c r="A23" s="401" t="s">
        <v>132</v>
      </c>
      <c r="B23" s="402" t="s">
        <v>107</v>
      </c>
      <c r="C23" s="402">
        <v>21</v>
      </c>
      <c r="D23" s="402">
        <v>1.5</v>
      </c>
      <c r="E23" s="402">
        <v>30</v>
      </c>
      <c r="F23" s="402">
        <v>3</v>
      </c>
      <c r="G23" s="397">
        <v>500</v>
      </c>
      <c r="H23" s="402">
        <v>100</v>
      </c>
      <c r="I23" s="402">
        <v>0.25</v>
      </c>
      <c r="J23" s="402">
        <v>0.02</v>
      </c>
      <c r="K23" s="404">
        <f t="shared" si="2"/>
        <v>8</v>
      </c>
      <c r="L23" s="402">
        <v>170</v>
      </c>
      <c r="M23" s="402">
        <v>11</v>
      </c>
      <c r="N23" s="402">
        <v>11.3</v>
      </c>
      <c r="O23" s="402">
        <v>0.8</v>
      </c>
      <c r="P23" s="402">
        <v>2.7E-2</v>
      </c>
      <c r="Q23" s="402">
        <v>2E-3</v>
      </c>
      <c r="R23" s="402">
        <v>83</v>
      </c>
      <c r="S23" s="402">
        <v>0</v>
      </c>
      <c r="T23" s="403">
        <v>0.35</v>
      </c>
      <c r="U23" s="403">
        <v>0.2</v>
      </c>
      <c r="V23" s="403">
        <f t="shared" si="1"/>
        <v>0.57142857142857151</v>
      </c>
    </row>
    <row r="24" spans="1:22" x14ac:dyDescent="0.45">
      <c r="A24" s="401" t="s">
        <v>132</v>
      </c>
      <c r="B24" s="402" t="s">
        <v>110</v>
      </c>
      <c r="C24" s="402">
        <v>22</v>
      </c>
      <c r="D24" s="402">
        <v>1.5</v>
      </c>
      <c r="E24" s="402">
        <v>30</v>
      </c>
      <c r="F24" s="402">
        <v>3</v>
      </c>
      <c r="G24" s="397">
        <v>1000</v>
      </c>
      <c r="H24" s="402">
        <v>100</v>
      </c>
      <c r="I24" s="402">
        <v>0.25</v>
      </c>
      <c r="J24" s="402">
        <v>0.08</v>
      </c>
      <c r="K24" s="404">
        <f t="shared" si="2"/>
        <v>32</v>
      </c>
      <c r="L24" s="402">
        <v>170</v>
      </c>
      <c r="M24" s="402">
        <v>52</v>
      </c>
      <c r="N24" s="402">
        <v>11</v>
      </c>
      <c r="O24" s="402">
        <v>3</v>
      </c>
      <c r="P24" s="402">
        <v>2.7E-2</v>
      </c>
      <c r="Q24" s="402">
        <v>8.0000000000000002E-3</v>
      </c>
      <c r="R24" s="402">
        <v>82</v>
      </c>
      <c r="S24" s="402">
        <v>4</v>
      </c>
      <c r="T24" s="403">
        <v>0.35</v>
      </c>
      <c r="U24" s="403">
        <v>0.19</v>
      </c>
      <c r="V24" s="403">
        <f t="shared" si="1"/>
        <v>0.54285714285714293</v>
      </c>
    </row>
    <row r="25" spans="1:22" x14ac:dyDescent="0.45">
      <c r="A25" s="401" t="s">
        <v>129</v>
      </c>
      <c r="B25" s="402" t="s">
        <v>100</v>
      </c>
      <c r="C25" s="402">
        <v>23</v>
      </c>
      <c r="D25" s="402">
        <v>1.5</v>
      </c>
      <c r="E25" s="402">
        <v>30</v>
      </c>
      <c r="F25" s="402">
        <v>3</v>
      </c>
      <c r="G25" s="402">
        <v>100</v>
      </c>
      <c r="H25" s="397">
        <v>1</v>
      </c>
      <c r="I25" s="402">
        <v>0.28999999999999998</v>
      </c>
      <c r="J25" s="402">
        <v>0.02</v>
      </c>
      <c r="K25" s="404">
        <f t="shared" si="2"/>
        <v>6.8965517241379324</v>
      </c>
      <c r="L25" s="402">
        <v>193</v>
      </c>
      <c r="M25" s="402">
        <v>11</v>
      </c>
      <c r="N25" s="402">
        <v>12.8</v>
      </c>
      <c r="O25" s="402">
        <v>0.7</v>
      </c>
      <c r="P25" s="402">
        <v>3.1E-2</v>
      </c>
      <c r="Q25" s="402">
        <v>2E-3</v>
      </c>
      <c r="R25" s="402">
        <v>85</v>
      </c>
      <c r="S25" s="402">
        <v>1</v>
      </c>
      <c r="T25" s="403">
        <v>0.39</v>
      </c>
      <c r="U25" s="403">
        <v>0.24</v>
      </c>
      <c r="V25" s="403">
        <f t="shared" si="1"/>
        <v>0.61538461538461531</v>
      </c>
    </row>
    <row r="26" spans="1:22" x14ac:dyDescent="0.45">
      <c r="A26" s="401" t="s">
        <v>129</v>
      </c>
      <c r="B26" s="402" t="s">
        <v>102</v>
      </c>
      <c r="C26" s="402">
        <v>24</v>
      </c>
      <c r="D26" s="402">
        <v>1.5</v>
      </c>
      <c r="E26" s="402">
        <v>30</v>
      </c>
      <c r="F26" s="402">
        <v>3</v>
      </c>
      <c r="G26" s="402">
        <v>100</v>
      </c>
      <c r="H26" s="397">
        <v>10</v>
      </c>
      <c r="I26" s="402">
        <v>0.3</v>
      </c>
      <c r="J26" s="402">
        <v>0.06</v>
      </c>
      <c r="K26" s="404">
        <f t="shared" si="2"/>
        <v>20</v>
      </c>
      <c r="L26" s="402">
        <v>198</v>
      </c>
      <c r="M26" s="402">
        <v>39</v>
      </c>
      <c r="N26" s="402">
        <v>13</v>
      </c>
      <c r="O26" s="402">
        <v>3</v>
      </c>
      <c r="P26" s="402">
        <v>3.1E-2</v>
      </c>
      <c r="Q26" s="402">
        <v>6.0000000000000001E-3</v>
      </c>
      <c r="R26" s="402">
        <v>87</v>
      </c>
      <c r="S26" s="402">
        <v>0</v>
      </c>
      <c r="T26" s="403">
        <v>0.4</v>
      </c>
      <c r="U26" s="403">
        <v>0.25</v>
      </c>
      <c r="V26" s="403">
        <f t="shared" ref="V26:V28" si="3">U26/T26</f>
        <v>0.625</v>
      </c>
    </row>
    <row r="27" spans="1:22" x14ac:dyDescent="0.45">
      <c r="A27" s="401" t="s">
        <v>129</v>
      </c>
      <c r="B27" s="402" t="s">
        <v>110</v>
      </c>
      <c r="C27" s="402">
        <v>25</v>
      </c>
      <c r="D27" s="402">
        <v>1.5</v>
      </c>
      <c r="E27" s="402">
        <v>30</v>
      </c>
      <c r="F27" s="402">
        <v>3</v>
      </c>
      <c r="G27" s="402">
        <v>100</v>
      </c>
      <c r="H27" s="397">
        <v>500</v>
      </c>
      <c r="I27" s="402">
        <v>0.27</v>
      </c>
      <c r="J27" s="402">
        <v>0.01</v>
      </c>
      <c r="K27" s="404">
        <f t="shared" si="2"/>
        <v>3.7037037037037033</v>
      </c>
      <c r="L27" s="402">
        <v>178</v>
      </c>
      <c r="M27" s="402">
        <v>7</v>
      </c>
      <c r="N27" s="402">
        <v>11.9</v>
      </c>
      <c r="O27" s="402">
        <v>0.5</v>
      </c>
      <c r="P27" s="402">
        <v>2.8000000000000001E-2</v>
      </c>
      <c r="Q27" s="402">
        <v>1E-3</v>
      </c>
      <c r="R27" s="402">
        <v>89</v>
      </c>
      <c r="S27" s="402">
        <v>1</v>
      </c>
      <c r="T27" s="403">
        <v>0.38</v>
      </c>
      <c r="U27" s="403">
        <v>0.22</v>
      </c>
      <c r="V27" s="403">
        <f t="shared" si="3"/>
        <v>0.57894736842105265</v>
      </c>
    </row>
    <row r="28" spans="1:22" x14ac:dyDescent="0.45">
      <c r="A28" s="401" t="s">
        <v>129</v>
      </c>
      <c r="B28" s="402" t="s">
        <v>112</v>
      </c>
      <c r="C28" s="402">
        <v>26</v>
      </c>
      <c r="D28" s="402">
        <v>1.5</v>
      </c>
      <c r="E28" s="402">
        <v>30</v>
      </c>
      <c r="F28" s="402">
        <v>3</v>
      </c>
      <c r="G28" s="402">
        <v>100</v>
      </c>
      <c r="H28" s="397">
        <v>1000</v>
      </c>
      <c r="I28" s="402">
        <v>0.09</v>
      </c>
      <c r="J28" s="402">
        <v>0.1</v>
      </c>
      <c r="K28" s="404">
        <f t="shared" si="2"/>
        <v>111.11111111111111</v>
      </c>
      <c r="L28" s="402">
        <v>58</v>
      </c>
      <c r="M28" s="402">
        <v>65</v>
      </c>
      <c r="N28" s="402">
        <v>4</v>
      </c>
      <c r="O28" s="402">
        <v>4</v>
      </c>
      <c r="P28" s="402">
        <v>0.01</v>
      </c>
      <c r="Q28" s="402">
        <v>0.01</v>
      </c>
      <c r="R28" s="402">
        <v>88</v>
      </c>
      <c r="S28" s="402">
        <v>2</v>
      </c>
      <c r="T28" s="403">
        <v>0.65</v>
      </c>
      <c r="U28" s="403">
        <v>0.17</v>
      </c>
      <c r="V28" s="403">
        <f t="shared" si="3"/>
        <v>0.26153846153846155</v>
      </c>
    </row>
    <row r="29" spans="1:22" x14ac:dyDescent="0.45">
      <c r="A29" s="392"/>
      <c r="B29" s="392"/>
      <c r="C29" s="392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  <c r="V29" s="392"/>
    </row>
    <row r="30" spans="1:22" x14ac:dyDescent="0.45">
      <c r="A30" s="360"/>
      <c r="B30" s="360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</row>
    <row r="31" spans="1:22" x14ac:dyDescent="0.45">
      <c r="A31" s="360"/>
      <c r="B31" s="360"/>
      <c r="C31" s="360"/>
      <c r="D31" s="360"/>
      <c r="E31" s="360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</row>
    <row r="32" spans="1:22" x14ac:dyDescent="0.45">
      <c r="A32" s="360"/>
      <c r="B32" s="360"/>
      <c r="C32" s="360"/>
      <c r="D32" s="360"/>
      <c r="E32" s="360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423"/>
      <c r="S32" s="360"/>
      <c r="T32" s="360"/>
      <c r="U32" s="360"/>
      <c r="V32" s="360"/>
    </row>
    <row r="33" spans="1:22" x14ac:dyDescent="0.45">
      <c r="A33" s="360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</row>
    <row r="34" spans="1:22" x14ac:dyDescent="0.45">
      <c r="A34" s="360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</row>
    <row r="35" spans="1:22" x14ac:dyDescent="0.45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</row>
    <row r="36" spans="1:22" x14ac:dyDescent="0.45">
      <c r="A36" s="360"/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</row>
    <row r="37" spans="1:22" x14ac:dyDescent="0.45">
      <c r="A37" s="360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</row>
    <row r="38" spans="1:22" x14ac:dyDescent="0.45">
      <c r="A38" s="360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</row>
    <row r="39" spans="1:22" x14ac:dyDescent="0.45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</row>
    <row r="40" spans="1:22" x14ac:dyDescent="0.45">
      <c r="A40" s="360"/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</row>
    <row r="41" spans="1:22" x14ac:dyDescent="0.45">
      <c r="A41" s="360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</row>
    <row r="42" spans="1:22" x14ac:dyDescent="0.45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</row>
    <row r="43" spans="1:22" x14ac:dyDescent="0.45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</row>
    <row r="44" spans="1:22" x14ac:dyDescent="0.45">
      <c r="A44" s="360"/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</row>
    <row r="45" spans="1:22" x14ac:dyDescent="0.45">
      <c r="A45" s="360"/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</row>
    <row r="46" spans="1:22" x14ac:dyDescent="0.45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</row>
    <row r="47" spans="1:22" x14ac:dyDescent="0.45">
      <c r="A47" s="360"/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</row>
    <row r="48" spans="1:22" x14ac:dyDescent="0.45">
      <c r="A48" s="360"/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</row>
    <row r="49" spans="1:22" x14ac:dyDescent="0.45">
      <c r="A49" s="360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</row>
    <row r="50" spans="1:22" x14ac:dyDescent="0.45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</row>
    <row r="51" spans="1:22" x14ac:dyDescent="0.45">
      <c r="A51" s="360"/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60"/>
      <c r="T51" s="360"/>
      <c r="U51" s="360"/>
      <c r="V51" s="360"/>
    </row>
    <row r="52" spans="1:22" x14ac:dyDescent="0.45">
      <c r="A52" s="360"/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</row>
    <row r="53" spans="1:22" x14ac:dyDescent="0.45">
      <c r="A53" s="360"/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</row>
    <row r="54" spans="1:22" x14ac:dyDescent="0.45">
      <c r="A54" s="360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</row>
    <row r="55" spans="1:22" x14ac:dyDescent="0.45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</row>
    <row r="56" spans="1:22" x14ac:dyDescent="0.45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EB6-5F2D-41CF-A43C-D727FB0A16F4}">
  <dimension ref="A1:T105"/>
  <sheetViews>
    <sheetView tabSelected="1" workbookViewId="0">
      <selection activeCell="N7" sqref="N7"/>
    </sheetView>
  </sheetViews>
  <sheetFormatPr defaultRowHeight="14.25" x14ac:dyDescent="0.45"/>
  <sheetData>
    <row r="1" spans="1:20" x14ac:dyDescent="0.45">
      <c r="A1" s="416"/>
      <c r="B1" s="416" t="s">
        <v>348</v>
      </c>
      <c r="C1" s="416" t="s">
        <v>13</v>
      </c>
      <c r="D1" s="416" t="s">
        <v>308</v>
      </c>
      <c r="E1" s="416" t="s">
        <v>309</v>
      </c>
      <c r="F1" s="416" t="s">
        <v>310</v>
      </c>
      <c r="G1" s="416" t="s">
        <v>33</v>
      </c>
      <c r="H1" s="416"/>
      <c r="I1" s="416"/>
      <c r="J1" s="416" t="s">
        <v>326</v>
      </c>
      <c r="K1" s="416"/>
      <c r="L1" s="416" t="s">
        <v>327</v>
      </c>
      <c r="M1" s="416"/>
      <c r="N1" s="416" t="s">
        <v>36</v>
      </c>
      <c r="O1" s="416"/>
      <c r="P1" s="416" t="s">
        <v>349</v>
      </c>
      <c r="Q1" s="416"/>
      <c r="R1" s="416" t="s">
        <v>302</v>
      </c>
      <c r="S1" s="416"/>
      <c r="T1" s="416"/>
    </row>
    <row r="2" spans="1:20" ht="14.65" thickBot="1" x14ac:dyDescent="0.5">
      <c r="A2" s="430" t="s">
        <v>303</v>
      </c>
      <c r="B2" s="430" t="s">
        <v>311</v>
      </c>
      <c r="C2" s="430" t="s">
        <v>311</v>
      </c>
      <c r="D2" s="430" t="s">
        <v>312</v>
      </c>
      <c r="E2" s="430" t="s">
        <v>313</v>
      </c>
      <c r="F2" s="430" t="s">
        <v>313</v>
      </c>
      <c r="G2" s="430" t="s">
        <v>50</v>
      </c>
      <c r="H2" s="430" t="s">
        <v>51</v>
      </c>
      <c r="I2" s="430" t="s">
        <v>52</v>
      </c>
      <c r="J2" s="430" t="s">
        <v>50</v>
      </c>
      <c r="K2" s="430" t="s">
        <v>51</v>
      </c>
      <c r="L2" s="430" t="s">
        <v>50</v>
      </c>
      <c r="M2" s="430" t="s">
        <v>51</v>
      </c>
      <c r="N2" s="430" t="s">
        <v>50</v>
      </c>
      <c r="O2" s="430" t="s">
        <v>51</v>
      </c>
      <c r="P2" s="430" t="s">
        <v>50</v>
      </c>
      <c r="Q2" s="430" t="s">
        <v>51</v>
      </c>
      <c r="R2" s="430" t="s">
        <v>304</v>
      </c>
      <c r="S2" s="430" t="s">
        <v>305</v>
      </c>
      <c r="T2" s="431" t="s">
        <v>350</v>
      </c>
    </row>
    <row r="3" spans="1:20" ht="14.65" thickBot="1" x14ac:dyDescent="0.5">
      <c r="A3" s="430" t="s">
        <v>351</v>
      </c>
      <c r="B3" s="432">
        <v>1.5</v>
      </c>
      <c r="C3" s="432">
        <v>30</v>
      </c>
      <c r="D3" s="432">
        <v>3</v>
      </c>
      <c r="E3" s="432">
        <v>100</v>
      </c>
      <c r="F3" s="432">
        <v>100</v>
      </c>
      <c r="G3" s="432">
        <v>0.37</v>
      </c>
      <c r="H3" s="432">
        <v>0.06</v>
      </c>
      <c r="I3" s="432">
        <v>17</v>
      </c>
      <c r="J3" s="432">
        <v>249</v>
      </c>
      <c r="K3" s="432">
        <v>38</v>
      </c>
      <c r="L3" s="432">
        <v>17</v>
      </c>
      <c r="M3" s="432">
        <v>2</v>
      </c>
      <c r="N3" s="432">
        <v>0.04</v>
      </c>
      <c r="O3" s="432">
        <v>0.01</v>
      </c>
      <c r="P3" s="432">
        <v>87</v>
      </c>
      <c r="Q3" s="432">
        <v>2</v>
      </c>
      <c r="R3" s="432" t="s">
        <v>300</v>
      </c>
      <c r="S3" s="432" t="s">
        <v>299</v>
      </c>
      <c r="T3" s="432">
        <v>0.7</v>
      </c>
    </row>
    <row r="4" spans="1:20" x14ac:dyDescent="0.45">
      <c r="A4" s="433" t="s">
        <v>352</v>
      </c>
      <c r="B4" s="434">
        <v>1.5</v>
      </c>
      <c r="C4" s="433">
        <v>10</v>
      </c>
      <c r="D4" s="434">
        <v>3</v>
      </c>
      <c r="E4" s="434">
        <v>100</v>
      </c>
      <c r="F4" s="434">
        <v>100</v>
      </c>
      <c r="G4" s="434">
        <v>0.18</v>
      </c>
      <c r="H4" s="434">
        <v>0.02</v>
      </c>
      <c r="I4" s="434">
        <v>11</v>
      </c>
      <c r="J4" s="434">
        <v>119</v>
      </c>
      <c r="K4" s="434">
        <v>17</v>
      </c>
      <c r="L4" s="434">
        <v>8</v>
      </c>
      <c r="M4" s="434">
        <v>1</v>
      </c>
      <c r="N4" s="434">
        <v>1.9E-2</v>
      </c>
      <c r="O4" s="434">
        <v>3.0000000000000001E-3</v>
      </c>
      <c r="P4" s="434">
        <v>88</v>
      </c>
      <c r="Q4" s="434">
        <v>1</v>
      </c>
      <c r="R4" s="434">
        <v>0.16</v>
      </c>
      <c r="S4" s="434">
        <v>0.08</v>
      </c>
      <c r="T4" s="434">
        <v>0.5</v>
      </c>
    </row>
    <row r="5" spans="1:20" x14ac:dyDescent="0.45">
      <c r="A5" s="435" t="s">
        <v>353</v>
      </c>
      <c r="B5" s="436">
        <v>1.5</v>
      </c>
      <c r="C5" s="435">
        <v>50</v>
      </c>
      <c r="D5" s="436">
        <v>3</v>
      </c>
      <c r="E5" s="436">
        <v>100</v>
      </c>
      <c r="F5" s="436">
        <v>100</v>
      </c>
      <c r="G5" s="436">
        <v>0.37</v>
      </c>
      <c r="H5" s="436">
        <v>0.03</v>
      </c>
      <c r="I5" s="436">
        <v>8</v>
      </c>
      <c r="J5" s="436">
        <v>243</v>
      </c>
      <c r="K5" s="436">
        <v>20</v>
      </c>
      <c r="L5" s="436">
        <v>16</v>
      </c>
      <c r="M5" s="436">
        <v>1</v>
      </c>
      <c r="N5" s="436">
        <v>3.9E-2</v>
      </c>
      <c r="O5" s="436">
        <v>3.0000000000000001E-3</v>
      </c>
      <c r="P5" s="436">
        <v>89</v>
      </c>
      <c r="Q5" s="436">
        <v>1</v>
      </c>
      <c r="R5" s="436">
        <v>0.57999999999999996</v>
      </c>
      <c r="S5" s="436">
        <v>0.45</v>
      </c>
      <c r="T5" s="436">
        <v>0.78</v>
      </c>
    </row>
    <row r="6" spans="1:20" ht="14.65" thickBot="1" x14ac:dyDescent="0.5">
      <c r="A6" s="430" t="s">
        <v>354</v>
      </c>
      <c r="B6" s="432">
        <v>1.5</v>
      </c>
      <c r="C6" s="430">
        <v>100</v>
      </c>
      <c r="D6" s="432">
        <v>3</v>
      </c>
      <c r="E6" s="432">
        <v>100</v>
      </c>
      <c r="F6" s="432">
        <v>100</v>
      </c>
      <c r="G6" s="432">
        <v>0.218</v>
      </c>
      <c r="H6" s="432">
        <v>8.0000000000000002E-3</v>
      </c>
      <c r="I6" s="432">
        <v>4</v>
      </c>
      <c r="J6" s="432">
        <v>146</v>
      </c>
      <c r="K6" s="432">
        <v>5</v>
      </c>
      <c r="L6" s="432">
        <v>9.6999999999999993</v>
      </c>
      <c r="M6" s="432">
        <v>0.3</v>
      </c>
      <c r="N6" s="432">
        <v>2.3099999999999999E-2</v>
      </c>
      <c r="O6" s="432">
        <v>8.0000000000000004E-4</v>
      </c>
      <c r="P6" s="432">
        <v>89</v>
      </c>
      <c r="Q6" s="432">
        <v>0</v>
      </c>
      <c r="R6" s="432">
        <v>1.05</v>
      </c>
      <c r="S6" s="432">
        <v>1.04</v>
      </c>
      <c r="T6" s="432">
        <v>0.99</v>
      </c>
    </row>
    <row r="7" spans="1:20" x14ac:dyDescent="0.45">
      <c r="A7" s="433" t="s">
        <v>355</v>
      </c>
      <c r="B7" s="434">
        <v>1.5</v>
      </c>
      <c r="C7" s="434">
        <v>30</v>
      </c>
      <c r="D7" s="433">
        <v>1</v>
      </c>
      <c r="E7" s="434">
        <v>100</v>
      </c>
      <c r="F7" s="434">
        <v>100</v>
      </c>
      <c r="G7" s="434">
        <v>0.2</v>
      </c>
      <c r="H7" s="434">
        <v>0.01</v>
      </c>
      <c r="I7" s="434">
        <v>5</v>
      </c>
      <c r="J7" s="434">
        <v>131</v>
      </c>
      <c r="K7" s="434">
        <v>9</v>
      </c>
      <c r="L7" s="434">
        <v>8.6999999999999993</v>
      </c>
      <c r="M7" s="434">
        <v>0.6</v>
      </c>
      <c r="N7" s="434">
        <v>2.1000000000000001E-2</v>
      </c>
      <c r="O7" s="434">
        <v>1E-3</v>
      </c>
      <c r="P7" s="434">
        <v>90</v>
      </c>
      <c r="Q7" s="434">
        <v>1</v>
      </c>
      <c r="R7" s="434">
        <v>0.4</v>
      </c>
      <c r="S7" s="434">
        <v>0.28999999999999998</v>
      </c>
      <c r="T7" s="434">
        <v>0.73</v>
      </c>
    </row>
    <row r="8" spans="1:20" x14ac:dyDescent="0.45">
      <c r="A8" s="435" t="s">
        <v>356</v>
      </c>
      <c r="B8" s="436">
        <v>1.5</v>
      </c>
      <c r="C8" s="436">
        <v>30</v>
      </c>
      <c r="D8" s="435">
        <v>6</v>
      </c>
      <c r="E8" s="436">
        <v>100</v>
      </c>
      <c r="F8" s="436">
        <v>100</v>
      </c>
      <c r="G8" s="436">
        <v>0.27</v>
      </c>
      <c r="H8" s="436">
        <v>0.04</v>
      </c>
      <c r="I8" s="436">
        <v>15</v>
      </c>
      <c r="J8" s="436">
        <v>184</v>
      </c>
      <c r="K8" s="436">
        <v>28</v>
      </c>
      <c r="L8" s="436">
        <v>12</v>
      </c>
      <c r="M8" s="436">
        <v>2</v>
      </c>
      <c r="N8" s="436">
        <v>2.9000000000000001E-2</v>
      </c>
      <c r="O8" s="436">
        <v>4.0000000000000001E-3</v>
      </c>
      <c r="P8" s="436">
        <v>88</v>
      </c>
      <c r="Q8" s="436">
        <v>1</v>
      </c>
      <c r="R8" s="436">
        <v>0.41</v>
      </c>
      <c r="S8" s="436">
        <v>0.3</v>
      </c>
      <c r="T8" s="436">
        <v>0.73</v>
      </c>
    </row>
    <row r="9" spans="1:20" x14ac:dyDescent="0.45">
      <c r="A9" s="435" t="s">
        <v>357</v>
      </c>
      <c r="B9" s="436">
        <v>1.5</v>
      </c>
      <c r="C9" s="436">
        <v>30</v>
      </c>
      <c r="D9" s="435">
        <v>12</v>
      </c>
      <c r="E9" s="436">
        <v>100</v>
      </c>
      <c r="F9" s="436">
        <v>100</v>
      </c>
      <c r="G9" s="436">
        <v>0.28000000000000003</v>
      </c>
      <c r="H9" s="436">
        <v>0.05</v>
      </c>
      <c r="I9" s="436">
        <v>18</v>
      </c>
      <c r="J9" s="436">
        <v>189</v>
      </c>
      <c r="K9" s="436">
        <v>31</v>
      </c>
      <c r="L9" s="436">
        <v>13</v>
      </c>
      <c r="M9" s="436">
        <v>2</v>
      </c>
      <c r="N9" s="436">
        <v>0.03</v>
      </c>
      <c r="O9" s="436">
        <v>5.0000000000000001E-3</v>
      </c>
      <c r="P9" s="436">
        <v>89</v>
      </c>
      <c r="Q9" s="436">
        <v>0</v>
      </c>
      <c r="R9" s="436">
        <v>0.42</v>
      </c>
      <c r="S9" s="436">
        <v>0.32</v>
      </c>
      <c r="T9" s="436">
        <v>0.76</v>
      </c>
    </row>
    <row r="10" spans="1:20" ht="14.65" thickBot="1" x14ac:dyDescent="0.5">
      <c r="A10" s="435" t="s">
        <v>358</v>
      </c>
      <c r="B10" s="436">
        <v>1.5</v>
      </c>
      <c r="C10" s="436">
        <v>30</v>
      </c>
      <c r="D10" s="435">
        <v>18</v>
      </c>
      <c r="E10" s="436">
        <v>100</v>
      </c>
      <c r="F10" s="436">
        <v>100</v>
      </c>
      <c r="G10" s="436">
        <v>0.28000000000000003</v>
      </c>
      <c r="H10" s="436">
        <v>0.05</v>
      </c>
      <c r="I10" s="436">
        <v>18</v>
      </c>
      <c r="J10" s="436">
        <v>189</v>
      </c>
      <c r="K10" s="436">
        <v>31</v>
      </c>
      <c r="L10" s="436">
        <v>13</v>
      </c>
      <c r="M10" s="436">
        <v>2</v>
      </c>
      <c r="N10" s="436">
        <v>0.03</v>
      </c>
      <c r="O10" s="436">
        <v>5.0000000000000001E-3</v>
      </c>
      <c r="P10" s="436">
        <v>90</v>
      </c>
      <c r="Q10" s="436">
        <v>1</v>
      </c>
      <c r="R10" s="436">
        <v>0.42</v>
      </c>
      <c r="S10" s="436">
        <v>0.35</v>
      </c>
      <c r="T10" s="436">
        <v>0.83</v>
      </c>
    </row>
    <row r="11" spans="1:20" x14ac:dyDescent="0.45">
      <c r="A11" s="416">
        <v>9</v>
      </c>
      <c r="B11" s="437">
        <v>5.0999999999999996</v>
      </c>
      <c r="C11" s="437">
        <v>87</v>
      </c>
      <c r="D11" s="437">
        <v>17</v>
      </c>
      <c r="E11" s="437">
        <v>177</v>
      </c>
      <c r="F11" s="437">
        <v>460</v>
      </c>
      <c r="G11" s="437">
        <v>0.6</v>
      </c>
      <c r="H11" s="437">
        <v>0.03</v>
      </c>
      <c r="I11" s="437">
        <v>5</v>
      </c>
      <c r="J11" s="437">
        <v>118</v>
      </c>
      <c r="K11" s="437">
        <v>6</v>
      </c>
      <c r="L11" s="437">
        <v>7.8</v>
      </c>
      <c r="M11" s="437">
        <v>0.4</v>
      </c>
      <c r="N11" s="437">
        <v>6.3E-2</v>
      </c>
      <c r="O11" s="437">
        <v>3.0000000000000001E-3</v>
      </c>
      <c r="P11" s="437">
        <v>88</v>
      </c>
      <c r="Q11" s="437">
        <v>0</v>
      </c>
      <c r="R11" s="437">
        <v>1.36</v>
      </c>
      <c r="S11" s="437">
        <v>1.02</v>
      </c>
      <c r="T11" s="437">
        <v>0.75</v>
      </c>
    </row>
    <row r="12" spans="1:20" x14ac:dyDescent="0.45">
      <c r="A12" s="435">
        <v>10</v>
      </c>
      <c r="B12" s="436">
        <v>3.6</v>
      </c>
      <c r="C12" s="436">
        <v>115</v>
      </c>
      <c r="D12" s="436">
        <v>30</v>
      </c>
      <c r="E12" s="436">
        <v>242</v>
      </c>
      <c r="F12" s="436">
        <v>252</v>
      </c>
      <c r="G12" s="436">
        <v>1.07</v>
      </c>
      <c r="H12" s="436">
        <v>0.06</v>
      </c>
      <c r="I12" s="436">
        <v>6</v>
      </c>
      <c r="J12" s="436">
        <v>297</v>
      </c>
      <c r="K12" s="436">
        <v>16</v>
      </c>
      <c r="L12" s="436">
        <v>20</v>
      </c>
      <c r="M12" s="436">
        <v>1</v>
      </c>
      <c r="N12" s="436">
        <v>0.113</v>
      </c>
      <c r="O12" s="436">
        <v>6.0000000000000001E-3</v>
      </c>
      <c r="P12" s="436">
        <v>89</v>
      </c>
      <c r="Q12" s="436">
        <v>2</v>
      </c>
      <c r="R12" s="436">
        <v>1.53</v>
      </c>
      <c r="S12" s="436">
        <v>1.1200000000000001</v>
      </c>
      <c r="T12" s="436">
        <v>0.73</v>
      </c>
    </row>
    <row r="13" spans="1:20" x14ac:dyDescent="0.45">
      <c r="A13" s="435">
        <v>11</v>
      </c>
      <c r="B13" s="436">
        <v>4.7</v>
      </c>
      <c r="C13" s="436">
        <v>112</v>
      </c>
      <c r="D13" s="436">
        <v>17</v>
      </c>
      <c r="E13" s="436">
        <v>242</v>
      </c>
      <c r="F13" s="436">
        <v>445</v>
      </c>
      <c r="G13" s="436">
        <v>0.5</v>
      </c>
      <c r="H13" s="436">
        <v>0.08</v>
      </c>
      <c r="I13" s="436">
        <v>16</v>
      </c>
      <c r="J13" s="436">
        <v>107</v>
      </c>
      <c r="K13" s="436">
        <v>17</v>
      </c>
      <c r="L13" s="436">
        <v>7</v>
      </c>
      <c r="M13" s="436">
        <v>1</v>
      </c>
      <c r="N13" s="436">
        <v>5.2999999999999999E-2</v>
      </c>
      <c r="O13" s="436">
        <v>8.0000000000000002E-3</v>
      </c>
      <c r="P13" s="436">
        <v>83</v>
      </c>
      <c r="Q13" s="436">
        <v>2</v>
      </c>
      <c r="R13" s="436">
        <v>1.54</v>
      </c>
      <c r="S13" s="436">
        <v>1.02</v>
      </c>
      <c r="T13" s="436">
        <v>0.66</v>
      </c>
    </row>
    <row r="14" spans="1:20" x14ac:dyDescent="0.45">
      <c r="A14" s="435">
        <v>12</v>
      </c>
      <c r="B14" s="436">
        <v>1.5</v>
      </c>
      <c r="C14" s="436">
        <v>30</v>
      </c>
      <c r="D14" s="436">
        <v>3</v>
      </c>
      <c r="E14" s="436">
        <v>96</v>
      </c>
      <c r="F14" s="436">
        <v>72</v>
      </c>
      <c r="G14" s="436">
        <v>0</v>
      </c>
      <c r="H14" s="436">
        <v>8.9999999999999993E-3</v>
      </c>
      <c r="I14" s="436">
        <v>3</v>
      </c>
      <c r="J14" s="436">
        <v>197</v>
      </c>
      <c r="K14" s="436">
        <v>6</v>
      </c>
      <c r="L14" s="436">
        <v>13.1</v>
      </c>
      <c r="M14" s="436">
        <v>0.4</v>
      </c>
      <c r="N14" s="436">
        <v>0</v>
      </c>
      <c r="O14" s="436">
        <v>1E-3</v>
      </c>
      <c r="P14" s="436">
        <v>89</v>
      </c>
      <c r="Q14" s="436">
        <v>1</v>
      </c>
      <c r="R14" s="436">
        <v>0.37</v>
      </c>
      <c r="S14" s="436">
        <v>0.28000000000000003</v>
      </c>
      <c r="T14" s="436">
        <v>0.76</v>
      </c>
    </row>
    <row r="15" spans="1:20" x14ac:dyDescent="0.45">
      <c r="A15" s="435">
        <v>13</v>
      </c>
      <c r="B15" s="436">
        <v>5.8</v>
      </c>
      <c r="C15" s="436">
        <v>95</v>
      </c>
      <c r="D15" s="436">
        <v>30</v>
      </c>
      <c r="E15" s="436">
        <v>174</v>
      </c>
      <c r="F15" s="436">
        <v>584</v>
      </c>
      <c r="G15" s="436">
        <v>0</v>
      </c>
      <c r="H15" s="436">
        <v>0</v>
      </c>
      <c r="I15" s="436">
        <v>0</v>
      </c>
      <c r="J15" s="436">
        <v>0</v>
      </c>
      <c r="K15" s="436">
        <v>0</v>
      </c>
      <c r="L15" s="436">
        <v>0</v>
      </c>
      <c r="M15" s="436">
        <v>0</v>
      </c>
      <c r="N15" s="436">
        <v>0</v>
      </c>
      <c r="O15" s="436">
        <v>0</v>
      </c>
      <c r="P15" s="436">
        <v>0</v>
      </c>
      <c r="Q15" s="436">
        <v>0</v>
      </c>
      <c r="R15" s="436" t="s">
        <v>67</v>
      </c>
      <c r="S15" s="436" t="s">
        <v>67</v>
      </c>
      <c r="T15" s="436" t="s">
        <v>67</v>
      </c>
    </row>
    <row r="16" spans="1:20" x14ac:dyDescent="0.45">
      <c r="A16" s="435">
        <v>14</v>
      </c>
      <c r="B16" s="436">
        <v>7.2</v>
      </c>
      <c r="C16" s="436">
        <v>96</v>
      </c>
      <c r="D16" s="436">
        <v>17</v>
      </c>
      <c r="E16" s="436">
        <v>198</v>
      </c>
      <c r="F16" s="436">
        <v>598</v>
      </c>
      <c r="G16" s="436">
        <v>0.18</v>
      </c>
      <c r="H16" s="436">
        <v>0.06</v>
      </c>
      <c r="I16" s="436">
        <v>33</v>
      </c>
      <c r="J16" s="436">
        <v>25</v>
      </c>
      <c r="K16" s="436">
        <v>9</v>
      </c>
      <c r="L16" s="436">
        <v>1.6</v>
      </c>
      <c r="M16" s="436">
        <v>0.6</v>
      </c>
      <c r="N16" s="436">
        <v>1.9E-2</v>
      </c>
      <c r="O16" s="436">
        <v>7.0000000000000001E-3</v>
      </c>
      <c r="P16" s="436">
        <v>86</v>
      </c>
      <c r="Q16" s="436">
        <v>1</v>
      </c>
      <c r="R16" s="436">
        <v>0.45</v>
      </c>
      <c r="S16" s="436">
        <v>0.44</v>
      </c>
      <c r="T16" s="436">
        <v>0.98</v>
      </c>
    </row>
    <row r="17" spans="1:20" x14ac:dyDescent="0.45">
      <c r="A17" s="435">
        <v>15</v>
      </c>
      <c r="B17" s="436">
        <v>3</v>
      </c>
      <c r="C17" s="436">
        <v>135</v>
      </c>
      <c r="D17" s="436">
        <v>22</v>
      </c>
      <c r="E17" s="436">
        <v>177</v>
      </c>
      <c r="F17" s="436">
        <v>613</v>
      </c>
      <c r="G17" s="436">
        <v>0.27</v>
      </c>
      <c r="H17" s="436">
        <v>0</v>
      </c>
      <c r="I17" s="436">
        <v>0</v>
      </c>
      <c r="J17" s="436">
        <v>89</v>
      </c>
      <c r="K17" s="436">
        <v>0</v>
      </c>
      <c r="L17" s="436">
        <v>5.9</v>
      </c>
      <c r="M17" s="436">
        <v>0</v>
      </c>
      <c r="N17" s="436">
        <v>0.03</v>
      </c>
      <c r="O17" s="436">
        <v>0</v>
      </c>
      <c r="P17" s="436">
        <v>89</v>
      </c>
      <c r="Q17" s="436">
        <v>0</v>
      </c>
      <c r="R17" s="436">
        <v>0.63</v>
      </c>
      <c r="S17" s="436">
        <v>0.34</v>
      </c>
      <c r="T17" s="436">
        <v>0.54</v>
      </c>
    </row>
    <row r="18" spans="1:20" x14ac:dyDescent="0.45">
      <c r="A18" s="435">
        <v>16</v>
      </c>
      <c r="B18" s="436">
        <v>3.2</v>
      </c>
      <c r="C18" s="436">
        <v>99</v>
      </c>
      <c r="D18" s="436">
        <v>26</v>
      </c>
      <c r="E18" s="436">
        <v>193</v>
      </c>
      <c r="F18" s="436">
        <v>593</v>
      </c>
      <c r="G18" s="436">
        <v>0.29699999999999999</v>
      </c>
      <c r="H18" s="436">
        <v>2E-3</v>
      </c>
      <c r="I18" s="436">
        <v>1</v>
      </c>
      <c r="J18" s="436">
        <v>93</v>
      </c>
      <c r="K18" s="436">
        <v>1</v>
      </c>
      <c r="L18" s="436">
        <v>6.17</v>
      </c>
      <c r="M18" s="436">
        <v>0.05</v>
      </c>
      <c r="N18" s="436">
        <v>3.1399999999999997E-2</v>
      </c>
      <c r="O18" s="436">
        <v>2.0000000000000001E-4</v>
      </c>
      <c r="P18" s="436">
        <v>89</v>
      </c>
      <c r="Q18" s="436">
        <v>1</v>
      </c>
      <c r="R18" s="436">
        <v>0.37</v>
      </c>
      <c r="S18" s="436">
        <v>0.47</v>
      </c>
      <c r="T18" s="436">
        <v>1.27</v>
      </c>
    </row>
    <row r="19" spans="1:20" x14ac:dyDescent="0.45">
      <c r="A19" s="435">
        <v>17</v>
      </c>
      <c r="B19" s="436">
        <v>2.2000000000000002</v>
      </c>
      <c r="C19" s="436">
        <v>47</v>
      </c>
      <c r="D19" s="436">
        <v>8</v>
      </c>
      <c r="E19" s="436">
        <v>109</v>
      </c>
      <c r="F19" s="436">
        <v>132</v>
      </c>
      <c r="G19" s="436">
        <v>0.54</v>
      </c>
      <c r="H19" s="436">
        <v>0.03</v>
      </c>
      <c r="I19" s="436">
        <v>6</v>
      </c>
      <c r="J19" s="436">
        <v>246</v>
      </c>
      <c r="K19" s="436">
        <v>12</v>
      </c>
      <c r="L19" s="436">
        <v>16.399999999999999</v>
      </c>
      <c r="M19" s="436">
        <v>0.8</v>
      </c>
      <c r="N19" s="436">
        <v>5.7000000000000002E-2</v>
      </c>
      <c r="O19" s="436">
        <v>3.0000000000000001E-3</v>
      </c>
      <c r="P19" s="436">
        <v>88</v>
      </c>
      <c r="Q19" s="436">
        <v>0</v>
      </c>
      <c r="R19" s="436">
        <v>0.57999999999999996</v>
      </c>
      <c r="S19" s="436">
        <v>0.4</v>
      </c>
      <c r="T19" s="436">
        <v>0.69</v>
      </c>
    </row>
    <row r="20" spans="1:20" ht="14.65" thickBot="1" x14ac:dyDescent="0.5">
      <c r="A20" s="430">
        <v>18</v>
      </c>
      <c r="B20" s="432">
        <v>6.2</v>
      </c>
      <c r="C20" s="432">
        <v>75</v>
      </c>
      <c r="D20" s="432">
        <v>30</v>
      </c>
      <c r="E20" s="432">
        <v>195</v>
      </c>
      <c r="F20" s="432">
        <v>638</v>
      </c>
      <c r="G20" s="432">
        <v>0.34</v>
      </c>
      <c r="H20" s="432">
        <v>0.01</v>
      </c>
      <c r="I20" s="432">
        <v>3</v>
      </c>
      <c r="J20" s="432">
        <v>55</v>
      </c>
      <c r="K20" s="432">
        <v>2</v>
      </c>
      <c r="L20" s="432">
        <v>3.6</v>
      </c>
      <c r="M20" s="432">
        <v>0.1</v>
      </c>
      <c r="N20" s="432">
        <v>3.5999999999999997E-2</v>
      </c>
      <c r="O20" s="432">
        <v>1E-3</v>
      </c>
      <c r="P20" s="432">
        <v>88</v>
      </c>
      <c r="Q20" s="432">
        <v>1</v>
      </c>
      <c r="R20" s="432">
        <v>0.35</v>
      </c>
      <c r="S20" s="432">
        <v>0.45</v>
      </c>
      <c r="T20" s="432">
        <v>1.29</v>
      </c>
    </row>
    <row r="21" spans="1:20" x14ac:dyDescent="0.45">
      <c r="A21" s="438" t="s">
        <v>359</v>
      </c>
      <c r="B21" s="439">
        <v>1.5</v>
      </c>
      <c r="C21" s="439">
        <v>30</v>
      </c>
      <c r="D21" s="439">
        <v>3</v>
      </c>
      <c r="E21" s="438">
        <v>1</v>
      </c>
      <c r="F21" s="439">
        <v>100</v>
      </c>
      <c r="G21" s="439">
        <v>1.2999999999999999E-2</v>
      </c>
      <c r="H21" s="439">
        <v>2E-3</v>
      </c>
      <c r="I21" s="439">
        <v>15</v>
      </c>
      <c r="J21" s="439">
        <v>9</v>
      </c>
      <c r="K21" s="439">
        <v>1</v>
      </c>
      <c r="L21" s="439">
        <v>0.6</v>
      </c>
      <c r="M21" s="439">
        <v>0.09</v>
      </c>
      <c r="N21" s="439">
        <v>1.4E-3</v>
      </c>
      <c r="O21" s="439">
        <v>2.0000000000000001E-4</v>
      </c>
      <c r="P21" s="439">
        <v>95</v>
      </c>
      <c r="Q21" s="439">
        <v>1</v>
      </c>
      <c r="R21" s="439">
        <v>0.41</v>
      </c>
      <c r="S21" s="439">
        <v>0.34</v>
      </c>
      <c r="T21" s="439">
        <v>0.83</v>
      </c>
    </row>
    <row r="22" spans="1:20" x14ac:dyDescent="0.45">
      <c r="A22" s="440" t="s">
        <v>360</v>
      </c>
      <c r="B22" s="441">
        <v>1.5</v>
      </c>
      <c r="C22" s="441">
        <v>30</v>
      </c>
      <c r="D22" s="441">
        <v>3</v>
      </c>
      <c r="E22" s="440">
        <v>10</v>
      </c>
      <c r="F22" s="441">
        <v>100</v>
      </c>
      <c r="G22" s="441">
        <v>0.157</v>
      </c>
      <c r="H22" s="441">
        <v>5.0000000000000001E-3</v>
      </c>
      <c r="I22" s="441">
        <v>3</v>
      </c>
      <c r="J22" s="441">
        <v>105</v>
      </c>
      <c r="K22" s="441">
        <v>4</v>
      </c>
      <c r="L22" s="441">
        <v>7</v>
      </c>
      <c r="M22" s="441">
        <v>0.2</v>
      </c>
      <c r="N22" s="441">
        <v>1.66E-2</v>
      </c>
      <c r="O22" s="441">
        <v>5.9999999999999995E-4</v>
      </c>
      <c r="P22" s="441">
        <v>88</v>
      </c>
      <c r="Q22" s="441">
        <v>0</v>
      </c>
      <c r="R22" s="441">
        <v>0.39</v>
      </c>
      <c r="S22" s="441">
        <v>0.28999999999999998</v>
      </c>
      <c r="T22" s="441">
        <v>0.74</v>
      </c>
    </row>
    <row r="23" spans="1:20" x14ac:dyDescent="0.45">
      <c r="A23" s="440" t="s">
        <v>361</v>
      </c>
      <c r="B23" s="441">
        <v>1.5</v>
      </c>
      <c r="C23" s="441">
        <v>30</v>
      </c>
      <c r="D23" s="441">
        <v>3</v>
      </c>
      <c r="E23" s="440">
        <v>500</v>
      </c>
      <c r="F23" s="441">
        <v>100</v>
      </c>
      <c r="G23" s="441">
        <v>0.25</v>
      </c>
      <c r="H23" s="441">
        <v>0.02</v>
      </c>
      <c r="I23" s="441">
        <v>8</v>
      </c>
      <c r="J23" s="441">
        <v>170</v>
      </c>
      <c r="K23" s="441">
        <v>11</v>
      </c>
      <c r="L23" s="441">
        <v>11.3</v>
      </c>
      <c r="M23" s="441">
        <v>0.8</v>
      </c>
      <c r="N23" s="441">
        <v>2.7E-2</v>
      </c>
      <c r="O23" s="441">
        <v>2E-3</v>
      </c>
      <c r="P23" s="441">
        <v>83</v>
      </c>
      <c r="Q23" s="441">
        <v>0</v>
      </c>
      <c r="R23" s="441">
        <v>0.35</v>
      </c>
      <c r="S23" s="441">
        <v>0.2</v>
      </c>
      <c r="T23" s="441">
        <v>0.56999999999999995</v>
      </c>
    </row>
    <row r="24" spans="1:20" x14ac:dyDescent="0.45">
      <c r="A24" s="440" t="s">
        <v>362</v>
      </c>
      <c r="B24" s="441">
        <v>1.5</v>
      </c>
      <c r="C24" s="441">
        <v>30</v>
      </c>
      <c r="D24" s="441">
        <v>3</v>
      </c>
      <c r="E24" s="441">
        <v>100</v>
      </c>
      <c r="F24" s="440">
        <v>10</v>
      </c>
      <c r="G24" s="441">
        <v>0.3</v>
      </c>
      <c r="H24" s="441">
        <v>0.06</v>
      </c>
      <c r="I24" s="441">
        <v>20</v>
      </c>
      <c r="J24" s="441">
        <v>198</v>
      </c>
      <c r="K24" s="441">
        <v>39</v>
      </c>
      <c r="L24" s="441">
        <v>13</v>
      </c>
      <c r="M24" s="441">
        <v>3</v>
      </c>
      <c r="N24" s="441">
        <v>3.1E-2</v>
      </c>
      <c r="O24" s="441">
        <v>6.0000000000000001E-3</v>
      </c>
      <c r="P24" s="441">
        <v>87</v>
      </c>
      <c r="Q24" s="441">
        <v>0</v>
      </c>
      <c r="R24" s="441">
        <v>0.4</v>
      </c>
      <c r="S24" s="441">
        <v>0.25</v>
      </c>
      <c r="T24" s="441">
        <v>0.63</v>
      </c>
    </row>
    <row r="25" spans="1:20" x14ac:dyDescent="0.45">
      <c r="A25" s="440" t="s">
        <v>363</v>
      </c>
      <c r="B25" s="441">
        <v>1.5</v>
      </c>
      <c r="C25" s="441">
        <v>30</v>
      </c>
      <c r="D25" s="441">
        <v>3</v>
      </c>
      <c r="E25" s="441">
        <v>100</v>
      </c>
      <c r="F25" s="440">
        <v>500</v>
      </c>
      <c r="G25" s="441">
        <v>0.27</v>
      </c>
      <c r="H25" s="441">
        <v>0.01</v>
      </c>
      <c r="I25" s="441">
        <v>4</v>
      </c>
      <c r="J25" s="441">
        <v>178</v>
      </c>
      <c r="K25" s="441">
        <v>7</v>
      </c>
      <c r="L25" s="441">
        <v>11.9</v>
      </c>
      <c r="M25" s="441">
        <v>0.5</v>
      </c>
      <c r="N25" s="441">
        <v>2.8000000000000001E-2</v>
      </c>
      <c r="O25" s="441">
        <v>1E-3</v>
      </c>
      <c r="P25" s="441">
        <v>89</v>
      </c>
      <c r="Q25" s="441">
        <v>1</v>
      </c>
      <c r="R25" s="441">
        <v>0.38</v>
      </c>
      <c r="S25" s="441">
        <v>0.22</v>
      </c>
      <c r="T25" s="441">
        <v>0.57999999999999996</v>
      </c>
    </row>
    <row r="26" spans="1:20" ht="14.65" thickBot="1" x14ac:dyDescent="0.5">
      <c r="A26" s="442" t="s">
        <v>364</v>
      </c>
      <c r="B26" s="443">
        <v>1.5</v>
      </c>
      <c r="C26" s="443">
        <v>30</v>
      </c>
      <c r="D26" s="443">
        <v>3</v>
      </c>
      <c r="E26" s="443">
        <v>100</v>
      </c>
      <c r="F26" s="442">
        <v>1000</v>
      </c>
      <c r="G26" s="443">
        <v>0.09</v>
      </c>
      <c r="H26" s="443">
        <v>0.1</v>
      </c>
      <c r="I26" s="443">
        <v>111</v>
      </c>
      <c r="J26" s="443">
        <v>58</v>
      </c>
      <c r="K26" s="443">
        <v>65</v>
      </c>
      <c r="L26" s="443">
        <v>4</v>
      </c>
      <c r="M26" s="443">
        <v>4</v>
      </c>
      <c r="N26" s="443">
        <v>0.01</v>
      </c>
      <c r="O26" s="443">
        <v>0.01</v>
      </c>
      <c r="P26" s="443">
        <v>88</v>
      </c>
      <c r="Q26" s="443">
        <v>2</v>
      </c>
      <c r="R26" s="443">
        <v>0.65</v>
      </c>
      <c r="S26" s="443">
        <v>0.17</v>
      </c>
      <c r="T26" s="443">
        <v>0.26</v>
      </c>
    </row>
    <row r="27" spans="1:20" x14ac:dyDescent="0.45">
      <c r="A27" s="438">
        <v>25</v>
      </c>
      <c r="B27" s="434">
        <v>1.5</v>
      </c>
      <c r="C27" s="434">
        <v>104</v>
      </c>
      <c r="D27" s="434">
        <v>29</v>
      </c>
      <c r="E27" s="434">
        <v>204</v>
      </c>
      <c r="F27" s="434">
        <v>596</v>
      </c>
      <c r="G27" s="434">
        <v>0.249</v>
      </c>
      <c r="H27" s="434">
        <v>7.0000000000000001E-3</v>
      </c>
      <c r="I27" s="434">
        <v>3</v>
      </c>
      <c r="J27" s="434">
        <v>166</v>
      </c>
      <c r="K27" s="434">
        <v>4</v>
      </c>
      <c r="L27" s="434">
        <v>11.1</v>
      </c>
      <c r="M27" s="434">
        <v>0.3</v>
      </c>
      <c r="N27" s="434">
        <v>2.63E-2</v>
      </c>
      <c r="O27" s="434">
        <v>6.9999999999999999E-4</v>
      </c>
      <c r="P27" s="434">
        <v>90</v>
      </c>
      <c r="Q27" s="434">
        <v>0</v>
      </c>
      <c r="R27" s="434">
        <v>1.86</v>
      </c>
      <c r="S27" s="434">
        <v>0.44</v>
      </c>
      <c r="T27" s="434">
        <v>0.24</v>
      </c>
    </row>
    <row r="28" spans="1:20" x14ac:dyDescent="0.45">
      <c r="A28" s="440">
        <v>26</v>
      </c>
      <c r="B28" s="436">
        <v>2.8</v>
      </c>
      <c r="C28" s="436">
        <v>85</v>
      </c>
      <c r="D28" s="436">
        <v>21</v>
      </c>
      <c r="E28" s="436">
        <v>175</v>
      </c>
      <c r="F28" s="436">
        <v>491</v>
      </c>
      <c r="G28" s="436">
        <v>0.36299999999999999</v>
      </c>
      <c r="H28" s="436">
        <v>7.0000000000000001E-3</v>
      </c>
      <c r="I28" s="436">
        <v>2</v>
      </c>
      <c r="J28" s="436">
        <v>130</v>
      </c>
      <c r="K28" s="436">
        <v>2</v>
      </c>
      <c r="L28" s="436">
        <v>8.6</v>
      </c>
      <c r="M28" s="436">
        <v>0.1</v>
      </c>
      <c r="N28" s="436">
        <v>3.8399999999999997E-2</v>
      </c>
      <c r="O28" s="436">
        <v>6.9999999999999999E-4</v>
      </c>
      <c r="P28" s="436">
        <v>89</v>
      </c>
      <c r="Q28" s="436">
        <v>1</v>
      </c>
      <c r="R28" s="436">
        <v>1.37</v>
      </c>
      <c r="S28" s="436">
        <v>0.56000000000000005</v>
      </c>
      <c r="T28" s="436">
        <v>0.41</v>
      </c>
    </row>
    <row r="29" spans="1:20" x14ac:dyDescent="0.45">
      <c r="A29" s="440">
        <v>27</v>
      </c>
      <c r="B29" s="436">
        <v>5.5</v>
      </c>
      <c r="C29" s="436">
        <v>117</v>
      </c>
      <c r="D29" s="436">
        <v>29</v>
      </c>
      <c r="E29" s="436">
        <v>260</v>
      </c>
      <c r="F29" s="436">
        <v>383</v>
      </c>
      <c r="G29" s="436">
        <v>0.7</v>
      </c>
      <c r="H29" s="436">
        <v>0.08</v>
      </c>
      <c r="I29" s="436">
        <v>11</v>
      </c>
      <c r="J29" s="436">
        <v>127</v>
      </c>
      <c r="K29" s="436">
        <v>16</v>
      </c>
      <c r="L29" s="436">
        <v>8</v>
      </c>
      <c r="M29" s="436">
        <v>1</v>
      </c>
      <c r="N29" s="436">
        <v>7.3999999999999996E-2</v>
      </c>
      <c r="O29" s="436">
        <v>8.9999999999999993E-3</v>
      </c>
      <c r="P29" s="436">
        <v>92</v>
      </c>
      <c r="Q29" s="436">
        <v>1</v>
      </c>
      <c r="R29" s="436">
        <v>1.84</v>
      </c>
      <c r="S29" s="436">
        <v>1.24</v>
      </c>
      <c r="T29" s="436">
        <v>0.67</v>
      </c>
    </row>
    <row r="30" spans="1:20" x14ac:dyDescent="0.45">
      <c r="A30" s="440">
        <v>28</v>
      </c>
      <c r="B30" s="436">
        <v>7.5</v>
      </c>
      <c r="C30" s="436">
        <v>97</v>
      </c>
      <c r="D30" s="436">
        <v>28</v>
      </c>
      <c r="E30" s="436">
        <v>268</v>
      </c>
      <c r="F30" s="436">
        <v>731</v>
      </c>
      <c r="G30" s="436">
        <v>0.27</v>
      </c>
      <c r="H30" s="436">
        <v>0.01</v>
      </c>
      <c r="I30" s="436">
        <v>4</v>
      </c>
      <c r="J30" s="436">
        <v>36</v>
      </c>
      <c r="K30" s="436">
        <v>2</v>
      </c>
      <c r="L30" s="436">
        <v>2.4</v>
      </c>
      <c r="M30" s="436">
        <v>0.1</v>
      </c>
      <c r="N30" s="436">
        <v>2.8000000000000001E-2</v>
      </c>
      <c r="O30" s="436">
        <v>1E-3</v>
      </c>
      <c r="P30" s="436">
        <v>90</v>
      </c>
      <c r="Q30" s="436">
        <v>1</v>
      </c>
      <c r="R30" s="436">
        <v>1.73</v>
      </c>
      <c r="S30" s="436">
        <v>0.21</v>
      </c>
      <c r="T30" s="436">
        <v>0.12</v>
      </c>
    </row>
    <row r="31" spans="1:20" x14ac:dyDescent="0.45">
      <c r="A31" s="440">
        <v>29</v>
      </c>
      <c r="B31" s="436">
        <v>3.1</v>
      </c>
      <c r="C31" s="436">
        <v>99</v>
      </c>
      <c r="D31" s="436">
        <v>26</v>
      </c>
      <c r="E31" s="436">
        <v>194</v>
      </c>
      <c r="F31" s="436">
        <v>593</v>
      </c>
      <c r="G31" s="436">
        <v>0.32</v>
      </c>
      <c r="H31" s="436">
        <v>0.01</v>
      </c>
      <c r="I31" s="436">
        <v>3</v>
      </c>
      <c r="J31" s="436">
        <v>103</v>
      </c>
      <c r="K31" s="436">
        <v>4</v>
      </c>
      <c r="L31" s="436">
        <v>6.8</v>
      </c>
      <c r="M31" s="436">
        <v>0.2</v>
      </c>
      <c r="N31" s="436">
        <v>3.4000000000000002E-2</v>
      </c>
      <c r="O31" s="436">
        <v>1E-3</v>
      </c>
      <c r="P31" s="436">
        <v>91</v>
      </c>
      <c r="Q31" s="436">
        <v>0</v>
      </c>
      <c r="R31" s="436">
        <v>1.88</v>
      </c>
      <c r="S31" s="436">
        <v>0.54</v>
      </c>
      <c r="T31" s="436">
        <v>0.28999999999999998</v>
      </c>
    </row>
    <row r="32" spans="1:20" x14ac:dyDescent="0.45">
      <c r="A32" s="440">
        <v>30</v>
      </c>
      <c r="B32" s="436">
        <v>5.5</v>
      </c>
      <c r="C32" s="436">
        <v>117</v>
      </c>
      <c r="D32" s="436">
        <v>26</v>
      </c>
      <c r="E32" s="436">
        <v>186</v>
      </c>
      <c r="F32" s="436">
        <v>611</v>
      </c>
      <c r="G32" s="436">
        <v>0.34</v>
      </c>
      <c r="H32" s="436">
        <v>0.04</v>
      </c>
      <c r="I32" s="436">
        <v>12</v>
      </c>
      <c r="J32" s="436">
        <v>63</v>
      </c>
      <c r="K32" s="436">
        <v>8</v>
      </c>
      <c r="L32" s="436">
        <v>4.2</v>
      </c>
      <c r="M32" s="436">
        <v>0.5</v>
      </c>
      <c r="N32" s="436">
        <v>3.5999999999999997E-2</v>
      </c>
      <c r="O32" s="436">
        <v>4.0000000000000001E-3</v>
      </c>
      <c r="P32" s="436">
        <v>91</v>
      </c>
      <c r="Q32" s="436">
        <v>0</v>
      </c>
      <c r="R32" s="436">
        <v>1.93</v>
      </c>
      <c r="S32" s="436">
        <v>0.55000000000000004</v>
      </c>
      <c r="T32" s="436">
        <v>0.28000000000000003</v>
      </c>
    </row>
    <row r="33" spans="1:20" ht="14.65" thickBot="1" x14ac:dyDescent="0.5">
      <c r="A33" s="440">
        <v>31</v>
      </c>
      <c r="B33" s="436">
        <v>7</v>
      </c>
      <c r="C33" s="436">
        <v>78</v>
      </c>
      <c r="D33" s="436">
        <v>26</v>
      </c>
      <c r="E33" s="436">
        <v>344</v>
      </c>
      <c r="F33" s="436">
        <v>673</v>
      </c>
      <c r="G33" s="436">
        <v>0.16</v>
      </c>
      <c r="H33" s="436">
        <v>0.08</v>
      </c>
      <c r="I33" s="436">
        <v>50</v>
      </c>
      <c r="J33" s="436">
        <v>23</v>
      </c>
      <c r="K33" s="436">
        <v>13</v>
      </c>
      <c r="L33" s="436">
        <v>1.5</v>
      </c>
      <c r="M33" s="436">
        <v>0.8</v>
      </c>
      <c r="N33" s="436">
        <v>1.7000000000000001E-2</v>
      </c>
      <c r="O33" s="436">
        <v>8.9999999999999993E-3</v>
      </c>
      <c r="P33" s="436">
        <v>89</v>
      </c>
      <c r="Q33" s="436">
        <v>2</v>
      </c>
      <c r="R33" s="436">
        <v>1.51</v>
      </c>
      <c r="S33" s="436">
        <v>0.17</v>
      </c>
      <c r="T33" s="436">
        <v>0.11</v>
      </c>
    </row>
    <row r="34" spans="1:20" x14ac:dyDescent="0.45">
      <c r="A34" s="416">
        <v>32</v>
      </c>
      <c r="B34" s="437">
        <v>4.8</v>
      </c>
      <c r="C34" s="437">
        <v>69</v>
      </c>
      <c r="D34" s="437">
        <v>21</v>
      </c>
      <c r="E34" s="437">
        <v>152</v>
      </c>
      <c r="F34" s="437">
        <v>312</v>
      </c>
      <c r="G34" s="437">
        <v>0.52</v>
      </c>
      <c r="H34" s="437">
        <v>0.04</v>
      </c>
      <c r="I34" s="437">
        <v>8</v>
      </c>
      <c r="J34" s="437">
        <v>109</v>
      </c>
      <c r="K34" s="437">
        <v>8</v>
      </c>
      <c r="L34" s="437">
        <v>7.2</v>
      </c>
      <c r="M34" s="437">
        <v>0.5</v>
      </c>
      <c r="N34" s="437">
        <v>5.5E-2</v>
      </c>
      <c r="O34" s="437">
        <v>4.0000000000000001E-3</v>
      </c>
      <c r="P34" s="437">
        <v>86</v>
      </c>
      <c r="Q34" s="437">
        <v>1</v>
      </c>
      <c r="R34" s="437">
        <v>1.22</v>
      </c>
      <c r="S34" s="437">
        <v>0.69</v>
      </c>
      <c r="T34" s="437">
        <v>0.56999999999999995</v>
      </c>
    </row>
    <row r="35" spans="1:20" x14ac:dyDescent="0.45">
      <c r="A35" s="435">
        <v>33</v>
      </c>
      <c r="B35" s="436">
        <v>3.3</v>
      </c>
      <c r="C35" s="436">
        <v>113</v>
      </c>
      <c r="D35" s="436">
        <v>34</v>
      </c>
      <c r="E35" s="436">
        <v>190</v>
      </c>
      <c r="F35" s="436">
        <v>513</v>
      </c>
      <c r="G35" s="436">
        <v>0.4</v>
      </c>
      <c r="H35" s="436">
        <v>0.02</v>
      </c>
      <c r="I35" s="436">
        <v>5</v>
      </c>
      <c r="J35" s="436">
        <v>122</v>
      </c>
      <c r="K35" s="436">
        <v>8</v>
      </c>
      <c r="L35" s="436">
        <v>8.1</v>
      </c>
      <c r="M35" s="436">
        <v>0.5</v>
      </c>
      <c r="N35" s="436">
        <v>4.2000000000000003E-2</v>
      </c>
      <c r="O35" s="436">
        <v>3.0000000000000001E-3</v>
      </c>
      <c r="P35" s="436">
        <v>83</v>
      </c>
      <c r="Q35" s="436">
        <v>0</v>
      </c>
      <c r="R35" s="436">
        <v>1.38</v>
      </c>
      <c r="S35" s="436">
        <v>0.65</v>
      </c>
      <c r="T35" s="436">
        <v>0.47</v>
      </c>
    </row>
    <row r="36" spans="1:20" x14ac:dyDescent="0.45">
      <c r="A36" s="435">
        <v>34</v>
      </c>
      <c r="B36" s="436">
        <v>2.7</v>
      </c>
      <c r="C36" s="436">
        <v>77</v>
      </c>
      <c r="D36" s="436">
        <v>18</v>
      </c>
      <c r="E36" s="436">
        <v>155</v>
      </c>
      <c r="F36" s="436">
        <v>383</v>
      </c>
      <c r="G36" s="436">
        <v>0.46</v>
      </c>
      <c r="H36" s="436">
        <v>0.01</v>
      </c>
      <c r="I36" s="436">
        <v>2</v>
      </c>
      <c r="J36" s="436">
        <v>169</v>
      </c>
      <c r="K36" s="436">
        <v>4</v>
      </c>
      <c r="L36" s="436">
        <v>11.3</v>
      </c>
      <c r="M36" s="436">
        <v>0.3</v>
      </c>
      <c r="N36" s="436">
        <v>4.8000000000000001E-2</v>
      </c>
      <c r="O36" s="436">
        <v>1E-3</v>
      </c>
      <c r="P36" s="436">
        <v>85</v>
      </c>
      <c r="Q36" s="436">
        <v>0</v>
      </c>
      <c r="R36" s="436">
        <v>1.2</v>
      </c>
      <c r="S36" s="436">
        <v>0.69</v>
      </c>
      <c r="T36" s="436">
        <v>0.57999999999999996</v>
      </c>
    </row>
    <row r="37" spans="1:20" x14ac:dyDescent="0.45">
      <c r="A37" s="435">
        <v>35</v>
      </c>
      <c r="B37" s="436">
        <v>7.3</v>
      </c>
      <c r="C37" s="436">
        <v>107</v>
      </c>
      <c r="D37" s="436">
        <v>17</v>
      </c>
      <c r="E37" s="436">
        <v>251</v>
      </c>
      <c r="F37" s="436">
        <v>641</v>
      </c>
      <c r="G37" s="436">
        <v>0.3649</v>
      </c>
      <c r="H37" s="436">
        <v>5.9999999999999995E-4</v>
      </c>
      <c r="I37" s="436">
        <v>0</v>
      </c>
      <c r="J37" s="436">
        <v>50</v>
      </c>
      <c r="K37" s="436">
        <v>0</v>
      </c>
      <c r="L37" s="436">
        <v>3</v>
      </c>
      <c r="M37" s="436">
        <v>0</v>
      </c>
      <c r="N37" s="436">
        <v>3.8609999999999998E-2</v>
      </c>
      <c r="O37" s="444">
        <v>6.9999999999999994E-5</v>
      </c>
      <c r="P37" s="436">
        <v>85</v>
      </c>
      <c r="Q37" s="436">
        <v>1</v>
      </c>
      <c r="R37" s="436">
        <v>1.59</v>
      </c>
      <c r="S37" s="436">
        <v>0.46</v>
      </c>
      <c r="T37" s="436">
        <v>0.28999999999999998</v>
      </c>
    </row>
    <row r="38" spans="1:20" x14ac:dyDescent="0.45">
      <c r="A38" s="435">
        <v>36</v>
      </c>
      <c r="B38" s="436">
        <v>5.5</v>
      </c>
      <c r="C38" s="436">
        <v>144</v>
      </c>
      <c r="D38" s="436">
        <v>30</v>
      </c>
      <c r="E38" s="436">
        <v>291</v>
      </c>
      <c r="F38" s="436">
        <v>600</v>
      </c>
      <c r="G38" s="436">
        <v>0.38</v>
      </c>
      <c r="H38" s="436">
        <v>0.02</v>
      </c>
      <c r="I38" s="436">
        <v>5</v>
      </c>
      <c r="J38" s="436">
        <v>69</v>
      </c>
      <c r="K38" s="436">
        <v>4</v>
      </c>
      <c r="L38" s="436">
        <v>4.5999999999999996</v>
      </c>
      <c r="M38" s="436">
        <v>0.2</v>
      </c>
      <c r="N38" s="436">
        <v>0.04</v>
      </c>
      <c r="O38" s="436">
        <v>2E-3</v>
      </c>
      <c r="P38" s="436">
        <v>84</v>
      </c>
      <c r="Q38" s="436">
        <v>1</v>
      </c>
      <c r="R38" s="436">
        <v>1.36</v>
      </c>
      <c r="S38" s="436">
        <v>0.66</v>
      </c>
      <c r="T38" s="436">
        <v>0.48</v>
      </c>
    </row>
    <row r="39" spans="1:20" x14ac:dyDescent="0.45">
      <c r="A39" s="435">
        <v>37</v>
      </c>
      <c r="B39" s="436">
        <v>2.5</v>
      </c>
      <c r="C39" s="436">
        <v>92</v>
      </c>
      <c r="D39" s="436">
        <v>23</v>
      </c>
      <c r="E39" s="436">
        <v>175</v>
      </c>
      <c r="F39" s="436">
        <v>478</v>
      </c>
      <c r="G39" s="436">
        <v>0.39</v>
      </c>
      <c r="H39" s="436">
        <v>0.02</v>
      </c>
      <c r="I39" s="436">
        <v>5</v>
      </c>
      <c r="J39" s="436">
        <v>86</v>
      </c>
      <c r="K39" s="436">
        <v>5</v>
      </c>
      <c r="L39" s="436">
        <v>5.7</v>
      </c>
      <c r="M39" s="436">
        <v>0.3</v>
      </c>
      <c r="N39" s="436">
        <v>4.1000000000000002E-2</v>
      </c>
      <c r="O39" s="436">
        <v>2E-3</v>
      </c>
      <c r="P39" s="436">
        <v>85</v>
      </c>
      <c r="Q39" s="436">
        <v>0</v>
      </c>
      <c r="R39" s="436">
        <v>1.55</v>
      </c>
      <c r="S39" s="436">
        <v>0.48</v>
      </c>
      <c r="T39" s="436">
        <v>0.31</v>
      </c>
    </row>
    <row r="40" spans="1:20" x14ac:dyDescent="0.45">
      <c r="A40" s="435">
        <v>38</v>
      </c>
      <c r="B40" s="436">
        <v>6.4</v>
      </c>
      <c r="C40" s="436">
        <v>125</v>
      </c>
      <c r="D40" s="436">
        <v>25</v>
      </c>
      <c r="E40" s="436">
        <v>249</v>
      </c>
      <c r="F40" s="436">
        <v>561</v>
      </c>
      <c r="G40" s="436">
        <v>0.52</v>
      </c>
      <c r="H40" s="436">
        <v>0.03</v>
      </c>
      <c r="I40" s="436">
        <v>6</v>
      </c>
      <c r="J40" s="436">
        <v>156</v>
      </c>
      <c r="K40" s="436">
        <v>8</v>
      </c>
      <c r="L40" s="436">
        <v>10.4</v>
      </c>
      <c r="M40" s="436">
        <v>0.6</v>
      </c>
      <c r="N40" s="436">
        <v>5.5E-2</v>
      </c>
      <c r="O40" s="436">
        <v>3.0000000000000001E-3</v>
      </c>
      <c r="P40" s="436">
        <v>86</v>
      </c>
      <c r="Q40" s="436">
        <v>1</v>
      </c>
      <c r="R40" s="436">
        <v>1.91</v>
      </c>
      <c r="S40" s="436">
        <v>0.43</v>
      </c>
      <c r="T40" s="436">
        <v>0.22</v>
      </c>
    </row>
    <row r="41" spans="1:20" ht="14.65" thickBot="1" x14ac:dyDescent="0.5">
      <c r="A41" s="430">
        <v>39</v>
      </c>
      <c r="B41" s="432">
        <v>6.5</v>
      </c>
      <c r="C41" s="432">
        <v>99</v>
      </c>
      <c r="D41" s="432">
        <v>27</v>
      </c>
      <c r="E41" s="432">
        <v>274</v>
      </c>
      <c r="F41" s="432">
        <v>808</v>
      </c>
      <c r="G41" s="432">
        <v>0.14000000000000001</v>
      </c>
      <c r="H41" s="432">
        <v>0.09</v>
      </c>
      <c r="I41" s="432">
        <v>64</v>
      </c>
      <c r="J41" s="432">
        <v>55</v>
      </c>
      <c r="K41" s="432">
        <v>35</v>
      </c>
      <c r="L41" s="432">
        <v>4</v>
      </c>
      <c r="M41" s="432">
        <v>2</v>
      </c>
      <c r="N41" s="432">
        <v>1.4E-2</v>
      </c>
      <c r="O41" s="432">
        <v>8.9999999999999993E-3</v>
      </c>
      <c r="P41" s="432">
        <v>80</v>
      </c>
      <c r="Q41" s="432">
        <v>4</v>
      </c>
      <c r="R41" s="432">
        <v>1.52</v>
      </c>
      <c r="S41" s="432">
        <v>0.12</v>
      </c>
      <c r="T41" s="432">
        <v>0.08</v>
      </c>
    </row>
    <row r="42" spans="1:20" x14ac:dyDescent="0.45">
      <c r="A42" s="440" t="s">
        <v>365</v>
      </c>
      <c r="B42" s="441">
        <v>4.5</v>
      </c>
      <c r="C42" s="441">
        <v>90</v>
      </c>
      <c r="D42" s="441">
        <v>9</v>
      </c>
      <c r="E42" s="441">
        <v>100</v>
      </c>
      <c r="F42" s="441">
        <v>100</v>
      </c>
      <c r="G42" s="441">
        <v>0.8</v>
      </c>
      <c r="H42" s="441">
        <v>0.2</v>
      </c>
      <c r="I42" s="441">
        <v>25</v>
      </c>
      <c r="J42" s="441">
        <v>175</v>
      </c>
      <c r="K42" s="441">
        <v>38</v>
      </c>
      <c r="L42" s="441">
        <v>12</v>
      </c>
      <c r="M42" s="441">
        <v>3</v>
      </c>
      <c r="N42" s="441">
        <v>0.08</v>
      </c>
      <c r="O42" s="441">
        <v>0.02</v>
      </c>
      <c r="P42" s="441">
        <v>84</v>
      </c>
      <c r="Q42" s="441">
        <v>0</v>
      </c>
      <c r="R42" s="441">
        <v>1.03</v>
      </c>
      <c r="S42" s="441">
        <v>0.7</v>
      </c>
      <c r="T42" s="441">
        <v>0.68</v>
      </c>
    </row>
    <row r="43" spans="1:20" x14ac:dyDescent="0.45">
      <c r="A43" s="440" t="s">
        <v>366</v>
      </c>
      <c r="B43" s="441">
        <v>4.5</v>
      </c>
      <c r="C43" s="441">
        <v>90</v>
      </c>
      <c r="D43" s="441">
        <v>9</v>
      </c>
      <c r="E43" s="441">
        <v>500</v>
      </c>
      <c r="F43" s="441">
        <v>100</v>
      </c>
      <c r="G43" s="441">
        <v>1.06</v>
      </c>
      <c r="H43" s="441">
        <v>0.08</v>
      </c>
      <c r="I43" s="441">
        <v>8</v>
      </c>
      <c r="J43" s="441">
        <v>236</v>
      </c>
      <c r="K43" s="441">
        <v>17</v>
      </c>
      <c r="L43" s="441">
        <v>16</v>
      </c>
      <c r="M43" s="441">
        <v>1</v>
      </c>
      <c r="N43" s="441">
        <v>0.113</v>
      </c>
      <c r="O43" s="441">
        <v>8.0000000000000002E-3</v>
      </c>
      <c r="P43" s="441">
        <v>82</v>
      </c>
      <c r="Q43" s="441">
        <v>0</v>
      </c>
      <c r="R43" s="441">
        <v>1.08</v>
      </c>
      <c r="S43" s="441">
        <v>0.69</v>
      </c>
      <c r="T43" s="441">
        <v>0.64</v>
      </c>
    </row>
    <row r="44" spans="1:20" x14ac:dyDescent="0.45">
      <c r="A44" s="440" t="s">
        <v>367</v>
      </c>
      <c r="B44" s="441">
        <v>6</v>
      </c>
      <c r="C44" s="441">
        <v>120</v>
      </c>
      <c r="D44" s="441">
        <v>12</v>
      </c>
      <c r="E44" s="441">
        <v>100</v>
      </c>
      <c r="F44" s="441">
        <v>100</v>
      </c>
      <c r="G44" s="441">
        <v>1.06</v>
      </c>
      <c r="H44" s="441">
        <v>0.02</v>
      </c>
      <c r="I44" s="441">
        <v>2</v>
      </c>
      <c r="J44" s="441">
        <v>178</v>
      </c>
      <c r="K44" s="441">
        <v>2</v>
      </c>
      <c r="L44" s="441">
        <v>11.8</v>
      </c>
      <c r="M44" s="441">
        <v>0.1</v>
      </c>
      <c r="N44" s="441">
        <v>0.113</v>
      </c>
      <c r="O44" s="441">
        <v>2E-3</v>
      </c>
      <c r="P44" s="441">
        <v>86</v>
      </c>
      <c r="Q44" s="441">
        <v>1</v>
      </c>
      <c r="R44" s="441">
        <v>1.36</v>
      </c>
      <c r="S44" s="441">
        <v>1.1000000000000001</v>
      </c>
      <c r="T44" s="441">
        <v>0.81</v>
      </c>
    </row>
    <row r="45" spans="1:20" x14ac:dyDescent="0.45">
      <c r="A45" s="440" t="s">
        <v>368</v>
      </c>
      <c r="B45" s="441">
        <v>6</v>
      </c>
      <c r="C45" s="441">
        <v>120</v>
      </c>
      <c r="D45" s="441">
        <v>12</v>
      </c>
      <c r="E45" s="441">
        <v>500</v>
      </c>
      <c r="F45" s="441">
        <v>100</v>
      </c>
      <c r="G45" s="441">
        <v>1.37</v>
      </c>
      <c r="H45" s="441">
        <v>0.06</v>
      </c>
      <c r="I45" s="441">
        <v>4</v>
      </c>
      <c r="J45" s="441">
        <v>229</v>
      </c>
      <c r="K45" s="441">
        <v>10</v>
      </c>
      <c r="L45" s="441">
        <v>15.3</v>
      </c>
      <c r="M45" s="441">
        <v>0.7</v>
      </c>
      <c r="N45" s="441">
        <v>0.14499999999999999</v>
      </c>
      <c r="O45" s="441">
        <v>6.0000000000000001E-3</v>
      </c>
      <c r="P45" s="441">
        <v>85</v>
      </c>
      <c r="Q45" s="441">
        <v>4</v>
      </c>
      <c r="R45" s="441">
        <v>1.4610000000000001</v>
      </c>
      <c r="S45" s="441">
        <v>0.999</v>
      </c>
      <c r="T45" s="441">
        <v>0.68</v>
      </c>
    </row>
    <row r="46" spans="1:20" ht="14.65" thickBot="1" x14ac:dyDescent="0.5">
      <c r="A46" s="440" t="s">
        <v>369</v>
      </c>
      <c r="B46" s="441">
        <v>9</v>
      </c>
      <c r="C46" s="441">
        <v>180</v>
      </c>
      <c r="D46" s="441">
        <v>18</v>
      </c>
      <c r="E46" s="441">
        <v>500</v>
      </c>
      <c r="F46" s="441">
        <v>100</v>
      </c>
      <c r="G46" s="441">
        <v>1.64</v>
      </c>
      <c r="H46" s="441">
        <v>0.03</v>
      </c>
      <c r="I46" s="441">
        <v>2</v>
      </c>
      <c r="J46" s="441">
        <v>183</v>
      </c>
      <c r="K46" s="441">
        <v>4</v>
      </c>
      <c r="L46" s="441">
        <v>12.2</v>
      </c>
      <c r="M46" s="441">
        <v>0.2</v>
      </c>
      <c r="N46" s="441">
        <v>0.17399999999999999</v>
      </c>
      <c r="O46" s="441">
        <v>3.0000000000000001E-3</v>
      </c>
      <c r="P46" s="441">
        <v>85</v>
      </c>
      <c r="Q46" s="441">
        <v>0</v>
      </c>
      <c r="R46" s="441">
        <v>2.1749999999999998</v>
      </c>
      <c r="S46" s="441">
        <v>1.6279999999999999</v>
      </c>
      <c r="T46" s="441">
        <v>0.75</v>
      </c>
    </row>
    <row r="47" spans="1:20" x14ac:dyDescent="0.45">
      <c r="A47" s="416">
        <v>45</v>
      </c>
      <c r="B47" s="437">
        <v>3.4</v>
      </c>
      <c r="C47" s="437">
        <v>104</v>
      </c>
      <c r="D47" s="437">
        <v>31</v>
      </c>
      <c r="E47" s="437">
        <v>189</v>
      </c>
      <c r="F47" s="437">
        <v>503</v>
      </c>
      <c r="G47" s="437">
        <v>1.1000000000000001</v>
      </c>
      <c r="H47" s="437">
        <v>0.03</v>
      </c>
      <c r="I47" s="437">
        <v>3</v>
      </c>
      <c r="J47" s="437">
        <v>323</v>
      </c>
      <c r="K47" s="437">
        <v>9</v>
      </c>
      <c r="L47" s="437">
        <v>21.5</v>
      </c>
      <c r="M47" s="437">
        <v>0.6</v>
      </c>
      <c r="N47" s="437">
        <v>0.11600000000000001</v>
      </c>
      <c r="O47" s="437">
        <v>3.0000000000000001E-3</v>
      </c>
      <c r="P47" s="437">
        <v>89</v>
      </c>
      <c r="Q47" s="437">
        <v>0</v>
      </c>
      <c r="R47" s="437">
        <v>1.32</v>
      </c>
      <c r="S47" s="437">
        <v>1.03</v>
      </c>
      <c r="T47" s="437">
        <v>0.78</v>
      </c>
    </row>
    <row r="48" spans="1:20" x14ac:dyDescent="0.45">
      <c r="A48" s="435">
        <v>46</v>
      </c>
      <c r="B48" s="436">
        <v>2.2000000000000002</v>
      </c>
      <c r="C48" s="436">
        <v>109</v>
      </c>
      <c r="D48" s="436">
        <v>32</v>
      </c>
      <c r="E48" s="436">
        <v>195</v>
      </c>
      <c r="F48" s="436">
        <v>509</v>
      </c>
      <c r="G48" s="436">
        <v>0.93</v>
      </c>
      <c r="H48" s="436">
        <v>0.02</v>
      </c>
      <c r="I48" s="436">
        <v>2</v>
      </c>
      <c r="J48" s="436">
        <v>422</v>
      </c>
      <c r="K48" s="436">
        <v>8</v>
      </c>
      <c r="L48" s="436">
        <v>28.1</v>
      </c>
      <c r="M48" s="436">
        <v>0.6</v>
      </c>
      <c r="N48" s="436">
        <v>9.8000000000000004E-2</v>
      </c>
      <c r="O48" s="436">
        <v>2E-3</v>
      </c>
      <c r="P48" s="436">
        <v>89</v>
      </c>
      <c r="Q48" s="436">
        <v>0</v>
      </c>
      <c r="R48" s="436">
        <v>1.35</v>
      </c>
      <c r="S48" s="436">
        <v>1.1200000000000001</v>
      </c>
      <c r="T48" s="436">
        <v>0.83</v>
      </c>
    </row>
    <row r="49" spans="1:20" x14ac:dyDescent="0.45">
      <c r="A49" s="435">
        <v>47</v>
      </c>
      <c r="B49" s="436">
        <v>3.8</v>
      </c>
      <c r="C49" s="436">
        <v>95</v>
      </c>
      <c r="D49" s="436">
        <v>14</v>
      </c>
      <c r="E49" s="436">
        <v>136</v>
      </c>
      <c r="F49" s="436">
        <v>305</v>
      </c>
      <c r="G49" s="436">
        <v>1.32</v>
      </c>
      <c r="H49" s="436">
        <v>0.05</v>
      </c>
      <c r="I49" s="436">
        <v>4</v>
      </c>
      <c r="J49" s="436">
        <v>349</v>
      </c>
      <c r="K49" s="436">
        <v>13</v>
      </c>
      <c r="L49" s="436">
        <v>23.2</v>
      </c>
      <c r="M49" s="436">
        <v>0.9</v>
      </c>
      <c r="N49" s="436">
        <v>0.14000000000000001</v>
      </c>
      <c r="O49" s="436">
        <v>5.0000000000000001E-3</v>
      </c>
      <c r="P49" s="436">
        <v>89</v>
      </c>
      <c r="Q49" s="436">
        <v>0</v>
      </c>
      <c r="R49" s="436">
        <v>1.29</v>
      </c>
      <c r="S49" s="436">
        <v>0.95</v>
      </c>
      <c r="T49" s="436">
        <v>0.73</v>
      </c>
    </row>
    <row r="50" spans="1:20" x14ac:dyDescent="0.45">
      <c r="A50" s="435">
        <v>48</v>
      </c>
      <c r="B50" s="436">
        <v>6.1</v>
      </c>
      <c r="C50" s="436">
        <v>141</v>
      </c>
      <c r="D50" s="436">
        <v>26</v>
      </c>
      <c r="E50" s="436">
        <v>392</v>
      </c>
      <c r="F50" s="436">
        <v>399</v>
      </c>
      <c r="G50" s="436">
        <v>1.65</v>
      </c>
      <c r="H50" s="436">
        <v>0.02</v>
      </c>
      <c r="I50" s="436">
        <v>1</v>
      </c>
      <c r="J50" s="436">
        <v>271</v>
      </c>
      <c r="K50" s="436">
        <v>4</v>
      </c>
      <c r="L50" s="436">
        <v>18</v>
      </c>
      <c r="M50" s="436">
        <v>0.2</v>
      </c>
      <c r="N50" s="436">
        <v>0.17399999999999999</v>
      </c>
      <c r="O50" s="436">
        <v>2E-3</v>
      </c>
      <c r="P50" s="436">
        <v>88</v>
      </c>
      <c r="Q50" s="436">
        <v>1</v>
      </c>
      <c r="R50" s="436">
        <v>1.86</v>
      </c>
      <c r="S50" s="436">
        <v>1.41</v>
      </c>
      <c r="T50" s="436">
        <v>0.76</v>
      </c>
    </row>
    <row r="51" spans="1:20" x14ac:dyDescent="0.45">
      <c r="A51" s="435">
        <v>49</v>
      </c>
      <c r="B51" s="436">
        <v>6.4</v>
      </c>
      <c r="C51" s="436">
        <v>53</v>
      </c>
      <c r="D51" s="436">
        <v>19</v>
      </c>
      <c r="E51" s="436">
        <v>285</v>
      </c>
      <c r="F51" s="436">
        <v>725</v>
      </c>
      <c r="G51" s="436">
        <v>0.28999999999999998</v>
      </c>
      <c r="H51" s="436">
        <v>0.04</v>
      </c>
      <c r="I51" s="436">
        <v>14</v>
      </c>
      <c r="J51" s="436">
        <v>46</v>
      </c>
      <c r="K51" s="436">
        <v>6</v>
      </c>
      <c r="L51" s="436">
        <v>3</v>
      </c>
      <c r="M51" s="436">
        <v>0.4</v>
      </c>
      <c r="N51" s="436">
        <v>3.1E-2</v>
      </c>
      <c r="O51" s="436">
        <v>4.0000000000000001E-3</v>
      </c>
      <c r="P51" s="436">
        <v>89</v>
      </c>
      <c r="Q51" s="436">
        <v>0</v>
      </c>
      <c r="R51" s="436">
        <v>1.1599999999999999</v>
      </c>
      <c r="S51" s="436">
        <v>0.2</v>
      </c>
      <c r="T51" s="436">
        <v>0.17</v>
      </c>
    </row>
    <row r="52" spans="1:20" x14ac:dyDescent="0.45">
      <c r="A52" s="435">
        <v>50</v>
      </c>
      <c r="B52" s="436">
        <v>2.4</v>
      </c>
      <c r="C52" s="436">
        <v>94</v>
      </c>
      <c r="D52" s="436">
        <v>31</v>
      </c>
      <c r="E52" s="436">
        <v>168</v>
      </c>
      <c r="F52" s="436">
        <v>396</v>
      </c>
      <c r="G52" s="436">
        <v>1</v>
      </c>
      <c r="H52" s="436">
        <v>0.2</v>
      </c>
      <c r="I52" s="436">
        <v>20</v>
      </c>
      <c r="J52" s="436">
        <v>415</v>
      </c>
      <c r="K52" s="436">
        <v>66</v>
      </c>
      <c r="L52" s="436">
        <v>28</v>
      </c>
      <c r="M52" s="436">
        <v>4</v>
      </c>
      <c r="N52" s="436">
        <v>0.11</v>
      </c>
      <c r="O52" s="436">
        <v>0.02</v>
      </c>
      <c r="P52" s="436">
        <v>91</v>
      </c>
      <c r="Q52" s="436">
        <v>1</v>
      </c>
      <c r="R52" s="436">
        <v>1.21</v>
      </c>
      <c r="S52" s="436">
        <v>0.91</v>
      </c>
      <c r="T52" s="436">
        <v>0.75</v>
      </c>
    </row>
    <row r="53" spans="1:20" x14ac:dyDescent="0.45">
      <c r="A53" s="435">
        <v>51</v>
      </c>
      <c r="B53" s="436">
        <v>4.2</v>
      </c>
      <c r="C53" s="436">
        <v>79</v>
      </c>
      <c r="D53" s="436">
        <v>11</v>
      </c>
      <c r="E53" s="436">
        <v>138</v>
      </c>
      <c r="F53" s="436">
        <v>303</v>
      </c>
      <c r="G53" s="436">
        <v>1.24</v>
      </c>
      <c r="H53" s="436">
        <v>0.05</v>
      </c>
      <c r="I53" s="436">
        <v>4</v>
      </c>
      <c r="J53" s="436">
        <v>295</v>
      </c>
      <c r="K53" s="436">
        <v>11</v>
      </c>
      <c r="L53" s="436">
        <v>19.7</v>
      </c>
      <c r="M53" s="436">
        <v>0.8</v>
      </c>
      <c r="N53" s="436">
        <v>0.13100000000000001</v>
      </c>
      <c r="O53" s="436">
        <v>5.0000000000000001E-3</v>
      </c>
      <c r="P53" s="436">
        <v>90</v>
      </c>
      <c r="Q53" s="436">
        <v>1</v>
      </c>
      <c r="R53" s="436">
        <v>1.1399999999999999</v>
      </c>
      <c r="S53" s="436">
        <v>0.75</v>
      </c>
      <c r="T53" s="436">
        <v>0.66</v>
      </c>
    </row>
    <row r="54" spans="1:20" x14ac:dyDescent="0.45">
      <c r="A54" s="435">
        <v>52</v>
      </c>
      <c r="B54" s="436">
        <v>5.5</v>
      </c>
      <c r="C54" s="436">
        <v>118</v>
      </c>
      <c r="D54" s="436">
        <v>23</v>
      </c>
      <c r="E54" s="436">
        <v>354</v>
      </c>
      <c r="F54" s="436">
        <v>575</v>
      </c>
      <c r="G54" s="436">
        <v>0.74</v>
      </c>
      <c r="H54" s="436">
        <v>0.01</v>
      </c>
      <c r="I54" s="436">
        <v>1</v>
      </c>
      <c r="J54" s="436">
        <v>134</v>
      </c>
      <c r="K54" s="436">
        <v>3</v>
      </c>
      <c r="L54" s="436">
        <v>8.9</v>
      </c>
      <c r="M54" s="436">
        <v>0.2</v>
      </c>
      <c r="N54" s="436">
        <v>7.8E-2</v>
      </c>
      <c r="O54" s="436">
        <v>1E-3</v>
      </c>
      <c r="P54" s="436">
        <v>90</v>
      </c>
      <c r="Q54" s="436">
        <v>1</v>
      </c>
      <c r="R54" s="436">
        <v>1.42</v>
      </c>
      <c r="S54" s="436">
        <v>1.22</v>
      </c>
      <c r="T54" s="436">
        <v>0.86</v>
      </c>
    </row>
    <row r="55" spans="1:20" ht="14.65" thickBot="1" x14ac:dyDescent="0.5">
      <c r="A55" s="430">
        <v>53</v>
      </c>
      <c r="B55" s="432">
        <v>7</v>
      </c>
      <c r="C55" s="432">
        <v>77</v>
      </c>
      <c r="D55" s="432">
        <v>30</v>
      </c>
      <c r="E55" s="432">
        <v>346</v>
      </c>
      <c r="F55" s="432">
        <v>573</v>
      </c>
      <c r="G55" s="432">
        <v>0.72</v>
      </c>
      <c r="H55" s="432">
        <v>0.04</v>
      </c>
      <c r="I55" s="432">
        <v>6</v>
      </c>
      <c r="J55" s="432">
        <v>103</v>
      </c>
      <c r="K55" s="432">
        <v>6</v>
      </c>
      <c r="L55" s="432">
        <v>6.8</v>
      </c>
      <c r="M55" s="432">
        <v>0.4</v>
      </c>
      <c r="N55" s="432">
        <v>7.5999999999999998E-2</v>
      </c>
      <c r="O55" s="432">
        <v>5.0000000000000001E-3</v>
      </c>
      <c r="P55" s="432">
        <v>90</v>
      </c>
      <c r="Q55" s="432">
        <v>0</v>
      </c>
      <c r="R55" s="432">
        <v>1.1299999999999999</v>
      </c>
      <c r="S55" s="432">
        <v>0.88</v>
      </c>
      <c r="T55" s="432">
        <v>0.78</v>
      </c>
    </row>
    <row r="56" spans="1:20" x14ac:dyDescent="0.45">
      <c r="A56" s="433">
        <v>54</v>
      </c>
      <c r="B56" s="434">
        <v>2.9</v>
      </c>
      <c r="C56" s="434">
        <v>100</v>
      </c>
      <c r="D56" s="434">
        <v>31</v>
      </c>
      <c r="E56" s="434">
        <v>189</v>
      </c>
      <c r="F56" s="434">
        <v>502</v>
      </c>
      <c r="G56" s="434">
        <v>0.9</v>
      </c>
      <c r="H56" s="434">
        <v>0.1</v>
      </c>
      <c r="I56" s="434">
        <v>11</v>
      </c>
      <c r="J56" s="434">
        <v>320</v>
      </c>
      <c r="K56" s="434">
        <v>35</v>
      </c>
      <c r="L56" s="434">
        <v>21</v>
      </c>
      <c r="M56" s="434">
        <v>2</v>
      </c>
      <c r="N56" s="434">
        <v>0.1</v>
      </c>
      <c r="O56" s="434">
        <v>0.01</v>
      </c>
      <c r="P56" s="434">
        <v>89</v>
      </c>
      <c r="Q56" s="434">
        <v>0</v>
      </c>
      <c r="R56" s="434">
        <v>1.25</v>
      </c>
      <c r="S56" s="434">
        <v>0.93</v>
      </c>
      <c r="T56" s="434">
        <v>0.75</v>
      </c>
    </row>
    <row r="57" spans="1:20" x14ac:dyDescent="0.45">
      <c r="A57" s="435">
        <v>55</v>
      </c>
      <c r="B57" s="436">
        <v>2.2999999999999998</v>
      </c>
      <c r="C57" s="436">
        <v>113</v>
      </c>
      <c r="D57" s="436">
        <v>36</v>
      </c>
      <c r="E57" s="436">
        <v>190</v>
      </c>
      <c r="F57" s="436">
        <v>510</v>
      </c>
      <c r="G57" s="436">
        <v>0.74</v>
      </c>
      <c r="H57" s="436">
        <v>0.06</v>
      </c>
      <c r="I57" s="436">
        <v>8</v>
      </c>
      <c r="J57" s="436">
        <v>323</v>
      </c>
      <c r="K57" s="436">
        <v>24</v>
      </c>
      <c r="L57" s="436">
        <v>22</v>
      </c>
      <c r="M57" s="436">
        <v>2</v>
      </c>
      <c r="N57" s="436">
        <v>7.9000000000000001E-2</v>
      </c>
      <c r="O57" s="436">
        <v>6.0000000000000001E-3</v>
      </c>
      <c r="P57" s="436">
        <v>89</v>
      </c>
      <c r="Q57" s="436">
        <v>0</v>
      </c>
      <c r="R57" s="436">
        <v>1.35</v>
      </c>
      <c r="S57" s="436">
        <v>1.1599999999999999</v>
      </c>
      <c r="T57" s="436">
        <v>0.86</v>
      </c>
    </row>
    <row r="58" spans="1:20" x14ac:dyDescent="0.45">
      <c r="A58" s="435">
        <v>56</v>
      </c>
      <c r="B58" s="436">
        <v>5.4</v>
      </c>
      <c r="C58" s="436">
        <v>107</v>
      </c>
      <c r="D58" s="436">
        <v>21</v>
      </c>
      <c r="E58" s="436">
        <v>216</v>
      </c>
      <c r="F58" s="436">
        <v>462</v>
      </c>
      <c r="G58" s="436">
        <v>1.528</v>
      </c>
      <c r="H58" s="436">
        <v>1E-3</v>
      </c>
      <c r="I58" s="436">
        <v>0</v>
      </c>
      <c r="J58" s="436">
        <v>283</v>
      </c>
      <c r="K58" s="436">
        <v>0</v>
      </c>
      <c r="L58" s="436">
        <v>19</v>
      </c>
      <c r="M58" s="436">
        <v>0</v>
      </c>
      <c r="N58" s="436">
        <v>0.16170000000000001</v>
      </c>
      <c r="O58" s="436">
        <v>1E-4</v>
      </c>
      <c r="P58" s="436">
        <v>90</v>
      </c>
      <c r="Q58" s="436">
        <v>1</v>
      </c>
      <c r="R58" s="436">
        <v>1.4</v>
      </c>
      <c r="S58" s="436">
        <v>1.04</v>
      </c>
      <c r="T58" s="436">
        <v>0.74</v>
      </c>
    </row>
    <row r="59" spans="1:20" x14ac:dyDescent="0.45">
      <c r="A59" s="435">
        <v>57</v>
      </c>
      <c r="B59" s="436">
        <v>5</v>
      </c>
      <c r="C59" s="436">
        <v>105</v>
      </c>
      <c r="D59" s="436">
        <v>18</v>
      </c>
      <c r="E59" s="436">
        <v>175</v>
      </c>
      <c r="F59" s="436">
        <v>318</v>
      </c>
      <c r="G59" s="436">
        <v>1.35</v>
      </c>
      <c r="H59" s="436">
        <v>0.09</v>
      </c>
      <c r="I59" s="436">
        <v>7</v>
      </c>
      <c r="J59" s="436">
        <v>270</v>
      </c>
      <c r="K59" s="436">
        <v>19</v>
      </c>
      <c r="L59" s="436">
        <v>18</v>
      </c>
      <c r="M59" s="436">
        <v>1</v>
      </c>
      <c r="N59" s="436">
        <v>0.14000000000000001</v>
      </c>
      <c r="O59" s="436">
        <v>0.01</v>
      </c>
      <c r="P59" s="436">
        <v>90</v>
      </c>
      <c r="Q59" s="436">
        <v>1</v>
      </c>
      <c r="R59" s="436">
        <v>1.35</v>
      </c>
      <c r="S59" s="436">
        <v>1.03</v>
      </c>
      <c r="T59" s="436">
        <v>0.76</v>
      </c>
    </row>
    <row r="60" spans="1:20" x14ac:dyDescent="0.45">
      <c r="A60" s="435">
        <v>58</v>
      </c>
      <c r="B60" s="436">
        <v>7.2</v>
      </c>
      <c r="C60" s="436">
        <v>131</v>
      </c>
      <c r="D60" s="436">
        <v>35</v>
      </c>
      <c r="E60" s="436">
        <v>317</v>
      </c>
      <c r="F60" s="436">
        <v>525</v>
      </c>
      <c r="G60" s="436">
        <v>0.87</v>
      </c>
      <c r="H60" s="436">
        <v>0.04</v>
      </c>
      <c r="I60" s="436">
        <v>5</v>
      </c>
      <c r="J60" s="436">
        <v>121</v>
      </c>
      <c r="K60" s="436">
        <v>6</v>
      </c>
      <c r="L60" s="436">
        <v>8.1</v>
      </c>
      <c r="M60" s="436">
        <v>0.4</v>
      </c>
      <c r="N60" s="436">
        <v>9.1999999999999998E-2</v>
      </c>
      <c r="O60" s="436">
        <v>5.0000000000000001E-3</v>
      </c>
      <c r="P60" s="436">
        <v>90</v>
      </c>
      <c r="Q60" s="436">
        <v>1</v>
      </c>
      <c r="R60" s="436">
        <v>1.7</v>
      </c>
      <c r="S60" s="436">
        <v>1.44</v>
      </c>
      <c r="T60" s="436">
        <v>0.85</v>
      </c>
    </row>
    <row r="61" spans="1:20" x14ac:dyDescent="0.45">
      <c r="A61" s="435">
        <v>59</v>
      </c>
      <c r="B61" s="436">
        <v>3.4</v>
      </c>
      <c r="C61" s="436">
        <v>108</v>
      </c>
      <c r="D61" s="436">
        <v>33</v>
      </c>
      <c r="E61" s="436">
        <v>184</v>
      </c>
      <c r="F61" s="436">
        <v>505</v>
      </c>
      <c r="G61" s="436">
        <v>1.07</v>
      </c>
      <c r="H61" s="436">
        <v>0.02</v>
      </c>
      <c r="I61" s="436">
        <v>2</v>
      </c>
      <c r="J61" s="436">
        <v>315</v>
      </c>
      <c r="K61" s="436">
        <v>7</v>
      </c>
      <c r="L61" s="436">
        <v>21</v>
      </c>
      <c r="M61" s="436">
        <v>0.5</v>
      </c>
      <c r="N61" s="436">
        <v>0.113</v>
      </c>
      <c r="O61" s="436">
        <v>3.0000000000000001E-3</v>
      </c>
      <c r="P61" s="436">
        <v>91</v>
      </c>
      <c r="Q61" s="436">
        <v>1</v>
      </c>
      <c r="R61" s="436">
        <v>1.34</v>
      </c>
      <c r="S61" s="436">
        <v>1.07</v>
      </c>
      <c r="T61" s="436">
        <v>0.8</v>
      </c>
    </row>
    <row r="62" spans="1:20" x14ac:dyDescent="0.45">
      <c r="A62" s="435">
        <v>60</v>
      </c>
      <c r="B62" s="436">
        <v>3.6</v>
      </c>
      <c r="C62" s="436">
        <v>99</v>
      </c>
      <c r="D62" s="436">
        <v>25</v>
      </c>
      <c r="E62" s="436">
        <v>180</v>
      </c>
      <c r="F62" s="436">
        <v>493</v>
      </c>
      <c r="G62" s="436">
        <v>1.1950000000000001</v>
      </c>
      <c r="H62" s="436">
        <v>2E-3</v>
      </c>
      <c r="I62" s="436">
        <v>0</v>
      </c>
      <c r="J62" s="436">
        <v>332</v>
      </c>
      <c r="K62" s="436">
        <v>0</v>
      </c>
      <c r="L62" s="436">
        <v>22.1</v>
      </c>
      <c r="M62" s="436">
        <v>0</v>
      </c>
      <c r="N62" s="436">
        <v>0.1265</v>
      </c>
      <c r="O62" s="436">
        <v>2.0000000000000001E-4</v>
      </c>
      <c r="P62" s="436">
        <v>90</v>
      </c>
      <c r="Q62" s="436">
        <v>0</v>
      </c>
      <c r="R62" s="436">
        <v>1.26</v>
      </c>
      <c r="S62" s="436">
        <v>0.95</v>
      </c>
      <c r="T62" s="436">
        <v>0.75</v>
      </c>
    </row>
    <row r="63" spans="1:20" x14ac:dyDescent="0.45">
      <c r="A63" s="435">
        <v>61</v>
      </c>
      <c r="B63" s="436">
        <v>4.5</v>
      </c>
      <c r="C63" s="436">
        <v>88</v>
      </c>
      <c r="D63" s="436">
        <v>25</v>
      </c>
      <c r="E63" s="436">
        <v>243</v>
      </c>
      <c r="F63" s="436">
        <v>305</v>
      </c>
      <c r="G63" s="436">
        <v>1.3</v>
      </c>
      <c r="H63" s="436">
        <v>0.1</v>
      </c>
      <c r="I63" s="436">
        <v>8</v>
      </c>
      <c r="J63" s="436">
        <v>284</v>
      </c>
      <c r="K63" s="436">
        <v>25</v>
      </c>
      <c r="L63" s="436">
        <v>19</v>
      </c>
      <c r="M63" s="436">
        <v>2</v>
      </c>
      <c r="N63" s="436">
        <v>0.14000000000000001</v>
      </c>
      <c r="O63" s="436">
        <v>0.01</v>
      </c>
      <c r="P63" s="436">
        <v>91</v>
      </c>
      <c r="Q63" s="436">
        <v>1</v>
      </c>
      <c r="R63" s="436">
        <v>1.1599999999999999</v>
      </c>
      <c r="S63" s="436">
        <v>0.85</v>
      </c>
      <c r="T63" s="436">
        <v>0.73</v>
      </c>
    </row>
    <row r="64" spans="1:20" ht="14.65" thickBot="1" x14ac:dyDescent="0.5">
      <c r="A64" s="430">
        <v>62</v>
      </c>
      <c r="B64" s="432">
        <v>8</v>
      </c>
      <c r="C64" s="432">
        <v>147</v>
      </c>
      <c r="D64" s="432">
        <v>25</v>
      </c>
      <c r="E64" s="432">
        <v>342</v>
      </c>
      <c r="F64" s="432">
        <v>584</v>
      </c>
      <c r="G64" s="432">
        <v>0.70299999999999996</v>
      </c>
      <c r="H64" s="432">
        <v>7.0000000000000001E-3</v>
      </c>
      <c r="I64" s="432">
        <v>1</v>
      </c>
      <c r="J64" s="432">
        <v>88</v>
      </c>
      <c r="K64" s="432">
        <v>1</v>
      </c>
      <c r="L64" s="432">
        <v>5.83</v>
      </c>
      <c r="M64" s="432">
        <v>0.05</v>
      </c>
      <c r="N64" s="432">
        <v>7.4399999999999994E-2</v>
      </c>
      <c r="O64" s="432">
        <v>6.9999999999999999E-4</v>
      </c>
      <c r="P64" s="432">
        <v>89</v>
      </c>
      <c r="Q64" s="432">
        <v>1</v>
      </c>
      <c r="R64" s="432">
        <v>1.91</v>
      </c>
      <c r="S64" s="432">
        <v>1.62</v>
      </c>
      <c r="T64" s="432">
        <v>0.85</v>
      </c>
    </row>
    <row r="65" spans="1:20" x14ac:dyDescent="0.45">
      <c r="A65" s="433">
        <v>63</v>
      </c>
      <c r="B65" s="434">
        <v>2.1</v>
      </c>
      <c r="C65" s="434">
        <v>119</v>
      </c>
      <c r="D65" s="434">
        <v>38</v>
      </c>
      <c r="E65" s="434">
        <v>209</v>
      </c>
      <c r="F65" s="434">
        <v>607</v>
      </c>
      <c r="G65" s="434">
        <v>0.35</v>
      </c>
      <c r="H65" s="434">
        <v>0.01</v>
      </c>
      <c r="I65" s="434">
        <v>3</v>
      </c>
      <c r="J65" s="434">
        <v>168</v>
      </c>
      <c r="K65" s="434">
        <v>7</v>
      </c>
      <c r="L65" s="434">
        <v>11.2</v>
      </c>
      <c r="M65" s="434">
        <v>0.5</v>
      </c>
      <c r="N65" s="434">
        <v>3.6999999999999998E-2</v>
      </c>
      <c r="O65" s="434">
        <v>2E-3</v>
      </c>
      <c r="P65" s="434">
        <v>87</v>
      </c>
      <c r="Q65" s="434">
        <v>1</v>
      </c>
      <c r="R65" s="434">
        <v>1.39</v>
      </c>
      <c r="S65" s="434">
        <v>1.43</v>
      </c>
      <c r="T65" s="434">
        <v>1.03</v>
      </c>
    </row>
    <row r="66" spans="1:20" x14ac:dyDescent="0.45">
      <c r="A66" s="435">
        <v>64</v>
      </c>
      <c r="B66" s="436">
        <v>3.6</v>
      </c>
      <c r="C66" s="436">
        <v>117</v>
      </c>
      <c r="D66" s="436">
        <v>34</v>
      </c>
      <c r="E66" s="436">
        <v>211</v>
      </c>
      <c r="F66" s="436">
        <v>584</v>
      </c>
      <c r="G66" s="436">
        <v>0.6</v>
      </c>
      <c r="H66" s="436">
        <v>0.01</v>
      </c>
      <c r="I66" s="436">
        <v>2</v>
      </c>
      <c r="J66" s="436">
        <v>167</v>
      </c>
      <c r="K66" s="436">
        <v>4</v>
      </c>
      <c r="L66" s="436">
        <v>11.1</v>
      </c>
      <c r="M66" s="436">
        <v>0.3</v>
      </c>
      <c r="N66" s="436">
        <v>6.4000000000000001E-2</v>
      </c>
      <c r="O66" s="436">
        <v>1E-3</v>
      </c>
      <c r="P66" s="436">
        <v>88</v>
      </c>
      <c r="Q66" s="436">
        <v>0</v>
      </c>
      <c r="R66" s="436">
        <v>1.45</v>
      </c>
      <c r="S66" s="436">
        <v>1.29</v>
      </c>
      <c r="T66" s="436">
        <v>0.89</v>
      </c>
    </row>
    <row r="67" spans="1:20" x14ac:dyDescent="0.45">
      <c r="A67" s="435">
        <v>65</v>
      </c>
      <c r="B67" s="436">
        <v>3.1</v>
      </c>
      <c r="C67" s="436">
        <v>96</v>
      </c>
      <c r="D67" s="436">
        <v>24</v>
      </c>
      <c r="E67" s="436">
        <v>174</v>
      </c>
      <c r="F67" s="436">
        <v>484</v>
      </c>
      <c r="G67" s="436">
        <v>1.08</v>
      </c>
      <c r="H67" s="436">
        <v>0.03</v>
      </c>
      <c r="I67" s="436">
        <v>3</v>
      </c>
      <c r="J67" s="436">
        <v>350</v>
      </c>
      <c r="K67" s="436">
        <v>9</v>
      </c>
      <c r="L67" s="436">
        <v>23</v>
      </c>
      <c r="M67" s="436">
        <v>0.6</v>
      </c>
      <c r="N67" s="436">
        <v>0.115</v>
      </c>
      <c r="O67" s="436">
        <v>3.0000000000000001E-3</v>
      </c>
      <c r="P67" s="436">
        <v>88</v>
      </c>
      <c r="Q67" s="436">
        <v>0</v>
      </c>
      <c r="R67" s="436">
        <v>1.2</v>
      </c>
      <c r="S67" s="436">
        <v>0.88</v>
      </c>
      <c r="T67" s="436">
        <v>0.74</v>
      </c>
    </row>
    <row r="68" spans="1:20" x14ac:dyDescent="0.45">
      <c r="A68" s="435">
        <v>66</v>
      </c>
      <c r="B68" s="436">
        <v>6.2</v>
      </c>
      <c r="C68" s="436">
        <v>132</v>
      </c>
      <c r="D68" s="436">
        <v>22</v>
      </c>
      <c r="E68" s="436">
        <v>260</v>
      </c>
      <c r="F68" s="436">
        <v>489</v>
      </c>
      <c r="G68" s="436">
        <v>1.4871000000000001</v>
      </c>
      <c r="H68" s="436">
        <v>2.0000000000000001E-4</v>
      </c>
      <c r="I68" s="436">
        <v>0</v>
      </c>
      <c r="J68" s="436">
        <v>240</v>
      </c>
      <c r="K68" s="436">
        <v>0</v>
      </c>
      <c r="L68" s="436">
        <v>16</v>
      </c>
      <c r="M68" s="436">
        <v>0</v>
      </c>
      <c r="N68" s="436">
        <v>0.15737000000000001</v>
      </c>
      <c r="O68" s="444">
        <v>2.0000000000000002E-5</v>
      </c>
      <c r="P68" s="436">
        <v>87</v>
      </c>
      <c r="Q68" s="436">
        <v>1</v>
      </c>
      <c r="R68" s="436">
        <v>1.71</v>
      </c>
      <c r="S68" s="436">
        <v>1.31</v>
      </c>
      <c r="T68" s="436">
        <v>0.77</v>
      </c>
    </row>
    <row r="69" spans="1:20" x14ac:dyDescent="0.45">
      <c r="A69" s="435">
        <v>67</v>
      </c>
      <c r="B69" s="436">
        <v>9.8000000000000007</v>
      </c>
      <c r="C69" s="436">
        <v>98</v>
      </c>
      <c r="D69" s="436">
        <v>25</v>
      </c>
      <c r="E69" s="436">
        <v>348</v>
      </c>
      <c r="F69" s="436">
        <v>323</v>
      </c>
      <c r="G69" s="436">
        <v>1.8</v>
      </c>
      <c r="H69" s="436">
        <v>0.08</v>
      </c>
      <c r="I69" s="436">
        <v>4</v>
      </c>
      <c r="J69" s="436">
        <v>184</v>
      </c>
      <c r="K69" s="436">
        <v>8</v>
      </c>
      <c r="L69" s="436">
        <v>12.2</v>
      </c>
      <c r="M69" s="436">
        <v>0.5</v>
      </c>
      <c r="N69" s="436">
        <v>0.19</v>
      </c>
      <c r="O69" s="436">
        <v>8.0000000000000002E-3</v>
      </c>
      <c r="P69" s="436">
        <v>87</v>
      </c>
      <c r="Q69" s="436">
        <v>1</v>
      </c>
      <c r="R69" s="436">
        <v>1.47</v>
      </c>
      <c r="S69" s="436">
        <v>0.95</v>
      </c>
      <c r="T69" s="436">
        <v>0.65</v>
      </c>
    </row>
    <row r="70" spans="1:20" x14ac:dyDescent="0.45">
      <c r="A70" s="435">
        <v>68</v>
      </c>
      <c r="B70" s="436">
        <v>2.9</v>
      </c>
      <c r="C70" s="436">
        <v>100</v>
      </c>
      <c r="D70" s="436">
        <v>28</v>
      </c>
      <c r="E70" s="436">
        <v>177</v>
      </c>
      <c r="F70" s="436">
        <v>442</v>
      </c>
      <c r="G70" s="436">
        <v>0.99</v>
      </c>
      <c r="H70" s="436">
        <v>0.02</v>
      </c>
      <c r="I70" s="436">
        <v>2</v>
      </c>
      <c r="J70" s="436">
        <v>343</v>
      </c>
      <c r="K70" s="436">
        <v>8</v>
      </c>
      <c r="L70" s="436">
        <v>22.8</v>
      </c>
      <c r="M70" s="436">
        <v>0.5</v>
      </c>
      <c r="N70" s="436">
        <v>0.105</v>
      </c>
      <c r="O70" s="436">
        <v>2E-3</v>
      </c>
      <c r="P70" s="436">
        <v>88</v>
      </c>
      <c r="Q70" s="436">
        <v>1</v>
      </c>
      <c r="R70" s="436">
        <v>1.24</v>
      </c>
      <c r="S70" s="436">
        <v>0.94899999999999995</v>
      </c>
      <c r="T70" s="436">
        <v>0.77</v>
      </c>
    </row>
    <row r="71" spans="1:20" x14ac:dyDescent="0.45">
      <c r="A71" s="435">
        <v>69</v>
      </c>
      <c r="B71" s="436">
        <v>4.2</v>
      </c>
      <c r="C71" s="436">
        <v>104</v>
      </c>
      <c r="D71" s="436">
        <v>20</v>
      </c>
      <c r="E71" s="436">
        <v>168</v>
      </c>
      <c r="F71" s="436">
        <v>397</v>
      </c>
      <c r="G71" s="436">
        <v>1.17</v>
      </c>
      <c r="H71" s="436">
        <v>0.06</v>
      </c>
      <c r="I71" s="436">
        <v>5</v>
      </c>
      <c r="J71" s="436">
        <v>280</v>
      </c>
      <c r="K71" s="436">
        <v>15</v>
      </c>
      <c r="L71" s="436">
        <v>18.600000000000001</v>
      </c>
      <c r="M71" s="436">
        <v>1</v>
      </c>
      <c r="N71" s="436">
        <v>0.124</v>
      </c>
      <c r="O71" s="436">
        <v>6.0000000000000001E-3</v>
      </c>
      <c r="P71" s="436">
        <v>89</v>
      </c>
      <c r="Q71" s="436">
        <v>1</v>
      </c>
      <c r="R71" s="436">
        <v>1.33</v>
      </c>
      <c r="S71" s="436">
        <v>0.91800000000000004</v>
      </c>
      <c r="T71" s="436">
        <v>0.69</v>
      </c>
    </row>
    <row r="72" spans="1:20" ht="14.65" thickBot="1" x14ac:dyDescent="0.5">
      <c r="A72" s="430">
        <v>70</v>
      </c>
      <c r="B72" s="432">
        <v>8.6</v>
      </c>
      <c r="C72" s="432">
        <v>122</v>
      </c>
      <c r="D72" s="432">
        <v>24</v>
      </c>
      <c r="E72" s="432">
        <v>287</v>
      </c>
      <c r="F72" s="432">
        <v>494</v>
      </c>
      <c r="G72" s="432">
        <v>1.52</v>
      </c>
      <c r="H72" s="432">
        <v>0.02</v>
      </c>
      <c r="I72" s="432">
        <v>1</v>
      </c>
      <c r="J72" s="432">
        <v>176</v>
      </c>
      <c r="K72" s="432">
        <v>3</v>
      </c>
      <c r="L72" s="432">
        <v>11.7</v>
      </c>
      <c r="M72" s="432">
        <v>0.2</v>
      </c>
      <c r="N72" s="432">
        <v>0.16</v>
      </c>
      <c r="O72" s="432">
        <v>3.0000000000000001E-3</v>
      </c>
      <c r="P72" s="432">
        <v>88</v>
      </c>
      <c r="Q72" s="432">
        <v>1</v>
      </c>
      <c r="R72" s="432">
        <v>1.66</v>
      </c>
      <c r="S72" s="432">
        <v>1.1399999999999999</v>
      </c>
      <c r="T72" s="432">
        <v>0.68</v>
      </c>
    </row>
    <row r="73" spans="1:20" x14ac:dyDescent="0.45">
      <c r="A73" s="433">
        <v>71</v>
      </c>
      <c r="B73" s="434">
        <v>8.9</v>
      </c>
      <c r="C73" s="434">
        <v>104</v>
      </c>
      <c r="D73" s="434">
        <v>19</v>
      </c>
      <c r="E73" s="434">
        <v>193</v>
      </c>
      <c r="F73" s="434">
        <v>525</v>
      </c>
      <c r="G73" s="434">
        <v>1.56</v>
      </c>
      <c r="H73" s="434">
        <v>0.05</v>
      </c>
      <c r="I73" s="434">
        <v>3</v>
      </c>
      <c r="J73" s="434">
        <v>176</v>
      </c>
      <c r="K73" s="434">
        <v>5</v>
      </c>
      <c r="L73" s="434">
        <v>11.7</v>
      </c>
      <c r="M73" s="434">
        <v>0.3</v>
      </c>
      <c r="N73" s="434">
        <v>0.16500000000000001</v>
      </c>
      <c r="O73" s="434">
        <v>5.0000000000000001E-3</v>
      </c>
      <c r="P73" s="434">
        <v>89</v>
      </c>
      <c r="Q73" s="434">
        <v>0</v>
      </c>
      <c r="R73" s="434">
        <v>1.45</v>
      </c>
      <c r="S73" s="434">
        <v>1.01</v>
      </c>
      <c r="T73" s="434">
        <v>0.7</v>
      </c>
    </row>
    <row r="74" spans="1:20" x14ac:dyDescent="0.45">
      <c r="A74" s="435">
        <v>72</v>
      </c>
      <c r="B74" s="436">
        <v>7.6</v>
      </c>
      <c r="C74" s="436">
        <v>104</v>
      </c>
      <c r="D74" s="436">
        <v>28</v>
      </c>
      <c r="E74" s="436">
        <v>234</v>
      </c>
      <c r="F74" s="436">
        <v>562</v>
      </c>
      <c r="G74" s="436">
        <v>0.99</v>
      </c>
      <c r="H74" s="436">
        <v>0.05</v>
      </c>
      <c r="I74" s="436">
        <v>5</v>
      </c>
      <c r="J74" s="436">
        <v>131</v>
      </c>
      <c r="K74" s="436">
        <v>7</v>
      </c>
      <c r="L74" s="436">
        <v>8.6999999999999993</v>
      </c>
      <c r="M74" s="436">
        <v>0.5</v>
      </c>
      <c r="N74" s="436">
        <v>0.105</v>
      </c>
      <c r="O74" s="436">
        <v>6.0000000000000001E-3</v>
      </c>
      <c r="P74" s="436">
        <v>89</v>
      </c>
      <c r="Q74" s="436">
        <v>0</v>
      </c>
      <c r="R74" s="436">
        <v>1.41</v>
      </c>
      <c r="S74" s="436">
        <v>1.1200000000000001</v>
      </c>
      <c r="T74" s="436">
        <v>0.8</v>
      </c>
    </row>
    <row r="75" spans="1:20" x14ac:dyDescent="0.45">
      <c r="A75" s="435">
        <v>73</v>
      </c>
      <c r="B75" s="436">
        <v>3</v>
      </c>
      <c r="C75" s="436">
        <v>85</v>
      </c>
      <c r="D75" s="436">
        <v>17</v>
      </c>
      <c r="E75" s="436">
        <v>144</v>
      </c>
      <c r="F75" s="436">
        <v>318</v>
      </c>
      <c r="G75" s="436">
        <v>1.1120000000000001</v>
      </c>
      <c r="H75" s="436">
        <v>4.0000000000000001E-3</v>
      </c>
      <c r="I75" s="436">
        <v>0</v>
      </c>
      <c r="J75" s="436">
        <v>371</v>
      </c>
      <c r="K75" s="436">
        <v>1</v>
      </c>
      <c r="L75" s="436">
        <v>25</v>
      </c>
      <c r="M75" s="436">
        <v>0.09</v>
      </c>
      <c r="N75" s="436">
        <v>0.1177</v>
      </c>
      <c r="O75" s="436">
        <v>4.0000000000000002E-4</v>
      </c>
      <c r="P75" s="436">
        <v>90</v>
      </c>
      <c r="Q75" s="436">
        <v>1</v>
      </c>
      <c r="R75" s="436">
        <v>1.07</v>
      </c>
      <c r="S75" s="436">
        <v>0.8</v>
      </c>
      <c r="T75" s="436">
        <v>0.75</v>
      </c>
    </row>
    <row r="76" spans="1:20" x14ac:dyDescent="0.45">
      <c r="A76" s="435">
        <v>74</v>
      </c>
      <c r="B76" s="436">
        <v>6.4</v>
      </c>
      <c r="C76" s="436">
        <v>128</v>
      </c>
      <c r="D76" s="436">
        <v>18</v>
      </c>
      <c r="E76" s="436">
        <v>409</v>
      </c>
      <c r="F76" s="436">
        <v>690</v>
      </c>
      <c r="G76" s="436">
        <v>0.5</v>
      </c>
      <c r="H76" s="436">
        <v>0.03</v>
      </c>
      <c r="I76" s="436">
        <v>6</v>
      </c>
      <c r="J76" s="436">
        <v>79</v>
      </c>
      <c r="K76" s="436">
        <v>4</v>
      </c>
      <c r="L76" s="436">
        <v>5.3</v>
      </c>
      <c r="M76" s="436">
        <v>0.3</v>
      </c>
      <c r="N76" s="436">
        <v>5.2999999999999999E-2</v>
      </c>
      <c r="O76" s="444">
        <v>3.0000000000000001E-3</v>
      </c>
      <c r="P76" s="436">
        <v>88</v>
      </c>
      <c r="Q76" s="436">
        <v>1</v>
      </c>
      <c r="R76" s="436">
        <v>1.37</v>
      </c>
      <c r="S76" s="436">
        <v>0.99</v>
      </c>
      <c r="T76" s="436">
        <v>0.72</v>
      </c>
    </row>
    <row r="77" spans="1:20" x14ac:dyDescent="0.45">
      <c r="A77" s="435">
        <v>75</v>
      </c>
      <c r="B77" s="436">
        <v>5.4</v>
      </c>
      <c r="C77" s="436">
        <v>133</v>
      </c>
      <c r="D77" s="436">
        <v>13</v>
      </c>
      <c r="E77" s="436">
        <v>135</v>
      </c>
      <c r="F77" s="436">
        <v>414</v>
      </c>
      <c r="G77" s="436">
        <v>1.47</v>
      </c>
      <c r="H77" s="436">
        <v>0.05</v>
      </c>
      <c r="I77" s="436">
        <v>3</v>
      </c>
      <c r="J77" s="436">
        <v>273</v>
      </c>
      <c r="K77" s="436">
        <v>8</v>
      </c>
      <c r="L77" s="436">
        <v>18.2</v>
      </c>
      <c r="M77" s="436">
        <v>0.6</v>
      </c>
      <c r="N77" s="436">
        <v>0.156</v>
      </c>
      <c r="O77" s="436">
        <v>5.0000000000000001E-3</v>
      </c>
      <c r="P77" s="436">
        <v>89</v>
      </c>
      <c r="Q77" s="436">
        <v>1</v>
      </c>
      <c r="R77" s="436">
        <v>1.63</v>
      </c>
      <c r="S77" s="436">
        <v>1.28</v>
      </c>
      <c r="T77" s="436">
        <v>0.79</v>
      </c>
    </row>
    <row r="78" spans="1:20" x14ac:dyDescent="0.45">
      <c r="A78" s="435">
        <v>76</v>
      </c>
      <c r="B78" s="436">
        <v>4.0999999999999996</v>
      </c>
      <c r="C78" s="436">
        <v>96</v>
      </c>
      <c r="D78" s="436">
        <v>27</v>
      </c>
      <c r="E78" s="436">
        <v>193</v>
      </c>
      <c r="F78" s="436">
        <v>479</v>
      </c>
      <c r="G78" s="436">
        <v>1.25</v>
      </c>
      <c r="H78" s="436">
        <v>7.0000000000000007E-2</v>
      </c>
      <c r="I78" s="436">
        <v>6</v>
      </c>
      <c r="J78" s="436">
        <v>304</v>
      </c>
      <c r="K78" s="436">
        <v>17</v>
      </c>
      <c r="L78" s="436">
        <v>20</v>
      </c>
      <c r="M78" s="436">
        <v>1</v>
      </c>
      <c r="N78" s="436">
        <v>0.13200000000000001</v>
      </c>
      <c r="O78" s="436">
        <v>7.0000000000000001E-3</v>
      </c>
      <c r="P78" s="436">
        <v>90</v>
      </c>
      <c r="Q78" s="436">
        <v>0</v>
      </c>
      <c r="R78" s="436">
        <v>1.25</v>
      </c>
      <c r="S78" s="436">
        <v>0.94899999999999995</v>
      </c>
      <c r="T78" s="436">
        <v>0.76</v>
      </c>
    </row>
    <row r="79" spans="1:20" ht="14.65" thickBot="1" x14ac:dyDescent="0.5">
      <c r="A79" s="430">
        <v>77</v>
      </c>
      <c r="B79" s="432">
        <v>3.2</v>
      </c>
      <c r="C79" s="432">
        <v>97</v>
      </c>
      <c r="D79" s="432">
        <v>24</v>
      </c>
      <c r="E79" s="432">
        <v>175</v>
      </c>
      <c r="F79" s="432">
        <v>448</v>
      </c>
      <c r="G79" s="432">
        <v>1.21</v>
      </c>
      <c r="H79" s="432">
        <v>0.01</v>
      </c>
      <c r="I79" s="432">
        <v>1</v>
      </c>
      <c r="J79" s="432">
        <v>378</v>
      </c>
      <c r="K79" s="432">
        <v>4</v>
      </c>
      <c r="L79" s="432">
        <v>25.2</v>
      </c>
      <c r="M79" s="432">
        <v>0.3</v>
      </c>
      <c r="N79" s="432">
        <v>0.128</v>
      </c>
      <c r="O79" s="432">
        <v>2E-3</v>
      </c>
      <c r="P79" s="432">
        <v>91</v>
      </c>
      <c r="Q79" s="432">
        <v>0</v>
      </c>
      <c r="R79" s="432">
        <v>1.22</v>
      </c>
      <c r="S79" s="432">
        <v>0.96099999999999997</v>
      </c>
      <c r="T79" s="432">
        <v>0.79</v>
      </c>
    </row>
    <row r="80" spans="1:20" x14ac:dyDescent="0.45">
      <c r="A80" s="433">
        <v>78</v>
      </c>
      <c r="B80" s="434">
        <v>5.5</v>
      </c>
      <c r="C80" s="434">
        <v>105</v>
      </c>
      <c r="D80" s="434">
        <v>21</v>
      </c>
      <c r="E80" s="434">
        <v>186</v>
      </c>
      <c r="F80" s="434">
        <v>479</v>
      </c>
      <c r="G80" s="434">
        <v>1.58</v>
      </c>
      <c r="H80" s="434">
        <v>0.04</v>
      </c>
      <c r="I80" s="434">
        <v>3</v>
      </c>
      <c r="J80" s="434">
        <v>287</v>
      </c>
      <c r="K80" s="434">
        <v>7</v>
      </c>
      <c r="L80" s="434">
        <v>19.100000000000001</v>
      </c>
      <c r="M80" s="434">
        <v>0.5</v>
      </c>
      <c r="N80" s="434">
        <v>0.16700000000000001</v>
      </c>
      <c r="O80" s="434">
        <v>4.0000000000000001E-3</v>
      </c>
      <c r="P80" s="434">
        <v>89</v>
      </c>
      <c r="Q80" s="434">
        <v>1</v>
      </c>
      <c r="R80" s="434">
        <v>1.4</v>
      </c>
      <c r="S80" s="434">
        <v>1</v>
      </c>
      <c r="T80" s="434">
        <v>0.71</v>
      </c>
    </row>
    <row r="81" spans="1:20" x14ac:dyDescent="0.45">
      <c r="A81" s="435">
        <v>79</v>
      </c>
      <c r="B81" s="436">
        <v>6.8</v>
      </c>
      <c r="C81" s="436">
        <v>104</v>
      </c>
      <c r="D81" s="436">
        <v>22</v>
      </c>
      <c r="E81" s="436">
        <v>187</v>
      </c>
      <c r="F81" s="436">
        <v>481</v>
      </c>
      <c r="G81" s="436">
        <v>1.7</v>
      </c>
      <c r="H81" s="436">
        <v>0.1</v>
      </c>
      <c r="I81" s="436">
        <v>6</v>
      </c>
      <c r="J81" s="436">
        <v>257</v>
      </c>
      <c r="K81" s="436">
        <v>20</v>
      </c>
      <c r="L81" s="436">
        <v>17</v>
      </c>
      <c r="M81" s="436">
        <v>1</v>
      </c>
      <c r="N81" s="436">
        <v>0.18</v>
      </c>
      <c r="O81" s="436">
        <v>0.01</v>
      </c>
      <c r="P81" s="436">
        <v>89</v>
      </c>
      <c r="Q81" s="436">
        <v>1</v>
      </c>
      <c r="R81" s="436">
        <v>1.44</v>
      </c>
      <c r="S81" s="436">
        <v>1.01</v>
      </c>
      <c r="T81" s="436">
        <v>0.7</v>
      </c>
    </row>
    <row r="82" spans="1:20" x14ac:dyDescent="0.45">
      <c r="A82" s="435">
        <v>80</v>
      </c>
      <c r="B82" s="436">
        <v>2.9</v>
      </c>
      <c r="C82" s="436">
        <v>104</v>
      </c>
      <c r="D82" s="436">
        <v>28</v>
      </c>
      <c r="E82" s="436">
        <v>190</v>
      </c>
      <c r="F82" s="436">
        <v>538</v>
      </c>
      <c r="G82" s="436">
        <v>0.76</v>
      </c>
      <c r="H82" s="436">
        <v>0.02</v>
      </c>
      <c r="I82" s="436">
        <v>3</v>
      </c>
      <c r="J82" s="436">
        <v>262</v>
      </c>
      <c r="K82" s="436">
        <v>6</v>
      </c>
      <c r="L82" s="436">
        <v>18</v>
      </c>
      <c r="M82" s="436">
        <v>0.4</v>
      </c>
      <c r="N82" s="436">
        <v>0.08</v>
      </c>
      <c r="O82" s="436">
        <v>2E-3</v>
      </c>
      <c r="P82" s="436">
        <v>89</v>
      </c>
      <c r="Q82" s="436">
        <v>1</v>
      </c>
      <c r="R82" s="436">
        <v>1.3</v>
      </c>
      <c r="S82" s="436">
        <v>1.1100000000000001</v>
      </c>
      <c r="T82" s="436">
        <v>0.86</v>
      </c>
    </row>
    <row r="83" spans="1:20" x14ac:dyDescent="0.45">
      <c r="A83" s="435">
        <v>81</v>
      </c>
      <c r="B83" s="436">
        <v>3.9</v>
      </c>
      <c r="C83" s="436">
        <v>112</v>
      </c>
      <c r="D83" s="436">
        <v>19</v>
      </c>
      <c r="E83" s="436">
        <v>220</v>
      </c>
      <c r="F83" s="436">
        <v>462</v>
      </c>
      <c r="G83" s="436">
        <v>1.43</v>
      </c>
      <c r="H83" s="436">
        <v>0.03</v>
      </c>
      <c r="I83" s="436">
        <v>2</v>
      </c>
      <c r="J83" s="436">
        <v>368</v>
      </c>
      <c r="K83" s="436">
        <v>8</v>
      </c>
      <c r="L83" s="436">
        <v>24.5</v>
      </c>
      <c r="M83" s="436">
        <v>0.5</v>
      </c>
      <c r="N83" s="436">
        <v>0.152</v>
      </c>
      <c r="O83" s="444">
        <v>3.0000000000000001E-3</v>
      </c>
      <c r="P83" s="436">
        <v>88</v>
      </c>
      <c r="Q83" s="436">
        <v>0</v>
      </c>
      <c r="R83" s="436">
        <v>1.43</v>
      </c>
      <c r="S83" s="436">
        <v>1.1100000000000001</v>
      </c>
      <c r="T83" s="436">
        <v>0.78</v>
      </c>
    </row>
    <row r="84" spans="1:20" x14ac:dyDescent="0.45">
      <c r="A84" s="435">
        <v>82</v>
      </c>
      <c r="B84" s="436">
        <v>4.7</v>
      </c>
      <c r="C84" s="436">
        <v>159</v>
      </c>
      <c r="D84" s="436">
        <v>10</v>
      </c>
      <c r="E84" s="436">
        <v>214</v>
      </c>
      <c r="F84" s="436">
        <v>734</v>
      </c>
      <c r="G84" s="436">
        <v>1.04</v>
      </c>
      <c r="H84" s="436">
        <v>0.02</v>
      </c>
      <c r="I84" s="436">
        <v>2</v>
      </c>
      <c r="J84" s="436">
        <v>221</v>
      </c>
      <c r="K84" s="436">
        <v>4</v>
      </c>
      <c r="L84" s="436">
        <v>14.7</v>
      </c>
      <c r="M84" s="436">
        <v>0.2</v>
      </c>
      <c r="N84" s="436">
        <v>0.11</v>
      </c>
      <c r="O84" s="436">
        <v>2E-3</v>
      </c>
      <c r="P84" s="436">
        <v>87</v>
      </c>
      <c r="Q84" s="436">
        <v>0</v>
      </c>
      <c r="R84" s="436">
        <v>1.9</v>
      </c>
      <c r="S84" s="436">
        <v>1.58</v>
      </c>
      <c r="T84" s="436">
        <v>0.83</v>
      </c>
    </row>
    <row r="85" spans="1:20" x14ac:dyDescent="0.45">
      <c r="A85" s="435">
        <v>83</v>
      </c>
      <c r="B85" s="436">
        <v>9.4</v>
      </c>
      <c r="C85" s="436">
        <v>103</v>
      </c>
      <c r="D85" s="436">
        <v>23</v>
      </c>
      <c r="E85" s="436">
        <v>224</v>
      </c>
      <c r="F85" s="436">
        <v>611</v>
      </c>
      <c r="G85" s="436">
        <v>0.63</v>
      </c>
      <c r="H85" s="436">
        <v>0.02</v>
      </c>
      <c r="I85" s="436">
        <v>3</v>
      </c>
      <c r="J85" s="436">
        <v>68</v>
      </c>
      <c r="K85" s="436">
        <v>2</v>
      </c>
      <c r="L85" s="436">
        <v>4.5</v>
      </c>
      <c r="M85" s="436">
        <v>0.1</v>
      </c>
      <c r="N85" s="436">
        <v>6.7000000000000004E-2</v>
      </c>
      <c r="O85" s="436">
        <v>2E-3</v>
      </c>
      <c r="P85" s="436">
        <v>89</v>
      </c>
      <c r="Q85" s="436">
        <v>0</v>
      </c>
      <c r="R85" s="436">
        <v>1.304</v>
      </c>
      <c r="S85" s="436">
        <v>0.89700000000000002</v>
      </c>
      <c r="T85" s="436">
        <v>0.69</v>
      </c>
    </row>
    <row r="86" spans="1:20" x14ac:dyDescent="0.45">
      <c r="A86" s="435">
        <v>84</v>
      </c>
      <c r="B86" s="436">
        <v>4.0999999999999996</v>
      </c>
      <c r="C86" s="436">
        <v>107</v>
      </c>
      <c r="D86" s="436">
        <v>24</v>
      </c>
      <c r="E86" s="436">
        <v>187</v>
      </c>
      <c r="F86" s="436">
        <v>519</v>
      </c>
      <c r="G86" s="436">
        <v>1.1299999999999999</v>
      </c>
      <c r="H86" s="436">
        <v>8.9999999999999993E-3</v>
      </c>
      <c r="I86" s="436">
        <v>1</v>
      </c>
      <c r="J86" s="436">
        <v>276</v>
      </c>
      <c r="K86" s="436">
        <v>2</v>
      </c>
      <c r="L86" s="436">
        <v>18.399999999999999</v>
      </c>
      <c r="M86" s="436">
        <v>0.1</v>
      </c>
      <c r="N86" s="436">
        <v>0.1196</v>
      </c>
      <c r="O86" s="436">
        <v>8.9999999999999998E-4</v>
      </c>
      <c r="P86" s="436">
        <v>89</v>
      </c>
      <c r="Q86" s="436">
        <v>0</v>
      </c>
      <c r="R86" s="436">
        <v>1.39</v>
      </c>
      <c r="S86" s="436">
        <v>1.1359999999999999</v>
      </c>
      <c r="T86" s="436">
        <v>0.82</v>
      </c>
    </row>
    <row r="87" spans="1:20" ht="14.65" thickBot="1" x14ac:dyDescent="0.5">
      <c r="A87" s="430">
        <v>85</v>
      </c>
      <c r="B87" s="432">
        <v>5.6</v>
      </c>
      <c r="C87" s="432">
        <v>130</v>
      </c>
      <c r="D87" s="432">
        <v>11</v>
      </c>
      <c r="E87" s="432">
        <v>54</v>
      </c>
      <c r="F87" s="432">
        <v>442</v>
      </c>
      <c r="G87" s="432">
        <v>1.57</v>
      </c>
      <c r="H87" s="432">
        <v>0.05</v>
      </c>
      <c r="I87" s="432">
        <v>3</v>
      </c>
      <c r="J87" s="432">
        <v>280</v>
      </c>
      <c r="K87" s="432">
        <v>8</v>
      </c>
      <c r="L87" s="432">
        <v>18.7</v>
      </c>
      <c r="M87" s="432">
        <v>0.6</v>
      </c>
      <c r="N87" s="432">
        <v>0.16600000000000001</v>
      </c>
      <c r="O87" s="432">
        <v>5.0000000000000001E-3</v>
      </c>
      <c r="P87" s="432">
        <v>89</v>
      </c>
      <c r="Q87" s="432">
        <v>0</v>
      </c>
      <c r="R87" s="432">
        <v>1.627</v>
      </c>
      <c r="S87" s="432">
        <v>1.33</v>
      </c>
      <c r="T87" s="432">
        <v>0.82</v>
      </c>
    </row>
    <row r="88" spans="1:20" x14ac:dyDescent="0.45">
      <c r="A88" s="433">
        <v>86</v>
      </c>
      <c r="B88" s="434">
        <v>7.6</v>
      </c>
      <c r="C88" s="434">
        <v>108</v>
      </c>
      <c r="D88" s="434">
        <v>14</v>
      </c>
      <c r="E88" s="434">
        <v>181</v>
      </c>
      <c r="F88" s="434">
        <v>541</v>
      </c>
      <c r="G88" s="434">
        <v>1.482</v>
      </c>
      <c r="H88" s="434">
        <v>5.0000000000000001E-3</v>
      </c>
      <c r="I88" s="434">
        <v>0</v>
      </c>
      <c r="J88" s="434">
        <v>195</v>
      </c>
      <c r="K88" s="434">
        <v>1</v>
      </c>
      <c r="L88" s="434">
        <v>12.97</v>
      </c>
      <c r="M88" s="434">
        <v>0.05</v>
      </c>
      <c r="N88" s="434">
        <v>0.15679999999999999</v>
      </c>
      <c r="O88" s="434">
        <v>5.0000000000000001E-4</v>
      </c>
      <c r="P88" s="434">
        <v>88</v>
      </c>
      <c r="Q88" s="434">
        <v>1</v>
      </c>
      <c r="R88" s="434">
        <v>1.5</v>
      </c>
      <c r="S88" s="434">
        <v>1.1000000000000001</v>
      </c>
      <c r="T88" s="434">
        <v>0.73</v>
      </c>
    </row>
    <row r="89" spans="1:20" x14ac:dyDescent="0.45">
      <c r="A89" s="435">
        <v>87</v>
      </c>
      <c r="B89" s="436">
        <v>7.4</v>
      </c>
      <c r="C89" s="436">
        <v>103</v>
      </c>
      <c r="D89" s="436">
        <v>9</v>
      </c>
      <c r="E89" s="436">
        <v>178</v>
      </c>
      <c r="F89" s="436">
        <v>545</v>
      </c>
      <c r="G89" s="436">
        <v>1.4</v>
      </c>
      <c r="H89" s="436">
        <v>0.04</v>
      </c>
      <c r="I89" s="436">
        <v>3</v>
      </c>
      <c r="J89" s="436">
        <v>189</v>
      </c>
      <c r="K89" s="436">
        <v>6</v>
      </c>
      <c r="L89" s="436">
        <v>12.6</v>
      </c>
      <c r="M89" s="436">
        <v>0.4</v>
      </c>
      <c r="N89" s="436">
        <v>0.14799999999999999</v>
      </c>
      <c r="O89" s="436">
        <v>4.0000000000000001E-3</v>
      </c>
      <c r="P89" s="436">
        <v>88</v>
      </c>
      <c r="Q89" s="436">
        <v>1</v>
      </c>
      <c r="R89" s="436">
        <v>1.43</v>
      </c>
      <c r="S89" s="436">
        <v>1.07</v>
      </c>
      <c r="T89" s="436">
        <v>0.75</v>
      </c>
    </row>
    <row r="90" spans="1:20" x14ac:dyDescent="0.45">
      <c r="A90" s="435">
        <v>88</v>
      </c>
      <c r="B90" s="436">
        <v>5.0999999999999996</v>
      </c>
      <c r="C90" s="436">
        <v>105</v>
      </c>
      <c r="D90" s="436">
        <v>22</v>
      </c>
      <c r="E90" s="436">
        <v>185</v>
      </c>
      <c r="F90" s="436">
        <v>546</v>
      </c>
      <c r="G90" s="436">
        <v>1.01</v>
      </c>
      <c r="H90" s="436">
        <v>0.05</v>
      </c>
      <c r="I90" s="436">
        <v>5</v>
      </c>
      <c r="J90" s="436">
        <v>199</v>
      </c>
      <c r="K90" s="436">
        <v>10</v>
      </c>
      <c r="L90" s="436">
        <v>13</v>
      </c>
      <c r="M90" s="436">
        <v>0.7</v>
      </c>
      <c r="N90" s="436">
        <v>0.107</v>
      </c>
      <c r="O90" s="436">
        <v>5.0000000000000001E-3</v>
      </c>
      <c r="P90" s="436">
        <v>89</v>
      </c>
      <c r="Q90" s="436">
        <v>0</v>
      </c>
      <c r="R90" s="436">
        <v>1.42</v>
      </c>
      <c r="S90" s="436">
        <v>1.17</v>
      </c>
      <c r="T90" s="436">
        <v>0.82</v>
      </c>
    </row>
    <row r="91" spans="1:20" x14ac:dyDescent="0.45">
      <c r="A91" s="435">
        <v>89</v>
      </c>
      <c r="B91" s="436">
        <v>6.2</v>
      </c>
      <c r="C91" s="436">
        <v>139</v>
      </c>
      <c r="D91" s="436">
        <v>13</v>
      </c>
      <c r="E91" s="436">
        <v>404</v>
      </c>
      <c r="F91" s="436">
        <v>698</v>
      </c>
      <c r="G91" s="436">
        <v>0.42</v>
      </c>
      <c r="H91" s="436">
        <v>0.02</v>
      </c>
      <c r="I91" s="436">
        <v>5</v>
      </c>
      <c r="J91" s="436">
        <v>68</v>
      </c>
      <c r="K91" s="436">
        <v>3</v>
      </c>
      <c r="L91" s="436">
        <v>4.5</v>
      </c>
      <c r="M91" s="436">
        <v>0.2</v>
      </c>
      <c r="N91" s="436">
        <v>4.4999999999999998E-2</v>
      </c>
      <c r="O91" s="444">
        <v>2E-3</v>
      </c>
      <c r="P91" s="436">
        <v>86</v>
      </c>
      <c r="Q91" s="436">
        <v>1</v>
      </c>
      <c r="R91" s="436">
        <v>1.48</v>
      </c>
      <c r="S91" s="436">
        <v>1.06</v>
      </c>
      <c r="T91" s="436">
        <v>0.71</v>
      </c>
    </row>
    <row r="92" spans="1:20" x14ac:dyDescent="0.45">
      <c r="A92" s="435">
        <v>90</v>
      </c>
      <c r="B92" s="436">
        <v>6.3</v>
      </c>
      <c r="C92" s="436">
        <v>73</v>
      </c>
      <c r="D92" s="436">
        <v>17</v>
      </c>
      <c r="E92" s="436">
        <v>289</v>
      </c>
      <c r="F92" s="436">
        <v>870</v>
      </c>
      <c r="G92" s="436">
        <v>0.09</v>
      </c>
      <c r="H92" s="436">
        <v>0.03</v>
      </c>
      <c r="I92" s="436">
        <v>33</v>
      </c>
      <c r="J92" s="436">
        <v>15</v>
      </c>
      <c r="K92" s="436">
        <v>4</v>
      </c>
      <c r="L92" s="436">
        <v>1</v>
      </c>
      <c r="M92" s="436">
        <v>0.3</v>
      </c>
      <c r="N92" s="436">
        <v>0.01</v>
      </c>
      <c r="O92" s="436">
        <v>3.0000000000000001E-3</v>
      </c>
      <c r="P92" s="436">
        <v>80</v>
      </c>
      <c r="Q92" s="436">
        <v>2</v>
      </c>
      <c r="R92" s="436">
        <v>1.52</v>
      </c>
      <c r="S92" s="436">
        <v>0.17</v>
      </c>
      <c r="T92" s="436">
        <v>0.11</v>
      </c>
    </row>
    <row r="93" spans="1:20" x14ac:dyDescent="0.45">
      <c r="A93" s="435">
        <v>91</v>
      </c>
      <c r="B93" s="436">
        <v>8.3000000000000007</v>
      </c>
      <c r="C93" s="436">
        <v>104</v>
      </c>
      <c r="D93" s="436">
        <v>10</v>
      </c>
      <c r="E93" s="436">
        <v>207</v>
      </c>
      <c r="F93" s="436">
        <v>619</v>
      </c>
      <c r="G93" s="436">
        <v>1.01</v>
      </c>
      <c r="H93" s="436">
        <v>0.02</v>
      </c>
      <c r="I93" s="436">
        <v>2</v>
      </c>
      <c r="J93" s="436">
        <v>121</v>
      </c>
      <c r="K93" s="436">
        <v>3</v>
      </c>
      <c r="L93" s="436">
        <v>8.1</v>
      </c>
      <c r="M93" s="436">
        <v>0.2</v>
      </c>
      <c r="N93" s="436">
        <v>0.106</v>
      </c>
      <c r="O93" s="436">
        <v>2E-3</v>
      </c>
      <c r="P93" s="436">
        <v>88</v>
      </c>
      <c r="Q93" s="436">
        <v>0</v>
      </c>
      <c r="R93" s="436">
        <v>1.4770000000000001</v>
      </c>
      <c r="S93" s="436">
        <v>1.042</v>
      </c>
      <c r="T93" s="436">
        <v>0.71</v>
      </c>
    </row>
    <row r="94" spans="1:20" x14ac:dyDescent="0.45">
      <c r="A94" s="435">
        <v>92</v>
      </c>
      <c r="B94" s="436">
        <v>3.2</v>
      </c>
      <c r="C94" s="436">
        <v>105</v>
      </c>
      <c r="D94" s="436">
        <v>28</v>
      </c>
      <c r="E94" s="436">
        <v>193</v>
      </c>
      <c r="F94" s="436">
        <v>547</v>
      </c>
      <c r="G94" s="436">
        <v>0.82</v>
      </c>
      <c r="H94" s="436">
        <v>0.02</v>
      </c>
      <c r="I94" s="436">
        <v>2</v>
      </c>
      <c r="J94" s="436">
        <v>255</v>
      </c>
      <c r="K94" s="436">
        <v>7</v>
      </c>
      <c r="L94" s="436">
        <v>17</v>
      </c>
      <c r="M94" s="436">
        <v>0.5</v>
      </c>
      <c r="N94" s="436">
        <v>8.5999999999999993E-2</v>
      </c>
      <c r="O94" s="436">
        <v>2E-3</v>
      </c>
      <c r="P94" s="436">
        <v>89</v>
      </c>
      <c r="Q94" s="436">
        <v>1</v>
      </c>
      <c r="R94" s="436">
        <v>1.38</v>
      </c>
      <c r="S94" s="436">
        <v>1.1870000000000001</v>
      </c>
      <c r="T94" s="436">
        <v>0.86</v>
      </c>
    </row>
    <row r="95" spans="1:20" ht="14.65" thickBot="1" x14ac:dyDescent="0.5">
      <c r="A95" s="430">
        <v>93</v>
      </c>
      <c r="B95" s="432">
        <v>5.7</v>
      </c>
      <c r="C95" s="432">
        <v>126</v>
      </c>
      <c r="D95" s="432">
        <v>18</v>
      </c>
      <c r="E95" s="432">
        <v>251</v>
      </c>
      <c r="F95" s="432">
        <v>470</v>
      </c>
      <c r="G95" s="432">
        <v>1.5739000000000001</v>
      </c>
      <c r="H95" s="432">
        <v>6.9999999999999999E-4</v>
      </c>
      <c r="I95" s="432">
        <v>0</v>
      </c>
      <c r="J95" s="432">
        <v>276</v>
      </c>
      <c r="K95" s="432">
        <v>0</v>
      </c>
      <c r="L95" s="432">
        <v>18.399999999999999</v>
      </c>
      <c r="M95" s="432">
        <v>0</v>
      </c>
      <c r="N95" s="432">
        <v>0.16655</v>
      </c>
      <c r="O95" s="445">
        <v>6.9999999999999994E-5</v>
      </c>
      <c r="P95" s="432">
        <v>88</v>
      </c>
      <c r="Q95" s="432">
        <v>1</v>
      </c>
      <c r="R95" s="432">
        <v>1.7090000000000001</v>
      </c>
      <c r="S95" s="432">
        <v>1.323</v>
      </c>
      <c r="T95" s="432">
        <v>0.77</v>
      </c>
    </row>
    <row r="96" spans="1:20" x14ac:dyDescent="0.45">
      <c r="A96" s="433">
        <v>94</v>
      </c>
      <c r="B96" s="434">
        <v>5.5</v>
      </c>
      <c r="C96" s="434">
        <v>108</v>
      </c>
      <c r="D96" s="434">
        <v>18</v>
      </c>
      <c r="E96" s="434">
        <v>207</v>
      </c>
      <c r="F96" s="434">
        <v>601</v>
      </c>
      <c r="G96" s="434">
        <v>0.6</v>
      </c>
      <c r="H96" s="434">
        <v>0.03</v>
      </c>
      <c r="I96" s="434">
        <v>5</v>
      </c>
      <c r="J96" s="434">
        <v>109</v>
      </c>
      <c r="K96" s="434">
        <v>6</v>
      </c>
      <c r="L96" s="434">
        <v>7.3</v>
      </c>
      <c r="M96" s="434">
        <v>0.4</v>
      </c>
      <c r="N96" s="434">
        <v>6.3E-2</v>
      </c>
      <c r="O96" s="434">
        <v>3.0000000000000001E-3</v>
      </c>
      <c r="P96" s="434">
        <v>87</v>
      </c>
      <c r="Q96" s="434">
        <v>1</v>
      </c>
      <c r="R96" s="434">
        <v>1.34</v>
      </c>
      <c r="S96" s="434">
        <v>1.19</v>
      </c>
      <c r="T96" s="434">
        <v>0.89</v>
      </c>
    </row>
    <row r="97" spans="1:20" x14ac:dyDescent="0.45">
      <c r="A97" s="435">
        <v>95</v>
      </c>
      <c r="B97" s="436">
        <v>4.3</v>
      </c>
      <c r="C97" s="436">
        <v>115</v>
      </c>
      <c r="D97" s="436">
        <v>14</v>
      </c>
      <c r="E97" s="436">
        <v>224</v>
      </c>
      <c r="F97" s="436">
        <v>558</v>
      </c>
      <c r="G97" s="436">
        <v>0.875</v>
      </c>
      <c r="H97" s="436">
        <v>1E-3</v>
      </c>
      <c r="I97" s="436">
        <v>0</v>
      </c>
      <c r="J97" s="436">
        <v>204</v>
      </c>
      <c r="K97" s="436">
        <v>1</v>
      </c>
      <c r="L97" s="436">
        <v>13.57</v>
      </c>
      <c r="M97" s="436">
        <v>0.05</v>
      </c>
      <c r="N97" s="436">
        <v>9.2600000000000002E-2</v>
      </c>
      <c r="O97" s="436">
        <v>2.0000000000000001E-4</v>
      </c>
      <c r="P97" s="436">
        <v>86</v>
      </c>
      <c r="Q97" s="436">
        <v>0</v>
      </c>
      <c r="R97" s="436">
        <v>1.39</v>
      </c>
      <c r="S97" s="436">
        <v>1.1499999999999999</v>
      </c>
      <c r="T97" s="436">
        <v>0.83</v>
      </c>
    </row>
    <row r="98" spans="1:20" x14ac:dyDescent="0.45">
      <c r="A98" s="435">
        <v>96</v>
      </c>
      <c r="B98" s="436">
        <v>4.2</v>
      </c>
      <c r="C98" s="436">
        <v>106</v>
      </c>
      <c r="D98" s="436">
        <v>25</v>
      </c>
      <c r="E98" s="436">
        <v>190</v>
      </c>
      <c r="F98" s="436">
        <v>556</v>
      </c>
      <c r="G98" s="436">
        <v>0.68</v>
      </c>
      <c r="H98" s="436">
        <v>0.02</v>
      </c>
      <c r="I98" s="436">
        <v>3</v>
      </c>
      <c r="J98" s="436">
        <v>162</v>
      </c>
      <c r="K98" s="436">
        <v>6</v>
      </c>
      <c r="L98" s="436">
        <v>11</v>
      </c>
      <c r="M98" s="436">
        <v>0.4</v>
      </c>
      <c r="N98" s="436">
        <v>7.1999999999999995E-2</v>
      </c>
      <c r="O98" s="436">
        <v>2E-3</v>
      </c>
      <c r="P98" s="436">
        <v>88</v>
      </c>
      <c r="Q98" s="436">
        <v>0</v>
      </c>
      <c r="R98" s="436">
        <v>1.34</v>
      </c>
      <c r="S98" s="436">
        <v>1.18</v>
      </c>
      <c r="T98" s="436">
        <v>0.88</v>
      </c>
    </row>
    <row r="99" spans="1:20" x14ac:dyDescent="0.45">
      <c r="A99" s="435">
        <v>97</v>
      </c>
      <c r="B99" s="436">
        <v>5.5</v>
      </c>
      <c r="C99" s="436">
        <v>101</v>
      </c>
      <c r="D99" s="436">
        <v>19</v>
      </c>
      <c r="E99" s="436">
        <v>259</v>
      </c>
      <c r="F99" s="436">
        <v>578</v>
      </c>
      <c r="G99" s="436">
        <v>0.56599999999999995</v>
      </c>
      <c r="H99" s="436">
        <v>5.0000000000000001E-3</v>
      </c>
      <c r="I99" s="436">
        <v>1</v>
      </c>
      <c r="J99" s="436">
        <v>103</v>
      </c>
      <c r="K99" s="436">
        <v>1</v>
      </c>
      <c r="L99" s="436">
        <v>6.87</v>
      </c>
      <c r="M99" s="436">
        <v>0.09</v>
      </c>
      <c r="N99" s="436">
        <v>5.9900000000000002E-2</v>
      </c>
      <c r="O99" s="444">
        <v>5.0000000000000001E-4</v>
      </c>
      <c r="P99" s="436">
        <v>87</v>
      </c>
      <c r="Q99" s="436">
        <v>0</v>
      </c>
      <c r="R99" s="436">
        <v>1.23</v>
      </c>
      <c r="S99" s="436">
        <v>1.0900000000000001</v>
      </c>
      <c r="T99" s="436">
        <v>0.89</v>
      </c>
    </row>
    <row r="100" spans="1:20" x14ac:dyDescent="0.45">
      <c r="A100" s="435">
        <v>98</v>
      </c>
      <c r="B100" s="436">
        <v>5.8</v>
      </c>
      <c r="C100" s="436">
        <v>168</v>
      </c>
      <c r="D100" s="436">
        <v>13</v>
      </c>
      <c r="E100" s="436">
        <v>375</v>
      </c>
      <c r="F100" s="436">
        <v>763</v>
      </c>
      <c r="G100" s="436">
        <v>0.32</v>
      </c>
      <c r="H100" s="436">
        <v>0.04</v>
      </c>
      <c r="I100" s="436">
        <v>13</v>
      </c>
      <c r="J100" s="436">
        <v>56</v>
      </c>
      <c r="K100" s="436">
        <v>8</v>
      </c>
      <c r="L100" s="436">
        <v>3.7</v>
      </c>
      <c r="M100" s="436">
        <v>0.5</v>
      </c>
      <c r="N100" s="436">
        <v>3.4000000000000002E-2</v>
      </c>
      <c r="O100" s="436">
        <v>5.0000000000000001E-3</v>
      </c>
      <c r="P100" s="436">
        <v>85</v>
      </c>
      <c r="Q100" s="436">
        <v>1</v>
      </c>
      <c r="R100" s="436">
        <v>1.59</v>
      </c>
      <c r="S100" s="436">
        <v>0.83</v>
      </c>
      <c r="T100" s="436">
        <v>0.52</v>
      </c>
    </row>
    <row r="101" spans="1:20" x14ac:dyDescent="0.45">
      <c r="A101" s="435">
        <v>99</v>
      </c>
      <c r="B101" s="436">
        <v>4.7</v>
      </c>
      <c r="C101" s="436">
        <v>118</v>
      </c>
      <c r="D101" s="436">
        <v>16</v>
      </c>
      <c r="E101" s="436">
        <v>200</v>
      </c>
      <c r="F101" s="436">
        <v>597</v>
      </c>
      <c r="G101" s="436">
        <v>0.72</v>
      </c>
      <c r="H101" s="436">
        <v>0.04</v>
      </c>
      <c r="I101" s="436">
        <v>6</v>
      </c>
      <c r="J101" s="436">
        <v>154</v>
      </c>
      <c r="K101" s="436">
        <v>7</v>
      </c>
      <c r="L101" s="436">
        <v>10.3</v>
      </c>
      <c r="M101" s="436">
        <v>0.5</v>
      </c>
      <c r="N101" s="436">
        <v>7.6999999999999999E-2</v>
      </c>
      <c r="O101" s="436">
        <v>4.0000000000000001E-3</v>
      </c>
      <c r="P101" s="436">
        <v>88</v>
      </c>
      <c r="Q101" s="436">
        <v>1</v>
      </c>
      <c r="R101" s="436">
        <v>1.4350000000000001</v>
      </c>
      <c r="S101" s="436">
        <v>1.258</v>
      </c>
      <c r="T101" s="436">
        <v>0.88</v>
      </c>
    </row>
    <row r="102" spans="1:20" x14ac:dyDescent="0.45">
      <c r="A102" s="435">
        <v>100</v>
      </c>
      <c r="B102" s="436">
        <v>4.7</v>
      </c>
      <c r="C102" s="436">
        <v>102</v>
      </c>
      <c r="D102" s="436">
        <v>21</v>
      </c>
      <c r="E102" s="436">
        <v>172</v>
      </c>
      <c r="F102" s="436">
        <v>482</v>
      </c>
      <c r="G102" s="436">
        <v>1.26</v>
      </c>
      <c r="H102" s="436">
        <v>0.04</v>
      </c>
      <c r="I102" s="436">
        <v>3</v>
      </c>
      <c r="J102" s="436">
        <v>269</v>
      </c>
      <c r="K102" s="436">
        <v>9</v>
      </c>
      <c r="L102" s="436">
        <v>17.899999999999999</v>
      </c>
      <c r="M102" s="436">
        <v>0.6</v>
      </c>
      <c r="N102" s="436">
        <v>0.13300000000000001</v>
      </c>
      <c r="O102" s="436">
        <v>5.0000000000000001E-3</v>
      </c>
      <c r="P102" s="436">
        <v>87</v>
      </c>
      <c r="Q102" s="436">
        <v>1</v>
      </c>
      <c r="R102" s="436">
        <v>1.3160000000000001</v>
      </c>
      <c r="S102" s="436">
        <v>1.018</v>
      </c>
      <c r="T102" s="436">
        <v>0.77</v>
      </c>
    </row>
    <row r="103" spans="1:20" x14ac:dyDescent="0.45">
      <c r="A103" s="435">
        <v>101</v>
      </c>
      <c r="B103" s="436">
        <v>3.2</v>
      </c>
      <c r="C103" s="436">
        <v>100</v>
      </c>
      <c r="D103" s="436">
        <v>23</v>
      </c>
      <c r="E103" s="436">
        <v>176</v>
      </c>
      <c r="F103" s="436">
        <v>484</v>
      </c>
      <c r="G103" s="436">
        <v>0.92100000000000004</v>
      </c>
      <c r="H103" s="436">
        <v>2E-3</v>
      </c>
      <c r="I103" s="436">
        <v>0</v>
      </c>
      <c r="J103" s="436">
        <v>288</v>
      </c>
      <c r="K103" s="436">
        <v>1</v>
      </c>
      <c r="L103" s="436">
        <v>19.2</v>
      </c>
      <c r="M103" s="436">
        <v>0.05</v>
      </c>
      <c r="N103" s="436">
        <v>9.74E-2</v>
      </c>
      <c r="O103" s="436">
        <v>2.0000000000000001E-4</v>
      </c>
      <c r="P103" s="436">
        <v>88</v>
      </c>
      <c r="Q103" s="436">
        <v>1</v>
      </c>
      <c r="R103" s="436">
        <v>1.23</v>
      </c>
      <c r="S103" s="436">
        <v>1.014</v>
      </c>
      <c r="T103" s="436">
        <v>0.82</v>
      </c>
    </row>
    <row r="104" spans="1:20" x14ac:dyDescent="0.45">
      <c r="A104" s="435">
        <v>102</v>
      </c>
      <c r="B104" s="436">
        <v>6.2</v>
      </c>
      <c r="C104" s="436">
        <v>139</v>
      </c>
      <c r="D104" s="436">
        <v>13</v>
      </c>
      <c r="E104" s="436">
        <v>404</v>
      </c>
      <c r="F104" s="436">
        <v>698</v>
      </c>
      <c r="G104" s="436">
        <v>0.26</v>
      </c>
      <c r="H104" s="436">
        <v>0.02</v>
      </c>
      <c r="I104" s="436">
        <v>8</v>
      </c>
      <c r="J104" s="436">
        <v>42</v>
      </c>
      <c r="K104" s="436">
        <v>3</v>
      </c>
      <c r="L104" s="436">
        <v>2.8</v>
      </c>
      <c r="M104" s="436">
        <v>0.2</v>
      </c>
      <c r="N104" s="436">
        <v>2.7E-2</v>
      </c>
      <c r="O104" s="444">
        <v>2E-3</v>
      </c>
      <c r="P104" s="436">
        <v>83</v>
      </c>
      <c r="Q104" s="436">
        <v>1</v>
      </c>
      <c r="R104" s="436">
        <v>1.3540000000000001</v>
      </c>
      <c r="S104" s="436">
        <v>0.35299999999999998</v>
      </c>
      <c r="T104" s="436">
        <v>0.26</v>
      </c>
    </row>
    <row r="105" spans="1:20" ht="14.65" thickBot="1" x14ac:dyDescent="0.5">
      <c r="A105" s="430">
        <v>103</v>
      </c>
      <c r="B105" s="432">
        <v>6.3</v>
      </c>
      <c r="C105" s="432">
        <v>76</v>
      </c>
      <c r="D105" s="432">
        <v>17</v>
      </c>
      <c r="E105" s="432">
        <v>289</v>
      </c>
      <c r="F105" s="432">
        <v>870</v>
      </c>
      <c r="G105" s="432">
        <v>0.14000000000000001</v>
      </c>
      <c r="H105" s="432">
        <v>0.01</v>
      </c>
      <c r="I105" s="432">
        <v>7</v>
      </c>
      <c r="J105" s="432">
        <v>23</v>
      </c>
      <c r="K105" s="432">
        <v>2</v>
      </c>
      <c r="L105" s="432">
        <v>1.5</v>
      </c>
      <c r="M105" s="432">
        <v>0.1</v>
      </c>
      <c r="N105" s="432">
        <v>1.4999999999999999E-2</v>
      </c>
      <c r="O105" s="432">
        <v>1E-3</v>
      </c>
      <c r="P105" s="432">
        <v>82</v>
      </c>
      <c r="Q105" s="432">
        <v>0</v>
      </c>
      <c r="R105" s="432">
        <v>1.431</v>
      </c>
      <c r="S105" s="432">
        <v>9.0999999999999998E-2</v>
      </c>
      <c r="T105" s="432">
        <v>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94DF-1795-4411-A8EF-71DCBE76B5BD}">
  <dimension ref="A1:V86"/>
  <sheetViews>
    <sheetView zoomScale="115" zoomScaleNormal="115" workbookViewId="0">
      <pane ySplit="2" topLeftCell="A18" activePane="bottomLeft" state="frozen"/>
      <selection pane="bottomLeft" activeCell="F33" sqref="F33"/>
    </sheetView>
  </sheetViews>
  <sheetFormatPr defaultColWidth="8.73046875" defaultRowHeight="7.9" x14ac:dyDescent="0.25"/>
  <cols>
    <col min="1" max="16384" width="8.73046875" style="401"/>
  </cols>
  <sheetData>
    <row r="1" spans="1:22" ht="14.55" customHeight="1" x14ac:dyDescent="0.25">
      <c r="A1" s="393" t="s">
        <v>340</v>
      </c>
      <c r="B1" s="393" t="s">
        <v>340</v>
      </c>
      <c r="C1" s="393"/>
      <c r="D1" s="394" t="s">
        <v>307</v>
      </c>
      <c r="E1" s="394" t="s">
        <v>13</v>
      </c>
      <c r="F1" s="394" t="s">
        <v>308</v>
      </c>
      <c r="G1" s="394" t="s">
        <v>309</v>
      </c>
      <c r="H1" s="394" t="s">
        <v>310</v>
      </c>
      <c r="I1" s="395" t="s">
        <v>33</v>
      </c>
      <c r="J1" s="393"/>
      <c r="K1" s="393"/>
      <c r="L1" s="416" t="s">
        <v>326</v>
      </c>
      <c r="M1" s="416"/>
      <c r="N1" s="416" t="s">
        <v>327</v>
      </c>
      <c r="O1" s="393"/>
      <c r="P1" s="395" t="s">
        <v>36</v>
      </c>
      <c r="Q1" s="393"/>
      <c r="R1" s="395" t="s">
        <v>37</v>
      </c>
      <c r="S1" s="393"/>
      <c r="T1" s="393" t="s">
        <v>302</v>
      </c>
      <c r="U1" s="393"/>
      <c r="V1" s="393"/>
    </row>
    <row r="2" spans="1:22" x14ac:dyDescent="0.25">
      <c r="A2" s="393" t="s">
        <v>338</v>
      </c>
      <c r="B2" s="393" t="s">
        <v>339</v>
      </c>
      <c r="C2" s="394" t="s">
        <v>303</v>
      </c>
      <c r="D2" s="396" t="s">
        <v>311</v>
      </c>
      <c r="E2" s="396" t="s">
        <v>311</v>
      </c>
      <c r="F2" s="396" t="s">
        <v>312</v>
      </c>
      <c r="G2" s="396" t="s">
        <v>313</v>
      </c>
      <c r="H2" s="396" t="s">
        <v>313</v>
      </c>
      <c r="I2" s="397" t="s">
        <v>50</v>
      </c>
      <c r="J2" s="397" t="s">
        <v>51</v>
      </c>
      <c r="K2" s="397" t="s">
        <v>52</v>
      </c>
      <c r="L2" s="397" t="s">
        <v>306</v>
      </c>
      <c r="M2" s="397" t="s">
        <v>51</v>
      </c>
      <c r="N2" s="397" t="s">
        <v>50</v>
      </c>
      <c r="O2" s="397" t="s">
        <v>51</v>
      </c>
      <c r="P2" s="397" t="s">
        <v>50</v>
      </c>
      <c r="Q2" s="397" t="s">
        <v>51</v>
      </c>
      <c r="R2" s="397" t="s">
        <v>50</v>
      </c>
      <c r="S2" s="397" t="s">
        <v>51</v>
      </c>
      <c r="T2" s="398" t="s">
        <v>304</v>
      </c>
      <c r="U2" s="398" t="s">
        <v>305</v>
      </c>
      <c r="V2" s="399" t="s">
        <v>301</v>
      </c>
    </row>
    <row r="3" spans="1:22" x14ac:dyDescent="0.25">
      <c r="A3" s="401" t="s">
        <v>260</v>
      </c>
      <c r="B3" s="397" t="s">
        <v>102</v>
      </c>
      <c r="C3" s="402">
        <v>1</v>
      </c>
      <c r="D3" s="417">
        <v>5.0999999999999996</v>
      </c>
      <c r="E3" s="404">
        <v>87.2</v>
      </c>
      <c r="F3" s="404">
        <v>16.7</v>
      </c>
      <c r="G3" s="404">
        <v>176.9</v>
      </c>
      <c r="H3" s="404">
        <v>460.3</v>
      </c>
      <c r="I3" s="402">
        <v>0.6</v>
      </c>
      <c r="J3" s="402">
        <v>0.03</v>
      </c>
      <c r="K3" s="404">
        <f>(J3/I3)*100</f>
        <v>5</v>
      </c>
      <c r="L3" s="402">
        <v>118</v>
      </c>
      <c r="M3" s="402">
        <v>6</v>
      </c>
      <c r="N3" s="402">
        <v>7.8</v>
      </c>
      <c r="O3" s="402">
        <v>0.4</v>
      </c>
      <c r="P3" s="402">
        <v>6.3E-2</v>
      </c>
      <c r="Q3" s="402">
        <v>3.0000000000000001E-3</v>
      </c>
      <c r="R3" s="402">
        <v>88</v>
      </c>
      <c r="S3" s="402">
        <v>0</v>
      </c>
      <c r="T3" s="403">
        <v>1.36</v>
      </c>
      <c r="U3" s="403">
        <v>1.02</v>
      </c>
      <c r="V3" s="403">
        <f t="shared" ref="V3:V66" si="0">U3/T3</f>
        <v>0.75</v>
      </c>
    </row>
    <row r="4" spans="1:22" x14ac:dyDescent="0.25">
      <c r="B4" s="397" t="s">
        <v>107</v>
      </c>
      <c r="C4" s="402">
        <v>2</v>
      </c>
      <c r="D4" s="417">
        <v>3.6</v>
      </c>
      <c r="E4" s="404">
        <v>114.6</v>
      </c>
      <c r="F4" s="404">
        <v>29.7</v>
      </c>
      <c r="G4" s="404">
        <v>241.6</v>
      </c>
      <c r="H4" s="404">
        <v>251.9</v>
      </c>
      <c r="I4" s="402">
        <v>1.07</v>
      </c>
      <c r="J4" s="402">
        <v>0.06</v>
      </c>
      <c r="K4" s="404">
        <f>(J4/I4)*100</f>
        <v>5.6074766355140175</v>
      </c>
      <c r="L4" s="402">
        <v>297</v>
      </c>
      <c r="M4" s="402">
        <v>16</v>
      </c>
      <c r="N4" s="402">
        <v>20</v>
      </c>
      <c r="O4" s="402">
        <v>1</v>
      </c>
      <c r="P4" s="402">
        <v>0.113</v>
      </c>
      <c r="Q4" s="402">
        <v>6.0000000000000001E-3</v>
      </c>
      <c r="R4" s="402">
        <v>89</v>
      </c>
      <c r="S4" s="402">
        <v>2</v>
      </c>
      <c r="T4" s="403">
        <v>1.53</v>
      </c>
      <c r="U4" s="403">
        <v>1.1200000000000001</v>
      </c>
      <c r="V4" s="403">
        <f t="shared" si="0"/>
        <v>0.73202614379084974</v>
      </c>
    </row>
    <row r="5" spans="1:22" x14ac:dyDescent="0.25">
      <c r="B5" s="397" t="s">
        <v>110</v>
      </c>
      <c r="C5" s="402">
        <v>3</v>
      </c>
      <c r="D5" s="417">
        <v>4.7</v>
      </c>
      <c r="E5" s="404">
        <v>111.6</v>
      </c>
      <c r="F5" s="404">
        <v>17.2</v>
      </c>
      <c r="G5" s="404">
        <v>241.8</v>
      </c>
      <c r="H5" s="404">
        <v>445.4</v>
      </c>
      <c r="I5" s="402">
        <v>0.5</v>
      </c>
      <c r="J5" s="402">
        <v>0.08</v>
      </c>
      <c r="K5" s="404">
        <f>(J5/I5)*100</f>
        <v>16</v>
      </c>
      <c r="L5" s="402">
        <v>107</v>
      </c>
      <c r="M5" s="402">
        <v>17</v>
      </c>
      <c r="N5" s="402">
        <v>7</v>
      </c>
      <c r="O5" s="402">
        <v>1</v>
      </c>
      <c r="P5" s="402">
        <v>5.2999999999999999E-2</v>
      </c>
      <c r="Q5" s="402">
        <v>8.0000000000000002E-3</v>
      </c>
      <c r="R5" s="402">
        <v>83</v>
      </c>
      <c r="S5" s="402">
        <v>2</v>
      </c>
      <c r="T5" s="403">
        <v>1.54</v>
      </c>
      <c r="U5" s="403">
        <v>1.02</v>
      </c>
      <c r="V5" s="403">
        <f t="shared" si="0"/>
        <v>0.66233766233766234</v>
      </c>
    </row>
    <row r="6" spans="1:22" x14ac:dyDescent="0.25">
      <c r="B6" s="397" t="s">
        <v>112</v>
      </c>
      <c r="C6" s="402">
        <v>4</v>
      </c>
      <c r="D6" s="417">
        <v>1.5</v>
      </c>
      <c r="E6" s="404">
        <v>30.2</v>
      </c>
      <c r="F6" s="404">
        <v>2.6</v>
      </c>
      <c r="G6" s="404">
        <v>95.6</v>
      </c>
      <c r="H6" s="404">
        <v>72.3</v>
      </c>
      <c r="I6" s="404">
        <v>0.29499999999999998</v>
      </c>
      <c r="J6" s="402">
        <v>8.9999999999999993E-3</v>
      </c>
      <c r="K6" s="404">
        <f>(J6/I6)*100</f>
        <v>3.0508474576271185</v>
      </c>
      <c r="L6" s="402">
        <v>197</v>
      </c>
      <c r="M6" s="402">
        <v>6</v>
      </c>
      <c r="N6" s="417">
        <v>13.1</v>
      </c>
      <c r="O6" s="402">
        <v>0.4</v>
      </c>
      <c r="P6" s="404">
        <v>3.1199999999999999E-2</v>
      </c>
      <c r="Q6" s="402">
        <v>1E-3</v>
      </c>
      <c r="R6" s="402">
        <v>89</v>
      </c>
      <c r="S6" s="402">
        <v>1</v>
      </c>
      <c r="T6" s="403">
        <v>0.37</v>
      </c>
      <c r="U6" s="403">
        <v>0.28000000000000003</v>
      </c>
      <c r="V6" s="403">
        <f t="shared" si="0"/>
        <v>0.7567567567567568</v>
      </c>
    </row>
    <row r="7" spans="1:22" x14ac:dyDescent="0.25">
      <c r="B7" s="397">
        <v>6</v>
      </c>
      <c r="C7" s="402">
        <v>5</v>
      </c>
      <c r="D7" s="417">
        <v>5.8</v>
      </c>
      <c r="E7" s="404">
        <v>95.1</v>
      </c>
      <c r="F7" s="404">
        <v>30</v>
      </c>
      <c r="G7" s="404">
        <v>173.5</v>
      </c>
      <c r="H7" s="404">
        <v>584.1</v>
      </c>
      <c r="I7" s="402">
        <v>0</v>
      </c>
      <c r="J7" s="402">
        <v>0</v>
      </c>
      <c r="K7" s="404">
        <v>0</v>
      </c>
      <c r="L7" s="402">
        <v>0</v>
      </c>
      <c r="M7" s="402">
        <v>0</v>
      </c>
      <c r="N7" s="402">
        <v>0</v>
      </c>
      <c r="O7" s="402">
        <v>0</v>
      </c>
      <c r="P7" s="402">
        <v>0</v>
      </c>
      <c r="Q7" s="402">
        <v>0</v>
      </c>
      <c r="R7" s="402">
        <v>0</v>
      </c>
      <c r="S7" s="402">
        <v>0</v>
      </c>
      <c r="T7" s="403" t="s">
        <v>67</v>
      </c>
      <c r="U7" s="403" t="s">
        <v>67</v>
      </c>
      <c r="V7" s="403" t="s">
        <v>67</v>
      </c>
    </row>
    <row r="8" spans="1:22" x14ac:dyDescent="0.25">
      <c r="A8" s="401" t="s">
        <v>259</v>
      </c>
      <c r="B8" s="418" t="s">
        <v>123</v>
      </c>
      <c r="C8" s="402">
        <v>6</v>
      </c>
      <c r="D8" s="417">
        <v>7.2</v>
      </c>
      <c r="E8" s="404">
        <v>96.3</v>
      </c>
      <c r="F8" s="404">
        <v>17</v>
      </c>
      <c r="G8" s="404">
        <v>197.6</v>
      </c>
      <c r="H8" s="404">
        <v>597.6</v>
      </c>
      <c r="I8" s="402">
        <v>0.18</v>
      </c>
      <c r="J8" s="402">
        <v>0.06</v>
      </c>
      <c r="K8" s="404">
        <f t="shared" ref="K8:K19" si="1">(J8/I8)*100</f>
        <v>33.333333333333329</v>
      </c>
      <c r="L8" s="402">
        <v>25</v>
      </c>
      <c r="M8" s="402">
        <v>9</v>
      </c>
      <c r="N8" s="402">
        <v>1.6</v>
      </c>
      <c r="O8" s="402">
        <v>0.6</v>
      </c>
      <c r="P8" s="402">
        <v>1.9E-2</v>
      </c>
      <c r="Q8" s="402">
        <v>7.0000000000000001E-3</v>
      </c>
      <c r="R8" s="402">
        <v>86</v>
      </c>
      <c r="S8" s="402">
        <v>1</v>
      </c>
      <c r="T8" s="403">
        <v>0.45</v>
      </c>
      <c r="U8" s="403">
        <v>0.44</v>
      </c>
      <c r="V8" s="403">
        <f t="shared" si="0"/>
        <v>0.97777777777777775</v>
      </c>
    </row>
    <row r="9" spans="1:22" x14ac:dyDescent="0.25">
      <c r="B9" s="397" t="s">
        <v>117</v>
      </c>
      <c r="C9" s="402">
        <v>7</v>
      </c>
      <c r="D9" s="417">
        <v>3</v>
      </c>
      <c r="E9" s="404">
        <v>135.1</v>
      </c>
      <c r="F9" s="404">
        <v>22.2</v>
      </c>
      <c r="G9" s="404">
        <v>177.3</v>
      </c>
      <c r="H9" s="404">
        <v>613.20000000000005</v>
      </c>
      <c r="I9" s="403">
        <v>0.26671</v>
      </c>
      <c r="J9" s="403">
        <v>3.0000000000000001E-6</v>
      </c>
      <c r="K9" s="404">
        <f t="shared" si="1"/>
        <v>1.1248172172022045E-3</v>
      </c>
      <c r="L9" s="402">
        <v>89</v>
      </c>
      <c r="M9" s="402">
        <v>0</v>
      </c>
      <c r="N9" s="417">
        <v>5.9333</v>
      </c>
      <c r="O9" s="402">
        <v>0</v>
      </c>
      <c r="P9" s="403">
        <v>2.8223000000000002E-2</v>
      </c>
      <c r="Q9" s="403">
        <v>3.9999999999999998E-7</v>
      </c>
      <c r="R9" s="402">
        <v>89</v>
      </c>
      <c r="S9" s="402">
        <v>0</v>
      </c>
      <c r="T9" s="403">
        <v>0.63</v>
      </c>
      <c r="U9" s="403">
        <v>0.34</v>
      </c>
      <c r="V9" s="403">
        <f t="shared" si="0"/>
        <v>0.53968253968253976</v>
      </c>
    </row>
    <row r="10" spans="1:22" x14ac:dyDescent="0.25">
      <c r="B10" s="397" t="s">
        <v>126</v>
      </c>
      <c r="C10" s="402">
        <v>8</v>
      </c>
      <c r="D10" s="417">
        <v>3.2</v>
      </c>
      <c r="E10" s="404">
        <v>98.8</v>
      </c>
      <c r="F10" s="404">
        <v>26</v>
      </c>
      <c r="G10" s="404">
        <v>192.9</v>
      </c>
      <c r="H10" s="404">
        <v>592.70000000000005</v>
      </c>
      <c r="I10" s="402">
        <v>0.29699999999999999</v>
      </c>
      <c r="J10" s="402">
        <v>2E-3</v>
      </c>
      <c r="K10" s="404">
        <f t="shared" si="1"/>
        <v>0.67340067340067344</v>
      </c>
      <c r="L10" s="402">
        <v>93</v>
      </c>
      <c r="M10" s="402">
        <v>1</v>
      </c>
      <c r="N10" s="402">
        <v>6.17</v>
      </c>
      <c r="O10" s="402">
        <v>0.05</v>
      </c>
      <c r="P10" s="402">
        <v>3.1399999999999997E-2</v>
      </c>
      <c r="Q10" s="402">
        <v>2.0000000000000001E-4</v>
      </c>
      <c r="R10" s="402">
        <v>89</v>
      </c>
      <c r="S10" s="402">
        <v>1</v>
      </c>
      <c r="T10" s="403">
        <v>0.37</v>
      </c>
      <c r="U10" s="403">
        <v>0.47</v>
      </c>
      <c r="V10" s="403">
        <f t="shared" si="0"/>
        <v>1.2702702702702702</v>
      </c>
    </row>
    <row r="11" spans="1:22" x14ac:dyDescent="0.25">
      <c r="B11" s="397" t="s">
        <v>118</v>
      </c>
      <c r="C11" s="402">
        <v>9</v>
      </c>
      <c r="D11" s="417">
        <v>2.2000000000000002</v>
      </c>
      <c r="E11" s="404">
        <v>46.6</v>
      </c>
      <c r="F11" s="404">
        <v>8.1</v>
      </c>
      <c r="G11" s="404">
        <v>109.2</v>
      </c>
      <c r="H11" s="404">
        <v>131.6</v>
      </c>
      <c r="I11" s="402">
        <v>0.54</v>
      </c>
      <c r="J11" s="402">
        <v>0.03</v>
      </c>
      <c r="K11" s="404">
        <f t="shared" si="1"/>
        <v>5.5555555555555554</v>
      </c>
      <c r="L11" s="402">
        <v>246</v>
      </c>
      <c r="M11" s="402">
        <v>12</v>
      </c>
      <c r="N11" s="402">
        <v>16.399999999999999</v>
      </c>
      <c r="O11" s="402">
        <v>0.8</v>
      </c>
      <c r="P11" s="402">
        <v>5.7000000000000002E-2</v>
      </c>
      <c r="Q11" s="402">
        <v>3.0000000000000001E-3</v>
      </c>
      <c r="R11" s="402">
        <v>88</v>
      </c>
      <c r="S11" s="402">
        <v>0</v>
      </c>
      <c r="T11" s="403">
        <v>0.57999999999999996</v>
      </c>
      <c r="U11" s="403">
        <v>0.4</v>
      </c>
      <c r="V11" s="403">
        <f t="shared" si="0"/>
        <v>0.68965517241379315</v>
      </c>
    </row>
    <row r="12" spans="1:22" x14ac:dyDescent="0.25">
      <c r="B12" s="397" t="s">
        <v>128</v>
      </c>
      <c r="C12" s="402">
        <v>10</v>
      </c>
      <c r="D12" s="417">
        <v>6.2</v>
      </c>
      <c r="E12" s="404">
        <v>75.3</v>
      </c>
      <c r="F12" s="404">
        <v>30</v>
      </c>
      <c r="G12" s="404">
        <v>195</v>
      </c>
      <c r="H12" s="404">
        <v>638.29999999999995</v>
      </c>
      <c r="I12" s="402">
        <v>0.34</v>
      </c>
      <c r="J12" s="402">
        <v>0.01</v>
      </c>
      <c r="K12" s="404">
        <f t="shared" si="1"/>
        <v>2.9411764705882351</v>
      </c>
      <c r="L12" s="402">
        <v>55</v>
      </c>
      <c r="M12" s="402">
        <v>2</v>
      </c>
      <c r="N12" s="402">
        <v>3.6</v>
      </c>
      <c r="O12" s="402">
        <v>0.1</v>
      </c>
      <c r="P12" s="402">
        <v>3.5999999999999997E-2</v>
      </c>
      <c r="Q12" s="402">
        <v>1E-3</v>
      </c>
      <c r="R12" s="402">
        <v>88</v>
      </c>
      <c r="S12" s="402">
        <v>1</v>
      </c>
      <c r="T12" s="403">
        <v>0.35</v>
      </c>
      <c r="U12" s="403">
        <v>0.45</v>
      </c>
      <c r="V12" s="403">
        <f t="shared" si="0"/>
        <v>1.2857142857142858</v>
      </c>
    </row>
    <row r="13" spans="1:22" x14ac:dyDescent="0.25">
      <c r="A13" s="401" t="s">
        <v>258</v>
      </c>
      <c r="B13" s="397" t="s">
        <v>100</v>
      </c>
      <c r="C13" s="402">
        <v>11</v>
      </c>
      <c r="D13" s="417">
        <v>1.5</v>
      </c>
      <c r="E13" s="404">
        <v>103.5</v>
      </c>
      <c r="F13" s="404">
        <v>28.8</v>
      </c>
      <c r="G13" s="404">
        <v>204.1</v>
      </c>
      <c r="H13" s="404">
        <v>596.29999999999995</v>
      </c>
      <c r="I13" s="402">
        <v>0.249</v>
      </c>
      <c r="J13" s="402">
        <v>7.0000000000000001E-3</v>
      </c>
      <c r="K13" s="404">
        <f t="shared" si="1"/>
        <v>2.8112449799196786</v>
      </c>
      <c r="L13" s="402">
        <v>166</v>
      </c>
      <c r="M13" s="402">
        <v>4</v>
      </c>
      <c r="N13" s="402">
        <v>11.1</v>
      </c>
      <c r="O13" s="402">
        <v>0.3</v>
      </c>
      <c r="P13" s="402">
        <v>2.63E-2</v>
      </c>
      <c r="Q13" s="402">
        <v>6.9999999999999999E-4</v>
      </c>
      <c r="R13" s="402">
        <v>90</v>
      </c>
      <c r="S13" s="402">
        <v>0</v>
      </c>
      <c r="T13" s="403">
        <v>1.86</v>
      </c>
      <c r="U13" s="403">
        <v>0.44</v>
      </c>
      <c r="V13" s="403">
        <f t="shared" si="0"/>
        <v>0.23655913978494622</v>
      </c>
    </row>
    <row r="14" spans="1:22" x14ac:dyDescent="0.25">
      <c r="B14" s="397" t="s">
        <v>102</v>
      </c>
      <c r="C14" s="402">
        <v>12</v>
      </c>
      <c r="D14" s="417">
        <v>2.8</v>
      </c>
      <c r="E14" s="404">
        <v>85</v>
      </c>
      <c r="F14" s="404">
        <v>21.4</v>
      </c>
      <c r="G14" s="404">
        <v>174.6</v>
      </c>
      <c r="H14" s="404">
        <v>491.1</v>
      </c>
      <c r="I14" s="402">
        <v>0.36299999999999999</v>
      </c>
      <c r="J14" s="402">
        <v>7.0000000000000001E-3</v>
      </c>
      <c r="K14" s="404">
        <f t="shared" si="1"/>
        <v>1.9283746556473829</v>
      </c>
      <c r="L14" s="402">
        <v>130</v>
      </c>
      <c r="M14" s="402">
        <v>2</v>
      </c>
      <c r="N14" s="402">
        <v>8.6</v>
      </c>
      <c r="O14" s="402">
        <v>0.1</v>
      </c>
      <c r="P14" s="402">
        <v>3.8399999999999997E-2</v>
      </c>
      <c r="Q14" s="402">
        <v>6.9999999999999999E-4</v>
      </c>
      <c r="R14" s="402">
        <v>89</v>
      </c>
      <c r="S14" s="402">
        <v>1</v>
      </c>
      <c r="T14" s="403">
        <v>1.37</v>
      </c>
      <c r="U14" s="403">
        <v>0.56000000000000005</v>
      </c>
      <c r="V14" s="403">
        <f t="shared" si="0"/>
        <v>0.40875912408759124</v>
      </c>
    </row>
    <row r="15" spans="1:22" x14ac:dyDescent="0.25">
      <c r="B15" s="397" t="s">
        <v>107</v>
      </c>
      <c r="C15" s="402">
        <v>13</v>
      </c>
      <c r="D15" s="417">
        <v>5.5</v>
      </c>
      <c r="E15" s="404">
        <v>117.3</v>
      </c>
      <c r="F15" s="404">
        <v>29.3</v>
      </c>
      <c r="G15" s="404">
        <v>260</v>
      </c>
      <c r="H15" s="404">
        <v>383.4</v>
      </c>
      <c r="I15" s="402">
        <v>0.7</v>
      </c>
      <c r="J15" s="402">
        <v>0.08</v>
      </c>
      <c r="K15" s="404">
        <f t="shared" si="1"/>
        <v>11.428571428571429</v>
      </c>
      <c r="L15" s="402">
        <v>127</v>
      </c>
      <c r="M15" s="402">
        <v>16</v>
      </c>
      <c r="N15" s="402">
        <v>8</v>
      </c>
      <c r="O15" s="402">
        <v>1</v>
      </c>
      <c r="P15" s="402">
        <v>7.3999999999999996E-2</v>
      </c>
      <c r="Q15" s="402">
        <v>8.9999999999999993E-3</v>
      </c>
      <c r="R15" s="402">
        <v>92</v>
      </c>
      <c r="S15" s="402">
        <v>1</v>
      </c>
      <c r="T15" s="403">
        <v>1.84</v>
      </c>
      <c r="U15" s="403">
        <v>1.24</v>
      </c>
      <c r="V15" s="403">
        <f t="shared" si="0"/>
        <v>0.67391304347826086</v>
      </c>
    </row>
    <row r="16" spans="1:22" x14ac:dyDescent="0.25">
      <c r="B16" s="397" t="s">
        <v>110</v>
      </c>
      <c r="C16" s="402">
        <v>14</v>
      </c>
      <c r="D16" s="417">
        <v>7.5</v>
      </c>
      <c r="E16" s="404">
        <v>97</v>
      </c>
      <c r="F16" s="404">
        <v>28.3</v>
      </c>
      <c r="G16" s="404">
        <v>268.2</v>
      </c>
      <c r="H16" s="404">
        <v>731.1</v>
      </c>
      <c r="I16" s="402">
        <v>0.27</v>
      </c>
      <c r="J16" s="402">
        <v>0.01</v>
      </c>
      <c r="K16" s="404">
        <f t="shared" si="1"/>
        <v>3.7037037037037033</v>
      </c>
      <c r="L16" s="402">
        <v>36</v>
      </c>
      <c r="M16" s="402">
        <v>2</v>
      </c>
      <c r="N16" s="402">
        <v>2.4</v>
      </c>
      <c r="O16" s="402">
        <v>0.1</v>
      </c>
      <c r="P16" s="402">
        <v>2.8000000000000001E-2</v>
      </c>
      <c r="Q16" s="402">
        <v>1E-3</v>
      </c>
      <c r="R16" s="402">
        <v>90</v>
      </c>
      <c r="S16" s="402">
        <v>1</v>
      </c>
      <c r="T16" s="403">
        <v>1.73</v>
      </c>
      <c r="U16" s="403">
        <v>0.21</v>
      </c>
      <c r="V16" s="403">
        <f t="shared" si="0"/>
        <v>0.12138728323699421</v>
      </c>
    </row>
    <row r="17" spans="1:22" x14ac:dyDescent="0.25">
      <c r="A17" s="401" t="s">
        <v>257</v>
      </c>
      <c r="B17" s="397" t="s">
        <v>112</v>
      </c>
      <c r="C17" s="402">
        <v>15</v>
      </c>
      <c r="D17" s="417">
        <v>3.1</v>
      </c>
      <c r="E17" s="404">
        <v>99</v>
      </c>
      <c r="F17" s="404">
        <v>25.7</v>
      </c>
      <c r="G17" s="404">
        <v>194</v>
      </c>
      <c r="H17" s="404">
        <v>593.20000000000005</v>
      </c>
      <c r="I17" s="402">
        <v>0.32</v>
      </c>
      <c r="J17" s="402">
        <v>0.01</v>
      </c>
      <c r="K17" s="404">
        <f t="shared" si="1"/>
        <v>3.125</v>
      </c>
      <c r="L17" s="402">
        <v>103</v>
      </c>
      <c r="M17" s="402">
        <v>4</v>
      </c>
      <c r="N17" s="402">
        <v>6.8</v>
      </c>
      <c r="O17" s="402">
        <v>0.2</v>
      </c>
      <c r="P17" s="402">
        <v>3.4000000000000002E-2</v>
      </c>
      <c r="Q17" s="402">
        <v>1E-3</v>
      </c>
      <c r="R17" s="402">
        <v>91</v>
      </c>
      <c r="S17" s="402">
        <v>0</v>
      </c>
      <c r="T17" s="403">
        <v>1.88</v>
      </c>
      <c r="U17" s="403">
        <v>0.54</v>
      </c>
      <c r="V17" s="403">
        <f t="shared" si="0"/>
        <v>0.28723404255319152</v>
      </c>
    </row>
    <row r="18" spans="1:22" x14ac:dyDescent="0.25">
      <c r="B18" s="397" t="s">
        <v>136</v>
      </c>
      <c r="C18" s="402">
        <v>16</v>
      </c>
      <c r="D18" s="417">
        <v>5.5</v>
      </c>
      <c r="E18" s="404">
        <v>117.4</v>
      </c>
      <c r="F18" s="404">
        <v>26.3</v>
      </c>
      <c r="G18" s="404">
        <v>186.1</v>
      </c>
      <c r="H18" s="404">
        <v>611.29999999999995</v>
      </c>
      <c r="I18" s="402">
        <v>0.34</v>
      </c>
      <c r="J18" s="402">
        <v>0.04</v>
      </c>
      <c r="K18" s="404">
        <f t="shared" si="1"/>
        <v>11.76470588235294</v>
      </c>
      <c r="L18" s="402">
        <v>63</v>
      </c>
      <c r="M18" s="402">
        <v>8</v>
      </c>
      <c r="N18" s="402">
        <v>4.2</v>
      </c>
      <c r="O18" s="402">
        <v>0.5</v>
      </c>
      <c r="P18" s="402">
        <v>3.5999999999999997E-2</v>
      </c>
      <c r="Q18" s="402">
        <v>4.0000000000000001E-3</v>
      </c>
      <c r="R18" s="402">
        <v>91</v>
      </c>
      <c r="S18" s="402">
        <v>0</v>
      </c>
      <c r="T18" s="403">
        <v>1.93</v>
      </c>
      <c r="U18" s="403">
        <v>0.55000000000000004</v>
      </c>
      <c r="V18" s="403">
        <f t="shared" si="0"/>
        <v>0.28497409326424872</v>
      </c>
    </row>
    <row r="19" spans="1:22" x14ac:dyDescent="0.25">
      <c r="B19" s="397" t="s">
        <v>123</v>
      </c>
      <c r="C19" s="402">
        <v>17</v>
      </c>
      <c r="D19" s="417">
        <v>7</v>
      </c>
      <c r="E19" s="404">
        <v>77.900000000000006</v>
      </c>
      <c r="F19" s="404">
        <v>26</v>
      </c>
      <c r="G19" s="404">
        <v>343.8</v>
      </c>
      <c r="H19" s="404">
        <v>672.8</v>
      </c>
      <c r="I19" s="402">
        <v>0.16</v>
      </c>
      <c r="J19" s="402">
        <v>0.08</v>
      </c>
      <c r="K19" s="404">
        <f t="shared" si="1"/>
        <v>50</v>
      </c>
      <c r="L19" s="402">
        <v>23</v>
      </c>
      <c r="M19" s="402">
        <v>13</v>
      </c>
      <c r="N19" s="402">
        <v>1.5</v>
      </c>
      <c r="O19" s="402">
        <v>0.8</v>
      </c>
      <c r="P19" s="402">
        <v>1.7000000000000001E-2</v>
      </c>
      <c r="Q19" s="402">
        <v>8.9999999999999993E-3</v>
      </c>
      <c r="R19" s="402">
        <v>89</v>
      </c>
      <c r="S19" s="402">
        <v>2</v>
      </c>
      <c r="T19" s="403">
        <v>1.51</v>
      </c>
      <c r="U19" s="403">
        <v>0.17</v>
      </c>
      <c r="V19" s="403">
        <f t="shared" si="0"/>
        <v>0.11258278145695365</v>
      </c>
    </row>
    <row r="20" spans="1:22" x14ac:dyDescent="0.25">
      <c r="A20" s="401" t="s">
        <v>256</v>
      </c>
      <c r="B20" s="397" t="s">
        <v>100</v>
      </c>
      <c r="C20" s="402">
        <v>18</v>
      </c>
      <c r="D20" s="417">
        <v>4.8</v>
      </c>
      <c r="E20" s="404">
        <v>68.900000000000006</v>
      </c>
      <c r="F20" s="404">
        <v>20.6</v>
      </c>
      <c r="G20" s="404">
        <v>152.19999999999999</v>
      </c>
      <c r="H20" s="404">
        <v>311.7</v>
      </c>
      <c r="I20" s="402">
        <v>0.52</v>
      </c>
      <c r="J20" s="402">
        <v>0.04</v>
      </c>
      <c r="K20" s="404">
        <v>8</v>
      </c>
      <c r="L20" s="402">
        <v>109</v>
      </c>
      <c r="M20" s="402">
        <v>8</v>
      </c>
      <c r="N20" s="402">
        <v>7.2</v>
      </c>
      <c r="O20" s="402">
        <v>0.5</v>
      </c>
      <c r="P20" s="402">
        <v>5.5E-2</v>
      </c>
      <c r="Q20" s="402">
        <v>4.0000000000000001E-3</v>
      </c>
      <c r="R20" s="402">
        <v>86</v>
      </c>
      <c r="S20" s="402">
        <v>1</v>
      </c>
      <c r="T20" s="403">
        <v>1.222</v>
      </c>
      <c r="U20" s="403">
        <v>0.69199999999999995</v>
      </c>
      <c r="V20" s="403">
        <f t="shared" si="0"/>
        <v>0.56628477905073649</v>
      </c>
    </row>
    <row r="21" spans="1:22" x14ac:dyDescent="0.25">
      <c r="B21" s="397" t="s">
        <v>102</v>
      </c>
      <c r="C21" s="402">
        <v>19</v>
      </c>
      <c r="D21" s="417">
        <v>3.3</v>
      </c>
      <c r="E21" s="404">
        <v>113.4</v>
      </c>
      <c r="F21" s="404">
        <v>33.700000000000003</v>
      </c>
      <c r="G21" s="404">
        <v>190.2</v>
      </c>
      <c r="H21" s="404">
        <v>513.20000000000005</v>
      </c>
      <c r="I21" s="402">
        <v>0.4</v>
      </c>
      <c r="J21" s="402">
        <v>0.02</v>
      </c>
      <c r="K21" s="404">
        <v>5</v>
      </c>
      <c r="L21" s="402">
        <v>122</v>
      </c>
      <c r="M21" s="402">
        <v>8</v>
      </c>
      <c r="N21" s="402">
        <v>8.1</v>
      </c>
      <c r="O21" s="402">
        <v>0.5</v>
      </c>
      <c r="P21" s="402">
        <v>4.2000000000000003E-2</v>
      </c>
      <c r="Q21" s="402">
        <v>3.0000000000000001E-3</v>
      </c>
      <c r="R21" s="402">
        <v>83</v>
      </c>
      <c r="S21" s="402">
        <v>0</v>
      </c>
      <c r="T21" s="403">
        <v>1.3819999999999999</v>
      </c>
      <c r="U21" s="403">
        <v>0.64500000000000002</v>
      </c>
      <c r="V21" s="403">
        <f t="shared" si="0"/>
        <v>0.46671490593342985</v>
      </c>
    </row>
    <row r="22" spans="1:22" x14ac:dyDescent="0.25">
      <c r="B22" s="397" t="s">
        <v>107</v>
      </c>
      <c r="C22" s="402">
        <v>20</v>
      </c>
      <c r="D22" s="417">
        <v>2.7</v>
      </c>
      <c r="E22" s="404">
        <v>76.8</v>
      </c>
      <c r="F22" s="404">
        <v>18</v>
      </c>
      <c r="G22" s="404">
        <v>155.1</v>
      </c>
      <c r="H22" s="404">
        <v>382.5</v>
      </c>
      <c r="I22" s="402">
        <v>0.46</v>
      </c>
      <c r="J22" s="402">
        <v>0.01</v>
      </c>
      <c r="K22" s="404">
        <v>2</v>
      </c>
      <c r="L22" s="402">
        <v>169</v>
      </c>
      <c r="M22" s="402">
        <v>4</v>
      </c>
      <c r="N22" s="402">
        <v>11.3</v>
      </c>
      <c r="O22" s="402">
        <v>0.3</v>
      </c>
      <c r="P22" s="402">
        <v>4.8000000000000001E-2</v>
      </c>
      <c r="Q22" s="402">
        <v>1E-3</v>
      </c>
      <c r="R22" s="402">
        <v>85</v>
      </c>
      <c r="S22" s="402">
        <v>0</v>
      </c>
      <c r="T22" s="403">
        <v>1.1970000000000001</v>
      </c>
      <c r="U22" s="403">
        <v>0.69399999999999995</v>
      </c>
      <c r="V22" s="403">
        <f t="shared" si="0"/>
        <v>0.57978279030910607</v>
      </c>
    </row>
    <row r="23" spans="1:22" x14ac:dyDescent="0.25">
      <c r="B23" s="397" t="s">
        <v>110</v>
      </c>
      <c r="C23" s="402">
        <v>21</v>
      </c>
      <c r="D23" s="417">
        <v>7.3</v>
      </c>
      <c r="E23" s="404">
        <v>107.1</v>
      </c>
      <c r="F23" s="404">
        <v>17.399999999999999</v>
      </c>
      <c r="G23" s="404">
        <v>251.4</v>
      </c>
      <c r="H23" s="404">
        <v>640.6</v>
      </c>
      <c r="I23" s="402">
        <v>0.3649</v>
      </c>
      <c r="J23" s="402">
        <v>5.9999999999999995E-4</v>
      </c>
      <c r="K23" s="404">
        <v>0</v>
      </c>
      <c r="L23" s="402">
        <v>50</v>
      </c>
      <c r="M23" s="402">
        <v>0</v>
      </c>
      <c r="N23" s="404">
        <v>3.3333333333333299</v>
      </c>
      <c r="O23" s="402">
        <v>0</v>
      </c>
      <c r="P23" s="402">
        <v>3.8609999999999998E-2</v>
      </c>
      <c r="Q23" s="419">
        <v>6.9999999999999994E-5</v>
      </c>
      <c r="R23" s="402">
        <v>85</v>
      </c>
      <c r="S23" s="402">
        <v>1</v>
      </c>
      <c r="T23" s="403">
        <v>1.5880000000000001</v>
      </c>
      <c r="U23" s="403">
        <v>0.45600000000000002</v>
      </c>
      <c r="V23" s="403">
        <f t="shared" si="0"/>
        <v>0.2871536523929471</v>
      </c>
    </row>
    <row r="24" spans="1:22" x14ac:dyDescent="0.25">
      <c r="B24" s="397" t="s">
        <v>112</v>
      </c>
      <c r="C24" s="402">
        <v>22</v>
      </c>
      <c r="D24" s="417">
        <v>5.5</v>
      </c>
      <c r="E24" s="404">
        <v>144</v>
      </c>
      <c r="F24" s="404">
        <v>30</v>
      </c>
      <c r="G24" s="404">
        <v>290.60000000000002</v>
      </c>
      <c r="H24" s="404">
        <v>600</v>
      </c>
      <c r="I24" s="402">
        <v>0.38</v>
      </c>
      <c r="J24" s="402">
        <v>0.02</v>
      </c>
      <c r="K24" s="404">
        <v>5</v>
      </c>
      <c r="L24" s="402">
        <v>69</v>
      </c>
      <c r="M24" s="402">
        <v>4</v>
      </c>
      <c r="N24" s="402">
        <v>4.5999999999999996</v>
      </c>
      <c r="O24" s="402">
        <v>0.2</v>
      </c>
      <c r="P24" s="402">
        <v>0.04</v>
      </c>
      <c r="Q24" s="402">
        <v>2E-3</v>
      </c>
      <c r="R24" s="402">
        <v>84</v>
      </c>
      <c r="S24" s="402">
        <v>1</v>
      </c>
      <c r="T24" s="403">
        <v>1.3620000000000001</v>
      </c>
      <c r="U24" s="403">
        <v>0.65500000000000003</v>
      </c>
      <c r="V24" s="403">
        <f t="shared" si="0"/>
        <v>0.48091042584434651</v>
      </c>
    </row>
    <row r="25" spans="1:22" x14ac:dyDescent="0.25">
      <c r="A25" s="401" t="s">
        <v>255</v>
      </c>
      <c r="B25" s="397" t="s">
        <v>136</v>
      </c>
      <c r="C25" s="402">
        <v>23</v>
      </c>
      <c r="D25" s="417">
        <v>2.5</v>
      </c>
      <c r="E25" s="404">
        <v>91.7</v>
      </c>
      <c r="F25" s="404">
        <v>22.6</v>
      </c>
      <c r="G25" s="404">
        <v>174.9</v>
      </c>
      <c r="H25" s="404">
        <v>478.2</v>
      </c>
      <c r="I25" s="402">
        <v>0.39</v>
      </c>
      <c r="J25" s="402">
        <v>0.02</v>
      </c>
      <c r="K25" s="404">
        <v>5</v>
      </c>
      <c r="L25" s="402">
        <v>86</v>
      </c>
      <c r="M25" s="402">
        <v>5</v>
      </c>
      <c r="N25" s="402">
        <v>5.7</v>
      </c>
      <c r="O25" s="402">
        <v>0.3</v>
      </c>
      <c r="P25" s="402">
        <v>4.1000000000000002E-2</v>
      </c>
      <c r="Q25" s="402">
        <v>2E-3</v>
      </c>
      <c r="R25" s="402">
        <v>85</v>
      </c>
      <c r="S25" s="402">
        <v>0</v>
      </c>
      <c r="T25" s="403">
        <v>1.5489999999999999</v>
      </c>
      <c r="U25" s="403">
        <v>0.47899999999999998</v>
      </c>
      <c r="V25" s="403">
        <f t="shared" si="0"/>
        <v>0.30923176242737249</v>
      </c>
    </row>
    <row r="26" spans="1:22" x14ac:dyDescent="0.25">
      <c r="B26" s="397" t="s">
        <v>123</v>
      </c>
      <c r="C26" s="402">
        <v>24</v>
      </c>
      <c r="D26" s="417">
        <v>6.4</v>
      </c>
      <c r="E26" s="404">
        <v>124.8</v>
      </c>
      <c r="F26" s="404">
        <v>25.1</v>
      </c>
      <c r="G26" s="404">
        <v>248.8</v>
      </c>
      <c r="H26" s="404">
        <v>560.5</v>
      </c>
      <c r="I26" s="402">
        <v>0.52</v>
      </c>
      <c r="J26" s="402">
        <v>0.03</v>
      </c>
      <c r="K26" s="404">
        <v>6</v>
      </c>
      <c r="L26" s="402">
        <v>156</v>
      </c>
      <c r="M26" s="402">
        <v>8</v>
      </c>
      <c r="N26" s="402">
        <v>10.4</v>
      </c>
      <c r="O26" s="402">
        <v>0.6</v>
      </c>
      <c r="P26" s="402">
        <v>5.5E-2</v>
      </c>
      <c r="Q26" s="402">
        <v>3.0000000000000001E-3</v>
      </c>
      <c r="R26" s="402">
        <v>86</v>
      </c>
      <c r="S26" s="402">
        <v>1</v>
      </c>
      <c r="T26" s="403">
        <v>1.91</v>
      </c>
      <c r="U26" s="403">
        <v>0.42499999999999999</v>
      </c>
      <c r="V26" s="403">
        <f t="shared" si="0"/>
        <v>0.22251308900523561</v>
      </c>
    </row>
    <row r="27" spans="1:22" x14ac:dyDescent="0.25">
      <c r="B27" s="397" t="s">
        <v>117</v>
      </c>
      <c r="C27" s="402">
        <v>25</v>
      </c>
      <c r="D27" s="417">
        <v>6.5</v>
      </c>
      <c r="E27" s="404">
        <v>99.4</v>
      </c>
      <c r="F27" s="404">
        <v>27.2</v>
      </c>
      <c r="G27" s="404">
        <v>274</v>
      </c>
      <c r="H27" s="404">
        <v>807.8</v>
      </c>
      <c r="I27" s="402">
        <v>0.14000000000000001</v>
      </c>
      <c r="J27" s="402">
        <v>0.09</v>
      </c>
      <c r="K27" s="404">
        <v>64</v>
      </c>
      <c r="L27" s="402">
        <v>55</v>
      </c>
      <c r="M27" s="402">
        <v>35</v>
      </c>
      <c r="N27" s="402">
        <v>4</v>
      </c>
      <c r="O27" s="402">
        <v>2</v>
      </c>
      <c r="P27" s="402">
        <v>1.4E-2</v>
      </c>
      <c r="Q27" s="402">
        <v>8.9999999999999993E-3</v>
      </c>
      <c r="R27" s="402">
        <v>80</v>
      </c>
      <c r="S27" s="402">
        <v>4</v>
      </c>
      <c r="T27" s="403">
        <v>1.5149999999999999</v>
      </c>
      <c r="U27" s="403">
        <v>0.122</v>
      </c>
      <c r="V27" s="403">
        <f t="shared" si="0"/>
        <v>8.0528052805280526E-2</v>
      </c>
    </row>
    <row r="28" spans="1:22" x14ac:dyDescent="0.25">
      <c r="A28" s="401" t="s">
        <v>254</v>
      </c>
      <c r="B28" s="397" t="s">
        <v>100</v>
      </c>
      <c r="C28" s="402">
        <v>26</v>
      </c>
      <c r="D28" s="417">
        <v>3.4</v>
      </c>
      <c r="E28" s="404">
        <v>104</v>
      </c>
      <c r="F28" s="404">
        <v>30.9</v>
      </c>
      <c r="G28" s="404">
        <v>189</v>
      </c>
      <c r="H28" s="404">
        <v>502.6</v>
      </c>
      <c r="I28" s="402">
        <v>1.1000000000000001</v>
      </c>
      <c r="J28" s="402">
        <v>0.03</v>
      </c>
      <c r="K28" s="402">
        <v>3</v>
      </c>
      <c r="L28" s="402">
        <v>323</v>
      </c>
      <c r="M28" s="402">
        <v>9</v>
      </c>
      <c r="N28" s="402">
        <v>21.5</v>
      </c>
      <c r="O28" s="402">
        <v>0.6</v>
      </c>
      <c r="P28" s="402">
        <v>0.11600000000000001</v>
      </c>
      <c r="Q28" s="402">
        <v>3.0000000000000001E-3</v>
      </c>
      <c r="R28" s="402">
        <v>89</v>
      </c>
      <c r="S28" s="402">
        <v>0</v>
      </c>
      <c r="T28" s="403">
        <v>1.3180000000000001</v>
      </c>
      <c r="U28" s="403">
        <v>1.03</v>
      </c>
      <c r="V28" s="403">
        <f t="shared" si="0"/>
        <v>0.78148710166919577</v>
      </c>
    </row>
    <row r="29" spans="1:22" x14ac:dyDescent="0.25">
      <c r="A29" s="401" t="s">
        <v>344</v>
      </c>
      <c r="B29" s="397" t="s">
        <v>102</v>
      </c>
      <c r="C29" s="402">
        <v>27</v>
      </c>
      <c r="D29" s="417">
        <v>2.2000000000000002</v>
      </c>
      <c r="E29" s="404">
        <v>108.8</v>
      </c>
      <c r="F29" s="404">
        <v>31.8</v>
      </c>
      <c r="G29" s="404">
        <v>195.4</v>
      </c>
      <c r="H29" s="404">
        <v>508.5</v>
      </c>
      <c r="I29" s="402">
        <v>0.93</v>
      </c>
      <c r="J29" s="402">
        <v>0.02</v>
      </c>
      <c r="K29" s="402">
        <v>2</v>
      </c>
      <c r="L29" s="402">
        <v>422</v>
      </c>
      <c r="M29" s="402">
        <v>8</v>
      </c>
      <c r="N29" s="402">
        <v>28.1</v>
      </c>
      <c r="O29" s="402">
        <v>0.6</v>
      </c>
      <c r="P29" s="402">
        <v>9.8000000000000004E-2</v>
      </c>
      <c r="Q29" s="402">
        <v>2E-3</v>
      </c>
      <c r="R29" s="402">
        <v>89</v>
      </c>
      <c r="S29" s="402">
        <v>0</v>
      </c>
      <c r="T29" s="403">
        <v>1.3520000000000001</v>
      </c>
      <c r="U29" s="403">
        <v>1.1240000000000001</v>
      </c>
      <c r="V29" s="403">
        <f t="shared" si="0"/>
        <v>0.83136094674556216</v>
      </c>
    </row>
    <row r="30" spans="1:22" x14ac:dyDescent="0.25">
      <c r="B30" s="397" t="s">
        <v>107</v>
      </c>
      <c r="C30" s="402">
        <v>28</v>
      </c>
      <c r="D30" s="417">
        <v>3.8</v>
      </c>
      <c r="E30" s="404">
        <v>94.6</v>
      </c>
      <c r="F30" s="404">
        <v>14.3</v>
      </c>
      <c r="G30" s="404">
        <v>135.5</v>
      </c>
      <c r="H30" s="404">
        <v>305.10000000000002</v>
      </c>
      <c r="I30" s="402">
        <v>1.32</v>
      </c>
      <c r="J30" s="402">
        <v>0.05</v>
      </c>
      <c r="K30" s="402">
        <v>4</v>
      </c>
      <c r="L30" s="402">
        <v>349</v>
      </c>
      <c r="M30" s="402">
        <v>13</v>
      </c>
      <c r="N30" s="402">
        <v>23.2</v>
      </c>
      <c r="O30" s="402">
        <v>0.9</v>
      </c>
      <c r="P30" s="402">
        <v>0.14000000000000001</v>
      </c>
      <c r="Q30" s="402">
        <v>5.0000000000000001E-3</v>
      </c>
      <c r="R30" s="402">
        <v>89</v>
      </c>
      <c r="S30" s="402">
        <v>0</v>
      </c>
      <c r="T30" s="403">
        <v>1.2909999999999999</v>
      </c>
      <c r="U30" s="403">
        <v>0.94799999999999995</v>
      </c>
      <c r="V30" s="403">
        <f t="shared" si="0"/>
        <v>0.73431448489542994</v>
      </c>
    </row>
    <row r="31" spans="1:22" x14ac:dyDescent="0.25">
      <c r="B31" s="397" t="s">
        <v>110</v>
      </c>
      <c r="C31" s="402">
        <v>29</v>
      </c>
      <c r="D31" s="417">
        <v>6.1</v>
      </c>
      <c r="E31" s="404">
        <v>141.19999999999999</v>
      </c>
      <c r="F31" s="404">
        <v>26</v>
      </c>
      <c r="G31" s="404">
        <v>391.9</v>
      </c>
      <c r="H31" s="404">
        <v>399.1</v>
      </c>
      <c r="I31" s="402">
        <v>1.65</v>
      </c>
      <c r="J31" s="402">
        <v>0.02</v>
      </c>
      <c r="K31" s="402">
        <v>1</v>
      </c>
      <c r="L31" s="402">
        <v>271</v>
      </c>
      <c r="M31" s="402">
        <v>4</v>
      </c>
      <c r="N31" s="402">
        <v>18</v>
      </c>
      <c r="O31" s="402">
        <v>0.2</v>
      </c>
      <c r="P31" s="402">
        <v>0.17399999999999999</v>
      </c>
      <c r="Q31" s="402">
        <v>2E-3</v>
      </c>
      <c r="R31" s="402">
        <v>88</v>
      </c>
      <c r="S31" s="402">
        <v>1</v>
      </c>
      <c r="T31" s="403">
        <v>1.8580000000000001</v>
      </c>
      <c r="U31" s="403">
        <v>1.405</v>
      </c>
      <c r="V31" s="403">
        <f t="shared" si="0"/>
        <v>0.75618945102260493</v>
      </c>
    </row>
    <row r="32" spans="1:22" x14ac:dyDescent="0.25">
      <c r="B32" s="397" t="s">
        <v>112</v>
      </c>
      <c r="C32" s="402">
        <v>30</v>
      </c>
      <c r="D32" s="417">
        <v>6.4</v>
      </c>
      <c r="E32" s="404">
        <v>53</v>
      </c>
      <c r="F32" s="404">
        <v>19.3</v>
      </c>
      <c r="G32" s="404">
        <v>284.60000000000002</v>
      </c>
      <c r="H32" s="404">
        <v>725.2</v>
      </c>
      <c r="I32" s="402">
        <v>0.28999999999999998</v>
      </c>
      <c r="J32" s="402">
        <v>0.04</v>
      </c>
      <c r="K32" s="402">
        <v>14</v>
      </c>
      <c r="L32" s="402">
        <v>46</v>
      </c>
      <c r="M32" s="402">
        <v>6</v>
      </c>
      <c r="N32" s="402">
        <v>3</v>
      </c>
      <c r="O32" s="402">
        <v>0.4</v>
      </c>
      <c r="P32" s="402">
        <v>3.1E-2</v>
      </c>
      <c r="Q32" s="402">
        <v>4.0000000000000001E-3</v>
      </c>
      <c r="R32" s="402">
        <v>89</v>
      </c>
      <c r="S32" s="402">
        <v>0</v>
      </c>
      <c r="T32" s="403">
        <v>1.157</v>
      </c>
      <c r="U32" s="403">
        <v>0.19700000000000001</v>
      </c>
      <c r="V32" s="403">
        <f t="shared" si="0"/>
        <v>0.17026793431287815</v>
      </c>
    </row>
    <row r="33" spans="1:22" x14ac:dyDescent="0.25">
      <c r="A33" s="401" t="s">
        <v>253</v>
      </c>
      <c r="B33" s="397" t="s">
        <v>136</v>
      </c>
      <c r="C33" s="402">
        <v>31</v>
      </c>
      <c r="D33" s="417">
        <v>2.4</v>
      </c>
      <c r="E33" s="404">
        <v>93.7</v>
      </c>
      <c r="F33" s="404">
        <v>30.6</v>
      </c>
      <c r="G33" s="404">
        <v>168.3</v>
      </c>
      <c r="H33" s="404">
        <v>395.9</v>
      </c>
      <c r="I33" s="417">
        <v>1</v>
      </c>
      <c r="J33" s="402">
        <v>0.2</v>
      </c>
      <c r="K33" s="402">
        <v>20</v>
      </c>
      <c r="L33" s="402">
        <v>415</v>
      </c>
      <c r="M33" s="402">
        <v>66</v>
      </c>
      <c r="N33" s="402">
        <v>28</v>
      </c>
      <c r="O33" s="402">
        <v>4</v>
      </c>
      <c r="P33" s="402">
        <v>0.11</v>
      </c>
      <c r="Q33" s="402">
        <v>0.02</v>
      </c>
      <c r="R33" s="402">
        <v>91</v>
      </c>
      <c r="S33" s="402">
        <v>1</v>
      </c>
      <c r="T33" s="403">
        <v>1.21</v>
      </c>
      <c r="U33" s="403">
        <v>0.91300000000000003</v>
      </c>
      <c r="V33" s="403">
        <f t="shared" si="0"/>
        <v>0.75454545454545463</v>
      </c>
    </row>
    <row r="34" spans="1:22" x14ac:dyDescent="0.25">
      <c r="B34" s="397" t="s">
        <v>123</v>
      </c>
      <c r="C34" s="402">
        <v>32</v>
      </c>
      <c r="D34" s="417">
        <v>4.2</v>
      </c>
      <c r="E34" s="404">
        <v>79.400000000000006</v>
      </c>
      <c r="F34" s="404">
        <v>11.4</v>
      </c>
      <c r="G34" s="404">
        <v>137.6</v>
      </c>
      <c r="H34" s="404">
        <v>302.60000000000002</v>
      </c>
      <c r="I34" s="402">
        <v>1.24</v>
      </c>
      <c r="J34" s="402">
        <v>0.05</v>
      </c>
      <c r="K34" s="402">
        <v>4</v>
      </c>
      <c r="L34" s="402">
        <v>295</v>
      </c>
      <c r="M34" s="402">
        <v>11</v>
      </c>
      <c r="N34" s="402">
        <v>19.7</v>
      </c>
      <c r="O34" s="402">
        <v>0.8</v>
      </c>
      <c r="P34" s="402">
        <v>0.13100000000000001</v>
      </c>
      <c r="Q34" s="402">
        <v>5.0000000000000001E-3</v>
      </c>
      <c r="R34" s="402">
        <v>90</v>
      </c>
      <c r="S34" s="402">
        <v>1</v>
      </c>
      <c r="T34" s="403">
        <v>1.143</v>
      </c>
      <c r="U34" s="403">
        <v>0.754</v>
      </c>
      <c r="V34" s="403">
        <f t="shared" si="0"/>
        <v>0.65966754155730534</v>
      </c>
    </row>
    <row r="35" spans="1:22" x14ac:dyDescent="0.25">
      <c r="B35" s="397" t="s">
        <v>117</v>
      </c>
      <c r="C35" s="402">
        <v>33</v>
      </c>
      <c r="D35" s="417">
        <v>5.5</v>
      </c>
      <c r="E35" s="404">
        <v>118</v>
      </c>
      <c r="F35" s="404">
        <v>23.2</v>
      </c>
      <c r="G35" s="404">
        <v>353.8</v>
      </c>
      <c r="H35" s="404">
        <v>575.29999999999995</v>
      </c>
      <c r="I35" s="402">
        <v>0.74</v>
      </c>
      <c r="J35" s="402">
        <v>0.01</v>
      </c>
      <c r="K35" s="402">
        <v>1</v>
      </c>
      <c r="L35" s="402">
        <v>134</v>
      </c>
      <c r="M35" s="402">
        <v>3</v>
      </c>
      <c r="N35" s="402">
        <v>8.9</v>
      </c>
      <c r="O35" s="402">
        <v>0.2</v>
      </c>
      <c r="P35" s="402">
        <v>7.8E-2</v>
      </c>
      <c r="Q35" s="402">
        <v>1E-3</v>
      </c>
      <c r="R35" s="402">
        <v>90</v>
      </c>
      <c r="S35" s="402">
        <v>1</v>
      </c>
      <c r="T35" s="403">
        <v>1.4159999999999999</v>
      </c>
      <c r="U35" s="403">
        <v>1.2230000000000001</v>
      </c>
      <c r="V35" s="403">
        <f t="shared" si="0"/>
        <v>0.86370056497175152</v>
      </c>
    </row>
    <row r="36" spans="1:22" x14ac:dyDescent="0.25">
      <c r="B36" s="397" t="s">
        <v>126</v>
      </c>
      <c r="C36" s="402">
        <v>34</v>
      </c>
      <c r="D36" s="417">
        <v>7</v>
      </c>
      <c r="E36" s="404">
        <v>77.400000000000006</v>
      </c>
      <c r="F36" s="404">
        <v>30.3</v>
      </c>
      <c r="G36" s="404">
        <v>346</v>
      </c>
      <c r="H36" s="404">
        <v>573</v>
      </c>
      <c r="I36" s="402">
        <v>0.72</v>
      </c>
      <c r="J36" s="402">
        <v>0.04</v>
      </c>
      <c r="K36" s="402">
        <v>6</v>
      </c>
      <c r="L36" s="402">
        <v>103</v>
      </c>
      <c r="M36" s="402">
        <v>6</v>
      </c>
      <c r="N36" s="402">
        <v>6.8</v>
      </c>
      <c r="O36" s="402">
        <v>0.4</v>
      </c>
      <c r="P36" s="402">
        <v>7.5999999999999998E-2</v>
      </c>
      <c r="Q36" s="402">
        <v>5.0000000000000001E-3</v>
      </c>
      <c r="R36" s="402">
        <v>90</v>
      </c>
      <c r="S36" s="402">
        <v>0</v>
      </c>
      <c r="T36" s="403">
        <v>1.133</v>
      </c>
      <c r="U36" s="403">
        <v>0.88400000000000001</v>
      </c>
      <c r="V36" s="403">
        <f t="shared" si="0"/>
        <v>0.78022947925860553</v>
      </c>
    </row>
    <row r="37" spans="1:22" x14ac:dyDescent="0.25">
      <c r="A37" s="401" t="s">
        <v>252</v>
      </c>
      <c r="B37" s="397" t="s">
        <v>100</v>
      </c>
      <c r="C37" s="402">
        <v>35</v>
      </c>
      <c r="D37" s="417">
        <v>2.9</v>
      </c>
      <c r="E37" s="404">
        <v>100.2</v>
      </c>
      <c r="F37" s="404">
        <v>31.3</v>
      </c>
      <c r="G37" s="404">
        <v>189.2</v>
      </c>
      <c r="H37" s="404">
        <v>502.3</v>
      </c>
      <c r="I37" s="402">
        <v>0.9</v>
      </c>
      <c r="J37" s="402">
        <v>0.1</v>
      </c>
      <c r="K37" s="402">
        <v>11</v>
      </c>
      <c r="L37" s="402">
        <v>320</v>
      </c>
      <c r="M37" s="402">
        <v>35</v>
      </c>
      <c r="N37" s="402">
        <v>21</v>
      </c>
      <c r="O37" s="402">
        <v>2</v>
      </c>
      <c r="P37" s="402">
        <v>0.1</v>
      </c>
      <c r="Q37" s="402">
        <v>0.01</v>
      </c>
      <c r="R37" s="402">
        <v>89</v>
      </c>
      <c r="S37" s="402">
        <v>0</v>
      </c>
      <c r="T37" s="403">
        <v>1.2470000000000001</v>
      </c>
      <c r="U37" s="403">
        <v>0.93300000000000005</v>
      </c>
      <c r="V37" s="403">
        <f t="shared" si="0"/>
        <v>0.74819566960705697</v>
      </c>
    </row>
    <row r="38" spans="1:22" x14ac:dyDescent="0.25">
      <c r="B38" s="397" t="s">
        <v>102</v>
      </c>
      <c r="C38" s="402">
        <v>36</v>
      </c>
      <c r="D38" s="417">
        <v>2.2999999999999998</v>
      </c>
      <c r="E38" s="404">
        <v>112.7</v>
      </c>
      <c r="F38" s="404">
        <v>36.299999999999997</v>
      </c>
      <c r="G38" s="404">
        <v>190.3</v>
      </c>
      <c r="H38" s="404">
        <v>509.9</v>
      </c>
      <c r="I38" s="402">
        <v>0.74</v>
      </c>
      <c r="J38" s="402">
        <v>0.06</v>
      </c>
      <c r="K38" s="402">
        <v>8</v>
      </c>
      <c r="L38" s="402">
        <v>323</v>
      </c>
      <c r="M38" s="402">
        <v>24</v>
      </c>
      <c r="N38" s="402">
        <v>22</v>
      </c>
      <c r="O38" s="402">
        <v>2</v>
      </c>
      <c r="P38" s="402">
        <v>7.9000000000000001E-2</v>
      </c>
      <c r="Q38" s="402">
        <v>6.0000000000000001E-3</v>
      </c>
      <c r="R38" s="402">
        <v>89</v>
      </c>
      <c r="S38" s="402">
        <v>0</v>
      </c>
      <c r="T38" s="403">
        <v>1.3480000000000001</v>
      </c>
      <c r="U38" s="403">
        <v>1.159</v>
      </c>
      <c r="V38" s="403">
        <f t="shared" si="0"/>
        <v>0.85979228486646886</v>
      </c>
    </row>
    <row r="39" spans="1:22" x14ac:dyDescent="0.25">
      <c r="B39" s="397" t="s">
        <v>107</v>
      </c>
      <c r="C39" s="402">
        <v>37</v>
      </c>
      <c r="D39" s="417">
        <v>5.4</v>
      </c>
      <c r="E39" s="404">
        <v>107.2</v>
      </c>
      <c r="F39" s="404">
        <v>20.8</v>
      </c>
      <c r="G39" s="404">
        <v>216.3</v>
      </c>
      <c r="H39" s="404">
        <v>462.1</v>
      </c>
      <c r="I39" s="402">
        <v>1.528</v>
      </c>
      <c r="J39" s="402">
        <v>1E-3</v>
      </c>
      <c r="K39" s="402">
        <v>0</v>
      </c>
      <c r="L39" s="402">
        <v>283</v>
      </c>
      <c r="M39" s="402">
        <v>0</v>
      </c>
      <c r="N39" s="404">
        <v>18.866666666666699</v>
      </c>
      <c r="O39" s="402">
        <v>0</v>
      </c>
      <c r="P39" s="402">
        <v>0.16170000000000001</v>
      </c>
      <c r="Q39" s="402">
        <v>1E-4</v>
      </c>
      <c r="R39" s="402">
        <v>90</v>
      </c>
      <c r="S39" s="402">
        <v>1</v>
      </c>
      <c r="T39" s="403">
        <v>1.4039999999999999</v>
      </c>
      <c r="U39" s="403">
        <v>1.0389999999999999</v>
      </c>
      <c r="V39" s="403">
        <f t="shared" si="0"/>
        <v>0.74002849002849003</v>
      </c>
    </row>
    <row r="40" spans="1:22" x14ac:dyDescent="0.25">
      <c r="B40" s="397" t="s">
        <v>110</v>
      </c>
      <c r="C40" s="402">
        <v>38</v>
      </c>
      <c r="D40" s="417">
        <v>5</v>
      </c>
      <c r="E40" s="404">
        <v>105.1</v>
      </c>
      <c r="F40" s="404">
        <v>18.399999999999999</v>
      </c>
      <c r="G40" s="404">
        <v>175.2</v>
      </c>
      <c r="H40" s="404">
        <v>317.8</v>
      </c>
      <c r="I40" s="402">
        <v>1.35</v>
      </c>
      <c r="J40" s="402">
        <v>0.09</v>
      </c>
      <c r="K40" s="402">
        <v>7</v>
      </c>
      <c r="L40" s="402">
        <v>270</v>
      </c>
      <c r="M40" s="402">
        <v>19</v>
      </c>
      <c r="N40" s="402">
        <v>18</v>
      </c>
      <c r="O40" s="402">
        <v>1</v>
      </c>
      <c r="P40" s="402">
        <v>0.14000000000000001</v>
      </c>
      <c r="Q40" s="402">
        <v>0.01</v>
      </c>
      <c r="R40" s="402">
        <v>90</v>
      </c>
      <c r="S40" s="402">
        <v>1</v>
      </c>
      <c r="T40" s="403">
        <v>1.351</v>
      </c>
      <c r="U40" s="403">
        <v>1.0269999999999999</v>
      </c>
      <c r="V40" s="403">
        <f t="shared" si="0"/>
        <v>0.76017764618800887</v>
      </c>
    </row>
    <row r="41" spans="1:22" x14ac:dyDescent="0.25">
      <c r="B41" s="397" t="s">
        <v>112</v>
      </c>
      <c r="C41" s="402">
        <v>39</v>
      </c>
      <c r="D41" s="417">
        <v>7.2</v>
      </c>
      <c r="E41" s="404">
        <v>130.69999999999999</v>
      </c>
      <c r="F41" s="404">
        <v>35.1</v>
      </c>
      <c r="G41" s="404">
        <v>317</v>
      </c>
      <c r="H41" s="404">
        <v>524.9</v>
      </c>
      <c r="I41" s="402">
        <v>0.87</v>
      </c>
      <c r="J41" s="402">
        <v>0.04</v>
      </c>
      <c r="K41" s="402">
        <v>5</v>
      </c>
      <c r="L41" s="402">
        <v>121</v>
      </c>
      <c r="M41" s="402">
        <v>6</v>
      </c>
      <c r="N41" s="402">
        <v>8.1</v>
      </c>
      <c r="O41" s="402">
        <v>0.4</v>
      </c>
      <c r="P41" s="402">
        <v>9.1999999999999998E-2</v>
      </c>
      <c r="Q41" s="402">
        <v>5.0000000000000001E-3</v>
      </c>
      <c r="R41" s="402">
        <v>90</v>
      </c>
      <c r="S41" s="402">
        <v>1</v>
      </c>
      <c r="T41" s="403">
        <v>1.696</v>
      </c>
      <c r="U41" s="403">
        <v>1.4379999999999999</v>
      </c>
      <c r="V41" s="403">
        <f t="shared" si="0"/>
        <v>0.847877358490566</v>
      </c>
    </row>
    <row r="42" spans="1:22" x14ac:dyDescent="0.25">
      <c r="A42" s="401" t="s">
        <v>251</v>
      </c>
      <c r="B42" s="397" t="s">
        <v>136</v>
      </c>
      <c r="C42" s="402">
        <v>40</v>
      </c>
      <c r="D42" s="417">
        <v>3.4</v>
      </c>
      <c r="E42" s="404">
        <v>107.7</v>
      </c>
      <c r="F42" s="404">
        <v>32.5</v>
      </c>
      <c r="G42" s="404">
        <v>184</v>
      </c>
      <c r="H42" s="404">
        <v>505.4</v>
      </c>
      <c r="I42" s="402">
        <v>1.07</v>
      </c>
      <c r="J42" s="402">
        <v>0.02</v>
      </c>
      <c r="K42" s="402">
        <v>2</v>
      </c>
      <c r="L42" s="402">
        <v>315</v>
      </c>
      <c r="M42" s="402">
        <v>7</v>
      </c>
      <c r="N42" s="402">
        <v>21</v>
      </c>
      <c r="O42" s="402">
        <v>0.5</v>
      </c>
      <c r="P42" s="402">
        <v>0.113</v>
      </c>
      <c r="Q42" s="402">
        <v>3.0000000000000001E-3</v>
      </c>
      <c r="R42" s="402">
        <v>91</v>
      </c>
      <c r="S42" s="402">
        <v>1</v>
      </c>
      <c r="T42" s="403">
        <v>1.341</v>
      </c>
      <c r="U42" s="403">
        <v>1.0740000000000001</v>
      </c>
      <c r="V42" s="403">
        <f t="shared" si="0"/>
        <v>0.80089485458612986</v>
      </c>
    </row>
    <row r="43" spans="1:22" x14ac:dyDescent="0.25">
      <c r="B43" s="397" t="s">
        <v>123</v>
      </c>
      <c r="C43" s="402">
        <v>41</v>
      </c>
      <c r="D43" s="417">
        <v>3.6</v>
      </c>
      <c r="E43" s="404">
        <v>98.9</v>
      </c>
      <c r="F43" s="404">
        <v>25.2</v>
      </c>
      <c r="G43" s="404">
        <v>179.6</v>
      </c>
      <c r="H43" s="404">
        <v>493.3</v>
      </c>
      <c r="I43" s="402">
        <v>1.1950000000000001</v>
      </c>
      <c r="J43" s="402">
        <v>2E-3</v>
      </c>
      <c r="K43" s="402">
        <v>0</v>
      </c>
      <c r="L43" s="402">
        <v>332</v>
      </c>
      <c r="M43" s="402">
        <v>0</v>
      </c>
      <c r="N43" s="417">
        <v>22.133333333333301</v>
      </c>
      <c r="O43" s="402">
        <v>0</v>
      </c>
      <c r="P43" s="402">
        <v>0.1265</v>
      </c>
      <c r="Q43" s="402">
        <v>2.0000000000000001E-4</v>
      </c>
      <c r="R43" s="402">
        <v>90</v>
      </c>
      <c r="S43" s="402">
        <v>0</v>
      </c>
      <c r="T43" s="403">
        <v>1.256</v>
      </c>
      <c r="U43" s="403">
        <v>0.94599999999999995</v>
      </c>
      <c r="V43" s="403">
        <f t="shared" si="0"/>
        <v>0.75318471337579618</v>
      </c>
    </row>
    <row r="44" spans="1:22" x14ac:dyDescent="0.25">
      <c r="B44" s="397" t="s">
        <v>117</v>
      </c>
      <c r="C44" s="402">
        <v>42</v>
      </c>
      <c r="D44" s="417">
        <v>4.5</v>
      </c>
      <c r="E44" s="404">
        <v>87.5</v>
      </c>
      <c r="F44" s="404">
        <v>25.3</v>
      </c>
      <c r="G44" s="404">
        <v>243.1</v>
      </c>
      <c r="H44" s="404">
        <v>305</v>
      </c>
      <c r="I44" s="402">
        <v>1.3</v>
      </c>
      <c r="J44" s="402">
        <v>0.1</v>
      </c>
      <c r="K44" s="402">
        <v>8</v>
      </c>
      <c r="L44" s="402">
        <v>284</v>
      </c>
      <c r="M44" s="402">
        <v>25</v>
      </c>
      <c r="N44" s="402">
        <v>19</v>
      </c>
      <c r="O44" s="402">
        <v>2</v>
      </c>
      <c r="P44" s="402">
        <v>0.14000000000000001</v>
      </c>
      <c r="Q44" s="402">
        <v>0.01</v>
      </c>
      <c r="R44" s="402">
        <v>91</v>
      </c>
      <c r="S44" s="402">
        <v>1</v>
      </c>
      <c r="T44" s="403">
        <v>1.1639999999999999</v>
      </c>
      <c r="U44" s="403">
        <v>0.84799999999999998</v>
      </c>
      <c r="V44" s="403">
        <f t="shared" si="0"/>
        <v>0.72852233676975953</v>
      </c>
    </row>
    <row r="45" spans="1:22" x14ac:dyDescent="0.25">
      <c r="B45" s="397" t="s">
        <v>126</v>
      </c>
      <c r="C45" s="402">
        <v>43</v>
      </c>
      <c r="D45" s="417">
        <v>8</v>
      </c>
      <c r="E45" s="404">
        <v>146.6</v>
      </c>
      <c r="F45" s="404">
        <v>25.2</v>
      </c>
      <c r="G45" s="404">
        <v>342</v>
      </c>
      <c r="H45" s="404">
        <v>583.79999999999995</v>
      </c>
      <c r="I45" s="402">
        <v>0.70299999999999996</v>
      </c>
      <c r="J45" s="402">
        <v>7.0000000000000001E-3</v>
      </c>
      <c r="K45" s="402">
        <v>1</v>
      </c>
      <c r="L45" s="402">
        <v>88</v>
      </c>
      <c r="M45" s="402">
        <v>1</v>
      </c>
      <c r="N45" s="402">
        <v>5.83</v>
      </c>
      <c r="O45" s="402">
        <v>0.05</v>
      </c>
      <c r="P45" s="402">
        <v>7.4399999999999994E-2</v>
      </c>
      <c r="Q45" s="402">
        <v>6.9999999999999999E-4</v>
      </c>
      <c r="R45" s="402">
        <v>89</v>
      </c>
      <c r="S45" s="402">
        <v>1</v>
      </c>
      <c r="T45" s="403">
        <v>1.9079999999999999</v>
      </c>
      <c r="U45" s="403">
        <v>1.619</v>
      </c>
      <c r="V45" s="403">
        <f t="shared" si="0"/>
        <v>0.84853249475890991</v>
      </c>
    </row>
    <row r="46" spans="1:22" x14ac:dyDescent="0.25">
      <c r="A46" s="401" t="s">
        <v>250</v>
      </c>
      <c r="B46" s="397" t="s">
        <v>100</v>
      </c>
      <c r="C46" s="402">
        <v>44</v>
      </c>
      <c r="D46" s="417">
        <v>2.1</v>
      </c>
      <c r="E46" s="404">
        <v>119.4</v>
      </c>
      <c r="F46" s="404">
        <v>38.200000000000003</v>
      </c>
      <c r="G46" s="404">
        <v>208.5</v>
      </c>
      <c r="H46" s="404">
        <v>606.6</v>
      </c>
      <c r="I46" s="402">
        <v>0.35</v>
      </c>
      <c r="J46" s="402">
        <v>0.01</v>
      </c>
      <c r="K46" s="402">
        <v>3</v>
      </c>
      <c r="L46" s="402">
        <v>168</v>
      </c>
      <c r="M46" s="402">
        <v>7</v>
      </c>
      <c r="N46" s="402">
        <v>11.2</v>
      </c>
      <c r="O46" s="402">
        <v>0.5</v>
      </c>
      <c r="P46" s="402">
        <v>3.6999999999999998E-2</v>
      </c>
      <c r="Q46" s="402">
        <v>2E-3</v>
      </c>
      <c r="R46" s="402">
        <v>87</v>
      </c>
      <c r="S46" s="402">
        <v>1</v>
      </c>
      <c r="T46" s="403">
        <v>1.393</v>
      </c>
      <c r="U46" s="403">
        <v>1.4319999999999999</v>
      </c>
      <c r="V46" s="403">
        <f t="shared" si="0"/>
        <v>1.027997128499641</v>
      </c>
    </row>
    <row r="47" spans="1:22" x14ac:dyDescent="0.25">
      <c r="B47" s="397" t="s">
        <v>102</v>
      </c>
      <c r="C47" s="402">
        <v>45</v>
      </c>
      <c r="D47" s="417">
        <v>3.6</v>
      </c>
      <c r="E47" s="404">
        <v>116.9</v>
      </c>
      <c r="F47" s="404">
        <v>33.6</v>
      </c>
      <c r="G47" s="404">
        <v>211.4</v>
      </c>
      <c r="H47" s="404">
        <v>583.5</v>
      </c>
      <c r="I47" s="402">
        <v>0.6</v>
      </c>
      <c r="J47" s="402">
        <v>0.01</v>
      </c>
      <c r="K47" s="402">
        <v>2</v>
      </c>
      <c r="L47" s="402">
        <v>167</v>
      </c>
      <c r="M47" s="402">
        <v>4</v>
      </c>
      <c r="N47" s="402">
        <v>11.1</v>
      </c>
      <c r="O47" s="402">
        <v>0.3</v>
      </c>
      <c r="P47" s="402">
        <v>6.4000000000000001E-2</v>
      </c>
      <c r="Q47" s="402">
        <v>1E-3</v>
      </c>
      <c r="R47" s="402">
        <v>88</v>
      </c>
      <c r="S47" s="402">
        <v>0</v>
      </c>
      <c r="T47" s="403">
        <v>1.4470000000000001</v>
      </c>
      <c r="U47" s="403">
        <v>1.292</v>
      </c>
      <c r="V47" s="403">
        <f t="shared" si="0"/>
        <v>0.89288182446440911</v>
      </c>
    </row>
    <row r="48" spans="1:22" x14ac:dyDescent="0.25">
      <c r="B48" s="397" t="s">
        <v>107</v>
      </c>
      <c r="C48" s="402">
        <v>46</v>
      </c>
      <c r="D48" s="417">
        <v>3.1</v>
      </c>
      <c r="E48" s="404">
        <v>96.3</v>
      </c>
      <c r="F48" s="404">
        <v>24.2</v>
      </c>
      <c r="G48" s="404">
        <v>174.4</v>
      </c>
      <c r="H48" s="404">
        <v>484.1</v>
      </c>
      <c r="I48" s="402">
        <v>1.08</v>
      </c>
      <c r="J48" s="402">
        <v>0.03</v>
      </c>
      <c r="K48" s="402">
        <v>3</v>
      </c>
      <c r="L48" s="402">
        <v>350</v>
      </c>
      <c r="M48" s="402">
        <v>9</v>
      </c>
      <c r="N48" s="404">
        <v>23.3</v>
      </c>
      <c r="O48" s="402">
        <v>0.6</v>
      </c>
      <c r="P48" s="402">
        <v>0.115</v>
      </c>
      <c r="Q48" s="402">
        <v>3.0000000000000001E-3</v>
      </c>
      <c r="R48" s="402">
        <v>88</v>
      </c>
      <c r="S48" s="402">
        <v>0</v>
      </c>
      <c r="T48" s="403">
        <v>1.202</v>
      </c>
      <c r="U48" s="403">
        <v>0.88400000000000001</v>
      </c>
      <c r="V48" s="403">
        <f t="shared" si="0"/>
        <v>0.73544093178036607</v>
      </c>
    </row>
    <row r="49" spans="1:22" x14ac:dyDescent="0.25">
      <c r="B49" s="397" t="s">
        <v>110</v>
      </c>
      <c r="C49" s="402">
        <v>47</v>
      </c>
      <c r="D49" s="417">
        <v>6.2</v>
      </c>
      <c r="E49" s="404">
        <v>131.69999999999999</v>
      </c>
      <c r="F49" s="404">
        <v>21.8</v>
      </c>
      <c r="G49" s="404">
        <v>260.39999999999998</v>
      </c>
      <c r="H49" s="404">
        <v>489.3</v>
      </c>
      <c r="I49" s="402">
        <v>1.4871000000000001</v>
      </c>
      <c r="J49" s="402">
        <v>2.0000000000000001E-4</v>
      </c>
      <c r="K49" s="402">
        <v>0</v>
      </c>
      <c r="L49" s="402">
        <v>240</v>
      </c>
      <c r="M49" s="402">
        <v>0</v>
      </c>
      <c r="N49" s="402">
        <v>16</v>
      </c>
      <c r="O49" s="402">
        <v>0</v>
      </c>
      <c r="P49" s="402">
        <v>0.15737000000000001</v>
      </c>
      <c r="Q49" s="419">
        <v>2.0000000000000002E-5</v>
      </c>
      <c r="R49" s="402">
        <v>87</v>
      </c>
      <c r="S49" s="402">
        <v>1</v>
      </c>
      <c r="T49" s="403">
        <v>1.7070000000000001</v>
      </c>
      <c r="U49" s="403">
        <v>1.31</v>
      </c>
      <c r="V49" s="403">
        <f t="shared" si="0"/>
        <v>0.76742823667252491</v>
      </c>
    </row>
    <row r="50" spans="1:22" x14ac:dyDescent="0.25">
      <c r="A50" s="401" t="s">
        <v>342</v>
      </c>
      <c r="B50" s="397" t="s">
        <v>112</v>
      </c>
      <c r="C50" s="402">
        <v>48</v>
      </c>
      <c r="D50" s="417">
        <v>9.8000000000000007</v>
      </c>
      <c r="E50" s="404">
        <v>98.1</v>
      </c>
      <c r="F50" s="404">
        <v>24.9</v>
      </c>
      <c r="G50" s="404">
        <v>347.6</v>
      </c>
      <c r="H50" s="404">
        <v>322.7</v>
      </c>
      <c r="I50" s="402">
        <v>1.8</v>
      </c>
      <c r="J50" s="402">
        <v>0.08</v>
      </c>
      <c r="K50" s="402">
        <v>4</v>
      </c>
      <c r="L50" s="402">
        <v>184</v>
      </c>
      <c r="M50" s="402">
        <v>8</v>
      </c>
      <c r="N50" s="402">
        <v>12.2</v>
      </c>
      <c r="O50" s="402">
        <v>0.5</v>
      </c>
      <c r="P50" s="402">
        <v>0.19</v>
      </c>
      <c r="Q50" s="402">
        <v>8.0000000000000002E-3</v>
      </c>
      <c r="R50" s="402">
        <v>87</v>
      </c>
      <c r="S50" s="402">
        <v>1</v>
      </c>
      <c r="T50" s="403">
        <v>1.4730000000000001</v>
      </c>
      <c r="U50" s="403">
        <v>0.95199999999999996</v>
      </c>
      <c r="V50" s="403">
        <f t="shared" si="0"/>
        <v>0.64630006788866257</v>
      </c>
    </row>
    <row r="51" spans="1:22" x14ac:dyDescent="0.25">
      <c r="A51" s="401" t="s">
        <v>249</v>
      </c>
      <c r="B51" s="397" t="s">
        <v>136</v>
      </c>
      <c r="C51" s="402">
        <v>49</v>
      </c>
      <c r="D51" s="417">
        <v>2.9</v>
      </c>
      <c r="E51" s="404">
        <v>99.7</v>
      </c>
      <c r="F51" s="404">
        <v>27.9</v>
      </c>
      <c r="G51" s="404">
        <v>176.9</v>
      </c>
      <c r="H51" s="404">
        <v>441.8</v>
      </c>
      <c r="I51" s="402">
        <v>0.99</v>
      </c>
      <c r="J51" s="402">
        <v>0.02</v>
      </c>
      <c r="K51" s="402">
        <v>2</v>
      </c>
      <c r="L51" s="402">
        <v>343</v>
      </c>
      <c r="M51" s="402">
        <v>8</v>
      </c>
      <c r="N51" s="402">
        <v>22.8</v>
      </c>
      <c r="O51" s="402">
        <v>0.5</v>
      </c>
      <c r="P51" s="402">
        <v>0.105</v>
      </c>
      <c r="Q51" s="402">
        <v>2E-3</v>
      </c>
      <c r="R51" s="402">
        <v>88</v>
      </c>
      <c r="S51" s="402">
        <v>1</v>
      </c>
      <c r="T51" s="403">
        <v>1.2390000000000001</v>
      </c>
      <c r="U51" s="402">
        <v>0.94899999999999995</v>
      </c>
      <c r="V51" s="403">
        <f t="shared" si="0"/>
        <v>0.76594027441485057</v>
      </c>
    </row>
    <row r="52" spans="1:22" x14ac:dyDescent="0.25">
      <c r="B52" s="397" t="s">
        <v>123</v>
      </c>
      <c r="C52" s="402">
        <v>50</v>
      </c>
      <c r="D52" s="417">
        <v>4.2</v>
      </c>
      <c r="E52" s="404">
        <v>103.8</v>
      </c>
      <c r="F52" s="404">
        <v>20.3</v>
      </c>
      <c r="G52" s="404">
        <v>167.5</v>
      </c>
      <c r="H52" s="404">
        <v>397</v>
      </c>
      <c r="I52" s="402">
        <v>1.17</v>
      </c>
      <c r="J52" s="402">
        <v>0.06</v>
      </c>
      <c r="K52" s="402">
        <v>5</v>
      </c>
      <c r="L52" s="402">
        <v>280</v>
      </c>
      <c r="M52" s="402">
        <v>15</v>
      </c>
      <c r="N52" s="417">
        <v>18.600000000000001</v>
      </c>
      <c r="O52" s="402">
        <v>1</v>
      </c>
      <c r="P52" s="402">
        <v>0.124</v>
      </c>
      <c r="Q52" s="402">
        <v>6.0000000000000001E-3</v>
      </c>
      <c r="R52" s="402">
        <v>89</v>
      </c>
      <c r="S52" s="402">
        <v>1</v>
      </c>
      <c r="T52" s="403">
        <v>1.333</v>
      </c>
      <c r="U52" s="402">
        <v>0.91800000000000004</v>
      </c>
      <c r="V52" s="403">
        <f t="shared" si="0"/>
        <v>0.68867216804201059</v>
      </c>
    </row>
    <row r="53" spans="1:22" x14ac:dyDescent="0.25">
      <c r="B53" s="397" t="s">
        <v>117</v>
      </c>
      <c r="C53" s="402">
        <v>51</v>
      </c>
      <c r="D53" s="417">
        <v>8.6</v>
      </c>
      <c r="E53" s="404">
        <v>121.8</v>
      </c>
      <c r="F53" s="404">
        <v>24</v>
      </c>
      <c r="G53" s="404">
        <v>287</v>
      </c>
      <c r="H53" s="404">
        <v>494.2</v>
      </c>
      <c r="I53" s="402">
        <v>1.52</v>
      </c>
      <c r="J53" s="402">
        <v>0.02</v>
      </c>
      <c r="K53" s="402">
        <v>1</v>
      </c>
      <c r="L53" s="402">
        <v>176</v>
      </c>
      <c r="M53" s="402">
        <v>3</v>
      </c>
      <c r="N53" s="402">
        <v>11.7</v>
      </c>
      <c r="O53" s="402">
        <v>0.2</v>
      </c>
      <c r="P53" s="402">
        <v>0.16</v>
      </c>
      <c r="Q53" s="402">
        <v>3.0000000000000001E-3</v>
      </c>
      <c r="R53" s="402">
        <v>88</v>
      </c>
      <c r="S53" s="402">
        <v>1</v>
      </c>
      <c r="T53" s="403">
        <v>1.6579999999999999</v>
      </c>
      <c r="U53" s="403">
        <v>1.135</v>
      </c>
      <c r="V53" s="403">
        <f t="shared" si="0"/>
        <v>0.68455971049457176</v>
      </c>
    </row>
    <row r="54" spans="1:22" x14ac:dyDescent="0.25">
      <c r="A54" s="401" t="s">
        <v>248</v>
      </c>
      <c r="B54" s="397" t="s">
        <v>100</v>
      </c>
      <c r="C54" s="402">
        <v>52</v>
      </c>
      <c r="D54" s="417">
        <v>8.9</v>
      </c>
      <c r="E54" s="404">
        <v>103.8</v>
      </c>
      <c r="F54" s="404">
        <v>19.100000000000001</v>
      </c>
      <c r="G54" s="404">
        <v>193.3</v>
      </c>
      <c r="H54" s="404">
        <v>524.6</v>
      </c>
      <c r="I54" s="402">
        <v>1.56</v>
      </c>
      <c r="J54" s="402">
        <v>0.05</v>
      </c>
      <c r="K54" s="402">
        <v>3</v>
      </c>
      <c r="L54" s="402">
        <v>176</v>
      </c>
      <c r="M54" s="402">
        <v>5</v>
      </c>
      <c r="N54" s="402">
        <v>11.7</v>
      </c>
      <c r="O54" s="402">
        <v>0.3</v>
      </c>
      <c r="P54" s="402">
        <v>0.16500000000000001</v>
      </c>
      <c r="Q54" s="402">
        <v>5.0000000000000001E-3</v>
      </c>
      <c r="R54" s="402">
        <v>89</v>
      </c>
      <c r="S54" s="402">
        <v>0</v>
      </c>
      <c r="T54" s="403">
        <v>1.45</v>
      </c>
      <c r="U54" s="403">
        <v>1.008</v>
      </c>
      <c r="V54" s="403">
        <f t="shared" si="0"/>
        <v>0.69517241379310346</v>
      </c>
    </row>
    <row r="55" spans="1:22" x14ac:dyDescent="0.25">
      <c r="B55" s="397" t="s">
        <v>102</v>
      </c>
      <c r="C55" s="402">
        <v>53</v>
      </c>
      <c r="D55" s="417">
        <v>7.6</v>
      </c>
      <c r="E55" s="404">
        <v>104.4</v>
      </c>
      <c r="F55" s="404">
        <v>27.5</v>
      </c>
      <c r="G55" s="404">
        <v>234.2</v>
      </c>
      <c r="H55" s="404">
        <v>561.6</v>
      </c>
      <c r="I55" s="402">
        <v>0.99</v>
      </c>
      <c r="J55" s="402">
        <v>0.05</v>
      </c>
      <c r="K55" s="402">
        <v>5</v>
      </c>
      <c r="L55" s="402">
        <v>131</v>
      </c>
      <c r="M55" s="402">
        <v>7</v>
      </c>
      <c r="N55" s="402">
        <v>8.6999999999999993</v>
      </c>
      <c r="O55" s="402">
        <v>0.5</v>
      </c>
      <c r="P55" s="402">
        <v>0.105</v>
      </c>
      <c r="Q55" s="402">
        <v>6.0000000000000001E-3</v>
      </c>
      <c r="R55" s="402">
        <v>89</v>
      </c>
      <c r="S55" s="402">
        <v>0</v>
      </c>
      <c r="T55" s="403">
        <v>1.407</v>
      </c>
      <c r="U55" s="403">
        <v>1.1220000000000001</v>
      </c>
      <c r="V55" s="403">
        <f t="shared" si="0"/>
        <v>0.79744136460554382</v>
      </c>
    </row>
    <row r="56" spans="1:22" x14ac:dyDescent="0.25">
      <c r="B56" s="397" t="s">
        <v>107</v>
      </c>
      <c r="C56" s="402">
        <v>54</v>
      </c>
      <c r="D56" s="417">
        <v>3</v>
      </c>
      <c r="E56" s="404">
        <v>84.9</v>
      </c>
      <c r="F56" s="404">
        <v>16.8</v>
      </c>
      <c r="G56" s="404">
        <v>144.1</v>
      </c>
      <c r="H56" s="404">
        <v>317.89999999999998</v>
      </c>
      <c r="I56" s="402">
        <v>1.1120000000000001</v>
      </c>
      <c r="J56" s="402">
        <v>4.0000000000000001E-3</v>
      </c>
      <c r="K56" s="402">
        <v>0</v>
      </c>
      <c r="L56" s="402">
        <v>371</v>
      </c>
      <c r="M56" s="402">
        <v>1</v>
      </c>
      <c r="N56" s="404">
        <v>24.73</v>
      </c>
      <c r="O56" s="402">
        <v>0.09</v>
      </c>
      <c r="P56" s="402">
        <v>0.1177</v>
      </c>
      <c r="Q56" s="402">
        <v>4.0000000000000002E-4</v>
      </c>
      <c r="R56" s="402">
        <v>90</v>
      </c>
      <c r="S56" s="402">
        <v>1</v>
      </c>
      <c r="T56" s="403">
        <v>1.0669999999999999</v>
      </c>
      <c r="U56" s="403">
        <v>0.80400000000000005</v>
      </c>
      <c r="V56" s="403">
        <f t="shared" si="0"/>
        <v>0.75351452671040309</v>
      </c>
    </row>
    <row r="57" spans="1:22" x14ac:dyDescent="0.25">
      <c r="B57" s="397" t="s">
        <v>110</v>
      </c>
      <c r="C57" s="402">
        <v>55</v>
      </c>
      <c r="D57" s="417">
        <v>6.4</v>
      </c>
      <c r="E57" s="404">
        <v>127.8</v>
      </c>
      <c r="F57" s="404">
        <v>18.3</v>
      </c>
      <c r="G57" s="404">
        <v>408.6</v>
      </c>
      <c r="H57" s="404">
        <v>690.1</v>
      </c>
      <c r="I57" s="402">
        <v>0.5</v>
      </c>
      <c r="J57" s="402">
        <v>0.03</v>
      </c>
      <c r="K57" s="402">
        <v>6</v>
      </c>
      <c r="L57" s="402">
        <v>79</v>
      </c>
      <c r="M57" s="402">
        <v>4</v>
      </c>
      <c r="N57" s="402">
        <v>5.3</v>
      </c>
      <c r="O57" s="402">
        <v>0.3</v>
      </c>
      <c r="P57" s="402">
        <v>5.2999999999999999E-2</v>
      </c>
      <c r="Q57" s="419">
        <v>3.0000000000000001E-3</v>
      </c>
      <c r="R57" s="402">
        <v>88</v>
      </c>
      <c r="S57" s="402">
        <v>1</v>
      </c>
      <c r="T57" s="403">
        <v>1.37</v>
      </c>
      <c r="U57" s="403">
        <v>0.98799999999999999</v>
      </c>
      <c r="V57" s="403">
        <f t="shared" si="0"/>
        <v>0.7211678832116788</v>
      </c>
    </row>
    <row r="58" spans="1:22" x14ac:dyDescent="0.25">
      <c r="B58" s="397" t="s">
        <v>112</v>
      </c>
      <c r="C58" s="402">
        <v>56</v>
      </c>
      <c r="D58" s="417">
        <v>5.4</v>
      </c>
      <c r="E58" s="404">
        <v>132.6</v>
      </c>
      <c r="F58" s="404">
        <v>12.7</v>
      </c>
      <c r="G58" s="404">
        <v>135</v>
      </c>
      <c r="H58" s="404">
        <v>413.9</v>
      </c>
      <c r="I58" s="402">
        <v>1.47</v>
      </c>
      <c r="J58" s="402">
        <v>0.05</v>
      </c>
      <c r="K58" s="402">
        <v>3</v>
      </c>
      <c r="L58" s="402">
        <v>273</v>
      </c>
      <c r="M58" s="402">
        <v>8</v>
      </c>
      <c r="N58" s="402">
        <v>18.2</v>
      </c>
      <c r="O58" s="402">
        <v>0.6</v>
      </c>
      <c r="P58" s="402">
        <v>0.156</v>
      </c>
      <c r="Q58" s="402">
        <v>5.0000000000000001E-3</v>
      </c>
      <c r="R58" s="402">
        <v>89</v>
      </c>
      <c r="S58" s="402">
        <v>1</v>
      </c>
      <c r="T58" s="403">
        <v>1.627</v>
      </c>
      <c r="U58" s="403">
        <v>1.2789999999999999</v>
      </c>
      <c r="V58" s="403">
        <f t="shared" si="0"/>
        <v>0.7861094038106945</v>
      </c>
    </row>
    <row r="59" spans="1:22" x14ac:dyDescent="0.25">
      <c r="B59" s="397" t="s">
        <v>136</v>
      </c>
      <c r="C59" s="402">
        <v>57</v>
      </c>
      <c r="D59" s="417">
        <v>4.0999999999999996</v>
      </c>
      <c r="E59" s="404">
        <v>96.1</v>
      </c>
      <c r="F59" s="404">
        <v>27.1</v>
      </c>
      <c r="G59" s="404">
        <v>192.8</v>
      </c>
      <c r="H59" s="404">
        <v>479.4</v>
      </c>
      <c r="I59" s="402">
        <v>1.25</v>
      </c>
      <c r="J59" s="402">
        <v>7.0000000000000007E-2</v>
      </c>
      <c r="K59" s="402">
        <v>6</v>
      </c>
      <c r="L59" s="402">
        <v>304</v>
      </c>
      <c r="M59" s="402">
        <v>17</v>
      </c>
      <c r="N59" s="402">
        <v>20</v>
      </c>
      <c r="O59" s="402">
        <v>1</v>
      </c>
      <c r="P59" s="402">
        <v>0.13200000000000001</v>
      </c>
      <c r="Q59" s="402">
        <v>7.0000000000000001E-3</v>
      </c>
      <c r="R59" s="402">
        <v>90</v>
      </c>
      <c r="S59" s="402">
        <v>0</v>
      </c>
      <c r="T59" s="403">
        <v>1.248</v>
      </c>
      <c r="U59" s="402">
        <v>0.94899999999999995</v>
      </c>
      <c r="V59" s="403">
        <f t="shared" si="0"/>
        <v>0.76041666666666663</v>
      </c>
    </row>
    <row r="60" spans="1:22" x14ac:dyDescent="0.25">
      <c r="A60" s="401" t="s">
        <v>247</v>
      </c>
      <c r="B60" s="397" t="s">
        <v>123</v>
      </c>
      <c r="C60" s="402">
        <v>58</v>
      </c>
      <c r="D60" s="417">
        <v>3.2</v>
      </c>
      <c r="E60" s="404">
        <v>96.7</v>
      </c>
      <c r="F60" s="404">
        <v>24.1</v>
      </c>
      <c r="G60" s="404">
        <v>175</v>
      </c>
      <c r="H60" s="404">
        <v>448.4</v>
      </c>
      <c r="I60" s="402">
        <v>1.21</v>
      </c>
      <c r="J60" s="402">
        <v>0.01</v>
      </c>
      <c r="K60" s="402">
        <v>1</v>
      </c>
      <c r="L60" s="402">
        <v>378</v>
      </c>
      <c r="M60" s="402">
        <v>4</v>
      </c>
      <c r="N60" s="417">
        <v>25.2</v>
      </c>
      <c r="O60" s="402">
        <v>0.3</v>
      </c>
      <c r="P60" s="402">
        <v>0.128</v>
      </c>
      <c r="Q60" s="402">
        <v>2E-3</v>
      </c>
      <c r="R60" s="402">
        <v>91</v>
      </c>
      <c r="S60" s="402">
        <v>0</v>
      </c>
      <c r="T60" s="403">
        <v>1.224</v>
      </c>
      <c r="U60" s="402">
        <v>0.96099999999999997</v>
      </c>
      <c r="V60" s="403">
        <f t="shared" si="0"/>
        <v>0.78513071895424835</v>
      </c>
    </row>
    <row r="61" spans="1:22" x14ac:dyDescent="0.25">
      <c r="A61" s="401" t="s">
        <v>246</v>
      </c>
      <c r="B61" s="397" t="s">
        <v>100</v>
      </c>
      <c r="C61" s="402">
        <v>59</v>
      </c>
      <c r="D61" s="417">
        <v>5.5</v>
      </c>
      <c r="E61" s="404">
        <v>104.5</v>
      </c>
      <c r="F61" s="404">
        <v>21.3</v>
      </c>
      <c r="G61" s="404">
        <v>186.4</v>
      </c>
      <c r="H61" s="404">
        <v>479.4</v>
      </c>
      <c r="I61" s="402">
        <v>1.58</v>
      </c>
      <c r="J61" s="402">
        <v>0.04</v>
      </c>
      <c r="K61" s="402">
        <v>3</v>
      </c>
      <c r="L61" s="402">
        <v>287</v>
      </c>
      <c r="M61" s="402">
        <v>7</v>
      </c>
      <c r="N61" s="402">
        <v>19.100000000000001</v>
      </c>
      <c r="O61" s="402">
        <v>0.5</v>
      </c>
      <c r="P61" s="402">
        <v>0.16700000000000001</v>
      </c>
      <c r="Q61" s="402">
        <v>4.0000000000000001E-3</v>
      </c>
      <c r="R61" s="402">
        <v>89</v>
      </c>
      <c r="S61" s="402">
        <v>1</v>
      </c>
      <c r="T61" s="403">
        <v>1.401</v>
      </c>
      <c r="U61" s="403">
        <v>0.998</v>
      </c>
      <c r="V61" s="403">
        <f t="shared" si="0"/>
        <v>0.71234832262669523</v>
      </c>
    </row>
    <row r="62" spans="1:22" x14ac:dyDescent="0.25">
      <c r="B62" s="397" t="s">
        <v>102</v>
      </c>
      <c r="C62" s="402">
        <v>60</v>
      </c>
      <c r="D62" s="417">
        <v>6.8</v>
      </c>
      <c r="E62" s="404">
        <v>104.3</v>
      </c>
      <c r="F62" s="404">
        <v>21.5</v>
      </c>
      <c r="G62" s="404">
        <v>187.3</v>
      </c>
      <c r="H62" s="404">
        <v>480.8</v>
      </c>
      <c r="I62" s="402">
        <v>1.7</v>
      </c>
      <c r="J62" s="402">
        <v>0.1</v>
      </c>
      <c r="K62" s="402">
        <v>6</v>
      </c>
      <c r="L62" s="402">
        <v>257</v>
      </c>
      <c r="M62" s="402">
        <v>20</v>
      </c>
      <c r="N62" s="402">
        <v>17</v>
      </c>
      <c r="O62" s="402">
        <v>1</v>
      </c>
      <c r="P62" s="402">
        <v>0.18</v>
      </c>
      <c r="Q62" s="402">
        <v>0.01</v>
      </c>
      <c r="R62" s="402">
        <v>89</v>
      </c>
      <c r="S62" s="402">
        <v>1</v>
      </c>
      <c r="T62" s="403">
        <v>1.4379999999999999</v>
      </c>
      <c r="U62" s="403">
        <v>1.0069999999999999</v>
      </c>
      <c r="V62" s="403">
        <f t="shared" si="0"/>
        <v>0.70027816411682886</v>
      </c>
    </row>
    <row r="63" spans="1:22" x14ac:dyDescent="0.25">
      <c r="B63" s="397" t="s">
        <v>107</v>
      </c>
      <c r="C63" s="402">
        <v>61</v>
      </c>
      <c r="D63" s="417">
        <v>2.9</v>
      </c>
      <c r="E63" s="404">
        <v>104.4</v>
      </c>
      <c r="F63" s="404">
        <v>27.6</v>
      </c>
      <c r="G63" s="404">
        <v>189.6</v>
      </c>
      <c r="H63" s="404">
        <v>537.70000000000005</v>
      </c>
      <c r="I63" s="402">
        <v>0.76</v>
      </c>
      <c r="J63" s="402">
        <v>0.02</v>
      </c>
      <c r="K63" s="402">
        <v>3</v>
      </c>
      <c r="L63" s="402">
        <v>262</v>
      </c>
      <c r="M63" s="402">
        <v>6</v>
      </c>
      <c r="N63" s="404">
        <v>17.5</v>
      </c>
      <c r="O63" s="402">
        <v>0.4</v>
      </c>
      <c r="P63" s="402">
        <v>0.08</v>
      </c>
      <c r="Q63" s="402">
        <v>2E-3</v>
      </c>
      <c r="R63" s="402">
        <v>89</v>
      </c>
      <c r="S63" s="402">
        <v>1</v>
      </c>
      <c r="T63" s="403">
        <v>1.2989999999999999</v>
      </c>
      <c r="U63" s="403">
        <v>1.1120000000000001</v>
      </c>
      <c r="V63" s="403">
        <f t="shared" si="0"/>
        <v>0.85604311008468059</v>
      </c>
    </row>
    <row r="64" spans="1:22" x14ac:dyDescent="0.25">
      <c r="A64" s="401" t="s">
        <v>343</v>
      </c>
      <c r="B64" s="397" t="s">
        <v>110</v>
      </c>
      <c r="C64" s="402">
        <v>62</v>
      </c>
      <c r="D64" s="417">
        <v>3.9</v>
      </c>
      <c r="E64" s="404">
        <v>112.4</v>
      </c>
      <c r="F64" s="404">
        <v>19</v>
      </c>
      <c r="G64" s="404">
        <v>219.6</v>
      </c>
      <c r="H64" s="404">
        <v>461.5</v>
      </c>
      <c r="I64" s="402">
        <v>1.43</v>
      </c>
      <c r="J64" s="402">
        <v>0.03</v>
      </c>
      <c r="K64" s="402">
        <v>2</v>
      </c>
      <c r="L64" s="402">
        <v>368</v>
      </c>
      <c r="M64" s="402">
        <v>8</v>
      </c>
      <c r="N64" s="402">
        <v>24.5</v>
      </c>
      <c r="O64" s="402">
        <v>0.5</v>
      </c>
      <c r="P64" s="402">
        <v>0.152</v>
      </c>
      <c r="Q64" s="419">
        <v>3.0000000000000001E-3</v>
      </c>
      <c r="R64" s="402">
        <v>88</v>
      </c>
      <c r="S64" s="402">
        <v>0</v>
      </c>
      <c r="T64" s="403">
        <v>1.4339999999999999</v>
      </c>
      <c r="U64" s="403">
        <v>1.113</v>
      </c>
      <c r="V64" s="403">
        <f t="shared" si="0"/>
        <v>0.77615062761506282</v>
      </c>
    </row>
    <row r="65" spans="1:22" x14ac:dyDescent="0.25">
      <c r="B65" s="397" t="s">
        <v>112</v>
      </c>
      <c r="C65" s="402">
        <v>63</v>
      </c>
      <c r="D65" s="417">
        <v>4.7</v>
      </c>
      <c r="E65" s="404">
        <v>158.6</v>
      </c>
      <c r="F65" s="404">
        <v>10</v>
      </c>
      <c r="G65" s="404">
        <v>213.8</v>
      </c>
      <c r="H65" s="404">
        <v>733.9</v>
      </c>
      <c r="I65" s="402">
        <v>1.04</v>
      </c>
      <c r="J65" s="402">
        <v>0.02</v>
      </c>
      <c r="K65" s="402">
        <v>2</v>
      </c>
      <c r="L65" s="402">
        <v>221</v>
      </c>
      <c r="M65" s="402">
        <v>4</v>
      </c>
      <c r="N65" s="402">
        <v>14.7</v>
      </c>
      <c r="O65" s="402">
        <v>0.2</v>
      </c>
      <c r="P65" s="402">
        <v>0.11</v>
      </c>
      <c r="Q65" s="402">
        <v>2E-3</v>
      </c>
      <c r="R65" s="402">
        <v>87</v>
      </c>
      <c r="S65" s="402">
        <v>0</v>
      </c>
      <c r="T65" s="403">
        <v>1.9</v>
      </c>
      <c r="U65" s="403">
        <v>1.581</v>
      </c>
      <c r="V65" s="403">
        <f t="shared" si="0"/>
        <v>0.83210526315789479</v>
      </c>
    </row>
    <row r="66" spans="1:22" x14ac:dyDescent="0.25">
      <c r="A66" s="401" t="s">
        <v>245</v>
      </c>
      <c r="B66" s="397" t="s">
        <v>136</v>
      </c>
      <c r="C66" s="402">
        <v>64</v>
      </c>
      <c r="D66" s="417">
        <v>9.4</v>
      </c>
      <c r="E66" s="404">
        <v>102.5</v>
      </c>
      <c r="F66" s="404">
        <v>23</v>
      </c>
      <c r="G66" s="404">
        <v>223.7</v>
      </c>
      <c r="H66" s="404">
        <v>610.9</v>
      </c>
      <c r="I66" s="402">
        <v>0.63</v>
      </c>
      <c r="J66" s="402">
        <v>0.02</v>
      </c>
      <c r="K66" s="402">
        <v>3</v>
      </c>
      <c r="L66" s="402">
        <v>68</v>
      </c>
      <c r="M66" s="402">
        <v>2</v>
      </c>
      <c r="N66" s="402">
        <v>4.5</v>
      </c>
      <c r="O66" s="402">
        <v>0.1</v>
      </c>
      <c r="P66" s="402">
        <v>6.7000000000000004E-2</v>
      </c>
      <c r="Q66" s="402">
        <v>2E-3</v>
      </c>
      <c r="R66" s="402">
        <v>89</v>
      </c>
      <c r="S66" s="402">
        <v>0</v>
      </c>
      <c r="T66" s="402">
        <v>1.304</v>
      </c>
      <c r="U66" s="402">
        <v>0.89700000000000002</v>
      </c>
      <c r="V66" s="403">
        <f t="shared" si="0"/>
        <v>0.68788343558282206</v>
      </c>
    </row>
    <row r="67" spans="1:22" x14ac:dyDescent="0.25">
      <c r="B67" s="397" t="s">
        <v>123</v>
      </c>
      <c r="C67" s="402">
        <v>65</v>
      </c>
      <c r="D67" s="417">
        <v>4.0999999999999996</v>
      </c>
      <c r="E67" s="404">
        <v>106.7</v>
      </c>
      <c r="F67" s="404">
        <v>23.8</v>
      </c>
      <c r="G67" s="404">
        <v>187.1</v>
      </c>
      <c r="H67" s="404">
        <v>518.79999999999995</v>
      </c>
      <c r="I67" s="402">
        <v>1.1299999999999999</v>
      </c>
      <c r="J67" s="402">
        <v>8.9999999999999993E-3</v>
      </c>
      <c r="K67" s="402">
        <v>1</v>
      </c>
      <c r="L67" s="402">
        <v>276</v>
      </c>
      <c r="M67" s="402">
        <v>2</v>
      </c>
      <c r="N67" s="417">
        <v>18.399999999999999</v>
      </c>
      <c r="O67" s="402">
        <v>0.1</v>
      </c>
      <c r="P67" s="402">
        <v>0.1196</v>
      </c>
      <c r="Q67" s="402">
        <v>8.9999999999999998E-4</v>
      </c>
      <c r="R67" s="402">
        <v>89</v>
      </c>
      <c r="S67" s="402">
        <v>0</v>
      </c>
      <c r="T67" s="403">
        <v>1.385</v>
      </c>
      <c r="U67" s="402">
        <v>1.1359999999999999</v>
      </c>
      <c r="V67" s="403">
        <f t="shared" ref="V67:V86" si="2">U67/T67</f>
        <v>0.82021660649819483</v>
      </c>
    </row>
    <row r="68" spans="1:22" x14ac:dyDescent="0.25">
      <c r="B68" s="397" t="s">
        <v>117</v>
      </c>
      <c r="C68" s="402">
        <v>66</v>
      </c>
      <c r="D68" s="417">
        <v>5.6</v>
      </c>
      <c r="E68" s="404">
        <v>129.5</v>
      </c>
      <c r="F68" s="404">
        <v>10.5</v>
      </c>
      <c r="G68" s="404">
        <v>54.3</v>
      </c>
      <c r="H68" s="404">
        <v>441.9</v>
      </c>
      <c r="I68" s="402">
        <v>1.57</v>
      </c>
      <c r="J68" s="402">
        <v>0.05</v>
      </c>
      <c r="K68" s="402">
        <v>3</v>
      </c>
      <c r="L68" s="402">
        <v>280</v>
      </c>
      <c r="M68" s="402">
        <v>8</v>
      </c>
      <c r="N68" s="402">
        <v>18.7</v>
      </c>
      <c r="O68" s="402">
        <v>0.6</v>
      </c>
      <c r="P68" s="402">
        <v>0.16600000000000001</v>
      </c>
      <c r="Q68" s="402">
        <v>5.0000000000000001E-3</v>
      </c>
      <c r="R68" s="402">
        <v>89</v>
      </c>
      <c r="S68" s="402">
        <v>0</v>
      </c>
      <c r="T68" s="402">
        <v>1.627</v>
      </c>
      <c r="U68" s="402">
        <v>1.33</v>
      </c>
      <c r="V68" s="403">
        <f t="shared" si="2"/>
        <v>0.81745543945912724</v>
      </c>
    </row>
    <row r="69" spans="1:22" x14ac:dyDescent="0.25">
      <c r="A69" s="401" t="s">
        <v>244</v>
      </c>
      <c r="B69" s="397" t="s">
        <v>100</v>
      </c>
      <c r="C69" s="402">
        <v>67</v>
      </c>
      <c r="D69" s="417">
        <v>7.6</v>
      </c>
      <c r="E69" s="404">
        <v>108</v>
      </c>
      <c r="F69" s="404">
        <v>14.3</v>
      </c>
      <c r="G69" s="404">
        <v>180.7</v>
      </c>
      <c r="H69" s="404">
        <v>541</v>
      </c>
      <c r="I69" s="402">
        <v>1.482</v>
      </c>
      <c r="J69" s="402">
        <v>5.0000000000000001E-3</v>
      </c>
      <c r="K69" s="402">
        <v>0</v>
      </c>
      <c r="L69" s="402">
        <v>195</v>
      </c>
      <c r="M69" s="402">
        <v>1</v>
      </c>
      <c r="N69" s="402">
        <v>12.97</v>
      </c>
      <c r="O69" s="402">
        <v>0.05</v>
      </c>
      <c r="P69" s="402">
        <v>0.15679999999999999</v>
      </c>
      <c r="Q69" s="402">
        <v>5.0000000000000001E-4</v>
      </c>
      <c r="R69" s="402">
        <v>88</v>
      </c>
      <c r="S69" s="402">
        <v>1</v>
      </c>
      <c r="T69" s="403">
        <v>1.5029999999999999</v>
      </c>
      <c r="U69" s="403">
        <v>1.1020000000000001</v>
      </c>
      <c r="V69" s="403">
        <f t="shared" si="2"/>
        <v>0.73320026613439804</v>
      </c>
    </row>
    <row r="70" spans="1:22" x14ac:dyDescent="0.25">
      <c r="B70" s="397" t="s">
        <v>102</v>
      </c>
      <c r="C70" s="402">
        <v>68</v>
      </c>
      <c r="D70" s="417">
        <v>7.4</v>
      </c>
      <c r="E70" s="404">
        <v>102.7</v>
      </c>
      <c r="F70" s="404">
        <v>9.3000000000000007</v>
      </c>
      <c r="G70" s="404">
        <v>177.7</v>
      </c>
      <c r="H70" s="404">
        <v>544.9</v>
      </c>
      <c r="I70" s="402">
        <v>1.4</v>
      </c>
      <c r="J70" s="402">
        <v>0.04</v>
      </c>
      <c r="K70" s="402">
        <v>3</v>
      </c>
      <c r="L70" s="402">
        <v>189</v>
      </c>
      <c r="M70" s="402">
        <v>6</v>
      </c>
      <c r="N70" s="402">
        <v>12.6</v>
      </c>
      <c r="O70" s="402">
        <v>0.4</v>
      </c>
      <c r="P70" s="402">
        <v>0.14799999999999999</v>
      </c>
      <c r="Q70" s="402">
        <v>4.0000000000000001E-3</v>
      </c>
      <c r="R70" s="402">
        <v>88</v>
      </c>
      <c r="S70" s="402">
        <v>1</v>
      </c>
      <c r="T70" s="403">
        <v>1.4259999999999999</v>
      </c>
      <c r="U70" s="403">
        <v>1.069</v>
      </c>
      <c r="V70" s="403">
        <f t="shared" si="2"/>
        <v>0.74964936886395517</v>
      </c>
    </row>
    <row r="71" spans="1:22" x14ac:dyDescent="0.25">
      <c r="B71" s="397" t="s">
        <v>107</v>
      </c>
      <c r="C71" s="402">
        <v>69</v>
      </c>
      <c r="D71" s="417">
        <v>5.0999999999999996</v>
      </c>
      <c r="E71" s="404">
        <v>104.7</v>
      </c>
      <c r="F71" s="404">
        <v>22.2</v>
      </c>
      <c r="G71" s="404">
        <v>184.6</v>
      </c>
      <c r="H71" s="404">
        <v>546.1</v>
      </c>
      <c r="I71" s="402">
        <v>1.01</v>
      </c>
      <c r="J71" s="402">
        <v>0.05</v>
      </c>
      <c r="K71" s="402">
        <v>5</v>
      </c>
      <c r="L71" s="402">
        <v>199</v>
      </c>
      <c r="M71" s="402">
        <v>10</v>
      </c>
      <c r="N71" s="404">
        <v>13.3</v>
      </c>
      <c r="O71" s="402">
        <v>0.7</v>
      </c>
      <c r="P71" s="402">
        <v>0.107</v>
      </c>
      <c r="Q71" s="402">
        <v>5.0000000000000001E-3</v>
      </c>
      <c r="R71" s="402">
        <v>89</v>
      </c>
      <c r="S71" s="402">
        <v>0</v>
      </c>
      <c r="T71" s="403">
        <v>1.42</v>
      </c>
      <c r="U71" s="403">
        <v>1.169</v>
      </c>
      <c r="V71" s="403">
        <f t="shared" si="2"/>
        <v>0.82323943661971832</v>
      </c>
    </row>
    <row r="72" spans="1:22" x14ac:dyDescent="0.25">
      <c r="B72" s="397" t="s">
        <v>110</v>
      </c>
      <c r="C72" s="402">
        <v>70</v>
      </c>
      <c r="D72" s="417">
        <v>6.2</v>
      </c>
      <c r="E72" s="404">
        <v>138.69999999999999</v>
      </c>
      <c r="F72" s="404">
        <v>12.6</v>
      </c>
      <c r="G72" s="404">
        <v>404.3</v>
      </c>
      <c r="H72" s="404">
        <v>698.2</v>
      </c>
      <c r="I72" s="402">
        <v>0.42</v>
      </c>
      <c r="J72" s="402">
        <v>0.02</v>
      </c>
      <c r="K72" s="402">
        <v>5</v>
      </c>
      <c r="L72" s="402">
        <v>68</v>
      </c>
      <c r="M72" s="402">
        <v>3</v>
      </c>
      <c r="N72" s="402">
        <v>4.5</v>
      </c>
      <c r="O72" s="402">
        <v>0.2</v>
      </c>
      <c r="P72" s="402">
        <v>4.4999999999999998E-2</v>
      </c>
      <c r="Q72" s="419">
        <v>2E-3</v>
      </c>
      <c r="R72" s="402">
        <v>86</v>
      </c>
      <c r="S72" s="402">
        <v>1</v>
      </c>
      <c r="T72" s="403">
        <v>1.482</v>
      </c>
      <c r="U72" s="403">
        <v>1.0569999999999999</v>
      </c>
      <c r="V72" s="403">
        <f t="shared" si="2"/>
        <v>0.71322537112010798</v>
      </c>
    </row>
    <row r="73" spans="1:22" x14ac:dyDescent="0.25">
      <c r="B73" s="397" t="s">
        <v>112</v>
      </c>
      <c r="C73" s="402">
        <v>71</v>
      </c>
      <c r="D73" s="417">
        <v>6.3</v>
      </c>
      <c r="E73" s="404">
        <v>72.5</v>
      </c>
      <c r="F73" s="404">
        <v>17.399999999999999</v>
      </c>
      <c r="G73" s="404">
        <v>288.7</v>
      </c>
      <c r="H73" s="404">
        <v>869.9</v>
      </c>
      <c r="I73" s="402">
        <v>0.09</v>
      </c>
      <c r="J73" s="402">
        <v>0.03</v>
      </c>
      <c r="K73" s="402">
        <v>33</v>
      </c>
      <c r="L73" s="402">
        <v>15</v>
      </c>
      <c r="M73" s="402">
        <v>4</v>
      </c>
      <c r="N73" s="402">
        <v>1</v>
      </c>
      <c r="O73" s="402">
        <v>0.3</v>
      </c>
      <c r="P73" s="402">
        <v>0.01</v>
      </c>
      <c r="Q73" s="402">
        <v>3.0000000000000001E-3</v>
      </c>
      <c r="R73" s="402">
        <v>80</v>
      </c>
      <c r="S73" s="402">
        <v>2</v>
      </c>
      <c r="T73" s="403">
        <v>1.52</v>
      </c>
      <c r="U73" s="403">
        <v>0.17399999999999999</v>
      </c>
      <c r="V73" s="403">
        <f t="shared" si="2"/>
        <v>0.11447368421052631</v>
      </c>
    </row>
    <row r="74" spans="1:22" x14ac:dyDescent="0.25">
      <c r="A74" s="401" t="s">
        <v>243</v>
      </c>
      <c r="B74" s="397" t="s">
        <v>136</v>
      </c>
      <c r="C74" s="402">
        <v>72</v>
      </c>
      <c r="D74" s="417">
        <v>8.3000000000000007</v>
      </c>
      <c r="E74" s="404">
        <v>104.1</v>
      </c>
      <c r="F74" s="404">
        <v>10</v>
      </c>
      <c r="G74" s="404">
        <v>206.6</v>
      </c>
      <c r="H74" s="404">
        <v>618.70000000000005</v>
      </c>
      <c r="I74" s="402">
        <v>1.01</v>
      </c>
      <c r="J74" s="402">
        <v>0.02</v>
      </c>
      <c r="K74" s="402">
        <v>2</v>
      </c>
      <c r="L74" s="402">
        <v>121</v>
      </c>
      <c r="M74" s="402">
        <v>3</v>
      </c>
      <c r="N74" s="402">
        <v>8.1</v>
      </c>
      <c r="O74" s="402">
        <v>0.2</v>
      </c>
      <c r="P74" s="402">
        <v>0.106</v>
      </c>
      <c r="Q74" s="402">
        <v>2E-3</v>
      </c>
      <c r="R74" s="402">
        <v>88</v>
      </c>
      <c r="S74" s="402">
        <v>0</v>
      </c>
      <c r="T74" s="402">
        <v>1.4770000000000001</v>
      </c>
      <c r="U74" s="402">
        <v>1.042</v>
      </c>
      <c r="V74" s="403">
        <f t="shared" si="2"/>
        <v>0.70548408937034524</v>
      </c>
    </row>
    <row r="75" spans="1:22" x14ac:dyDescent="0.25">
      <c r="B75" s="397" t="s">
        <v>123</v>
      </c>
      <c r="C75" s="402">
        <v>73</v>
      </c>
      <c r="D75" s="417">
        <v>3.2</v>
      </c>
      <c r="E75" s="404">
        <v>105</v>
      </c>
      <c r="F75" s="404">
        <v>27.6</v>
      </c>
      <c r="G75" s="404">
        <v>193.1</v>
      </c>
      <c r="H75" s="404">
        <v>547.20000000000005</v>
      </c>
      <c r="I75" s="402">
        <v>0.82</v>
      </c>
      <c r="J75" s="402">
        <v>0.02</v>
      </c>
      <c r="K75" s="402">
        <v>2</v>
      </c>
      <c r="L75" s="402">
        <v>255</v>
      </c>
      <c r="M75" s="402">
        <v>7</v>
      </c>
      <c r="N75" s="417">
        <v>17</v>
      </c>
      <c r="O75" s="402">
        <v>0.5</v>
      </c>
      <c r="P75" s="402">
        <v>8.5999999999999993E-2</v>
      </c>
      <c r="Q75" s="402">
        <v>2E-3</v>
      </c>
      <c r="R75" s="402">
        <v>89</v>
      </c>
      <c r="S75" s="402">
        <v>1</v>
      </c>
      <c r="T75" s="403">
        <v>1.3759999999999999</v>
      </c>
      <c r="U75" s="402">
        <v>1.1870000000000001</v>
      </c>
      <c r="V75" s="403">
        <f t="shared" si="2"/>
        <v>0.86264534883720945</v>
      </c>
    </row>
    <row r="76" spans="1:22" x14ac:dyDescent="0.25">
      <c r="B76" s="397" t="s">
        <v>117</v>
      </c>
      <c r="C76" s="402">
        <v>74</v>
      </c>
      <c r="D76" s="417">
        <v>5.7</v>
      </c>
      <c r="E76" s="404">
        <v>126.1</v>
      </c>
      <c r="F76" s="404">
        <v>17.899999999999999</v>
      </c>
      <c r="G76" s="404">
        <v>251.2</v>
      </c>
      <c r="H76" s="404">
        <v>469.5</v>
      </c>
      <c r="I76" s="402">
        <v>1.5739000000000001</v>
      </c>
      <c r="J76" s="402">
        <v>6.9999999999999999E-4</v>
      </c>
      <c r="K76" s="402">
        <v>0</v>
      </c>
      <c r="L76" s="402">
        <v>276</v>
      </c>
      <c r="M76" s="402">
        <v>0</v>
      </c>
      <c r="N76" s="402">
        <v>18.399999999999999</v>
      </c>
      <c r="O76" s="402">
        <v>0</v>
      </c>
      <c r="P76" s="402">
        <v>0.16655</v>
      </c>
      <c r="Q76" s="419">
        <v>6.9999999999999994E-5</v>
      </c>
      <c r="R76" s="402">
        <v>88</v>
      </c>
      <c r="S76" s="402">
        <v>1</v>
      </c>
      <c r="T76" s="402">
        <v>1.7090000000000001</v>
      </c>
      <c r="U76" s="402">
        <v>1.323</v>
      </c>
      <c r="V76" s="403">
        <f t="shared" si="2"/>
        <v>0.77413692217671148</v>
      </c>
    </row>
    <row r="77" spans="1:22" x14ac:dyDescent="0.25">
      <c r="A77" s="401" t="s">
        <v>242</v>
      </c>
      <c r="B77" s="397" t="s">
        <v>100</v>
      </c>
      <c r="C77" s="402">
        <v>75</v>
      </c>
      <c r="D77" s="417">
        <v>5.5</v>
      </c>
      <c r="E77" s="404">
        <v>107.7</v>
      </c>
      <c r="F77" s="404">
        <v>18.399999999999999</v>
      </c>
      <c r="G77" s="404">
        <v>206.5</v>
      </c>
      <c r="H77" s="404">
        <v>600.70000000000005</v>
      </c>
      <c r="I77" s="402">
        <v>0.6</v>
      </c>
      <c r="J77" s="402">
        <v>0.03</v>
      </c>
      <c r="K77" s="402">
        <v>5</v>
      </c>
      <c r="L77" s="402">
        <v>109</v>
      </c>
      <c r="M77" s="402">
        <v>6</v>
      </c>
      <c r="N77" s="402">
        <v>7.3</v>
      </c>
      <c r="O77" s="402">
        <v>0.4</v>
      </c>
      <c r="P77" s="402">
        <v>6.3E-2</v>
      </c>
      <c r="Q77" s="402">
        <v>3.0000000000000001E-3</v>
      </c>
      <c r="R77" s="402">
        <v>87</v>
      </c>
      <c r="S77" s="402">
        <v>1</v>
      </c>
      <c r="T77" s="403">
        <v>1.3360000000000001</v>
      </c>
      <c r="U77" s="403">
        <v>1.1919999999999999</v>
      </c>
      <c r="V77" s="403">
        <f t="shared" si="2"/>
        <v>0.89221556886227538</v>
      </c>
    </row>
    <row r="78" spans="1:22" x14ac:dyDescent="0.25">
      <c r="B78" s="397" t="s">
        <v>102</v>
      </c>
      <c r="C78" s="402">
        <v>76</v>
      </c>
      <c r="D78" s="417">
        <v>4.3</v>
      </c>
      <c r="E78" s="404">
        <v>114.7</v>
      </c>
      <c r="F78" s="404">
        <v>13.7</v>
      </c>
      <c r="G78" s="404">
        <v>223.6</v>
      </c>
      <c r="H78" s="404">
        <v>557.6</v>
      </c>
      <c r="I78" s="402">
        <v>0.875</v>
      </c>
      <c r="J78" s="402">
        <v>1E-3</v>
      </c>
      <c r="K78" s="402">
        <v>0</v>
      </c>
      <c r="L78" s="402">
        <v>204</v>
      </c>
      <c r="M78" s="402">
        <v>1</v>
      </c>
      <c r="N78" s="402">
        <v>13.57</v>
      </c>
      <c r="O78" s="402">
        <v>0.05</v>
      </c>
      <c r="P78" s="402">
        <v>9.2600000000000002E-2</v>
      </c>
      <c r="Q78" s="402">
        <v>2.0000000000000001E-4</v>
      </c>
      <c r="R78" s="402">
        <v>86</v>
      </c>
      <c r="S78" s="402">
        <v>0</v>
      </c>
      <c r="T78" s="403">
        <v>1.387</v>
      </c>
      <c r="U78" s="403">
        <v>1.1539999999999999</v>
      </c>
      <c r="V78" s="403">
        <f t="shared" si="2"/>
        <v>0.83201153568853636</v>
      </c>
    </row>
    <row r="79" spans="1:22" x14ac:dyDescent="0.25">
      <c r="B79" s="397" t="s">
        <v>107</v>
      </c>
      <c r="C79" s="402">
        <v>77</v>
      </c>
      <c r="D79" s="417">
        <v>4.2</v>
      </c>
      <c r="E79" s="404">
        <v>106.4</v>
      </c>
      <c r="F79" s="404">
        <v>24.9</v>
      </c>
      <c r="G79" s="404">
        <v>190.3</v>
      </c>
      <c r="H79" s="404">
        <v>556</v>
      </c>
      <c r="I79" s="402">
        <v>0.68</v>
      </c>
      <c r="J79" s="402">
        <v>0.02</v>
      </c>
      <c r="K79" s="402">
        <v>3</v>
      </c>
      <c r="L79" s="402">
        <v>162</v>
      </c>
      <c r="M79" s="402">
        <v>6</v>
      </c>
      <c r="N79" s="404">
        <v>10.8</v>
      </c>
      <c r="O79" s="402">
        <v>0.4</v>
      </c>
      <c r="P79" s="402">
        <v>7.1999999999999995E-2</v>
      </c>
      <c r="Q79" s="402">
        <v>2E-3</v>
      </c>
      <c r="R79" s="402">
        <v>88</v>
      </c>
      <c r="S79" s="402">
        <v>0</v>
      </c>
      <c r="T79" s="403">
        <v>1.339</v>
      </c>
      <c r="U79" s="403">
        <v>1.177</v>
      </c>
      <c r="V79" s="403">
        <f t="shared" si="2"/>
        <v>0.87901418969380141</v>
      </c>
    </row>
    <row r="80" spans="1:22" x14ac:dyDescent="0.25">
      <c r="B80" s="397" t="s">
        <v>110</v>
      </c>
      <c r="C80" s="402">
        <v>78</v>
      </c>
      <c r="D80" s="417">
        <v>5.5</v>
      </c>
      <c r="E80" s="404">
        <v>101.4</v>
      </c>
      <c r="F80" s="404">
        <v>18.5</v>
      </c>
      <c r="G80" s="404">
        <v>258.5</v>
      </c>
      <c r="H80" s="404">
        <v>578</v>
      </c>
      <c r="I80" s="402">
        <v>0.56599999999999995</v>
      </c>
      <c r="J80" s="402">
        <v>5.0000000000000001E-3</v>
      </c>
      <c r="K80" s="402">
        <v>1</v>
      </c>
      <c r="L80" s="402">
        <v>103</v>
      </c>
      <c r="M80" s="402">
        <v>1</v>
      </c>
      <c r="N80" s="402">
        <v>6.87</v>
      </c>
      <c r="O80" s="402">
        <v>0.09</v>
      </c>
      <c r="P80" s="402">
        <v>5.9900000000000002E-2</v>
      </c>
      <c r="Q80" s="419">
        <v>5.0000000000000001E-4</v>
      </c>
      <c r="R80" s="402">
        <v>87</v>
      </c>
      <c r="S80" s="402">
        <v>0</v>
      </c>
      <c r="T80" s="403">
        <v>1.2250000000000001</v>
      </c>
      <c r="U80" s="403">
        <v>1.0860000000000001</v>
      </c>
      <c r="V80" s="403">
        <f t="shared" si="2"/>
        <v>0.88653061224489793</v>
      </c>
    </row>
    <row r="81" spans="1:22" x14ac:dyDescent="0.25">
      <c r="B81" s="397" t="s">
        <v>112</v>
      </c>
      <c r="C81" s="402">
        <v>79</v>
      </c>
      <c r="D81" s="417">
        <v>5.8</v>
      </c>
      <c r="E81" s="404">
        <v>167.8</v>
      </c>
      <c r="F81" s="404">
        <v>13</v>
      </c>
      <c r="G81" s="404">
        <v>374.8</v>
      </c>
      <c r="H81" s="404">
        <v>762.8</v>
      </c>
      <c r="I81" s="402">
        <v>0.32</v>
      </c>
      <c r="J81" s="402">
        <v>0.04</v>
      </c>
      <c r="K81" s="402">
        <v>13</v>
      </c>
      <c r="L81" s="402">
        <v>56</v>
      </c>
      <c r="M81" s="402">
        <v>8</v>
      </c>
      <c r="N81" s="402">
        <v>3.7</v>
      </c>
      <c r="O81" s="402">
        <v>0.5</v>
      </c>
      <c r="P81" s="402">
        <v>3.4000000000000002E-2</v>
      </c>
      <c r="Q81" s="402">
        <v>5.0000000000000001E-3</v>
      </c>
      <c r="R81" s="402">
        <v>85</v>
      </c>
      <c r="S81" s="402">
        <v>1</v>
      </c>
      <c r="T81" s="403">
        <v>1.5940000000000001</v>
      </c>
      <c r="U81" s="403">
        <v>0.82899999999999996</v>
      </c>
      <c r="V81" s="403">
        <f t="shared" si="2"/>
        <v>0.52007528230865741</v>
      </c>
    </row>
    <row r="82" spans="1:22" x14ac:dyDescent="0.25">
      <c r="A82" s="401" t="s">
        <v>241</v>
      </c>
      <c r="B82" s="397" t="s">
        <v>136</v>
      </c>
      <c r="C82" s="402">
        <v>80</v>
      </c>
      <c r="D82" s="417">
        <v>4.7</v>
      </c>
      <c r="E82" s="404">
        <v>117.7</v>
      </c>
      <c r="F82" s="404">
        <v>15.9</v>
      </c>
      <c r="G82" s="404">
        <v>199.7</v>
      </c>
      <c r="H82" s="404">
        <v>596.79999999999995</v>
      </c>
      <c r="I82" s="402">
        <v>0.72</v>
      </c>
      <c r="J82" s="402">
        <v>0.04</v>
      </c>
      <c r="K82" s="402">
        <v>6</v>
      </c>
      <c r="L82" s="402">
        <v>154</v>
      </c>
      <c r="M82" s="402">
        <v>7</v>
      </c>
      <c r="N82" s="402">
        <v>10.3</v>
      </c>
      <c r="O82" s="402">
        <v>0.5</v>
      </c>
      <c r="P82" s="402">
        <v>7.6999999999999999E-2</v>
      </c>
      <c r="Q82" s="402">
        <v>4.0000000000000001E-3</v>
      </c>
      <c r="R82" s="402">
        <v>88</v>
      </c>
      <c r="S82" s="402">
        <v>1</v>
      </c>
      <c r="T82" s="402">
        <v>1.4350000000000001</v>
      </c>
      <c r="U82" s="402">
        <v>1.258</v>
      </c>
      <c r="V82" s="403">
        <f t="shared" si="2"/>
        <v>0.87665505226480833</v>
      </c>
    </row>
    <row r="83" spans="1:22" x14ac:dyDescent="0.25">
      <c r="B83" s="397" t="s">
        <v>123</v>
      </c>
      <c r="C83" s="402">
        <v>81</v>
      </c>
      <c r="D83" s="417">
        <v>4.7</v>
      </c>
      <c r="E83" s="404">
        <v>102.4</v>
      </c>
      <c r="F83" s="404">
        <v>21.1</v>
      </c>
      <c r="G83" s="404">
        <v>172</v>
      </c>
      <c r="H83" s="404">
        <v>481.5</v>
      </c>
      <c r="I83" s="402">
        <v>1.26</v>
      </c>
      <c r="J83" s="402">
        <v>0.04</v>
      </c>
      <c r="K83" s="402">
        <v>3</v>
      </c>
      <c r="L83" s="402">
        <v>269</v>
      </c>
      <c r="M83" s="402">
        <v>9</v>
      </c>
      <c r="N83" s="402">
        <v>17.899999999999999</v>
      </c>
      <c r="O83" s="402">
        <v>0.6</v>
      </c>
      <c r="P83" s="402">
        <v>0.13300000000000001</v>
      </c>
      <c r="Q83" s="402">
        <v>5.0000000000000001E-3</v>
      </c>
      <c r="R83" s="402">
        <v>87</v>
      </c>
      <c r="S83" s="402">
        <v>1</v>
      </c>
      <c r="T83" s="402">
        <v>1.3160000000000001</v>
      </c>
      <c r="U83" s="402">
        <v>1.018</v>
      </c>
      <c r="V83" s="403">
        <f t="shared" si="2"/>
        <v>0.7735562310030395</v>
      </c>
    </row>
    <row r="84" spans="1:22" x14ac:dyDescent="0.25">
      <c r="B84" s="397" t="s">
        <v>117</v>
      </c>
      <c r="C84" s="402">
        <v>82</v>
      </c>
      <c r="D84" s="417">
        <v>3.2</v>
      </c>
      <c r="E84" s="404">
        <v>99.9</v>
      </c>
      <c r="F84" s="404">
        <v>23.4</v>
      </c>
      <c r="G84" s="404">
        <v>176.1</v>
      </c>
      <c r="H84" s="404">
        <v>484.4</v>
      </c>
      <c r="I84" s="402">
        <v>0.92100000000000004</v>
      </c>
      <c r="J84" s="402">
        <v>2E-3</v>
      </c>
      <c r="K84" s="402">
        <v>0</v>
      </c>
      <c r="L84" s="402">
        <v>288</v>
      </c>
      <c r="M84" s="402">
        <v>1</v>
      </c>
      <c r="N84" s="417">
        <v>19.170000000000002</v>
      </c>
      <c r="O84" s="402">
        <v>0.05</v>
      </c>
      <c r="P84" s="402">
        <v>9.74E-2</v>
      </c>
      <c r="Q84" s="402">
        <v>2.0000000000000001E-4</v>
      </c>
      <c r="R84" s="402">
        <v>88</v>
      </c>
      <c r="S84" s="402">
        <v>1</v>
      </c>
      <c r="T84" s="403">
        <v>1.232</v>
      </c>
      <c r="U84" s="402">
        <v>1.014</v>
      </c>
      <c r="V84" s="403">
        <f t="shared" si="2"/>
        <v>0.82305194805194803</v>
      </c>
    </row>
    <row r="85" spans="1:22" x14ac:dyDescent="0.25">
      <c r="B85" s="397" t="s">
        <v>126</v>
      </c>
      <c r="C85" s="402">
        <v>83</v>
      </c>
      <c r="D85" s="417">
        <v>6.2</v>
      </c>
      <c r="E85" s="404">
        <v>138.69999999999999</v>
      </c>
      <c r="F85" s="404">
        <v>12.6</v>
      </c>
      <c r="G85" s="404">
        <v>404.3</v>
      </c>
      <c r="H85" s="404">
        <v>698.2</v>
      </c>
      <c r="I85" s="402">
        <v>0.26</v>
      </c>
      <c r="J85" s="402">
        <v>0.02</v>
      </c>
      <c r="K85" s="402">
        <v>8</v>
      </c>
      <c r="L85" s="402">
        <v>42</v>
      </c>
      <c r="M85" s="402">
        <v>3</v>
      </c>
      <c r="N85" s="402">
        <v>2.8</v>
      </c>
      <c r="O85" s="402">
        <v>0.2</v>
      </c>
      <c r="P85" s="402">
        <v>2.7E-2</v>
      </c>
      <c r="Q85" s="419">
        <v>2E-3</v>
      </c>
      <c r="R85" s="402">
        <v>83</v>
      </c>
      <c r="S85" s="402">
        <v>1</v>
      </c>
      <c r="T85" s="402">
        <v>1.3540000000000001</v>
      </c>
      <c r="U85" s="402">
        <v>0.35299999999999998</v>
      </c>
      <c r="V85" s="403">
        <f t="shared" si="2"/>
        <v>0.26070901033973409</v>
      </c>
    </row>
    <row r="86" spans="1:22" x14ac:dyDescent="0.25">
      <c r="B86" s="397" t="s">
        <v>118</v>
      </c>
      <c r="C86" s="402">
        <v>84</v>
      </c>
      <c r="D86" s="417">
        <v>6.3</v>
      </c>
      <c r="E86" s="404">
        <v>75.5</v>
      </c>
      <c r="F86" s="404">
        <v>17.399999999999999</v>
      </c>
      <c r="G86" s="404">
        <v>288.7</v>
      </c>
      <c r="H86" s="404">
        <v>869.9</v>
      </c>
      <c r="I86" s="402">
        <v>0.14000000000000001</v>
      </c>
      <c r="J86" s="402">
        <v>0.01</v>
      </c>
      <c r="K86" s="402">
        <v>7</v>
      </c>
      <c r="L86" s="402">
        <v>23</v>
      </c>
      <c r="M86" s="402">
        <v>2</v>
      </c>
      <c r="N86" s="402">
        <v>1.5</v>
      </c>
      <c r="O86" s="402">
        <v>0.1</v>
      </c>
      <c r="P86" s="402">
        <v>1.4999999999999999E-2</v>
      </c>
      <c r="Q86" s="402">
        <v>1E-3</v>
      </c>
      <c r="R86" s="402">
        <v>82</v>
      </c>
      <c r="S86" s="402">
        <v>0</v>
      </c>
      <c r="T86" s="402">
        <v>1.431</v>
      </c>
      <c r="U86" s="402">
        <v>9.0999999999999998E-2</v>
      </c>
      <c r="V86" s="403">
        <f t="shared" si="2"/>
        <v>6.3591893780573019E-2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Plot (3)</vt:lpstr>
      <vt:lpstr>Plot (2)</vt:lpstr>
      <vt:lpstr>Set1</vt:lpstr>
      <vt:lpstr>Comp Stand Cond</vt:lpstr>
      <vt:lpstr>SI Tab 1 Concept</vt:lpstr>
      <vt:lpstr>SI Tab 2 Heur Opt</vt:lpstr>
      <vt:lpstr>SI Tab 3 SLA</vt:lpstr>
      <vt:lpstr>SI Tab 3 SLA - draft</vt:lpstr>
      <vt:lpstr>Giovanni - SLA Table</vt:lpstr>
      <vt:lpstr>SI Data Tab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Short,Marion Isabelle May</cp:lastModifiedBy>
  <cp:revision/>
  <dcterms:created xsi:type="dcterms:W3CDTF">2023-01-13T17:18:42Z</dcterms:created>
  <dcterms:modified xsi:type="dcterms:W3CDTF">2025-04-14T09:09:55Z</dcterms:modified>
  <cp:category/>
  <cp:contentStatus/>
</cp:coreProperties>
</file>