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2020\JoinFS source\FS24Aviators_ACs\"/>
    </mc:Choice>
  </mc:AlternateContent>
  <xr:revisionPtr revIDLastSave="0" documentId="13_ncr:1_{E5904A2D-9B21-48F7-82F9-1F80EDC51621}" xr6:coauthVersionLast="47" xr6:coauthVersionMax="47" xr10:uidLastSave="{00000000-0000-0000-0000-000000000000}"/>
  <bookViews>
    <workbookView xWindow="-110" yWindow="-110" windowWidth="38620" windowHeight="21100" xr2:uid="{834D9F70-A127-4966-8AA1-81E83C46EB9D}"/>
  </bookViews>
  <sheets>
    <sheet name="Addons - Microsoft Flight Simul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14" i="1"/>
  <c r="D13" i="1"/>
  <c r="D12" i="1"/>
  <c r="D7" i="1"/>
  <c r="D8" i="1"/>
  <c r="D9" i="1"/>
  <c r="D10" i="1"/>
  <c r="D11" i="1"/>
  <c r="D6" i="1"/>
  <c r="D3" i="1"/>
  <c r="D4" i="1"/>
  <c r="D5" i="1"/>
  <c r="D2" i="1"/>
  <c r="E1134" i="1"/>
  <c r="D1134" i="1"/>
  <c r="D1133" i="1"/>
  <c r="E1072" i="1"/>
  <c r="E1073" i="1"/>
  <c r="E1071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188" i="1"/>
  <c r="A1443" i="1"/>
  <c r="A1534" i="1"/>
  <c r="A1563" i="1"/>
  <c r="E675" i="1"/>
  <c r="D804" i="1"/>
  <c r="D805" i="1"/>
  <c r="D806" i="1"/>
  <c r="D807" i="1"/>
  <c r="D803" i="1"/>
  <c r="D1360" i="1"/>
  <c r="E1360" i="1"/>
  <c r="D642" i="1"/>
  <c r="E642" i="1"/>
  <c r="D1408" i="1"/>
  <c r="E1408" i="1"/>
  <c r="E504" i="1"/>
  <c r="E505" i="1"/>
  <c r="E506" i="1"/>
  <c r="E507" i="1"/>
  <c r="E508" i="1"/>
  <c r="E509" i="1"/>
  <c r="E510" i="1"/>
  <c r="E511" i="1"/>
  <c r="E503" i="1"/>
  <c r="D503" i="1"/>
  <c r="D504" i="1"/>
  <c r="D505" i="1"/>
  <c r="D506" i="1"/>
  <c r="D507" i="1"/>
  <c r="D508" i="1"/>
  <c r="D509" i="1"/>
  <c r="D510" i="1"/>
  <c r="D511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395" i="1"/>
  <c r="E395" i="1"/>
  <c r="D396" i="1"/>
  <c r="E396" i="1"/>
  <c r="D397" i="1"/>
  <c r="E397" i="1"/>
  <c r="D398" i="1"/>
  <c r="E398" i="1"/>
  <c r="D394" i="1"/>
  <c r="E1120" i="1"/>
  <c r="E1121" i="1"/>
  <c r="E1122" i="1"/>
  <c r="E1123" i="1"/>
  <c r="E1124" i="1"/>
  <c r="D1120" i="1"/>
  <c r="D1121" i="1"/>
  <c r="D1122" i="1"/>
  <c r="D1123" i="1"/>
  <c r="D1124" i="1"/>
  <c r="D1119" i="1"/>
  <c r="D791" i="1"/>
  <c r="D792" i="1"/>
  <c r="D793" i="1"/>
  <c r="D794" i="1"/>
  <c r="D1035" i="1"/>
  <c r="D1036" i="1"/>
  <c r="D1571" i="1"/>
  <c r="E1571" i="1"/>
  <c r="D578" i="1"/>
  <c r="E578" i="1"/>
  <c r="D577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20" i="1"/>
  <c r="D616" i="1"/>
  <c r="E616" i="1"/>
  <c r="D617" i="1"/>
  <c r="E617" i="1"/>
  <c r="D618" i="1"/>
  <c r="E618" i="1"/>
  <c r="D615" i="1"/>
  <c r="D783" i="1"/>
  <c r="E783" i="1"/>
  <c r="D784" i="1"/>
  <c r="E784" i="1"/>
  <c r="D785" i="1"/>
  <c r="E785" i="1"/>
  <c r="D786" i="1"/>
  <c r="E786" i="1"/>
  <c r="D782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68" i="1"/>
  <c r="D582" i="1"/>
  <c r="E582" i="1"/>
  <c r="D583" i="1"/>
  <c r="E583" i="1"/>
  <c r="D584" i="1"/>
  <c r="E584" i="1"/>
  <c r="D585" i="1"/>
  <c r="E585" i="1"/>
  <c r="D581" i="1"/>
  <c r="D773" i="1"/>
  <c r="E773" i="1"/>
  <c r="D774" i="1"/>
  <c r="E774" i="1"/>
  <c r="D775" i="1"/>
  <c r="E775" i="1"/>
  <c r="D776" i="1"/>
  <c r="E776" i="1"/>
  <c r="D772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49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596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14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28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79" i="1"/>
  <c r="D1291" i="1"/>
  <c r="A1291" i="1" s="1"/>
  <c r="E1291" i="1"/>
  <c r="D1292" i="1"/>
  <c r="A1292" i="1" s="1"/>
  <c r="E1292" i="1"/>
  <c r="E1290" i="1"/>
  <c r="D1290" i="1"/>
  <c r="A1290" i="1" s="1"/>
  <c r="D1050" i="1"/>
  <c r="E1050" i="1"/>
  <c r="D1051" i="1"/>
  <c r="E1051" i="1"/>
  <c r="D1052" i="1"/>
  <c r="E1052" i="1"/>
  <c r="D1053" i="1"/>
  <c r="E1053" i="1"/>
  <c r="D1054" i="1"/>
  <c r="E1054" i="1"/>
  <c r="D1049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86" i="1"/>
  <c r="D1038" i="1"/>
  <c r="E1038" i="1"/>
  <c r="D1039" i="1"/>
  <c r="E1039" i="1"/>
  <c r="D1040" i="1"/>
  <c r="E1040" i="1"/>
  <c r="D1041" i="1"/>
  <c r="E1041" i="1"/>
  <c r="D1042" i="1"/>
  <c r="E1042" i="1"/>
  <c r="D1037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E1505" i="1"/>
  <c r="D1505" i="1"/>
  <c r="D1044" i="1"/>
  <c r="E1044" i="1"/>
  <c r="D1045" i="1"/>
  <c r="E1045" i="1"/>
  <c r="D1046" i="1"/>
  <c r="E1046" i="1"/>
  <c r="D1047" i="1"/>
  <c r="E1047" i="1"/>
  <c r="D1048" i="1"/>
  <c r="E1048" i="1"/>
  <c r="D1043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1" i="1"/>
  <c r="D778" i="1"/>
  <c r="E778" i="1"/>
  <c r="D779" i="1"/>
  <c r="E779" i="1"/>
  <c r="D780" i="1"/>
  <c r="E780" i="1"/>
  <c r="D781" i="1"/>
  <c r="E781" i="1"/>
  <c r="D777" i="1"/>
  <c r="D612" i="1"/>
  <c r="E612" i="1"/>
  <c r="D613" i="1"/>
  <c r="E613" i="1"/>
  <c r="D614" i="1"/>
  <c r="E614" i="1"/>
  <c r="D611" i="1"/>
  <c r="D1294" i="1"/>
  <c r="A1294" i="1" s="1"/>
  <c r="E1294" i="1"/>
  <c r="D1295" i="1"/>
  <c r="A1295" i="1" s="1"/>
  <c r="E1295" i="1"/>
  <c r="E1293" i="1"/>
  <c r="D1293" i="1"/>
  <c r="A1293" i="1" s="1"/>
  <c r="D757" i="1"/>
  <c r="E757" i="1"/>
  <c r="D758" i="1"/>
  <c r="E758" i="1"/>
  <c r="D759" i="1"/>
  <c r="E759" i="1"/>
  <c r="D760" i="1"/>
  <c r="E760" i="1"/>
  <c r="D761" i="1"/>
  <c r="E761" i="1"/>
  <c r="D756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E1498" i="1"/>
  <c r="D1498" i="1"/>
  <c r="D356" i="1"/>
  <c r="E356" i="1"/>
  <c r="D357" i="1"/>
  <c r="E357" i="1"/>
  <c r="D355" i="1"/>
  <c r="D648" i="1"/>
  <c r="E648" i="1"/>
  <c r="D649" i="1"/>
  <c r="E649" i="1"/>
  <c r="D650" i="1"/>
  <c r="E650" i="1"/>
  <c r="D647" i="1"/>
  <c r="E1036" i="1"/>
  <c r="D1114" i="1"/>
  <c r="E1114" i="1"/>
  <c r="D1115" i="1"/>
  <c r="E1115" i="1"/>
  <c r="D1116" i="1"/>
  <c r="E1116" i="1"/>
  <c r="D1117" i="1"/>
  <c r="E1117" i="1"/>
  <c r="D1118" i="1"/>
  <c r="E1118" i="1"/>
  <c r="D111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293" i="1"/>
  <c r="D1083" i="1"/>
  <c r="E1083" i="1"/>
  <c r="D1084" i="1"/>
  <c r="E1084" i="1"/>
  <c r="D1431" i="1"/>
  <c r="A1431" i="1" s="1"/>
  <c r="D1082" i="1"/>
  <c r="D427" i="1"/>
  <c r="E427" i="1"/>
  <c r="D426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71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0" i="1"/>
  <c r="D732" i="1"/>
  <c r="E732" i="1"/>
  <c r="D731" i="1"/>
  <c r="D138" i="1"/>
  <c r="E138" i="1"/>
  <c r="D137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26" i="1"/>
  <c r="D800" i="1"/>
  <c r="E800" i="1"/>
  <c r="D801" i="1"/>
  <c r="E801" i="1"/>
  <c r="D802" i="1"/>
  <c r="E802" i="1"/>
  <c r="E799" i="1"/>
  <c r="D798" i="1"/>
  <c r="D799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28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53" i="1"/>
  <c r="D1006" i="1"/>
  <c r="E1006" i="1"/>
  <c r="D1007" i="1"/>
  <c r="E1007" i="1"/>
  <c r="D1005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72" i="1"/>
  <c r="D715" i="1"/>
  <c r="E715" i="1"/>
  <c r="D716" i="1"/>
  <c r="E716" i="1"/>
  <c r="D717" i="1"/>
  <c r="E717" i="1"/>
  <c r="D714" i="1"/>
  <c r="E1075" i="1"/>
  <c r="E1076" i="1"/>
  <c r="E1077" i="1"/>
  <c r="D415" i="1"/>
  <c r="E415" i="1"/>
  <c r="D416" i="1"/>
  <c r="E416" i="1"/>
  <c r="D417" i="1"/>
  <c r="E417" i="1"/>
  <c r="D418" i="1"/>
  <c r="E418" i="1"/>
  <c r="D414" i="1"/>
  <c r="D729" i="1"/>
  <c r="E729" i="1"/>
  <c r="D730" i="1"/>
  <c r="E730" i="1"/>
  <c r="D728" i="1"/>
  <c r="D639" i="1"/>
  <c r="E639" i="1"/>
  <c r="D640" i="1"/>
  <c r="E640" i="1"/>
  <c r="D641" i="1"/>
  <c r="E641" i="1"/>
  <c r="D638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14" i="1"/>
  <c r="E1561" i="1"/>
  <c r="D1561" i="1"/>
  <c r="E1570" i="1"/>
  <c r="D1570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D107" i="1"/>
  <c r="E107" i="1"/>
  <c r="D108" i="1"/>
  <c r="E108" i="1"/>
  <c r="D109" i="1"/>
  <c r="E109" i="1"/>
  <c r="D98" i="1"/>
  <c r="E542" i="1"/>
  <c r="E543" i="1"/>
  <c r="D542" i="1"/>
  <c r="D543" i="1"/>
  <c r="D541" i="1"/>
  <c r="D1111" i="1"/>
  <c r="E1111" i="1"/>
  <c r="D1112" i="1"/>
  <c r="E1112" i="1"/>
  <c r="D111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190" i="1"/>
  <c r="D35" i="1"/>
  <c r="E35" i="1"/>
  <c r="D36" i="1"/>
  <c r="E36" i="1"/>
  <c r="D37" i="1"/>
  <c r="E37" i="1"/>
  <c r="D34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67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51" i="1"/>
  <c r="D933" i="1"/>
  <c r="E933" i="1"/>
  <c r="D934" i="1"/>
  <c r="E934" i="1"/>
  <c r="D935" i="1"/>
  <c r="E935" i="1"/>
  <c r="D932" i="1"/>
  <c r="D1562" i="1"/>
  <c r="D1086" i="1"/>
  <c r="E1086" i="1"/>
  <c r="D1087" i="1"/>
  <c r="E1087" i="1"/>
  <c r="D1085" i="1"/>
  <c r="D517" i="1"/>
  <c r="E517" i="1"/>
  <c r="D518" i="1"/>
  <c r="E518" i="1"/>
  <c r="D519" i="1"/>
  <c r="E519" i="1"/>
  <c r="D516" i="1"/>
  <c r="E1079" i="1"/>
  <c r="E1080" i="1"/>
  <c r="E1081" i="1"/>
  <c r="D990" i="1"/>
  <c r="E990" i="1"/>
  <c r="D991" i="1"/>
  <c r="E991" i="1"/>
  <c r="D992" i="1"/>
  <c r="E992" i="1"/>
  <c r="D989" i="1"/>
  <c r="D1127" i="1"/>
  <c r="E1127" i="1"/>
  <c r="D1128" i="1"/>
  <c r="E1128" i="1"/>
  <c r="D1129" i="1"/>
  <c r="E1129" i="1"/>
  <c r="D1130" i="1"/>
  <c r="E1130" i="1"/>
  <c r="D1126" i="1"/>
  <c r="E1126" i="1"/>
  <c r="D1125" i="1"/>
  <c r="D1132" i="1"/>
  <c r="E1132" i="1"/>
  <c r="D113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1" i="1"/>
  <c r="E1551" i="1"/>
  <c r="D1551" i="1"/>
  <c r="D145" i="1"/>
  <c r="E145" i="1"/>
  <c r="D146" i="1"/>
  <c r="E146" i="1"/>
  <c r="D147" i="1"/>
  <c r="E147" i="1"/>
  <c r="D148" i="1"/>
  <c r="E148" i="1"/>
  <c r="D149" i="1"/>
  <c r="E149" i="1"/>
  <c r="D144" i="1"/>
  <c r="D929" i="1"/>
  <c r="E929" i="1"/>
  <c r="D930" i="1"/>
  <c r="E930" i="1"/>
  <c r="D931" i="1"/>
  <c r="E931" i="1"/>
  <c r="D928" i="1"/>
  <c r="D1305" i="1"/>
  <c r="E1305" i="1"/>
  <c r="D1306" i="1"/>
  <c r="E1306" i="1"/>
  <c r="E1304" i="1"/>
  <c r="D1304" i="1"/>
  <c r="D1287" i="1"/>
  <c r="E1287" i="1"/>
  <c r="D1288" i="1"/>
  <c r="E1288" i="1"/>
  <c r="D1289" i="1"/>
  <c r="E1289" i="1"/>
  <c r="D1286" i="1"/>
  <c r="E792" i="1"/>
  <c r="E793" i="1"/>
  <c r="E794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39" i="1"/>
  <c r="D422" i="1"/>
  <c r="E422" i="1"/>
  <c r="D423" i="1"/>
  <c r="E423" i="1"/>
  <c r="D424" i="1"/>
  <c r="E424" i="1"/>
  <c r="D425" i="1"/>
  <c r="E425" i="1"/>
  <c r="D421" i="1"/>
  <c r="E651" i="1"/>
  <c r="D651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0" i="1"/>
  <c r="D545" i="1"/>
  <c r="E545" i="1"/>
  <c r="D546" i="1"/>
  <c r="E546" i="1"/>
  <c r="D544" i="1"/>
  <c r="D810" i="1"/>
  <c r="D811" i="1"/>
  <c r="D812" i="1"/>
  <c r="D809" i="1"/>
  <c r="D808" i="1"/>
  <c r="E809" i="1"/>
  <c r="E810" i="1"/>
  <c r="E811" i="1"/>
  <c r="E812" i="1"/>
  <c r="D513" i="1"/>
  <c r="E513" i="1"/>
  <c r="D514" i="1"/>
  <c r="E514" i="1"/>
  <c r="D515" i="1"/>
  <c r="E515" i="1"/>
  <c r="D512" i="1"/>
  <c r="E1560" i="1"/>
  <c r="D1560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36" i="1"/>
  <c r="D1396" i="1"/>
  <c r="E1396" i="1"/>
  <c r="E1573" i="1"/>
  <c r="D1573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60" i="1"/>
  <c r="D719" i="1"/>
  <c r="E719" i="1"/>
  <c r="D720" i="1"/>
  <c r="E720" i="1"/>
  <c r="D721" i="1"/>
  <c r="E721" i="1"/>
  <c r="D718" i="1"/>
  <c r="D344" i="1"/>
  <c r="E344" i="1"/>
  <c r="D345" i="1"/>
  <c r="E345" i="1"/>
  <c r="D343" i="1"/>
  <c r="D39" i="1"/>
  <c r="E39" i="1"/>
  <c r="D40" i="1"/>
  <c r="E40" i="1"/>
  <c r="D38" i="1"/>
  <c r="D1550" i="1"/>
  <c r="E1550" i="1"/>
  <c r="D96" i="1"/>
  <c r="E96" i="1"/>
  <c r="D97" i="1"/>
  <c r="E97" i="1"/>
  <c r="D95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48" i="1"/>
  <c r="D994" i="1"/>
  <c r="E994" i="1"/>
  <c r="D995" i="1"/>
  <c r="E995" i="1"/>
  <c r="D996" i="1"/>
  <c r="E996" i="1"/>
  <c r="D993" i="1"/>
  <c r="D1136" i="1"/>
  <c r="E1136" i="1"/>
  <c r="D1135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880" i="1"/>
  <c r="D92" i="1"/>
  <c r="E92" i="1"/>
  <c r="D93" i="1"/>
  <c r="E93" i="1"/>
  <c r="D94" i="1"/>
  <c r="E94" i="1"/>
  <c r="D91" i="1"/>
  <c r="E1090" i="1"/>
  <c r="E1091" i="1"/>
  <c r="E1092" i="1"/>
  <c r="E1093" i="1"/>
  <c r="E1094" i="1"/>
  <c r="E1095" i="1"/>
  <c r="E1096" i="1"/>
  <c r="E1097" i="1"/>
  <c r="E1098" i="1"/>
  <c r="E1089" i="1"/>
  <c r="E25" i="1"/>
  <c r="D25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03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24" i="1"/>
  <c r="D902" i="1"/>
  <c r="D644" i="1"/>
  <c r="E644" i="1"/>
  <c r="D645" i="1"/>
  <c r="E645" i="1"/>
  <c r="D646" i="1"/>
  <c r="E646" i="1"/>
  <c r="D643" i="1"/>
  <c r="E1559" i="1"/>
  <c r="D1559" i="1"/>
  <c r="D1138" i="1"/>
  <c r="E1138" i="1"/>
  <c r="D1139" i="1"/>
  <c r="E1139" i="1"/>
  <c r="D1140" i="1"/>
  <c r="E1140" i="1"/>
  <c r="D1141" i="1"/>
  <c r="E1141" i="1"/>
  <c r="D1137" i="1"/>
  <c r="D580" i="1"/>
  <c r="E580" i="1"/>
  <c r="D579" i="1"/>
  <c r="D86" i="1"/>
  <c r="E86" i="1"/>
  <c r="D87" i="1"/>
  <c r="E87" i="1"/>
  <c r="E85" i="1"/>
  <c r="D85" i="1"/>
  <c r="D84" i="1"/>
  <c r="D999" i="1"/>
  <c r="E999" i="1"/>
  <c r="D1000" i="1"/>
  <c r="E1000" i="1"/>
  <c r="D619" i="1"/>
  <c r="E998" i="1"/>
  <c r="D998" i="1"/>
  <c r="D699" i="1"/>
  <c r="E699" i="1"/>
  <c r="D997" i="1"/>
  <c r="E698" i="1"/>
  <c r="D698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697" i="1"/>
  <c r="D1233" i="1"/>
  <c r="E1233" i="1"/>
  <c r="D1232" i="1"/>
  <c r="D1010" i="1"/>
  <c r="E1010" i="1"/>
  <c r="D1011" i="1"/>
  <c r="E1011" i="1"/>
  <c r="D1012" i="1"/>
  <c r="E1012" i="1"/>
  <c r="D1013" i="1"/>
  <c r="E1013" i="1"/>
  <c r="E1009" i="1"/>
  <c r="D1009" i="1"/>
  <c r="D1008" i="1"/>
  <c r="D1105" i="1"/>
  <c r="E1105" i="1"/>
  <c r="D1106" i="1"/>
  <c r="E1106" i="1"/>
  <c r="D1104" i="1"/>
  <c r="E1104" i="1"/>
  <c r="D1103" i="1"/>
  <c r="E548" i="1"/>
  <c r="D548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547" i="1"/>
  <c r="E1170" i="1"/>
  <c r="D1170" i="1"/>
  <c r="D1311" i="1"/>
  <c r="E1311" i="1"/>
  <c r="D1169" i="1"/>
  <c r="E1310" i="1"/>
  <c r="D1310" i="1"/>
  <c r="D89" i="1"/>
  <c r="E89" i="1"/>
  <c r="D90" i="1"/>
  <c r="E90" i="1"/>
  <c r="D88" i="1"/>
  <c r="D1101" i="1"/>
  <c r="E1101" i="1"/>
  <c r="D1102" i="1"/>
  <c r="E1102" i="1"/>
  <c r="E1100" i="1"/>
  <c r="D1100" i="1"/>
  <c r="D1099" i="1"/>
  <c r="D763" i="1"/>
  <c r="E763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762" i="1"/>
  <c r="D1211" i="1"/>
  <c r="E1057" i="1"/>
  <c r="E1058" i="1"/>
  <c r="E1059" i="1"/>
  <c r="E1060" i="1"/>
  <c r="E1056" i="1"/>
  <c r="D1055" i="1"/>
  <c r="D420" i="1"/>
  <c r="E420" i="1"/>
  <c r="E13" i="1"/>
  <c r="D419" i="1"/>
  <c r="E12" i="1"/>
  <c r="D360" i="1"/>
  <c r="E360" i="1"/>
  <c r="D361" i="1"/>
  <c r="E361" i="1"/>
  <c r="E359" i="1"/>
  <c r="D3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358" i="1"/>
  <c r="E859" i="1"/>
  <c r="D859" i="1"/>
  <c r="D858" i="1"/>
  <c r="D120" i="1"/>
  <c r="E120" i="1"/>
  <c r="D121" i="1"/>
  <c r="E121" i="1"/>
  <c r="E119" i="1"/>
  <c r="D119" i="1"/>
  <c r="D788" i="1"/>
  <c r="E788" i="1"/>
  <c r="D118" i="1"/>
  <c r="D787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E111" i="1"/>
  <c r="D111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110" i="1"/>
  <c r="E476" i="1"/>
  <c r="D476" i="1"/>
  <c r="D1483" i="1"/>
  <c r="A1483" i="1" s="1"/>
  <c r="E1483" i="1"/>
  <c r="D1484" i="1"/>
  <c r="A1484" i="1" s="1"/>
  <c r="E1484" i="1"/>
  <c r="D1485" i="1"/>
  <c r="A1485" i="1" s="1"/>
  <c r="E1485" i="1"/>
  <c r="D1486" i="1"/>
  <c r="A1486" i="1" s="1"/>
  <c r="E1486" i="1"/>
  <c r="E1482" i="1"/>
  <c r="D1482" i="1"/>
  <c r="A1482" i="1" s="1"/>
  <c r="E572" i="1"/>
  <c r="D572" i="1"/>
  <c r="D141" i="1"/>
  <c r="E141" i="1"/>
  <c r="D142" i="1"/>
  <c r="E142" i="1"/>
  <c r="D143" i="1"/>
  <c r="E143" i="1"/>
  <c r="D571" i="1"/>
  <c r="E140" i="1"/>
  <c r="D140" i="1"/>
  <c r="D139" i="1"/>
  <c r="D957" i="1"/>
  <c r="E957" i="1"/>
  <c r="E956" i="1"/>
  <c r="D956" i="1"/>
  <c r="D955" i="1"/>
  <c r="D552" i="1"/>
  <c r="E552" i="1"/>
  <c r="D551" i="1"/>
  <c r="E687" i="1"/>
  <c r="D687" i="1"/>
  <c r="D127" i="1"/>
  <c r="E127" i="1"/>
  <c r="D686" i="1"/>
  <c r="E126" i="1"/>
  <c r="D126" i="1"/>
  <c r="D951" i="1"/>
  <c r="E951" i="1"/>
  <c r="D125" i="1"/>
  <c r="D950" i="1"/>
  <c r="E950" i="1"/>
  <c r="D354" i="1"/>
  <c r="E354" i="1"/>
  <c r="D949" i="1"/>
  <c r="D353" i="1"/>
  <c r="E353" i="1"/>
  <c r="D352" i="1"/>
  <c r="D1588" i="1"/>
  <c r="A1588" i="1" s="1"/>
  <c r="E1588" i="1"/>
  <c r="D1589" i="1"/>
  <c r="A1589" i="1" s="1"/>
  <c r="E1589" i="1"/>
  <c r="D1590" i="1"/>
  <c r="A1590" i="1" s="1"/>
  <c r="E1590" i="1"/>
  <c r="D1591" i="1"/>
  <c r="A1591" i="1" s="1"/>
  <c r="E1591" i="1"/>
  <c r="E1587" i="1"/>
  <c r="D1587" i="1"/>
  <c r="A1587" i="1" s="1"/>
  <c r="D1279" i="1"/>
  <c r="E1279" i="1"/>
  <c r="D1280" i="1"/>
  <c r="E1280" i="1"/>
  <c r="D1281" i="1"/>
  <c r="E1281" i="1"/>
  <c r="D1278" i="1"/>
  <c r="D124" i="1"/>
  <c r="E124" i="1"/>
  <c r="E123" i="1"/>
  <c r="D123" i="1"/>
  <c r="D556" i="1"/>
  <c r="E556" i="1"/>
  <c r="D122" i="1"/>
  <c r="D555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57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76" i="1"/>
  <c r="D44" i="1"/>
  <c r="E44" i="1"/>
  <c r="D45" i="1"/>
  <c r="E45" i="1"/>
  <c r="D46" i="1"/>
  <c r="E46" i="1"/>
  <c r="D47" i="1"/>
  <c r="E47" i="1"/>
  <c r="D48" i="1"/>
  <c r="E48" i="1"/>
  <c r="E43" i="1"/>
  <c r="D43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2" i="1"/>
  <c r="E485" i="1"/>
  <c r="D485" i="1"/>
  <c r="D953" i="1"/>
  <c r="E953" i="1"/>
  <c r="D954" i="1"/>
  <c r="E954" i="1"/>
  <c r="D952" i="1"/>
  <c r="D692" i="1"/>
  <c r="E692" i="1"/>
  <c r="D693" i="1"/>
  <c r="E693" i="1"/>
  <c r="D694" i="1"/>
  <c r="E694" i="1"/>
  <c r="D695" i="1"/>
  <c r="E695" i="1"/>
  <c r="D696" i="1"/>
  <c r="E696" i="1"/>
  <c r="E691" i="1"/>
  <c r="D691" i="1"/>
  <c r="E20" i="1"/>
  <c r="E21" i="1"/>
  <c r="E22" i="1"/>
  <c r="E23" i="1"/>
  <c r="D690" i="1"/>
  <c r="E19" i="1"/>
  <c r="D1419" i="1"/>
  <c r="E1419" i="1"/>
  <c r="D1420" i="1"/>
  <c r="E1420" i="1"/>
  <c r="E1418" i="1"/>
  <c r="D1418" i="1"/>
  <c r="D1387" i="1"/>
  <c r="E1387" i="1"/>
  <c r="D1388" i="1"/>
  <c r="E1388" i="1"/>
  <c r="D1389" i="1"/>
  <c r="E1389" i="1"/>
  <c r="D1390" i="1"/>
  <c r="E1390" i="1"/>
  <c r="E1386" i="1"/>
  <c r="D15" i="1"/>
  <c r="E15" i="1"/>
  <c r="D16" i="1"/>
  <c r="E16" i="1"/>
  <c r="D17" i="1"/>
  <c r="E17" i="1"/>
  <c r="D18" i="1"/>
  <c r="E18" i="1"/>
  <c r="D1386" i="1"/>
  <c r="E14" i="1"/>
  <c r="D1067" i="1"/>
  <c r="E1067" i="1"/>
  <c r="D1066" i="1"/>
  <c r="D1361" i="1"/>
  <c r="D1352" i="1"/>
  <c r="E1352" i="1"/>
  <c r="E1351" i="1"/>
  <c r="D1351" i="1"/>
  <c r="E1350" i="1"/>
  <c r="E1349" i="1"/>
  <c r="D1350" i="1"/>
  <c r="D1349" i="1"/>
  <c r="E1397" i="1"/>
  <c r="D1397" i="1"/>
  <c r="E1406" i="1"/>
  <c r="D1406" i="1"/>
  <c r="D1321" i="1"/>
  <c r="A1321" i="1" s="1"/>
  <c r="E1321" i="1"/>
  <c r="D1322" i="1"/>
  <c r="A1322" i="1" s="1"/>
  <c r="E1322" i="1"/>
  <c r="D1323" i="1"/>
  <c r="A1323" i="1" s="1"/>
  <c r="E1323" i="1"/>
  <c r="D1324" i="1"/>
  <c r="A1324" i="1" s="1"/>
  <c r="E1324" i="1"/>
  <c r="D1325" i="1"/>
  <c r="A1325" i="1" s="1"/>
  <c r="E1325" i="1"/>
  <c r="D1326" i="1"/>
  <c r="A1326" i="1" s="1"/>
  <c r="E1326" i="1"/>
  <c r="E1320" i="1"/>
  <c r="D1320" i="1"/>
  <c r="A1320" i="1" s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E231" i="1"/>
  <c r="D231" i="1"/>
  <c r="D230" i="1"/>
  <c r="D1374" i="1"/>
  <c r="E1374" i="1"/>
  <c r="E1373" i="1"/>
  <c r="D1373" i="1"/>
  <c r="D1372" i="1"/>
  <c r="D570" i="1"/>
  <c r="E570" i="1"/>
  <c r="E569" i="1"/>
  <c r="D569" i="1"/>
  <c r="D724" i="1"/>
  <c r="E724" i="1"/>
  <c r="D725" i="1"/>
  <c r="E725" i="1"/>
  <c r="D568" i="1"/>
  <c r="E723" i="1"/>
  <c r="D723" i="1"/>
  <c r="D735" i="1"/>
  <c r="E735" i="1"/>
  <c r="D736" i="1"/>
  <c r="E736" i="1"/>
  <c r="D722" i="1"/>
  <c r="D734" i="1"/>
  <c r="E734" i="1"/>
  <c r="D733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E336" i="1"/>
  <c r="D336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335" i="1"/>
  <c r="E400" i="1"/>
  <c r="D400" i="1"/>
  <c r="D1410" i="1"/>
  <c r="A1410" i="1" s="1"/>
  <c r="E1410" i="1"/>
  <c r="D1411" i="1"/>
  <c r="A1411" i="1" s="1"/>
  <c r="E1411" i="1"/>
  <c r="D399" i="1"/>
  <c r="E1409" i="1"/>
  <c r="D1409" i="1"/>
  <c r="A1409" i="1" s="1"/>
  <c r="D388" i="1"/>
  <c r="E388" i="1"/>
  <c r="D389" i="1"/>
  <c r="E389" i="1"/>
  <c r="E387" i="1"/>
  <c r="D387" i="1"/>
  <c r="D1144" i="1"/>
  <c r="E1144" i="1"/>
  <c r="D1145" i="1"/>
  <c r="E1145" i="1"/>
  <c r="D1146" i="1"/>
  <c r="E1146" i="1"/>
  <c r="D1147" i="1"/>
  <c r="E1147" i="1"/>
  <c r="D386" i="1"/>
  <c r="E1143" i="1"/>
  <c r="D1143" i="1"/>
  <c r="D522" i="1"/>
  <c r="E522" i="1"/>
  <c r="D523" i="1"/>
  <c r="E523" i="1"/>
  <c r="D1142" i="1"/>
  <c r="E521" i="1"/>
  <c r="D521" i="1"/>
  <c r="D391" i="1"/>
  <c r="E391" i="1"/>
  <c r="D392" i="1"/>
  <c r="E392" i="1"/>
  <c r="D393" i="1"/>
  <c r="E393" i="1"/>
  <c r="D520" i="1"/>
  <c r="D390" i="1"/>
  <c r="D1382" i="1"/>
  <c r="E1382" i="1"/>
  <c r="D1383" i="1"/>
  <c r="E1383" i="1"/>
  <c r="D1384" i="1"/>
  <c r="E1384" i="1"/>
  <c r="D1385" i="1"/>
  <c r="E1385" i="1"/>
  <c r="E1381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1381" i="1"/>
  <c r="E653" i="1"/>
  <c r="D653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652" i="1"/>
  <c r="E440" i="1"/>
  <c r="D440" i="1"/>
  <c r="D1308" i="1"/>
  <c r="E1308" i="1"/>
  <c r="D1309" i="1"/>
  <c r="E1309" i="1"/>
  <c r="E1307" i="1"/>
  <c r="D1307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38" i="1"/>
  <c r="E738" i="1"/>
  <c r="D737" i="1"/>
  <c r="E7" i="1"/>
  <c r="E8" i="1"/>
  <c r="E9" i="1"/>
  <c r="E10" i="1"/>
  <c r="E11" i="1"/>
  <c r="E6" i="1"/>
  <c r="D1276" i="1"/>
  <c r="E1276" i="1"/>
  <c r="D1277" i="1"/>
  <c r="E1277" i="1"/>
  <c r="E1275" i="1"/>
  <c r="D1275" i="1"/>
  <c r="D1274" i="1"/>
  <c r="D713" i="1"/>
  <c r="E713" i="1"/>
  <c r="D41" i="1"/>
  <c r="D712" i="1"/>
  <c r="E712" i="1"/>
  <c r="D711" i="1"/>
  <c r="D1356" i="1"/>
  <c r="E1356" i="1"/>
  <c r="D1357" i="1"/>
  <c r="E1357" i="1"/>
  <c r="D1358" i="1"/>
  <c r="E1358" i="1"/>
  <c r="E1355" i="1"/>
  <c r="D1355" i="1"/>
  <c r="E1549" i="1"/>
  <c r="D1549" i="1"/>
  <c r="D1108" i="1"/>
  <c r="E1108" i="1"/>
  <c r="D1109" i="1"/>
  <c r="E1109" i="1"/>
  <c r="D1107" i="1"/>
  <c r="D1392" i="1"/>
  <c r="E1392" i="1"/>
  <c r="D1393" i="1"/>
  <c r="E1393" i="1"/>
  <c r="D1394" i="1"/>
  <c r="E1394" i="1"/>
  <c r="D1395" i="1"/>
  <c r="E1395" i="1"/>
  <c r="E1391" i="1"/>
  <c r="D1391" i="1"/>
  <c r="E727" i="1"/>
  <c r="D727" i="1"/>
  <c r="D726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50" i="1"/>
  <c r="E50" i="1"/>
  <c r="D160" i="1"/>
  <c r="E160" i="1"/>
  <c r="D161" i="1"/>
  <c r="E161" i="1"/>
  <c r="D162" i="1"/>
  <c r="E162" i="1"/>
  <c r="D49" i="1"/>
  <c r="E159" i="1"/>
  <c r="D159" i="1"/>
  <c r="D168" i="1"/>
  <c r="E168" i="1"/>
  <c r="D169" i="1"/>
  <c r="E169" i="1"/>
  <c r="D170" i="1"/>
  <c r="E170" i="1"/>
  <c r="D158" i="1"/>
  <c r="D167" i="1"/>
  <c r="D766" i="1"/>
  <c r="E766" i="1"/>
  <c r="D767" i="1"/>
  <c r="E767" i="1"/>
  <c r="E765" i="1"/>
  <c r="D765" i="1"/>
  <c r="D764" i="1"/>
  <c r="E550" i="1"/>
  <c r="D550" i="1"/>
  <c r="D987" i="1"/>
  <c r="E987" i="1"/>
  <c r="D988" i="1"/>
  <c r="E988" i="1"/>
  <c r="D549" i="1"/>
  <c r="E986" i="1"/>
  <c r="D986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85" i="1"/>
  <c r="D959" i="1"/>
  <c r="E959" i="1"/>
  <c r="D958" i="1"/>
  <c r="D1283" i="1"/>
  <c r="E1283" i="1"/>
  <c r="D1284" i="1"/>
  <c r="E1284" i="1"/>
  <c r="D1285" i="1"/>
  <c r="E1285" i="1"/>
  <c r="E1282" i="1"/>
  <c r="D1282" i="1"/>
  <c r="D1328" i="1"/>
  <c r="A1328" i="1" s="1"/>
  <c r="E1328" i="1"/>
  <c r="D1329" i="1"/>
  <c r="A1329" i="1" s="1"/>
  <c r="E1329" i="1"/>
  <c r="D1331" i="1"/>
  <c r="A1331" i="1" s="1"/>
  <c r="D1330" i="1"/>
  <c r="A1330" i="1" s="1"/>
  <c r="E1330" i="1"/>
  <c r="E1327" i="1"/>
  <c r="D1327" i="1"/>
  <c r="A1327" i="1" s="1"/>
  <c r="D926" i="1"/>
  <c r="E926" i="1"/>
  <c r="D927" i="1"/>
  <c r="E927" i="1"/>
  <c r="D925" i="1"/>
  <c r="E925" i="1"/>
  <c r="D92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E814" i="1"/>
  <c r="D814" i="1"/>
  <c r="D1584" i="1"/>
  <c r="A1584" i="1" s="1"/>
  <c r="E1584" i="1"/>
  <c r="D1585" i="1"/>
  <c r="A1585" i="1" s="1"/>
  <c r="E1585" i="1"/>
  <c r="D1586" i="1"/>
  <c r="A1586" i="1" s="1"/>
  <c r="E1586" i="1"/>
  <c r="E1583" i="1"/>
  <c r="D1583" i="1"/>
  <c r="A1583" i="1" s="1"/>
  <c r="D575" i="1"/>
  <c r="E575" i="1"/>
  <c r="D576" i="1"/>
  <c r="E576" i="1"/>
  <c r="E574" i="1"/>
  <c r="D574" i="1"/>
  <c r="D1317" i="1"/>
  <c r="E1317" i="1"/>
  <c r="D1318" i="1"/>
  <c r="E1318" i="1"/>
  <c r="D1319" i="1"/>
  <c r="E1319" i="1"/>
  <c r="D573" i="1"/>
  <c r="E1316" i="1"/>
  <c r="D1316" i="1"/>
  <c r="D676" i="1"/>
  <c r="E796" i="1"/>
  <c r="E795" i="1"/>
  <c r="D1379" i="1"/>
  <c r="A1379" i="1" s="1"/>
  <c r="E1379" i="1"/>
  <c r="D1380" i="1"/>
  <c r="A1380" i="1" s="1"/>
  <c r="E1380" i="1"/>
  <c r="E1378" i="1"/>
  <c r="D1378" i="1"/>
  <c r="A1378" i="1" s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E467" i="1"/>
  <c r="D467" i="1"/>
  <c r="D529" i="1"/>
  <c r="E529" i="1"/>
  <c r="E528" i="1"/>
  <c r="D528" i="1"/>
  <c r="D1362" i="1"/>
  <c r="D1354" i="1"/>
  <c r="E1354" i="1"/>
  <c r="D524" i="1"/>
  <c r="E1353" i="1"/>
  <c r="D1353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77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E458" i="1"/>
  <c r="D458" i="1"/>
  <c r="E1407" i="1"/>
  <c r="D364" i="1"/>
  <c r="E364" i="1"/>
  <c r="D365" i="1"/>
  <c r="E365" i="1"/>
  <c r="D366" i="1"/>
  <c r="E366" i="1"/>
  <c r="D367" i="1"/>
  <c r="E367" i="1"/>
  <c r="D1407" i="1"/>
  <c r="E363" i="1"/>
  <c r="D363" i="1"/>
  <c r="D1572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362" i="1"/>
  <c r="E1574" i="1"/>
  <c r="D1574" i="1"/>
  <c r="D1461" i="1"/>
  <c r="A1461" i="1" s="1"/>
  <c r="E1461" i="1"/>
  <c r="D1462" i="1"/>
  <c r="A1462" i="1" s="1"/>
  <c r="E1462" i="1"/>
  <c r="D1463" i="1"/>
  <c r="A1463" i="1" s="1"/>
  <c r="E1463" i="1"/>
  <c r="D1464" i="1"/>
  <c r="A1464" i="1" s="1"/>
  <c r="E1464" i="1"/>
  <c r="D1465" i="1"/>
  <c r="A1465" i="1" s="1"/>
  <c r="E1465" i="1"/>
  <c r="D1466" i="1"/>
  <c r="A1466" i="1" s="1"/>
  <c r="E1466" i="1"/>
  <c r="D1467" i="1"/>
  <c r="A1467" i="1" s="1"/>
  <c r="E1467" i="1"/>
  <c r="D1468" i="1"/>
  <c r="A1468" i="1" s="1"/>
  <c r="E1468" i="1"/>
  <c r="D1469" i="1"/>
  <c r="A1469" i="1" s="1"/>
  <c r="E1469" i="1"/>
  <c r="D1470" i="1"/>
  <c r="A1470" i="1" s="1"/>
  <c r="E1470" i="1"/>
  <c r="E1460" i="1"/>
  <c r="D1460" i="1"/>
  <c r="A1460" i="1" s="1"/>
  <c r="D1333" i="1"/>
  <c r="A1333" i="1" s="1"/>
  <c r="E1333" i="1"/>
  <c r="D1334" i="1"/>
  <c r="A1334" i="1" s="1"/>
  <c r="E1334" i="1"/>
  <c r="D1335" i="1"/>
  <c r="A1335" i="1" s="1"/>
  <c r="E1335" i="1"/>
  <c r="D1336" i="1"/>
  <c r="A1336" i="1" s="1"/>
  <c r="E1336" i="1"/>
  <c r="D1337" i="1"/>
  <c r="A1337" i="1" s="1"/>
  <c r="E1337" i="1"/>
  <c r="D1338" i="1"/>
  <c r="A1338" i="1" s="1"/>
  <c r="E1338" i="1"/>
  <c r="D1339" i="1"/>
  <c r="A1339" i="1" s="1"/>
  <c r="E1339" i="1"/>
  <c r="D1340" i="1"/>
  <c r="A1340" i="1" s="1"/>
  <c r="E1340" i="1"/>
  <c r="D1341" i="1"/>
  <c r="A1341" i="1" s="1"/>
  <c r="E1341" i="1"/>
  <c r="D1342" i="1"/>
  <c r="A1342" i="1" s="1"/>
  <c r="E1342" i="1"/>
  <c r="D1343" i="1"/>
  <c r="A1343" i="1" s="1"/>
  <c r="E1343" i="1"/>
  <c r="D1344" i="1"/>
  <c r="A1344" i="1" s="1"/>
  <c r="E1344" i="1"/>
  <c r="D1345" i="1"/>
  <c r="A1345" i="1" s="1"/>
  <c r="E1345" i="1"/>
  <c r="D1346" i="1"/>
  <c r="A1346" i="1" s="1"/>
  <c r="E1346" i="1"/>
  <c r="D1347" i="1"/>
  <c r="A1347" i="1" s="1"/>
  <c r="E1347" i="1"/>
  <c r="D1348" i="1"/>
  <c r="A1348" i="1" s="1"/>
  <c r="E1348" i="1"/>
  <c r="E1332" i="1"/>
  <c r="D1332" i="1"/>
  <c r="A1332" i="1" s="1"/>
  <c r="D1514" i="1"/>
  <c r="E1514" i="1"/>
  <c r="D1515" i="1"/>
  <c r="E1515" i="1"/>
  <c r="D1516" i="1"/>
  <c r="E1516" i="1"/>
  <c r="D1512" i="1"/>
  <c r="E1512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E1513" i="1"/>
  <c r="D1513" i="1"/>
  <c r="D1069" i="1"/>
  <c r="E1069" i="1"/>
  <c r="E1068" i="1"/>
  <c r="D1068" i="1"/>
  <c r="D1003" i="1"/>
  <c r="E1003" i="1"/>
  <c r="D1004" i="1"/>
  <c r="E1004" i="1"/>
  <c r="E1002" i="1"/>
  <c r="D1002" i="1"/>
  <c r="D348" i="1"/>
  <c r="E348" i="1"/>
  <c r="D349" i="1"/>
  <c r="E349" i="1"/>
  <c r="D350" i="1"/>
  <c r="E350" i="1"/>
  <c r="D351" i="1"/>
  <c r="E351" i="1"/>
  <c r="D1001" i="1"/>
  <c r="E347" i="1"/>
  <c r="D347" i="1"/>
  <c r="D346" i="1"/>
  <c r="D689" i="1"/>
  <c r="E689" i="1"/>
  <c r="D688" i="1"/>
  <c r="D1547" i="1"/>
  <c r="E1547" i="1"/>
  <c r="D1548" i="1"/>
  <c r="E1548" i="1"/>
  <c r="E1546" i="1"/>
  <c r="D1546" i="1"/>
  <c r="D1472" i="1"/>
  <c r="A1472" i="1" s="1"/>
  <c r="E1472" i="1"/>
  <c r="D1473" i="1"/>
  <c r="A1473" i="1" s="1"/>
  <c r="E1473" i="1"/>
  <c r="D1474" i="1"/>
  <c r="A1474" i="1" s="1"/>
  <c r="E1474" i="1"/>
  <c r="D1475" i="1"/>
  <c r="A1475" i="1" s="1"/>
  <c r="E1475" i="1"/>
  <c r="D1476" i="1"/>
  <c r="A1476" i="1" s="1"/>
  <c r="E1476" i="1"/>
  <c r="D1477" i="1"/>
  <c r="A1477" i="1" s="1"/>
  <c r="E1477" i="1"/>
  <c r="D1478" i="1"/>
  <c r="A1478" i="1" s="1"/>
  <c r="E1478" i="1"/>
  <c r="D1479" i="1"/>
  <c r="A1479" i="1" s="1"/>
  <c r="E1479" i="1"/>
  <c r="D1480" i="1"/>
  <c r="A1480" i="1" s="1"/>
  <c r="E1480" i="1"/>
  <c r="D1481" i="1"/>
  <c r="A1481" i="1" s="1"/>
  <c r="E1481" i="1"/>
  <c r="E1471" i="1"/>
  <c r="D1471" i="1"/>
  <c r="A1471" i="1" s="1"/>
  <c r="D1423" i="1"/>
  <c r="E1423" i="1"/>
  <c r="D1421" i="1"/>
  <c r="E1422" i="1"/>
  <c r="D1422" i="1"/>
  <c r="D1453" i="1"/>
  <c r="A1453" i="1" s="1"/>
  <c r="E1453" i="1"/>
  <c r="D1454" i="1"/>
  <c r="A1454" i="1" s="1"/>
  <c r="E1454" i="1"/>
  <c r="D1455" i="1"/>
  <c r="A1455" i="1" s="1"/>
  <c r="E1455" i="1"/>
  <c r="D1456" i="1"/>
  <c r="A1456" i="1" s="1"/>
  <c r="E1456" i="1"/>
  <c r="D1457" i="1"/>
  <c r="A1457" i="1" s="1"/>
  <c r="E1457" i="1"/>
  <c r="D1458" i="1"/>
  <c r="A1458" i="1" s="1"/>
  <c r="E1458" i="1"/>
  <c r="D1459" i="1"/>
  <c r="A1459" i="1" s="1"/>
  <c r="E1459" i="1"/>
  <c r="E1452" i="1"/>
  <c r="D1452" i="1"/>
  <c r="A1452" i="1" s="1"/>
  <c r="D430" i="1"/>
  <c r="E430" i="1"/>
  <c r="D429" i="1"/>
  <c r="D1376" i="1"/>
  <c r="A1376" i="1" s="1"/>
  <c r="E1376" i="1"/>
  <c r="D1377" i="1"/>
  <c r="A1377" i="1" s="1"/>
  <c r="E1377" i="1"/>
  <c r="E1375" i="1"/>
  <c r="D1375" i="1"/>
  <c r="A1375" i="1" s="1"/>
  <c r="E790" i="1"/>
  <c r="D790" i="1"/>
  <c r="D789" i="1"/>
  <c r="D553" i="1"/>
  <c r="E554" i="1"/>
  <c r="D554" i="1"/>
  <c r="D937" i="1"/>
  <c r="E937" i="1"/>
  <c r="D938" i="1"/>
  <c r="E938" i="1"/>
  <c r="D936" i="1"/>
  <c r="E1359" i="1"/>
  <c r="D1359" i="1"/>
  <c r="D1062" i="1"/>
  <c r="E1062" i="1"/>
  <c r="D1063" i="1"/>
  <c r="E1063" i="1"/>
  <c r="D1064" i="1"/>
  <c r="E1064" i="1"/>
  <c r="D1065" i="1"/>
  <c r="E1065" i="1"/>
  <c r="D1061" i="1"/>
  <c r="D1313" i="1"/>
  <c r="E1313" i="1"/>
  <c r="D1314" i="1"/>
  <c r="E1314" i="1"/>
  <c r="D1315" i="1"/>
  <c r="E1315" i="1"/>
  <c r="E1312" i="1"/>
  <c r="D1312" i="1"/>
  <c r="E804" i="1"/>
  <c r="E805" i="1"/>
  <c r="E806" i="1"/>
  <c r="E807" i="1"/>
  <c r="D947" i="1"/>
  <c r="E947" i="1"/>
  <c r="D948" i="1"/>
  <c r="E948" i="1"/>
  <c r="E946" i="1"/>
  <c r="D946" i="1"/>
  <c r="E769" i="1"/>
  <c r="E770" i="1"/>
  <c r="E771" i="1"/>
  <c r="D769" i="1"/>
  <c r="D770" i="1"/>
  <c r="D771" i="1"/>
  <c r="D1367" i="1"/>
  <c r="E1367" i="1"/>
  <c r="D1368" i="1"/>
  <c r="E1368" i="1"/>
  <c r="D768" i="1"/>
  <c r="D1366" i="1"/>
  <c r="D709" i="1"/>
  <c r="E709" i="1"/>
  <c r="D710" i="1"/>
  <c r="E710" i="1"/>
  <c r="E708" i="1"/>
  <c r="D708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E431" i="1"/>
  <c r="D431" i="1"/>
  <c r="E1563" i="1"/>
  <c r="D1565" i="1"/>
  <c r="A1565" i="1" s="1"/>
  <c r="E1565" i="1"/>
  <c r="D1566" i="1"/>
  <c r="A1566" i="1" s="1"/>
  <c r="E1566" i="1"/>
  <c r="D1567" i="1"/>
  <c r="A1567" i="1" s="1"/>
  <c r="E1567" i="1"/>
  <c r="D1568" i="1"/>
  <c r="A1568" i="1" s="1"/>
  <c r="E1568" i="1"/>
  <c r="D1569" i="1"/>
  <c r="A1569" i="1" s="1"/>
  <c r="E1569" i="1"/>
  <c r="E1564" i="1"/>
  <c r="D1564" i="1"/>
  <c r="A1564" i="1" s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E1552" i="1"/>
  <c r="D1552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428" i="1"/>
  <c r="E530" i="1"/>
  <c r="D530" i="1"/>
  <c r="D1370" i="1"/>
  <c r="E1370" i="1"/>
  <c r="D1371" i="1"/>
  <c r="D1369" i="1"/>
  <c r="E1369" i="1"/>
  <c r="D813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09" i="1"/>
  <c r="E1545" i="1"/>
  <c r="D1545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E1296" i="1"/>
  <c r="D1296" i="1"/>
  <c r="D1425" i="1"/>
  <c r="A1425" i="1" s="1"/>
  <c r="E1425" i="1"/>
  <c r="D1426" i="1"/>
  <c r="A1426" i="1" s="1"/>
  <c r="E1426" i="1"/>
  <c r="D1427" i="1"/>
  <c r="A1427" i="1" s="1"/>
  <c r="E1427" i="1"/>
  <c r="D1428" i="1"/>
  <c r="A1428" i="1" s="1"/>
  <c r="E1428" i="1"/>
  <c r="D1429" i="1"/>
  <c r="A1429" i="1" s="1"/>
  <c r="E1429" i="1"/>
  <c r="D1430" i="1"/>
  <c r="A1430" i="1" s="1"/>
  <c r="E1430" i="1"/>
  <c r="E1424" i="1"/>
  <c r="D1424" i="1"/>
  <c r="A1424" i="1" s="1"/>
  <c r="D164" i="1"/>
  <c r="E164" i="1"/>
  <c r="D165" i="1"/>
  <c r="E165" i="1"/>
  <c r="D166" i="1"/>
  <c r="E166" i="1"/>
  <c r="E163" i="1"/>
  <c r="D163" i="1"/>
  <c r="E1440" i="1"/>
  <c r="E1441" i="1"/>
  <c r="E1442" i="1"/>
  <c r="E1439" i="1"/>
  <c r="D1440" i="1"/>
  <c r="A1440" i="1" s="1"/>
  <c r="D1441" i="1"/>
  <c r="A1441" i="1" s="1"/>
  <c r="D1442" i="1"/>
  <c r="A1442" i="1" s="1"/>
  <c r="D1439" i="1"/>
  <c r="A1439" i="1" s="1"/>
  <c r="E3" i="1"/>
  <c r="E4" i="1"/>
  <c r="E5" i="1"/>
  <c r="E2" i="1"/>
  <c r="E1399" i="1"/>
  <c r="E1400" i="1"/>
  <c r="E1401" i="1"/>
  <c r="E1402" i="1"/>
  <c r="E1403" i="1"/>
  <c r="E1404" i="1"/>
  <c r="E1405" i="1"/>
  <c r="E1398" i="1"/>
  <c r="D1399" i="1"/>
  <c r="D1400" i="1"/>
  <c r="D1401" i="1"/>
  <c r="D1402" i="1"/>
  <c r="D1403" i="1"/>
  <c r="D1404" i="1"/>
  <c r="D1405" i="1"/>
  <c r="D1398" i="1"/>
  <c r="E1524" i="1"/>
  <c r="E1525" i="1"/>
  <c r="E1526" i="1"/>
  <c r="E1527" i="1"/>
  <c r="E1528" i="1"/>
  <c r="E1529" i="1"/>
  <c r="E1530" i="1"/>
  <c r="E1531" i="1"/>
  <c r="E1532" i="1"/>
  <c r="E1533" i="1"/>
  <c r="E1523" i="1"/>
  <c r="D1524" i="1"/>
  <c r="A1524" i="1" s="1"/>
  <c r="D1525" i="1"/>
  <c r="A1525" i="1" s="1"/>
  <c r="D1526" i="1"/>
  <c r="A1526" i="1" s="1"/>
  <c r="D1527" i="1"/>
  <c r="A1527" i="1" s="1"/>
  <c r="D1528" i="1"/>
  <c r="A1528" i="1" s="1"/>
  <c r="D1529" i="1"/>
  <c r="A1529" i="1" s="1"/>
  <c r="D1530" i="1"/>
  <c r="A1530" i="1" s="1"/>
  <c r="D1531" i="1"/>
  <c r="A1531" i="1" s="1"/>
  <c r="D1532" i="1"/>
  <c r="A1532" i="1" s="1"/>
  <c r="D1533" i="1"/>
  <c r="A1533" i="1" s="1"/>
  <c r="D1523" i="1"/>
  <c r="A1523" i="1" s="1"/>
  <c r="E1497" i="1"/>
  <c r="E1494" i="1"/>
  <c r="E1490" i="1"/>
  <c r="E1488" i="1"/>
  <c r="E1489" i="1"/>
  <c r="E1491" i="1"/>
  <c r="E1492" i="1"/>
  <c r="E1493" i="1"/>
  <c r="E1495" i="1"/>
  <c r="E1496" i="1"/>
  <c r="E1487" i="1"/>
  <c r="E1433" i="1"/>
  <c r="E1434" i="1"/>
  <c r="E1435" i="1"/>
  <c r="E1436" i="1"/>
  <c r="E1438" i="1"/>
  <c r="E1432" i="1"/>
  <c r="D1433" i="1"/>
  <c r="A1433" i="1" s="1"/>
  <c r="D1434" i="1"/>
  <c r="A1434" i="1" s="1"/>
  <c r="D1435" i="1"/>
  <c r="A1435" i="1" s="1"/>
  <c r="D1436" i="1"/>
  <c r="A1436" i="1" s="1"/>
  <c r="D1437" i="1"/>
  <c r="A1437" i="1" s="1"/>
  <c r="D1438" i="1"/>
  <c r="A1438" i="1" s="1"/>
  <c r="D1432" i="1"/>
  <c r="A1432" i="1" s="1"/>
  <c r="E1413" i="1"/>
  <c r="E1414" i="1"/>
  <c r="E1412" i="1"/>
  <c r="D1413" i="1"/>
  <c r="A1413" i="1" s="1"/>
  <c r="D1414" i="1"/>
  <c r="A1414" i="1" s="1"/>
  <c r="D1412" i="1"/>
  <c r="A1412" i="1" s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61" i="1"/>
  <c r="E526" i="1"/>
  <c r="E527" i="1"/>
  <c r="E525" i="1"/>
  <c r="E1445" i="1"/>
  <c r="E1446" i="1"/>
  <c r="E1447" i="1"/>
  <c r="E1448" i="1"/>
  <c r="E1449" i="1"/>
  <c r="E1450" i="1"/>
  <c r="E1451" i="1"/>
  <c r="E1444" i="1"/>
  <c r="D1445" i="1"/>
  <c r="A1445" i="1" s="1"/>
  <c r="D1446" i="1"/>
  <c r="A1446" i="1" s="1"/>
  <c r="D1447" i="1"/>
  <c r="A1447" i="1" s="1"/>
  <c r="D1448" i="1"/>
  <c r="A1448" i="1" s="1"/>
  <c r="D1449" i="1"/>
  <c r="A1449" i="1" s="1"/>
  <c r="D1450" i="1"/>
  <c r="A1450" i="1" s="1"/>
  <c r="D1451" i="1"/>
  <c r="A1451" i="1" s="1"/>
  <c r="D1444" i="1"/>
  <c r="A1444" i="1" s="1"/>
  <c r="E1364" i="1"/>
  <c r="E1365" i="1"/>
  <c r="E1416" i="1"/>
  <c r="E1417" i="1"/>
  <c r="E1415" i="1"/>
  <c r="E1534" i="1"/>
  <c r="E1536" i="1"/>
  <c r="E1537" i="1"/>
  <c r="E1538" i="1"/>
  <c r="E1539" i="1"/>
  <c r="E1540" i="1"/>
  <c r="E1541" i="1"/>
  <c r="E1542" i="1"/>
  <c r="E1543" i="1"/>
  <c r="E1544" i="1"/>
  <c r="E1535" i="1"/>
  <c r="D1487" i="1"/>
  <c r="A1487" i="1" s="1"/>
  <c r="D1488" i="1"/>
  <c r="A1488" i="1" s="1"/>
  <c r="D1489" i="1"/>
  <c r="A1489" i="1" s="1"/>
  <c r="D1490" i="1"/>
  <c r="A1490" i="1" s="1"/>
  <c r="D1491" i="1"/>
  <c r="A1491" i="1" s="1"/>
  <c r="D1492" i="1"/>
  <c r="A1492" i="1" s="1"/>
  <c r="D1493" i="1"/>
  <c r="A1493" i="1" s="1"/>
  <c r="D1494" i="1"/>
  <c r="A1494" i="1" s="1"/>
  <c r="D1495" i="1"/>
  <c r="A1495" i="1" s="1"/>
  <c r="D1496" i="1"/>
  <c r="A1496" i="1" s="1"/>
  <c r="D1497" i="1"/>
  <c r="A1497" i="1" s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526" i="1"/>
  <c r="D527" i="1"/>
  <c r="D525" i="1"/>
  <c r="D1363" i="1"/>
  <c r="D1364" i="1"/>
  <c r="D1365" i="1"/>
  <c r="D1416" i="1"/>
  <c r="D1417" i="1"/>
  <c r="D1415" i="1"/>
  <c r="D1536" i="1"/>
  <c r="A1536" i="1" s="1"/>
  <c r="D1537" i="1"/>
  <c r="A1537" i="1" s="1"/>
  <c r="D1538" i="1"/>
  <c r="A1538" i="1" s="1"/>
  <c r="D1539" i="1"/>
  <c r="A1539" i="1" s="1"/>
  <c r="D1540" i="1"/>
  <c r="A1540" i="1" s="1"/>
  <c r="D1541" i="1"/>
  <c r="A1541" i="1" s="1"/>
  <c r="D1542" i="1"/>
  <c r="A1542" i="1" s="1"/>
  <c r="D1543" i="1"/>
  <c r="A1543" i="1" s="1"/>
  <c r="D1544" i="1"/>
  <c r="A1544" i="1" s="1"/>
  <c r="D1535" i="1"/>
  <c r="A1535" i="1" s="1"/>
  <c r="D1057" i="1" l="1"/>
  <c r="D1058" i="1"/>
  <c r="D1056" i="1"/>
  <c r="D1060" i="1"/>
  <c r="D1059" i="1"/>
</calcChain>
</file>

<file path=xl/sharedStrings.xml><?xml version="1.0" encoding="utf-8"?>
<sst xmlns="http://schemas.openxmlformats.org/spreadsheetml/2006/main" count="6437" uniqueCount="1666">
  <si>
    <t>Beechcraft D17S Staggerwing NC18579</t>
  </si>
  <si>
    <t>Beechcraft D17S Staggerwing NC353E</t>
  </si>
  <si>
    <t>Beechcraft D17S Staggerwing N25BS</t>
  </si>
  <si>
    <t>Beechcraft D17S Staggerwing NC4135</t>
  </si>
  <si>
    <t>Beechcraft D17S Staggerwing N115H</t>
  </si>
  <si>
    <t>Beechcraft D17S Staggerwing N52EEZ</t>
  </si>
  <si>
    <t>Beechcraft D17S Staggerwing N65268</t>
  </si>
  <si>
    <t>Beechcraft D17S Staggerwing Aviators Club Livery</t>
  </si>
  <si>
    <t>Beechcraft D17S Staggerwing NC1413</t>
  </si>
  <si>
    <t>Beechcraft D17S Staggerwing NC2377</t>
  </si>
  <si>
    <t>Beechcraft D17 Staggerwing Xbox Aviators Club Livery</t>
  </si>
  <si>
    <t>Dornier DoJ Cabina Aviators Club Livery</t>
  </si>
  <si>
    <t>Microsoft</t>
  </si>
  <si>
    <t>Dornier DoJ Cabina Xbox Aviators Club Livery</t>
  </si>
  <si>
    <t>Dornier DoJ Cabina</t>
  </si>
  <si>
    <t>Junkers F13</t>
  </si>
  <si>
    <t>Junkers F13 Xbox Aviators Club Livery</t>
  </si>
  <si>
    <t>Junkers F13 Aviators Club Livery</t>
  </si>
  <si>
    <t>Cessna T207A Stationair 8 II Skydiving 03</t>
  </si>
  <si>
    <t>Cessna T207A Stationair 8 II Skydiving Xbox Aviators Club Livery</t>
  </si>
  <si>
    <t>Cessna T207A Stationair 8 II Skydiving 02</t>
  </si>
  <si>
    <t>Cessna T207A Stationair 8 II Skydiving Aviators Club Livery</t>
  </si>
  <si>
    <t>Cessna T207A Stationair 8 II Skydiving 01</t>
  </si>
  <si>
    <t>Cessna T207A Stationair 8 II Skydiving 04</t>
  </si>
  <si>
    <t>Cessna T207A Stationair 8 II Skydiving White</t>
  </si>
  <si>
    <t>Cessna T207A Stationair 8 II Skydiving 05</t>
  </si>
  <si>
    <t>Diamond DA40NG Private Charter</t>
  </si>
  <si>
    <t>Diamond DA40NG Private Charter (DEFAULT)</t>
  </si>
  <si>
    <t>Diamond DA40NG Private Charter (KENMORE)</t>
  </si>
  <si>
    <t>Magni M24 Plus White</t>
  </si>
  <si>
    <t>BlueMesh</t>
  </si>
  <si>
    <t>Magni M24 Plus White (BLUE)</t>
  </si>
  <si>
    <t>Magni M24 Plus White (DARK_RED)</t>
  </si>
  <si>
    <t>Magni M24 Plus White (GRAY)</t>
  </si>
  <si>
    <t>Magni M24 Plus White (GREEN)</t>
  </si>
  <si>
    <t>Magni M24 Plus White (LIGHT RED)</t>
  </si>
  <si>
    <t>Magni M24 Plus White (LIGHT_YELLOW)</t>
  </si>
  <si>
    <t>Magni M24 Plus White (MEDIUM_QUASAR_BLUE)</t>
  </si>
  <si>
    <t>Magni M24 Plus White (METALLIC_RED)</t>
  </si>
  <si>
    <t>Magni M24 Plus White (ORANGE)</t>
  </si>
  <si>
    <t>Magni M24 Plus White (PEARLED_BEIGE)</t>
  </si>
  <si>
    <t>Magni M24 Plus White (SAFARI)</t>
  </si>
  <si>
    <t>Magni M24 Plus White (WHITE)</t>
  </si>
  <si>
    <t>Magni M24 Plus White (YELLOW)</t>
  </si>
  <si>
    <t>Boeing 707-320C EMERALD HARBOR</t>
  </si>
  <si>
    <t>Boeing 707-320C HOUSE</t>
  </si>
  <si>
    <t>Boeing 707-320CPAX WORLD TRAVEL</t>
  </si>
  <si>
    <t>Boeing 707-320C PACIFICA</t>
  </si>
  <si>
    <t>Boeing 707-320CPAX EMERALD HARBOR</t>
  </si>
  <si>
    <t>Boeing 707-320CPAX HOUSE</t>
  </si>
  <si>
    <t>Boeing 707-320CPAX ORBIT</t>
  </si>
  <si>
    <t>Boeing 707-320C WORLD TRAVEL</t>
  </si>
  <si>
    <t>Boeing 707-320CPAX PANAM</t>
  </si>
  <si>
    <t>Boeing 707-320CPAX PACIFICA</t>
  </si>
  <si>
    <t>Boeing 707-320C ORBIT</t>
  </si>
  <si>
    <t>Douglas C-47 M5 Lead</t>
  </si>
  <si>
    <t>Douglas C-47 USN159</t>
  </si>
  <si>
    <t>Douglas C-47 M5</t>
  </si>
  <si>
    <t>DHC-4 Caribou Camo2</t>
  </si>
  <si>
    <t>DHC-4 Caribou Blue with Red Stripe</t>
  </si>
  <si>
    <t>DHC-4 Caribou Blue with White and Red</t>
  </si>
  <si>
    <t>DHC-4 Caribou White</t>
  </si>
  <si>
    <t>DHC-4 Caribou Blue with Yellow Stripe</t>
  </si>
  <si>
    <t>DHC-4 Caribou</t>
  </si>
  <si>
    <t>DHC-4 Caribou Camo1</t>
  </si>
  <si>
    <t>Beechcraft D18S N846DS</t>
  </si>
  <si>
    <t>Beechcraft D18S N99ST</t>
  </si>
  <si>
    <t>Beechcraft D18S N45LM2</t>
  </si>
  <si>
    <t>Beechcraft D18S N83KT</t>
  </si>
  <si>
    <t>Beechcraft D18S C-GJMC</t>
  </si>
  <si>
    <t>Beechcraft D18S Navy</t>
  </si>
  <si>
    <t>Beechcraft D18S N438Y</t>
  </si>
  <si>
    <t>Beechcraft D18S Xbox Aviators Club Livery</t>
  </si>
  <si>
    <t>Beechcraft D18S N85ET</t>
  </si>
  <si>
    <t>Beechcraft D18S N522B</t>
  </si>
  <si>
    <t>Beechcraft D18S Aviators Club Livery</t>
  </si>
  <si>
    <t>DHC-2 Beaver Wheels / Passenger Cabin / GPS</t>
  </si>
  <si>
    <t>DHC-2 Beaver Wheels / Passenger Cabin / GPS (1_W)</t>
  </si>
  <si>
    <t>DHC-2 Beaver Wheels / Passenger Cabin / GPS (2_W)</t>
  </si>
  <si>
    <t>DHC-2 Beaver Wheels / Passenger Cabin / GPS (3_W)</t>
  </si>
  <si>
    <t>DHC-2 Beaver Wheels / Passenger Cabin / GPS (4_W)</t>
  </si>
  <si>
    <t>DHC-2 Beaver Wheels / Passenger Cabin / GPS (5_W)</t>
  </si>
  <si>
    <t>DHC-2 Beaver Wheels / Passenger Cabin / GPS (6_W)</t>
  </si>
  <si>
    <t>DHC-2 Beaver Wheels / Passenger Cabin / GPS (7_W)</t>
  </si>
  <si>
    <t>DHC-2 Beaver Wheels / Passenger Cabin / GPS (8_W)</t>
  </si>
  <si>
    <t>Fokker FVIIb Modern AVC</t>
  </si>
  <si>
    <t>Orbx</t>
  </si>
  <si>
    <t>Fokker FVIIb Modern Generic</t>
  </si>
  <si>
    <t>Fokker FVIIb Modern SC</t>
  </si>
  <si>
    <t>Fokker FVIIb Modern Littoria</t>
  </si>
  <si>
    <t>Fokker FVIIb Modern Sabena</t>
  </si>
  <si>
    <t>Fokker FVIIb Modern LAPE</t>
  </si>
  <si>
    <t>Fokker FVIIb Modern XAC</t>
  </si>
  <si>
    <t>Fokker FVIIb Modern KLM</t>
  </si>
  <si>
    <t>NextGen EMB-110P White</t>
  </si>
  <si>
    <t>NextGen EMB-110P Trans Brasil TBA</t>
  </si>
  <si>
    <t>NextGen EMB-110P Cubana</t>
  </si>
  <si>
    <t>NextGen EMB-110P Trans Brasil TBB</t>
  </si>
  <si>
    <t>Curtiss C46 Commando USN2</t>
  </si>
  <si>
    <t>Curtiss C46 Commando JASDF</t>
  </si>
  <si>
    <t>Curtiss C46 Commando BLUES</t>
  </si>
  <si>
    <t>Curtiss C46 Commando OD</t>
  </si>
  <si>
    <t>Beechcraft Bonanza Private Charter</t>
  </si>
  <si>
    <t>Beechcraft Bonanza Private Charter (DEFAULT)</t>
  </si>
  <si>
    <t>Beechcraft Bonanza Private Charter (KENMORE)</t>
  </si>
  <si>
    <t>Beechcraft Bonanza Private Charter (LIVERY 1)</t>
  </si>
  <si>
    <t>Dornier Do-31 E3 Experimental</t>
  </si>
  <si>
    <t>Dornier Do-31 WOODLAND CAMO</t>
  </si>
  <si>
    <t>Dornier Do-31 AIR FORCE OLIVE GREEN CAMO</t>
  </si>
  <si>
    <t>Dornier Do-31 Aviators Club Livery</t>
  </si>
  <si>
    <t>Dornier Do-31 Xbox Aviators Club Livery</t>
  </si>
  <si>
    <t>Dornier Do-31 E1 Experimental</t>
  </si>
  <si>
    <t>Dornier Do-31 Marine Search &amp; Rescue</t>
  </si>
  <si>
    <t>Short SC.7 Skyvan (Airliner) Yellow Livery</t>
  </si>
  <si>
    <t>Short SC.7 Skyvan (Airliner) Blue Livery</t>
  </si>
  <si>
    <t>Short SC.7 Skyvan (Airliner) Pink Livery</t>
  </si>
  <si>
    <t>Short SC.7 Skyvan (Airliner) Space Livery</t>
  </si>
  <si>
    <t>Short SC.7 Skyvan (Airliner) Red &amp; Blue Livery</t>
  </si>
  <si>
    <t>Short SC.7 Skyvan (Airliner) Orange Livery</t>
  </si>
  <si>
    <t>Short SC.7 Skyvan (Airliner) White Livery</t>
  </si>
  <si>
    <t>Short SC.7 Skyvan (Airliner) Grey &amp; Blue Livery</t>
  </si>
  <si>
    <t>ATR 42-600 Highline 02</t>
  </si>
  <si>
    <t>C172SP G1000 Cargo</t>
  </si>
  <si>
    <t>C172SP G1000 Cargo (AERIALAD_FREELANCE_01)</t>
  </si>
  <si>
    <t>C172SP G1000 Cargo (AERIALAD_STATIC_01)</t>
  </si>
  <si>
    <t>C172SP G1000 Cargo (CARGO_ADAPTIVERGNL_01)</t>
  </si>
  <si>
    <t>C172SP G1000 Cargo (CARGO_ADAPTIVERGNL_02)</t>
  </si>
  <si>
    <t>C172SP G1000 Cargo (CARGO_ADAPTIVERGNL_03)</t>
  </si>
  <si>
    <t>C172SP G1000 Cargo (CARGO_ADAPTIVERGNL_04)</t>
  </si>
  <si>
    <t>C172SP G1000 Cargo (CARGO_ADAPTIVERGNL_05)</t>
  </si>
  <si>
    <t>C172SP G1000 Cargo (CARGO_STATIC_01)</t>
  </si>
  <si>
    <t>C172SP G1000 Cargo (FLIGHTSEEING_ADAPTIVERGNL_01)</t>
  </si>
  <si>
    <t>C172SP G1000 Cargo (FLIGHTSEEING_ADAPTIVERGNL_03)</t>
  </si>
  <si>
    <t>C172SP G1000 Cargo (FLIGHTSEEING_ADAPTIVERGNL_05)</t>
  </si>
  <si>
    <t>C172SP G1000 Cargo (FLIGHTSEEING_ADAPTIVERGNL_06)</t>
  </si>
  <si>
    <t>C172SP G1000 Cargo (FLIGHTSEEING_ADAPTIVERGNL_07)</t>
  </si>
  <si>
    <t>C172SP G1000 Cargo (FLIGHTSEEING_ADAPTIVERGNL_08)</t>
  </si>
  <si>
    <t>C172SP G1000 Cargo (FLIGHTSEEING_STATIC_01)</t>
  </si>
  <si>
    <t>C172SP G1000 Cargo (FLIGHTSEEING_STATIC_02)</t>
  </si>
  <si>
    <t>C172SP G1000 Cargo (FLIGHTSEEING_STATIC_03)</t>
  </si>
  <si>
    <t>C172SP G1000 Cargo (FLIGHTSEEING_STATIC_05)</t>
  </si>
  <si>
    <t>C172SP G1000 Cargo (OFFICIAL_STATIC_01)</t>
  </si>
  <si>
    <t>C172SP G1000 Cargo (SKYDIVE_ADAPTIVEINTL_01)</t>
  </si>
  <si>
    <t>Wright Flyer</t>
  </si>
  <si>
    <t>Junkers F13 Modern Xbox Aviators Club Livery</t>
  </si>
  <si>
    <t>Junkers F13 Modern Aviators Club Livery</t>
  </si>
  <si>
    <t>Junkers F13 Modern</t>
  </si>
  <si>
    <t>Douglas DC-3 WORLD TRAVEL</t>
  </si>
  <si>
    <t>Douglas DC-3 METAL LEFT</t>
  </si>
  <si>
    <t>Douglas DC-3 DUSTY</t>
  </si>
  <si>
    <t>Douglas DC-3 Aviators Club modern</t>
  </si>
  <si>
    <t>Douglas DC-3 Aviators XBOX Club</t>
  </si>
  <si>
    <t>Douglas DC-3 EMERALD HARBOR</t>
  </si>
  <si>
    <t>Douglas DC-3 RED YELLOW</t>
  </si>
  <si>
    <t>Douglas DC-3 Metal - classic</t>
  </si>
  <si>
    <t>Douglas DC-3 WHITE - classic</t>
  </si>
  <si>
    <t>Douglas DC-3 BLUE STRIPE</t>
  </si>
  <si>
    <t>Douglas DC-3 DCDIRECT</t>
  </si>
  <si>
    <t>DG LS8</t>
  </si>
  <si>
    <t>ATR 72-600 House Livery</t>
  </si>
  <si>
    <t>ATR 72-600 Livery Air Tahiti Te Anuanua</t>
  </si>
  <si>
    <t>ATR 72-600 Livery Air New Zealand</t>
  </si>
  <si>
    <t>ATR 72-600 Livery AfriJet</t>
  </si>
  <si>
    <t>ATR 72-600 Livery Air Tahiti Tapuata</t>
  </si>
  <si>
    <t>ATR 72-600 Livery Air Tahiti Ra'Ireva'</t>
  </si>
  <si>
    <t>ATR 72-600 Livery Silver Airways</t>
  </si>
  <si>
    <t>Antonov AN225 Xbox Aviators Club</t>
  </si>
  <si>
    <t>Antonov AN225 Antonov Airlines Blue Line Livery (2008-2009)</t>
  </si>
  <si>
    <t>Antonov AN225 Blank White</t>
  </si>
  <si>
    <t>Antonov Airlines 'Be Brave Like Ukraine' Livery</t>
  </si>
  <si>
    <t>Antonov AN225 Antonov Airlines Modern Livery (2010-2022)</t>
  </si>
  <si>
    <t>Antonov AN225 Aviators Club</t>
  </si>
  <si>
    <t>Antonov AN225 Antonov Airlines Red Line Livery (2006-2008)</t>
  </si>
  <si>
    <t>DHC-2 Beaver Floats / Passenger Cabin / Radio + ADF</t>
  </si>
  <si>
    <t>DHC-2 Beaver Floats / Passenger Cabin / Radio + ADF (1_F)</t>
  </si>
  <si>
    <t>DHC-2 Beaver Floats / Passenger Cabin / Radio + ADF (2_F)</t>
  </si>
  <si>
    <t>DHC-2 Beaver Floats / Passenger Cabin / Radio + ADF (3_F)</t>
  </si>
  <si>
    <t>DHC-2 Beaver Floats / Passenger Cabin / Radio + ADF (4_F)</t>
  </si>
  <si>
    <t>DHC-2 Beaver Floats / Passenger Cabin / Radio + ADF (5_F)</t>
  </si>
  <si>
    <t>DHC-2 Beaver Floats / Passenger Cabin / Radio + ADF (6_F)</t>
  </si>
  <si>
    <t>DHC-2 Beaver Floats / Passenger Cabin / Radio + ADF (7_F)</t>
  </si>
  <si>
    <t>DHC-2 Beaver Floats / Passenger Cabin / Radio + ADF (8_F)</t>
  </si>
  <si>
    <t>PC-12 NGX VIP</t>
  </si>
  <si>
    <t>PC-12 NGX VIP (LIVERY_03_VIP)</t>
  </si>
  <si>
    <t>PC-12 NGX VIP (LIVERY WHITE)</t>
  </si>
  <si>
    <t>Junkers F13 Floats</t>
  </si>
  <si>
    <t>Junkers F13 Floats Aviators Club Livery</t>
  </si>
  <si>
    <t>Junkers F13 Floats Xbox Aviators Club Livery</t>
  </si>
  <si>
    <t>S12-G: Passengers</t>
  </si>
  <si>
    <t>S12-G: Passengers (GERMANY)</t>
  </si>
  <si>
    <t>S12-G: Passengers (PIONEER)</t>
  </si>
  <si>
    <t>S12-G: Passengers (USA)</t>
  </si>
  <si>
    <t>Zlin Shock Ultra Floats</t>
  </si>
  <si>
    <t>Zlin Shock Ultra Floats (DEFAULT)</t>
  </si>
  <si>
    <t>Zlin Shock Ultra Floats (KENMORE)</t>
  </si>
  <si>
    <t>Microsoft Vision Jet Executive Seating (ARRIVEE_ALPINE)</t>
  </si>
  <si>
    <t>Microsoft Vision Jet Executive Seating (ARRIVEE_STELLAR)</t>
  </si>
  <si>
    <t>Microsoft Vision Jet Executive Seating (VITESSE_VISION_BLUE)</t>
  </si>
  <si>
    <t>Savoia-Marchetti S.55 Jahu</t>
  </si>
  <si>
    <t>Savoia-Marchetti S.55 Santa Maria</t>
  </si>
  <si>
    <t>Savoia-Marchetti S.55 Livery Xbox Aviators Club</t>
  </si>
  <si>
    <t>Savoia-Marchetti S.55 Livery Aviators Club</t>
  </si>
  <si>
    <t>787-10</t>
  </si>
  <si>
    <t>787-10 (KLM)</t>
  </si>
  <si>
    <t>787-10 (KOREAN)</t>
  </si>
  <si>
    <t>787-10 (OFFICIAL)</t>
  </si>
  <si>
    <t>787-10 (PLAIN)</t>
  </si>
  <si>
    <t>Junkers Ju52/3m Modern</t>
  </si>
  <si>
    <t>Junkers Ju 52 Livery Xbox Aviators Club</t>
  </si>
  <si>
    <t>Junkers Ju 52 Livery Aviators Club</t>
  </si>
  <si>
    <t>Taurus M: Passengers</t>
  </si>
  <si>
    <t>Taurus M: Passengers (AZURE)</t>
  </si>
  <si>
    <t>Taurus M: Passengers (FACTORY)</t>
  </si>
  <si>
    <t>Edge540 v3 Martin Sonka</t>
  </si>
  <si>
    <t>Edge540 v3 Martin Sonka (MARTIN SONKA)</t>
  </si>
  <si>
    <t>Spirit of St. Louis</t>
  </si>
  <si>
    <t>Spirit of St. Louis (NYP)</t>
  </si>
  <si>
    <t>Gee Bee Z Xbox Aviators Club Livery</t>
  </si>
  <si>
    <t>Gee Bee Z Aviators Club Livery</t>
  </si>
  <si>
    <t>Gee Bee Z NR77V</t>
  </si>
  <si>
    <t>DG-1001-E Neo</t>
  </si>
  <si>
    <t>DG-1001-E Neo (OFFICIAL_STATIC_01)</t>
  </si>
  <si>
    <t>Cessna T207A Stationair 8 II Cargo 01</t>
  </si>
  <si>
    <t>Cessna T207A Stationair 8 II Cargo 04</t>
  </si>
  <si>
    <t>Cessna T207A Stationair 8 II Cargo White</t>
  </si>
  <si>
    <t>Cessna T207A Stationair 8 II Cargo Xbox Aviators Club Livery</t>
  </si>
  <si>
    <t>Cessna T207A Stationair 8 II Cargo 05</t>
  </si>
  <si>
    <t>Cessna T207A Stationair 8 II Cargo 03</t>
  </si>
  <si>
    <t>Cessna T207A Stationair 8 II Cargo Aviators Club Livery</t>
  </si>
  <si>
    <t>Cessna T207A Stationair 8 II Cargo 02</t>
  </si>
  <si>
    <t>Dornier DoJ Plus Ultra Xbox Aviators Club Livery</t>
  </si>
  <si>
    <t>Dornier DoJ Plus Ultra Aviators Club Livery</t>
  </si>
  <si>
    <t>Dornier DoJ Plus Ultra</t>
  </si>
  <si>
    <t>Cessna C195 Businessliner N2158C</t>
  </si>
  <si>
    <t>Cessna C195 Businessliner N683CB</t>
  </si>
  <si>
    <t>Cessna C195 Businessliner N354MP</t>
  </si>
  <si>
    <t>Cessna C195 Businessliner Aviators Club Livery</t>
  </si>
  <si>
    <t>Cessna C195 Businessliner N45LM2</t>
  </si>
  <si>
    <t>Cessna C195 Businessliner Xbox Aviators Club Livery</t>
  </si>
  <si>
    <t>Cessna C195 Businessliner N654ER</t>
  </si>
  <si>
    <t>Cessna C195 Businessliner N195WE</t>
  </si>
  <si>
    <t>Cessna C195 Businessliner N784RA</t>
  </si>
  <si>
    <t>Cessna C195 Businessliner N3056C</t>
  </si>
  <si>
    <t>Cessna C195 Businessliner N9654H</t>
  </si>
  <si>
    <t>ATR 42-600 Livery Air Saint Pierre</t>
  </si>
  <si>
    <t>ATR 42-600 Livery Silver Airways</t>
  </si>
  <si>
    <t>ATR 42-600 House Livery</t>
  </si>
  <si>
    <t>C172SP G1000 Aerial Advertising</t>
  </si>
  <si>
    <t>C172SP G1000 Aerial Advertising (AERIALAD_FREELANCE_01)</t>
  </si>
  <si>
    <t>C172SP G1000 Aerial Advertising (AERIALAD_STATIC_01)</t>
  </si>
  <si>
    <t>C172SP G1000 Aerial Advertising (CARGO_ADAPTIVERGNL_01)</t>
  </si>
  <si>
    <t>C172SP G1000 Aerial Advertising (CARGO_ADAPTIVERGNL_02)</t>
  </si>
  <si>
    <t>C172SP G1000 Aerial Advertising (CARGO_ADAPTIVERGNL_03)</t>
  </si>
  <si>
    <t>C172SP G1000 Aerial Advertising (CARGO_ADAPTIVERGNL_04)</t>
  </si>
  <si>
    <t>C172SP G1000 Aerial Advertising (CARGO_ADAPTIVERGNL_05)</t>
  </si>
  <si>
    <t>C172SP G1000 Aerial Advertising (CARGO_STATIC_01)</t>
  </si>
  <si>
    <t>C172SP G1000 Aerial Advertising (FLIGHTSEEING_ADAPTIVERGNL_01)</t>
  </si>
  <si>
    <t>C172SP G1000 Aerial Advertising (FLIGHTSEEING_ADAPTIVERGNL_03)</t>
  </si>
  <si>
    <t>C172SP G1000 Aerial Advertising (FLIGHTSEEING_ADAPTIVERGNL_05)</t>
  </si>
  <si>
    <t>C172SP G1000 Aerial Advertising (FLIGHTSEEING_ADAPTIVERGNL_06)</t>
  </si>
  <si>
    <t>C172SP G1000 Aerial Advertising (FLIGHTSEEING_ADAPTIVERGNL_07)</t>
  </si>
  <si>
    <t>C172SP G1000 Aerial Advertising (FLIGHTSEEING_ADAPTIVERGNL_08)</t>
  </si>
  <si>
    <t>C172SP G1000 Aerial Advertising (FLIGHTSEEING_STATIC_01)</t>
  </si>
  <si>
    <t>C172SP G1000 Aerial Advertising (FLIGHTSEEING_STATIC_02)</t>
  </si>
  <si>
    <t>C172SP G1000 Aerial Advertising (FLIGHTSEEING_STATIC_03)</t>
  </si>
  <si>
    <t>C172SP G1000 Aerial Advertising (FLIGHTSEEING_STATIC_05)</t>
  </si>
  <si>
    <t>C172SP G1000 Aerial Advertising (OFFICIAL_STATIC_01)</t>
  </si>
  <si>
    <t>C172SP G1000 Aerial Advertising (SKYDIVE_ADAPTIVE INTL_01)</t>
  </si>
  <si>
    <t>NXCub Aerial Advertising</t>
  </si>
  <si>
    <t>NXCub Aerial Advertising (DEFAULT)</t>
  </si>
  <si>
    <t>C208B Medic</t>
  </si>
  <si>
    <t>C208B Medic (MEDEVAC ADAPTIVE INTL_01)</t>
  </si>
  <si>
    <t>C208B Medic (MEDEVAC FREELANCE 01)</t>
  </si>
  <si>
    <t>C208B Medic (MEDEVAC_STATIC_01)</t>
  </si>
  <si>
    <t>C208B Medic (OFFICIAL_STATIC_01)</t>
  </si>
  <si>
    <t>C208B Medic (SCIENTIFIC_STATIC_01)</t>
  </si>
  <si>
    <t>PC-24 VIP</t>
  </si>
  <si>
    <t>PC-24 VIP (LIVERY_01)</t>
  </si>
  <si>
    <t>PC-24 VIP (LIVERY_04)</t>
  </si>
  <si>
    <t>PC-24 VIP (LIVERY WHITE)</t>
  </si>
  <si>
    <t>Boeing 747-400 LCF Dreamlifter</t>
  </si>
  <si>
    <t>Boeing 747-400 LCF Dreamlifter (FREIGHTER_DEFAULT)</t>
  </si>
  <si>
    <t>404 Titan Cargo - Loaded</t>
  </si>
  <si>
    <t>404 Titan Cargo - Loaded (LIVERY_2C)</t>
  </si>
  <si>
    <t>Beechcraft V35B Bonanza N828L</t>
  </si>
  <si>
    <t>Beechcraft V35B Bonanza G-BSVH</t>
  </si>
  <si>
    <t>Beechcraft V35B Bonanza N829K</t>
  </si>
  <si>
    <t>Beechcraft V35B Bonanza N9609T</t>
  </si>
  <si>
    <t>Beechcraft V35B Aviators Club Livery</t>
  </si>
  <si>
    <t>Beechcraft V35B Bonanza N295K</t>
  </si>
  <si>
    <t>Beechcraft V35B Bonanza G-BGGH</t>
  </si>
  <si>
    <t>Beechcraft V35B Bonanza N96652</t>
  </si>
  <si>
    <t>Beechcraft V35B Bonanza Xbox Aviators Club Livery</t>
  </si>
  <si>
    <t>Beechcraft V35B Bonanza N298P</t>
  </si>
  <si>
    <t>Beechcraft V35B Bonanza White</t>
  </si>
  <si>
    <t>Latecoere 631-04</t>
  </si>
  <si>
    <t>Latecoere 631-T5</t>
  </si>
  <si>
    <t>Latecoere 631-01</t>
  </si>
  <si>
    <t>Latecoere 631-05</t>
  </si>
  <si>
    <t>Latecoere 631-T4</t>
  </si>
  <si>
    <t>Latecoere 631-T1</t>
  </si>
  <si>
    <t>Latecoere 631-06</t>
  </si>
  <si>
    <t>Latecoere 631-08</t>
  </si>
  <si>
    <t>Latecoere 631-03</t>
  </si>
  <si>
    <t>Latecoere 631-T2</t>
  </si>
  <si>
    <t>Latecoere 631-11</t>
  </si>
  <si>
    <t>Latecoere 631-T6</t>
  </si>
  <si>
    <t>Latecoere 631-07</t>
  </si>
  <si>
    <t>Latecoere 631-09</t>
  </si>
  <si>
    <t>Latecoere 631-02</t>
  </si>
  <si>
    <t>Latecoere 631-T3</t>
  </si>
  <si>
    <t>Latecoere 631-10</t>
  </si>
  <si>
    <t>Cessna T207A Stationair 8 II 04</t>
  </si>
  <si>
    <t>Cessna T207A Stationair 8 II 01</t>
  </si>
  <si>
    <t>Cessna T207A Stationair 8 II 05</t>
  </si>
  <si>
    <t>Cessna T207A Stationair 8 II 06</t>
  </si>
  <si>
    <t>Cessna T207A Stationair 8 II Aviators Club Livery</t>
  </si>
  <si>
    <t>Cessna T207A Stationair 8 II Xbox Aviators Club Livery</t>
  </si>
  <si>
    <t>Cessna T207A Stationair 8 II 08</t>
  </si>
  <si>
    <t>Cessna T207A Stationair 8 II 03</t>
  </si>
  <si>
    <t>Cessna T207A Stationair 8 II 07</t>
  </si>
  <si>
    <t>Cessna T207A Stationair 8 II White</t>
  </si>
  <si>
    <t>Cessna T207A Stationair 8 II 02</t>
  </si>
  <si>
    <t>Antonov An-2 Wheels Metal</t>
  </si>
  <si>
    <t>Antonov An-2 Wheels</t>
  </si>
  <si>
    <t>Antonov An-2 Wheels Dark</t>
  </si>
  <si>
    <t>Antonov An-2 Wheels Orange</t>
  </si>
  <si>
    <t>Antonov An-2 Wheels Green</t>
  </si>
  <si>
    <t>Antonov An-2 Wheels Aviators</t>
  </si>
  <si>
    <t>Antonov An-2 Wheels Blue</t>
  </si>
  <si>
    <t>Antonov An-2 Wheels Xbox</t>
  </si>
  <si>
    <t>Antonov An-2 Wheels Antonov</t>
  </si>
  <si>
    <t>Antonov An-2 Wheels Red</t>
  </si>
  <si>
    <t>C400 Corvalis</t>
  </si>
  <si>
    <t>C400 Corvalis (LIVERY 1)</t>
  </si>
  <si>
    <t>C400 Corvalis (LIVERY_2)</t>
  </si>
  <si>
    <t>C400 Corvalis (LIVERY 7)</t>
  </si>
  <si>
    <t>C400 Corvalis (LIVERY_8)</t>
  </si>
  <si>
    <t>C400 Corvalis (LIVERY WHITE)</t>
  </si>
  <si>
    <t>Fokker FVIIb Old SC</t>
  </si>
  <si>
    <t>DHC-2 Beaver Wheels / Passenger Cabin / Radios</t>
  </si>
  <si>
    <t>DHC-2 Beaver Wheels / Passenger Cabin / Radios (1_W)</t>
  </si>
  <si>
    <t>DHC-2 Beaver Wheels / Passenger Cabin / Radios (2_W)</t>
  </si>
  <si>
    <t>DHC-2 Beaver Wheels / Passenger Cabin Radios (3_W)</t>
  </si>
  <si>
    <t>DHC-2 Beaver Wheels / Passenger Cabin / Radios (4_W)</t>
  </si>
  <si>
    <t>DHC-2 Beaver Wheels / Passenger Cabin / Radios (5_W)</t>
  </si>
  <si>
    <t>DHC-2 Beaver Wheels / Passenger Cabin / Radios (6_W)</t>
  </si>
  <si>
    <t>DHC-2 Beaver Wheels / Passenger Cabin / Radios (7_W)</t>
  </si>
  <si>
    <t>DHC-2 Beaver Wheels / Passenger Cabin / Radios (8_W)</t>
  </si>
  <si>
    <t>North American T-6 Texan Reno</t>
  </si>
  <si>
    <t>North American T-6 Texan Reno (LIVERY 01)</t>
  </si>
  <si>
    <t>North American T-6 Texan Reno (LIVERY 02)</t>
  </si>
  <si>
    <t>North American T-6 Texan Reno (LIVERY 03)</t>
  </si>
  <si>
    <t>North American T-6 Texan Reno (LIVERY 04)</t>
  </si>
  <si>
    <t>North American T-6 Texan Reno (LIVERY 05)</t>
  </si>
  <si>
    <t>North American T-6 Texan Reno (LIVERY 06)</t>
  </si>
  <si>
    <t>North American T-6 Texan Reno (LIVERY 07)</t>
  </si>
  <si>
    <t>North American T-6 Texan Reno (LIVERY 08)</t>
  </si>
  <si>
    <t>Junkers Ju 52 Skis Livery 02</t>
  </si>
  <si>
    <t>Junkers Ju52/3m Skis</t>
  </si>
  <si>
    <t>Junkers Ju 52 Skis Livery 01</t>
  </si>
  <si>
    <t>Diamond DA40NG</t>
  </si>
  <si>
    <t>Diamond DA40NG (DEFAULT)</t>
  </si>
  <si>
    <t>Diamond DA40NG (KENMORE)</t>
  </si>
  <si>
    <t>DHC-2 Beaver Wheels / Cargo / Radios (8_W)</t>
  </si>
  <si>
    <t>Gee Bee R2 Xbox Aviators Club Livery</t>
  </si>
  <si>
    <t>Gee Bee R2 NR2101</t>
  </si>
  <si>
    <t>Gee Bee R2 Aviators Club Livery</t>
  </si>
  <si>
    <t>Volocity Microsoft Livery Xbox Aviators Club</t>
  </si>
  <si>
    <t>Volocity Microsoft Livery Aviators Club</t>
  </si>
  <si>
    <t>Volocity Microsoft</t>
  </si>
  <si>
    <t>MXS-R</t>
  </si>
  <si>
    <t>Savoia-Marchetti S.55X Livery Aviators Club</t>
  </si>
  <si>
    <t>Savoia-Marchetti S.55X Decennial</t>
  </si>
  <si>
    <t>Savoia-Marchetti S.55X Livery Xbox Aviators Club</t>
  </si>
  <si>
    <t>Savoia-Marchetti S.55X Decennial 1933</t>
  </si>
  <si>
    <t>Flight Design CT</t>
  </si>
  <si>
    <t>Flight Design CT (CTSL 01 LIVERY)</t>
  </si>
  <si>
    <t>Flight Design CT (CTSL KENMORE LIVERY)</t>
  </si>
  <si>
    <t>Flight Design CT (DEFAULT)</t>
  </si>
  <si>
    <t>Aero Ae45 - OK-FHA</t>
  </si>
  <si>
    <t>Aero Ae45 - Prototype</t>
  </si>
  <si>
    <t>Aero Ae45 - PLAINWHITE</t>
  </si>
  <si>
    <t>Aero Ae45 - Polished</t>
  </si>
  <si>
    <t>340 Cargo Loaded</t>
  </si>
  <si>
    <t>340 Cargo Loaded (LIVERY_01_SPRINT_CARGO)</t>
  </si>
  <si>
    <t>340 Cargo Loaded (LIVERY_02_REX CARGO)</t>
  </si>
  <si>
    <t>340 Cargo Loaded (LIVERY_WHITE_CARGO)</t>
  </si>
  <si>
    <t>XCub Passengers</t>
  </si>
  <si>
    <t>XCub Passengers (AERIALAD_STATIC_01)</t>
  </si>
  <si>
    <t>XCub Passengers (FLIGHTSEEING_ADAPTIVERGNL_01)</t>
  </si>
  <si>
    <t>XCub Passengers (FLIGHTSEEING_ADAPTIVERGNL_02)</t>
  </si>
  <si>
    <t>XCub Passengers (FLIGHTSEEING_ADAPTIVERGNL_03)</t>
  </si>
  <si>
    <t>XCub Passengers (FLIGHTSEEING_ADAPTIVERGNL_04)</t>
  </si>
  <si>
    <t>XCub Passengers (FLIGHTSEEING_ADAPTIVERGNL_05)</t>
  </si>
  <si>
    <t>XCub Passengers (FLIGHTSEEING_ADAPTIVERGNL_06)</t>
  </si>
  <si>
    <t>XCub Passengers (FLIGHTSEEING_ADAPTIVERGNL_07)</t>
  </si>
  <si>
    <t>XCub Passengers (FLIGHTSEEING_ADAPTIVERGNL_08)</t>
  </si>
  <si>
    <t>XCub Passengers (FLIGHTSEEING_ADAPTIVERGNL_09)</t>
  </si>
  <si>
    <t>XCub Passengers (FLIGHTSEEING_ADAPTIVERGNL_10)</t>
  </si>
  <si>
    <t>XCub Passengers (FLIGHTSEEING FREELANCE_01)</t>
  </si>
  <si>
    <t>XCub Passengers (FLIGHTSEEING_STATIC_01)</t>
  </si>
  <si>
    <t>XCub Passengers (FLIGHTSEEING_STATIC_02)</t>
  </si>
  <si>
    <t>XCub Passengers (FLIGHTSEEING_STATIC_03)</t>
  </si>
  <si>
    <t>XCub Passengers (FLIGHTSEEING_STATIC_04)</t>
  </si>
  <si>
    <t>XCub Passengers (FLIGHTSEEING_STATIC_05)</t>
  </si>
  <si>
    <t>XCub Passengers (OFFICIAL_STATIC_01)</t>
  </si>
  <si>
    <t>XCub Passengers (RESCUE ADAPTIVEINTL_01)</t>
  </si>
  <si>
    <t>XCub Passengers (RESCUE FREELANCE_01)</t>
  </si>
  <si>
    <t>XCub Passengers (TACAERO_STATIC_01)</t>
  </si>
  <si>
    <t>Zlin Aviation Savage Cub</t>
  </si>
  <si>
    <t>Zlin Aviation Savage Cub (DEFAULT)</t>
  </si>
  <si>
    <t>Zlin Aviation Savage Cub (KENMORE LIVERY)</t>
  </si>
  <si>
    <t>Zlin Aviation Savage Cub (MULTICOLOR LIVERY)</t>
  </si>
  <si>
    <t>Mitsubishi MU2-2B Executive Black</t>
  </si>
  <si>
    <t>Mitsubishi MU2-2B Executive White</t>
  </si>
  <si>
    <t>Mitsubishi MU2-2B Xbox Aviators Club Livery</t>
  </si>
  <si>
    <t>Mitsubishi MU2-2B</t>
  </si>
  <si>
    <t>Mitsubishi MU2-2B Aviators Club Livery</t>
  </si>
  <si>
    <t>Beech Baron G58 Private Charter</t>
  </si>
  <si>
    <t>Beech Baron G58 Private Charter (DEFAULT)</t>
  </si>
  <si>
    <t>Beech Baron G58 Private Charter (KENMORE)</t>
  </si>
  <si>
    <t>Beech Baron G58 Private Charter (LIVERY 1)</t>
  </si>
  <si>
    <t>Savage Norden: Aerial Advertising</t>
  </si>
  <si>
    <t>Savage Norden: Aerial Advertising (ALPINE)</t>
  </si>
  <si>
    <t>Savage Norden: Aerial Advertising (BLIZZARD)</t>
  </si>
  <si>
    <t>Savage Norden: Aerial Advertising (CRIMSON)</t>
  </si>
  <si>
    <t>Savage Norden: Aerial Advertising (DEEPSEA)</t>
  </si>
  <si>
    <t>Savage Norden: Aerial Advertising (ECLIPSE)</t>
  </si>
  <si>
    <t>Savage Norden: Aerial Advertising (NAUTICAL)</t>
  </si>
  <si>
    <t>Savage Norden: Aerial Advertising (SUNBURST)</t>
  </si>
  <si>
    <t>Savage Norden: Aerial Advertising (SUNRISE)</t>
  </si>
  <si>
    <t>Virus SW Pipistrel</t>
  </si>
  <si>
    <t>Virus SW Pipistrel (DEFAULT)</t>
  </si>
  <si>
    <t>Virus SW Pipistrel (KENMORE LIVERY)</t>
  </si>
  <si>
    <t>Virus SW Pipistrel (TOY LIVERY)</t>
  </si>
  <si>
    <t>Edge540 v3 Bullet</t>
  </si>
  <si>
    <t>Edge540 v3 Bullet (BULLET)</t>
  </si>
  <si>
    <t>Robin DR400</t>
  </si>
  <si>
    <t>Robin DR400 (DEFAULT)</t>
  </si>
  <si>
    <t>Robin DR400 (DR400 01 LIVERY)</t>
  </si>
  <si>
    <t>Robin DR400 (DR400 KENMORE LIVERY)</t>
  </si>
  <si>
    <t>Beechcraft Bonanza</t>
  </si>
  <si>
    <t>Beechcraft Bonanza (DEFAULT)</t>
  </si>
  <si>
    <t>Beechcraft Bonanza (KENMORE)</t>
  </si>
  <si>
    <t>Beechcraft Bonanza (LIVERY 1)</t>
  </si>
  <si>
    <t>Aviat Pitts S2</t>
  </si>
  <si>
    <t>Aviat Pitts S2 (DEFAULT)</t>
  </si>
  <si>
    <t>Aviat Pitts S2 (KENMORE LIVERY)</t>
  </si>
  <si>
    <t>Aviat Pitts S2 (RUFUS LIVERY)</t>
  </si>
  <si>
    <t>Aviat Pitts S2 (SAM LIVERY)</t>
  </si>
  <si>
    <t>A320neo V2 Pax</t>
  </si>
  <si>
    <t>A320neo V2 Pax (AIRBUS HOUSE)</t>
  </si>
  <si>
    <t>A320neo V2 Pax (EASYJET)</t>
  </si>
  <si>
    <t>A320neo V2 Pax (GLOBAL FREIGHT)</t>
  </si>
  <si>
    <t>A320neo V2 Pax (IBERIA)</t>
  </si>
  <si>
    <t>A320neo V2 Pax (ORBIT)</t>
  </si>
  <si>
    <t>A320neo V2 Pax (PACIFICA)</t>
  </si>
  <si>
    <t>A320neo V2 Pax (SPIRIT)</t>
  </si>
  <si>
    <t>A320neo V2 Pax (WHITE)</t>
  </si>
  <si>
    <t>A320neo V2 Pax (WIZZAIR)</t>
  </si>
  <si>
    <t>A320neo V2 Pax (WORLD TRAVEL)</t>
  </si>
  <si>
    <t>Pilatus PC-6 G950 Floats</t>
  </si>
  <si>
    <t>Pilatus PC-6 G950 Floats (G950_FLOATS)</t>
  </si>
  <si>
    <t>Ford-Trimotor-skis - EmeraldHarbor</t>
  </si>
  <si>
    <t>Ford-Trimotor-skis - SpanishRepublic</t>
  </si>
  <si>
    <t>Ford-Trimotor-skis - WorldTravel</t>
  </si>
  <si>
    <t>Ford-Trimotor-skis - BlackFord</t>
  </si>
  <si>
    <t>Ford-Trimotor-skis - NewGuinea</t>
  </si>
  <si>
    <t>Diamond DA40TDI Passenger</t>
  </si>
  <si>
    <t>Diamond DA40TDI Passenger (DEFAULT)</t>
  </si>
  <si>
    <t>Diamond DA40TDI Passenger (KENMORE)</t>
  </si>
  <si>
    <t>ATR 42-600 Highline 03</t>
  </si>
  <si>
    <t>Junkers Ju 52 Wheels Livery 04</t>
  </si>
  <si>
    <t>Junkers Ju52/3m 1939</t>
  </si>
  <si>
    <t>Junkers Ju 52 Wheels Livery 01</t>
  </si>
  <si>
    <t>Junkers Ju 52 Wheels Livery 02</t>
  </si>
  <si>
    <t>Junkers Ju 52 Wheels Livery 03</t>
  </si>
  <si>
    <t>PC-12 NGX Air Ambulance</t>
  </si>
  <si>
    <t>PC-12 NGX Air Ambulance (LIVERY_03_M)</t>
  </si>
  <si>
    <t>PC-12 NGX Air Ambulance (LIVERY WHITE)</t>
  </si>
  <si>
    <t>A10C Thunderbolt II</t>
  </si>
  <si>
    <t>DC Designs</t>
  </si>
  <si>
    <t>Cessna C152 Aerobat</t>
  </si>
  <si>
    <t>Cessna C152 Aerobat (DEFAULT)</t>
  </si>
  <si>
    <t>Cessna C152 Aerobat (KENMORE)</t>
  </si>
  <si>
    <t>Cessna C152 Aerobat (POPART)</t>
  </si>
  <si>
    <t>NextGen EMB-110P1 ANZ Link 00C</t>
  </si>
  <si>
    <t>NextGen EMB-110P1 ASA</t>
  </si>
  <si>
    <t>NextGen EMB-110P1 TAG</t>
  </si>
  <si>
    <t>NextGen EMB-110P1 White</t>
  </si>
  <si>
    <t>NextGen EMB-110P1 Aires Colombia 1993</t>
  </si>
  <si>
    <t>NextGen EMB-110P1 Loganair</t>
  </si>
  <si>
    <t>Powrachute Sky Rascal</t>
  </si>
  <si>
    <t>Powrachute Sky Rascal (ACID_GREEN)</t>
  </si>
  <si>
    <t>Powrachute Sky Rascal (BLACK)</t>
  </si>
  <si>
    <t>Powrachute Sky Rascal (COPPER)</t>
  </si>
  <si>
    <t>Powrachute Sky Rascal (GREEN)</t>
  </si>
  <si>
    <t>Powrachute Sky Rascal (GREY)</t>
  </si>
  <si>
    <t>Powrachute Sky Rascal (NIGHT BLUE)</t>
  </si>
  <si>
    <t>Powrachute Sky Rascal (ORANGE)</t>
  </si>
  <si>
    <t>Powrachute Sky Rascal (PURPLE)</t>
  </si>
  <si>
    <t>Powrachute Sky Rascal (RED)</t>
  </si>
  <si>
    <t>Powrachute Sky Rascal (WHITE)</t>
  </si>
  <si>
    <t>Powrachute Sky Rascal (YELLOW)</t>
  </si>
  <si>
    <t>Short SC.7 Skyvan (Skydive) Clown Fish Livery</t>
  </si>
  <si>
    <t>Short SC.7 Skyvan (Skydive) White Livery</t>
  </si>
  <si>
    <t>Short SC.7 Skyvan (Skydive) Pink Livery</t>
  </si>
  <si>
    <t>DHC-2 Beaver Floats / Passenger Cabin / Radios</t>
  </si>
  <si>
    <t>DHC-2 Beaver Floats / Passenger Cabin / Radios (1_F)</t>
  </si>
  <si>
    <t>DHC-2 Beaver Floats / Passenger Cabin / Radios (2_F)</t>
  </si>
  <si>
    <t>DHC-2 Beaver Floats / Passenger Cabin / Radios (3_F)</t>
  </si>
  <si>
    <t>DHC-2 Beaver Floats / Passenger Cabin / Radios (4_F)</t>
  </si>
  <si>
    <t>DHC-2 Beaver Floats / Passenger Cabin / Radios (5_F)</t>
  </si>
  <si>
    <t>DHC-2 Beaver Floats / Passenger Cabin / Radios (6_F)</t>
  </si>
  <si>
    <t>DHC-2 Beaver Floats / Passenger Cabin / Radios (7_F)</t>
  </si>
  <si>
    <t>DHC-2 Beaver Floats / Passenger Cabin / Radios (8_F)</t>
  </si>
  <si>
    <t>L-39 Albatros</t>
  </si>
  <si>
    <t>L-39 Albatros (LIVERY 01)</t>
  </si>
  <si>
    <t>L-39 Albatros (LIVERY 02)</t>
  </si>
  <si>
    <t>L-39 Albatros (LIVERY 03)</t>
  </si>
  <si>
    <t>L-39 Albatros (LIVERY 04)</t>
  </si>
  <si>
    <t>L-39 Albatros (LIVERY 05)</t>
  </si>
  <si>
    <t>L-39 Albatros (LIVERY 06)</t>
  </si>
  <si>
    <t>L-39 Albatros (LIVERY 07)</t>
  </si>
  <si>
    <t>L-39 Albatros (LIVERY 08)</t>
  </si>
  <si>
    <t>Ford-Trimotor - NewGuinea</t>
  </si>
  <si>
    <t>Ford-Trimotor - BlackFord</t>
  </si>
  <si>
    <t>Ford-Trimotor - EmeraldHarbor</t>
  </si>
  <si>
    <t>Ford-Trimotor - WorldTravel</t>
  </si>
  <si>
    <t>Ford-Trimotor - SpanishRepublic</t>
  </si>
  <si>
    <t>Cessna C152 Aerial Advertising</t>
  </si>
  <si>
    <t>Cessna C152 Aerial Advertising (DEFAULT)</t>
  </si>
  <si>
    <t>Cessna C152 Aerial Advertising (KENMORE)</t>
  </si>
  <si>
    <t>Cessna C152 Aerial Advertising (PSYCHEDELIC)</t>
  </si>
  <si>
    <t>DHC-6-300 Twin Otter Wheels</t>
  </si>
  <si>
    <t>DHC-6-300 Twin Otter Wheels (BOREK)</t>
  </si>
  <si>
    <t>DHC-6-300 Twin Otter Wheels (DEFAULT)</t>
  </si>
  <si>
    <t>DHC-6-300 Twin Otter Wheels (SHARK)</t>
  </si>
  <si>
    <t>C188 Agtruck AerialApp</t>
  </si>
  <si>
    <t>C188 Agtruck AerialApp (LIVERY_1)</t>
  </si>
  <si>
    <t>C188 Agtruck AerialApp (LIVERY_3)</t>
  </si>
  <si>
    <t>C188 Agtruck AerialApp (LIVERY 4)</t>
  </si>
  <si>
    <t>C188 Agtruck AerialApp (LIVERY_5)</t>
  </si>
  <si>
    <t>C188 Agtruck AerialApp (LIVERY WHITE)</t>
  </si>
  <si>
    <t>Cessna C152</t>
  </si>
  <si>
    <t>Cessna C152 (DEFAULT)</t>
  </si>
  <si>
    <t>Cessna C152 (KENMORE)</t>
  </si>
  <si>
    <t>Cessna C152 (PSYCHEDELIC)</t>
  </si>
  <si>
    <t>Focke Wulf FW-200 Condor (Passenger)</t>
  </si>
  <si>
    <t>Focke Wulf FW-200 Condor (Metal)</t>
  </si>
  <si>
    <t>Focke Wulf FW-200 Condor (Passenger Red)</t>
  </si>
  <si>
    <t>CGS Hawk Arrow II</t>
  </si>
  <si>
    <t>CGS Hawk Arrow II (ACID)</t>
  </si>
  <si>
    <t>CGS Hawk Arrow II (BLACK)</t>
  </si>
  <si>
    <t>CGS Hawk Arrow II (BLUE)</t>
  </si>
  <si>
    <t>CGS Hawk Arrow II (FACTORY)</t>
  </si>
  <si>
    <t>CGS Hawk Arrow II (GREEN)</t>
  </si>
  <si>
    <t>CGS Hawk Arrow II (GREY)</t>
  </si>
  <si>
    <t>CGS Hawk Arrow II (ORANGE)</t>
  </si>
  <si>
    <t>CGS Hawk Arrow II (PURPLE)</t>
  </si>
  <si>
    <t>CGS Hawk Arrow II (RED)</t>
  </si>
  <si>
    <t>CGS Hawk Arrow II (USA)</t>
  </si>
  <si>
    <t>CGS Hawk Arrow II (WHITE)</t>
  </si>
  <si>
    <t>CGS Hawk Arrow II (WHITE_RED)</t>
  </si>
  <si>
    <t>CGS Hawk Arrow II (YELLOW)</t>
  </si>
  <si>
    <t>CGS Hawk Arrow II (YELLOW_BIS)</t>
  </si>
  <si>
    <t>C208B Cargo</t>
  </si>
  <si>
    <t>C208B Cargo (CARGO_ADAPTIVERGNL_01)</t>
  </si>
  <si>
    <t>C208B Cargo (CARGO_ADAPTIVERGNL_02)</t>
  </si>
  <si>
    <t>C208B Cargo (CARGO_ADAPTIVERGNL_03)</t>
  </si>
  <si>
    <t>C208B Cargo (CARGO_ADAPTIVERGNL_04)</t>
  </si>
  <si>
    <t>C208B Cargo (CARGO_ADAPTIVERGNL_05)</t>
  </si>
  <si>
    <t>C208B Cargo (CARGO_STATIC_01)</t>
  </si>
  <si>
    <t>C208B Cargo (SCIENTIFIC_STATIC_01)</t>
  </si>
  <si>
    <t>Pilatus PC-6 Gauge Wheels</t>
  </si>
  <si>
    <t>Pilatus PC-6 Gauge Wheels (GAUGE WHEELS_01)</t>
  </si>
  <si>
    <t>Pilatus PC-6 Gauge Wheels (GAUGE WHEELS_02)</t>
  </si>
  <si>
    <t>Pilatus PC-6 Gauge Wheels (GAUGE WHEELS_03)</t>
  </si>
  <si>
    <t>PC-12NGX Cargo - Loaded (LIVERY_02_C)</t>
  </si>
  <si>
    <t>PC-12NGX Cargo - Loaded (LIVERY_03_C)</t>
  </si>
  <si>
    <t>PC-12NGX Cargo - Loaded (LIVERY WHITE)</t>
  </si>
  <si>
    <t>Extra 330 Passengers</t>
  </si>
  <si>
    <t>Extra 330 Passengers (OFFICIAL_STATIC)</t>
  </si>
  <si>
    <t>Extra 330 Passengers (RACE ADAPTIVEINTL_01)</t>
  </si>
  <si>
    <t>Junkers F13 Skis</t>
  </si>
  <si>
    <t>Junkers F13 Skis Aviators Club Livery</t>
  </si>
  <si>
    <t>Junkers F13 Skis Xbox Aviators Club Livery</t>
  </si>
  <si>
    <t>C172SP G1000 Passengers</t>
  </si>
  <si>
    <t>C172SP G1000 Passengers (AERIALAD_FREELANCE_01)</t>
  </si>
  <si>
    <t>C172SP G1000 Passengers (AERIALAD_STATIC_01)</t>
  </si>
  <si>
    <t>C172SP G1000 Passengers (CARGO_ADAPTIVERGNL_01)</t>
  </si>
  <si>
    <t>C172SP G1000 Passengers (CARGO_ADAPTIVERGNL_02)</t>
  </si>
  <si>
    <t>C172SP G1000 Passengers (CARGO_ADAPTIVERGNL_03)</t>
  </si>
  <si>
    <t>C172SP G1000 Passengers (CARGO_ADAPTIVERGNL_04)</t>
  </si>
  <si>
    <t>C172SP G1000 Passengers (CARGO_ADAPTIVERGNL_05)</t>
  </si>
  <si>
    <t>C172SP G1000 Passengers (CARGO_STATIC_01)</t>
  </si>
  <si>
    <t>C172SP G1000 Passengers (FLIGHTSEEING_ADAPTIVERGNL_01)</t>
  </si>
  <si>
    <t>C172SP G1000 Passengers (FLIGHTSEEING_ADAPTIVERGNL_03)</t>
  </si>
  <si>
    <t>C172SP G1000 Passengers (FLIGHTSEEING_ADAPTIVERGNL_05)</t>
  </si>
  <si>
    <t>C172SP G1000 Passengers (FLIGHTSEEING_ADAPTIVERGNL_06)</t>
  </si>
  <si>
    <t>C172SP G1000 Passengers (FLIGHTSEEING_ADAPTIVERGNL_07)</t>
  </si>
  <si>
    <t>C172SP G1000 Passengers (FLIGHTSEEING_ADAPTIVERGNL_08)</t>
  </si>
  <si>
    <t>C172SP G1000 Passengers (FLIGHTSEEING_STATIC_01)</t>
  </si>
  <si>
    <t>C172SP G1000 Passengers (FLIGHTSEEING_STATIC_02)</t>
  </si>
  <si>
    <t>C172SP G1000 Passengers (FLIGHTSEEING_STATIC_03)</t>
  </si>
  <si>
    <t>C172SP G1000 Passengers (FLIGHTSEEING_STATIC_05)</t>
  </si>
  <si>
    <t>C172SP G1000 Passengers (OFFICIAL_STATIC_01)</t>
  </si>
  <si>
    <t>C172SP G1000 Passengers (SKYDIVE_ADAPTIVE INTL_01)</t>
  </si>
  <si>
    <t>SAAB B17 Imperial Ethiopian Air Force (319)</t>
  </si>
  <si>
    <t>SAAB B17 Aviators Club Livery</t>
  </si>
  <si>
    <t>SAAB B17 Xbox Aviators Club Livery</t>
  </si>
  <si>
    <t>SAAB B17 Finnish Air Force (SH-1)</t>
  </si>
  <si>
    <t>SAAB B17</t>
  </si>
  <si>
    <t>SAAB B17 Swedish Air Force (17396)</t>
  </si>
  <si>
    <t>SAAB B17 Swedish Air Force (17342)</t>
  </si>
  <si>
    <t>Fokker FVIIb Old Floats FR</t>
  </si>
  <si>
    <t>C408 SkyCourier Cargo - Loaded</t>
  </si>
  <si>
    <t>C408 SkyCourier Cargo - Loaded (LIVERY_02_CARGO_L)</t>
  </si>
  <si>
    <t>C408 SkyCourier Cargo - Loaded (LIVERY_03_CARGO_L)</t>
  </si>
  <si>
    <t>C408 SkyCourier Cargo - Loaded (LIVERY_04_CARGO_L)</t>
  </si>
  <si>
    <t>C408 SkyCourier Cargo - Loaded (LIVERY_08_CARGO_L)</t>
  </si>
  <si>
    <t>Fokker FVIIa KLM</t>
  </si>
  <si>
    <t>Junkers Ju 52 Floats Livery 02</t>
  </si>
  <si>
    <t>Junkers Ju52/3m Floats</t>
  </si>
  <si>
    <t>Junkers Ju 52 Floats Livery 01</t>
  </si>
  <si>
    <t>Boeing 747 Supertanker</t>
  </si>
  <si>
    <t>Working Title</t>
  </si>
  <si>
    <t>Boeing 747 Supertanker (FIREFIGHTING_DEFAULT)</t>
  </si>
  <si>
    <t>Nardi FN-333 Riviera N918NS</t>
  </si>
  <si>
    <t>Mario Noriega Designs</t>
  </si>
  <si>
    <t>Nardi FN-333 Riviera I-SIAU</t>
  </si>
  <si>
    <t>Nardi FN-333 Riviera 00-HAR</t>
  </si>
  <si>
    <t>Nardi FN-333 Riviera N914NS</t>
  </si>
  <si>
    <t>Nardi FN-333 Riviera N95DR</t>
  </si>
  <si>
    <t>Ford-Trimotor-floats - SpanishRepublic</t>
  </si>
  <si>
    <t>Ford-Trimotor-floats - NewGuinea</t>
  </si>
  <si>
    <t>Ford-Trimotor-floats - BlackFord</t>
  </si>
  <si>
    <t>Ford-Trimotor-floats - EmeraldHarbor</t>
  </si>
  <si>
    <t>Ford-Trimotor-floats - WorldTravel</t>
  </si>
  <si>
    <t>Dornier DoJ N25 Aviators Club Livery</t>
  </si>
  <si>
    <t>Dornier DoJ N25 (Amundsen Wal)</t>
  </si>
  <si>
    <t>Dornier DoJ N25 Xbox Aviators Club Livery</t>
  </si>
  <si>
    <t>Caproni-Vizzola C-22J I-CAVJ</t>
  </si>
  <si>
    <t>Caproni-Vizzola C-22J I-GIAC RGB</t>
  </si>
  <si>
    <t>Caproni-Vizzola C-22J I-CAVT</t>
  </si>
  <si>
    <t>Caproni-Vizzola C-22J I-GIAC White</t>
  </si>
  <si>
    <t>Caproni-Vizzola C-22J I-GIAC Red</t>
  </si>
  <si>
    <t>Optica: Passengers</t>
  </si>
  <si>
    <t>Optica: Passengers (AETHER)</t>
  </si>
  <si>
    <t>Optica: Passengers (CASCADE)</t>
  </si>
  <si>
    <t>Optica: Passengers (NEBULA)</t>
  </si>
  <si>
    <t>Optica: Passengers (SOLARIS)</t>
  </si>
  <si>
    <t>Optica: Passengers (TEMPEST)</t>
  </si>
  <si>
    <t>Optica: Passengers (VORTEX)</t>
  </si>
  <si>
    <t>Zlin Shock Ultra Aerial Advertising</t>
  </si>
  <si>
    <t>Zlin Shock Ultra Aerial Advertising (DEFAULT)</t>
  </si>
  <si>
    <t>Zlin Shock Ultra Aerial Advertising (KENMORE)</t>
  </si>
  <si>
    <t>Jetson One [Preset Default]</t>
  </si>
  <si>
    <t>DHC-2 Beaver Wheels / Passenger Cabin / Radio + ADF</t>
  </si>
  <si>
    <t>DHC-2 Beaver Wheels / Passenger Cabin / Radio + ADF (1_W)</t>
  </si>
  <si>
    <t>DHC-2 Beaver Wheels / Passenger Cabin / Radio + ADF (2_W)</t>
  </si>
  <si>
    <t>DHC-2 Beaver Wheels / Passenger Cabin / Radio + ADF (3_W)</t>
  </si>
  <si>
    <t>DHC-2 Beaver Wheels / Passenger Cabin / Radio + ADF (4_W)</t>
  </si>
  <si>
    <t>DHC-2 Beaver Wheels / Passenger Cabin / Radio + ADF (5_W)</t>
  </si>
  <si>
    <t>DHC-2 Beaver Wheels / Passenger Cabin / Radio + ADF (6_W)</t>
  </si>
  <si>
    <t>DHC-2 Beaver Wheels / Passenger Cabin / Radio + ADF (7_W)</t>
  </si>
  <si>
    <t>DHC-2 Beaver Wheels / Passenger Cabin / Radio + ADF (8_W)</t>
  </si>
  <si>
    <t>A310</t>
  </si>
  <si>
    <t>A310 (AIRBUS HOUSE)</t>
  </si>
  <si>
    <t>A310 (GLOBAL FREIGHTWAYS)</t>
  </si>
  <si>
    <t>A310 (ORBIT AIRLINES)</t>
  </si>
  <si>
    <t>A310 (PACIFICA AIRLINES)</t>
  </si>
  <si>
    <t>A310 (PAN AM)</t>
  </si>
  <si>
    <t>A310 (WORLD TRAVEL AIRLINES)</t>
  </si>
  <si>
    <t>Savage Norden: Passengers</t>
  </si>
  <si>
    <t>Savage Norden: Passengers (ALPINE)</t>
  </si>
  <si>
    <t>Savage Norden: Passengers (BLIZZARD)</t>
  </si>
  <si>
    <t>Savage Norden: Passengers (CRIMSON)</t>
  </si>
  <si>
    <t>Savage Norden: Passengers (DEEPSEA)</t>
  </si>
  <si>
    <t>Savage Norden: Passengers (ECLIPSE)</t>
  </si>
  <si>
    <t>Savage Norden: Passengers (NAUTICAL)</t>
  </si>
  <si>
    <t>Savage Norden: Passengers (SUNBURST)</t>
  </si>
  <si>
    <t>Savage Norden: Passengers (SUNRISE)</t>
  </si>
  <si>
    <t>ES30 Passengers</t>
  </si>
  <si>
    <t>ES30 Passengers (COMMERCIAL_ADAPTIVERGNL_01)</t>
  </si>
  <si>
    <t>ES30 Passengers (COMMERCIAL_ADAPTIVERGNL_02)</t>
  </si>
  <si>
    <t>ES30 Passengers (COMMERCIAL_ADAPTIVERGNL_03)</t>
  </si>
  <si>
    <t>ES30 Passengers (COMMERCIAL_ADAPTIVERGNL_04)</t>
  </si>
  <si>
    <t>ES30 Passengers (COMMERCIAL_ADAPTIVERGNL_05)</t>
  </si>
  <si>
    <t>ES30 Passengers (COMMERCIAL_FREELANCE_01)</t>
  </si>
  <si>
    <t>ES30 Passengers (COMMERCIAL_STATIC_01)</t>
  </si>
  <si>
    <t>ES30 Passengers (COMMERCIAL_STATIC_02)</t>
  </si>
  <si>
    <t>ES30 Passengers (COMMERCIAL_STATIC_03)</t>
  </si>
  <si>
    <t>ES30 Passengers (OFFICIAL_STATIC_01)</t>
  </si>
  <si>
    <t>Edge540 v3 Matt Hall</t>
  </si>
  <si>
    <t>Edge540 v3 Matt Hall (MATT HALL ORGANICS)</t>
  </si>
  <si>
    <t>A330-300P2F (GE)</t>
  </si>
  <si>
    <t>A330-300P2F (GE) (P2F AIRBUS GE)</t>
  </si>
  <si>
    <t>A330-300P2F (GE) (P2F WHITE GE)</t>
  </si>
  <si>
    <t>Cessna C152 Aerobat Aerial Advertising</t>
  </si>
  <si>
    <t>Cessna C152 Aerobat Aerial Advertising (DEFAULT)</t>
  </si>
  <si>
    <t>Cessna C152 Aerobat Aerial Advertising (KENMORE)</t>
  </si>
  <si>
    <t>Cessna C152 Aerobat Aerial Advertising (POPART)</t>
  </si>
  <si>
    <t>Aero Ae145 - SP-LXH</t>
  </si>
  <si>
    <t>Aero Ae145 - Red-Cream</t>
  </si>
  <si>
    <t>Aero Ae145 - PLAINWHITE</t>
  </si>
  <si>
    <t>Aero Ae145 - SilverGold</t>
  </si>
  <si>
    <t>C208B Passengers</t>
  </si>
  <si>
    <t>C208B Passengers (OFFICIAL_STATIC_01)</t>
  </si>
  <si>
    <t>C208B Passengers (SCIENTIFIC_STATIC_01)</t>
  </si>
  <si>
    <t>Zlin Shock Ultra</t>
  </si>
  <si>
    <t>Zlin Shock Ultra (DEFAULT)</t>
  </si>
  <si>
    <t>Zlin Shock Ultra (KENMORE)</t>
  </si>
  <si>
    <t>A330-300P2F (RR)</t>
  </si>
  <si>
    <t>A330-300P2F (RR) (P2F AIRBUS RR)</t>
  </si>
  <si>
    <t>A330-300P2F (RR) (P2F WHITE RR)</t>
  </si>
  <si>
    <t>NXCub</t>
  </si>
  <si>
    <t>NXCub (DEFAULT)</t>
  </si>
  <si>
    <t>Edge540 v3 Kirby Chambliss</t>
  </si>
  <si>
    <t>Edge540 v3 Kirby Chambliss (KIRBY CHAMBLISS)</t>
  </si>
  <si>
    <t>Zlin Shock Ultra Rescue</t>
  </si>
  <si>
    <t>Zlin Shock Ultra Rescue (DEFAULT)</t>
  </si>
  <si>
    <t>Zlin Shock Ultra Rescue (KENMORE)</t>
  </si>
  <si>
    <t>AT802 Aerial Application Sprayer</t>
  </si>
  <si>
    <t>AT802 Aerial Application Sprayer (AGRICULTURAL_ADAPTIVE INTL_01)</t>
  </si>
  <si>
    <t>AT802 Aerial Application Sprayer (AGRICULTURAL FREELANCE_01)</t>
  </si>
  <si>
    <t>AT802 Aerial Application Sprayer (AGRICULTURAL_STATIC_01)</t>
  </si>
  <si>
    <t>AT802 Aerial Application Sprayer (OFFICIAL_STATIC_01)</t>
  </si>
  <si>
    <t>FA18E SuperHornet</t>
  </si>
  <si>
    <t>FA18E SuperHornet (OFFICIAL_STATIC_01)</t>
  </si>
  <si>
    <t>Boeing Stratoliner WORLDTRAVEL</t>
  </si>
  <si>
    <t>Boeing Stratoliner AREA</t>
  </si>
  <si>
    <t>Boeing Stratoliner POLISHED</t>
  </si>
  <si>
    <t>Boeing Stratoliner EMERALD</t>
  </si>
  <si>
    <t>Boeing Stratoliner PLAIN_WHITE</t>
  </si>
  <si>
    <t>DHC-2 Beaver Wheels / Cargo / GPS</t>
  </si>
  <si>
    <t>DHC-2 Beaver Wheels / Cargo / GPS (1_W)</t>
  </si>
  <si>
    <t>DHC-2 Beaver Wheels / Cargo / GPS (2_W)</t>
  </si>
  <si>
    <t>DHC-2 Beaver Wheels / Cargo / GPS (3_W)</t>
  </si>
  <si>
    <t>DHC-2 Beaver Wheels / Cargo / GPS (4_W)</t>
  </si>
  <si>
    <t>DHC-2 Beaver Wheels / Cargo / GPS (5_W)</t>
  </si>
  <si>
    <t>DHC-2 Beaver Wheels / Cargo / GPS (6_W)</t>
  </si>
  <si>
    <t>DHC-2 Beaver Wheels / Cargo / GPS (7_W)</t>
  </si>
  <si>
    <t>DHC-2 Beaver Wheels / Cargo / GPS (8_W)</t>
  </si>
  <si>
    <t>A330-300 VIP (GE)</t>
  </si>
  <si>
    <t>A330-300 VIP (GE) (300 AIRBUS GE)</t>
  </si>
  <si>
    <t>A330-300 VIP (GE) (300 IBERIA GE)</t>
  </si>
  <si>
    <t>A330-300 VIP (GE) (300 KLM GE)</t>
  </si>
  <si>
    <t>A330-300 VIP (GE) (300 KOREAN GE)</t>
  </si>
  <si>
    <t>A330-300 VIP (GE) (300 MALAYSIA GE)</t>
  </si>
  <si>
    <t>A330-300 VIP (GE) (300 QATAR GE)</t>
  </si>
  <si>
    <t>A330-300 VIP (GE) (300 WHITE GE)</t>
  </si>
  <si>
    <t>Skyship600 Passenger</t>
  </si>
  <si>
    <t>Skyship600 Passenger (OFFICIAL_STATIC_01)</t>
  </si>
  <si>
    <t>A330-300 VIP (RR)</t>
  </si>
  <si>
    <t>A330-300 VIP (RR) (300 AIRBUS RR)</t>
  </si>
  <si>
    <t>A330-300 VIP (RR) (300 BRUSSELS RR)</t>
  </si>
  <si>
    <t>A330-300 VIP (RR) (300 WHITE RR)</t>
  </si>
  <si>
    <t>XCub Passengers Big Wheels</t>
  </si>
  <si>
    <t>XCub Passengers Big Wheels (AERIALAD_STATIC_01)</t>
  </si>
  <si>
    <t>XCub Passengers Big Wheels (FLIGHTSEEING_ADAPTIVERGNL_01)</t>
  </si>
  <si>
    <t>XCub Passengers Big Wheels (FLIGHTSEEING_ADAPTIVERGNL_02)</t>
  </si>
  <si>
    <t>XCub Passengers Big Wheels (FLIGHTSEEING_ADAPTIVERGNL_03)</t>
  </si>
  <si>
    <t>XCub Passengers Big Wheels (FLIGHTSEEING_ADAPTIVERGNL_04)</t>
  </si>
  <si>
    <t>XCub Passengers Big Wheels (FLIGHTSEEING_ADAPTIVERGNL_05)</t>
  </si>
  <si>
    <t>XCub Passengers Big Wheels (FLIGHTSEEING_ADAPTIVERGNL_06)</t>
  </si>
  <si>
    <t>XCub Passengers Big Wheels (FLIGHTSEEING_ADAPTIVERGNL_07)</t>
  </si>
  <si>
    <t>XCub Passengers Big Wheels (FLIGHTSEEING_ADAPTIVERGNL_08)</t>
  </si>
  <si>
    <t>XCub Passengers Big Wheels (FLIGHTSEEING_ADAPTIVERGNL_09)</t>
  </si>
  <si>
    <t>XCub Passengers Big Wheels (FLIGHTSEEING_ADAPTIVERGNL_10)</t>
  </si>
  <si>
    <t>XCub Passengers Big Wheels (FLIGHTSEEING_FREELANCE_01)</t>
  </si>
  <si>
    <t>XCub Passengers Big Wheels (FLIGHTSEEING_STATIC_01)</t>
  </si>
  <si>
    <t>XCub Passengers Big Wheels (FLIGHTSEEING_STATIC_02)</t>
  </si>
  <si>
    <t>XCub Passengers Big Wheels (FLIGHTSEEING_STATIC_03)</t>
  </si>
  <si>
    <t>XCub Passengers Big Wheels (FLIGHTSEEING_STATIC_04)</t>
  </si>
  <si>
    <t>XCub Passengers Big Wheels (FLIGHTSEEING_STATIC_05)</t>
  </si>
  <si>
    <t>XCub Passengers Big Wheels (OFFICIAL_STATIC_01)</t>
  </si>
  <si>
    <t>XCub Passengers Big Wheels (RESCUE ADAPTIVE INTL_01)</t>
  </si>
  <si>
    <t>XCub Passengers Big Wheels (RESCUE FREELANCE_01)</t>
  </si>
  <si>
    <t>XCub Passengers Big Wheels (TACAERO_STATIC_01)</t>
  </si>
  <si>
    <t>C208B Skydive</t>
  </si>
  <si>
    <t>C208B Skydive (SCIENTIFIC_STATIC_01)</t>
  </si>
  <si>
    <t>C208B Skydive (SKYDIVE_ADAPTIVE INTL_01)</t>
  </si>
  <si>
    <t>C208B Skydive (SKYDIVE_FREELANCE 01)</t>
  </si>
  <si>
    <t>Cessna Citation CJ4</t>
  </si>
  <si>
    <t>Cessna Citation CJ4 (DEFAULT)</t>
  </si>
  <si>
    <t>Cessna Citation CJ4 (GLOBAL)</t>
  </si>
  <si>
    <t>Cessna Citation CJ4 (ORBIT)</t>
  </si>
  <si>
    <t>Cessna Citation CJ4 (PACIFICA)</t>
  </si>
  <si>
    <t>NextGen EMB-110P1F White</t>
  </si>
  <si>
    <t>NextGen EMB-110P1F Wiggins Airways</t>
  </si>
  <si>
    <t>Curtiss JN-4 Jenny</t>
  </si>
  <si>
    <t>Curtiss JN-4 Jenny (DEFAULT)</t>
  </si>
  <si>
    <t>C-17A Globemaster III</t>
  </si>
  <si>
    <t>Boeing C-17 87-0025</t>
  </si>
  <si>
    <t>Boeing C-17 House</t>
  </si>
  <si>
    <t>Boeing C-17 177705</t>
  </si>
  <si>
    <t>Boeing C-17 Boeing House</t>
  </si>
  <si>
    <t>Boeing C-17 177704</t>
  </si>
  <si>
    <t>C172SP Classic Passengers Floats</t>
  </si>
  <si>
    <t>C172SP Classic Passengers Floats (AERIALAD_FREELANCE_01)</t>
  </si>
  <si>
    <t>C172SP Classic Passengers Floats (AERIALAD_STATIC_01)</t>
  </si>
  <si>
    <t>C172SP Classic Passengers Floats (CARGO_ADAPTIVERGNL_01)</t>
  </si>
  <si>
    <t>C172SP Classic Passengers Floats (CARGO_ADAPTIVERGNL_02)</t>
  </si>
  <si>
    <t>C172SP Classic Passengers Floats (CARGO_ADAPTIVERGNL_03)</t>
  </si>
  <si>
    <t>C172SP Classic Passengers Floats (CARGO_ADAPTIVERGNL_04)</t>
  </si>
  <si>
    <t>C172SP Classic Passengers Floats (CARGO_ADAPTIVERGNL_05)</t>
  </si>
  <si>
    <t>C172SP Classic Passengers Floats (CARGO_STATIC_01)</t>
  </si>
  <si>
    <t>C172SP Classic Passengers Floats (FLIGHTSEEING_ADAPTIVERGNL_01)</t>
  </si>
  <si>
    <t>C172SP Classic Passengers Floats (FLIGHTSEEING_ADAPTIVERGNL_03)</t>
  </si>
  <si>
    <t>C172SP Classic Passengers Floats (FLIGHTSEEING_ADAPTIVERGNL_05)</t>
  </si>
  <si>
    <t>C172SP Classic Passengers Floats (FLIGHTSEEING_ADAPTIVERGNL_06)</t>
  </si>
  <si>
    <t>C172SP Classic Passengers Floats (FLIGHTSEEING_ADAPTIVERGNL_07)</t>
  </si>
  <si>
    <t>C172SP Classic Passengers Floats (FLIGHTSEEING_ADAPTIVERGNL_08)</t>
  </si>
  <si>
    <t>C172SP Classic Passengers Floats (FLIGHTSEEING_STATIC_01)</t>
  </si>
  <si>
    <t>C172SP Classic Passengers Floats (FLIGHTSEEING_STATIC_02)</t>
  </si>
  <si>
    <t>C172SP Classic Passengers Floats (FLIGHTSEEING_STATIC_03)</t>
  </si>
  <si>
    <t>C172SP Classic Passengers Floats (FLIGHTSEEING_STATIC_05)</t>
  </si>
  <si>
    <t>C172SP Classic Passengers Floats (OFFICIAL_STATIC_01)</t>
  </si>
  <si>
    <t>C172SP Classic Passengers Floats (SKYDIVE_ADAPTIVE INTL 01)</t>
  </si>
  <si>
    <t>Robin CAP10</t>
  </si>
  <si>
    <t>Robin CAP10 (DEFAULT)</t>
  </si>
  <si>
    <t>Diamond DV20</t>
  </si>
  <si>
    <t>Diamond DV20 (DEFAULT)</t>
  </si>
  <si>
    <t>Diamond DV20 (DV20 KENMORE LIVERY)</t>
  </si>
  <si>
    <t>Diamond DV20 (DV20 TOY LIVERY)</t>
  </si>
  <si>
    <t>A330-200 (RR)</t>
  </si>
  <si>
    <t>A330-200 (RR) (200 AIRBUS RR)</t>
  </si>
  <si>
    <t>A330-200 (RR) (200 WHITE RR)</t>
  </si>
  <si>
    <t>Short SC.7 Skyvan (Surveyor) White Livery</t>
  </si>
  <si>
    <t>Short SC.7 Skyvan (Surveyor) Red Livery</t>
  </si>
  <si>
    <t>C172SP Classic Cargo</t>
  </si>
  <si>
    <t>C172SP Classic Cargo (AERIALAD_FREELANCE_01)</t>
  </si>
  <si>
    <t>C172SP Classic Cargo (AERIALAD_STATIC_01)</t>
  </si>
  <si>
    <t>C172SP Classic Cargo (CARGO_ADAPTIVERGNL_01)</t>
  </si>
  <si>
    <t>C172SP Classic Cargo (CARGO_ADAPTIVERGNL_02)</t>
  </si>
  <si>
    <t>C172SP Classic Cargo (CARGO_ADAPTIVERGNL_03)</t>
  </si>
  <si>
    <t>C172SP Classic Cargo (CARGO_ADAPTIVERGNL_04)</t>
  </si>
  <si>
    <t>C172SP Classic Cargo (CARGO_ADAPTIVERGNL_05)</t>
  </si>
  <si>
    <t>C172SP Classic Cargo (CARGO_STATIC_01)</t>
  </si>
  <si>
    <t>C172SP Classic Cargo (FLIGHTSEEING_ADAPTIVERGNL_01)</t>
  </si>
  <si>
    <t>C172SP Classic Cargo (FLIGHTSEEING_ADAPTIVERGNL_03)</t>
  </si>
  <si>
    <t>C172SP Classic Cargo (FLIGHTSEEING_ADAPTIVERGNL_05)</t>
  </si>
  <si>
    <t>C172SP Classic Cargo (FLIGHTSEEING_ADAPTIVERGNL_06)</t>
  </si>
  <si>
    <t>C172SP Classic Cargo (FLIGHTSEEING_ADAPTIVERGNL_07)</t>
  </si>
  <si>
    <t>C172SP Classic Cargo (FLIGHTSEEING_ADAPTIVERGNL_08)</t>
  </si>
  <si>
    <t>C172SP Classic Cargo (FLIGHTSEEING_STATIC_01)</t>
  </si>
  <si>
    <t>C172SP Classic Cargo (FLIGHTSEEING_STATIC_02)</t>
  </si>
  <si>
    <t>C172SP Classic Cargo (FLIGHTSEEING_STATIC_03)</t>
  </si>
  <si>
    <t>C172SP Classic Cargo (FLIGHTSEEING_STATIC_05)</t>
  </si>
  <si>
    <t>C172SP Classic Cargo (OFFICIAL_STATIC_01)</t>
  </si>
  <si>
    <t>C172SP Classic Cargo (SKYDIVE_ADAPTIVE INTL_01)</t>
  </si>
  <si>
    <t>Edge540 v2</t>
  </si>
  <si>
    <t>Edge540 v2 (CHALLENGER)</t>
  </si>
  <si>
    <t>Diamond DV20 Charter</t>
  </si>
  <si>
    <t>Diamond DV20 Charter (DEFAULT)</t>
  </si>
  <si>
    <t>Diamond DV20 Charter (DV20 KENMORE LIVERY)</t>
  </si>
  <si>
    <t>Diamond DV20 Charter (DV20 TOY LIVERY)</t>
  </si>
  <si>
    <t>King Air C90 GTX Passengers</t>
  </si>
  <si>
    <t>King Air C90 GTX Passengers (LIVERY 1)</t>
  </si>
  <si>
    <t>King Air C90 GTX Passengers (LIVERY 4)</t>
  </si>
  <si>
    <t>King Air C90 GTX Passengers (LIVERY 6)</t>
  </si>
  <si>
    <t>King Air C90 GTX Passengers (LIVERY 8)</t>
  </si>
  <si>
    <t>King Air C90 GTX Passengers (LIVERY WHITE)</t>
  </si>
  <si>
    <t>C172SP Classic Passengers Skis</t>
  </si>
  <si>
    <t>C172SP Classic Passengers Skis (AERIALAD_FREELANCE_01)</t>
  </si>
  <si>
    <t>C172SP Classic Passengers Skis (AERIALAD_STATIC_01)</t>
  </si>
  <si>
    <t>C172SP Classic Passengers Skis (CARGO_ADAPTIVERGNL_01)</t>
  </si>
  <si>
    <t>C172SP Classic Passengers Skis (CARGO_ADAPTIVERGNL_02)</t>
  </si>
  <si>
    <t>C172SP Classic Passengers Skis (CARGO_ADAPTIVERGNL_03)</t>
  </si>
  <si>
    <t>C172SP Classic Passengers Skis (CARGO_ADAPTIVERGNL_04)</t>
  </si>
  <si>
    <t>C172SP Classic Passengers Skis (CARGO_ADAPTIVERGNL_05)</t>
  </si>
  <si>
    <t>C172SP Classic Passengers Skis (CARGO_STATIC_01)</t>
  </si>
  <si>
    <t>C172SP Classic Passengers Skis (FLIGHTSEEING_ADAPTIVERGNL_01)</t>
  </si>
  <si>
    <t>C172SP Classic Passengers Skis (FLIGHTSEEING_ADAPTIVERGNL_03)</t>
  </si>
  <si>
    <t>C172SP Classic Passengers Skis (FLIGHTSEEING_ADAPTIVERGNL_05)</t>
  </si>
  <si>
    <t>C172SP Classic Passengers Skis (FLIGHTSEEING_ADAPTIVERGNL_06)</t>
  </si>
  <si>
    <t>C172SP Classic Passengers Skis (FLIGHTSEEING_ADAPTIVERGNL_07)</t>
  </si>
  <si>
    <t>C172SP Classic Passengers Skis (FLIGHTSEEING_ADAPTIVERGNL_08)</t>
  </si>
  <si>
    <t>C172SP Classic Passengers Skis (FLIGHTSEEING_STATIC_01)</t>
  </si>
  <si>
    <t>C172SP Classic Passengers Skis (FLIGHTSEEING_STATIC_02)</t>
  </si>
  <si>
    <t>C172SP Classic Passengers Skis (FLIGHTSEEING_STATIC_03)</t>
  </si>
  <si>
    <t>C172SP Classic Passengers Skis (FLIGHTSEEING_STATIC_05)</t>
  </si>
  <si>
    <t>C172SP Classic Passengers Skis (OFFICIAL_STATIC_01)</t>
  </si>
  <si>
    <t>C172SP Classic Passengers Skis (SKYDIVE_ADAPTIVE INTL_01)</t>
  </si>
  <si>
    <t>Optica: Scientific Research</t>
  </si>
  <si>
    <t>Optica: Scientific Research (INTERCEPTOR)</t>
  </si>
  <si>
    <t>Optica: Scientific Research (SCOUT)</t>
  </si>
  <si>
    <t>PC-24 Cargo - Loaded</t>
  </si>
  <si>
    <t>PC-24 Cargo - Loaded (LIVERY_01_C)</t>
  </si>
  <si>
    <t>PC-24 Cargo - Loaded (LIVERY_04_C)</t>
  </si>
  <si>
    <t>PC-24 Cargo - Loaded (LIVERY_WHITE_C)</t>
  </si>
  <si>
    <t>Hercules H-4</t>
  </si>
  <si>
    <t>A330-200 (GE)</t>
  </si>
  <si>
    <t>A330-200 (GE) (200 AIRBUS GE)</t>
  </si>
  <si>
    <t>A330-200 (GE) (200 QATAR GE)</t>
  </si>
  <si>
    <t>A330-200 (GE) (200 WHITE GE)</t>
  </si>
  <si>
    <t>Grumman Goose G21A</t>
  </si>
  <si>
    <t>Grumman Goose G21A (DEFAULT)</t>
  </si>
  <si>
    <t>404 Titan Passengers</t>
  </si>
  <si>
    <t>404 Titan Passengers (LIVERY_2)</t>
  </si>
  <si>
    <t>404 Titan Passengers (LIVERY 4)</t>
  </si>
  <si>
    <t>404 Titan Passengers (LIVERY_8)</t>
  </si>
  <si>
    <t>404 Titan Passengers (WHITE)</t>
  </si>
  <si>
    <t>ATR 72-600 Highline 03</t>
  </si>
  <si>
    <t>JMB Aviation VL3</t>
  </si>
  <si>
    <t>JMB Aviation VL3 (DEFAULT)</t>
  </si>
  <si>
    <t>JMB Aviation VL3 (VL3 01 LIVERY)</t>
  </si>
  <si>
    <t>JMB Aviation VL3 (VL3 KENMORE LIVERY)</t>
  </si>
  <si>
    <t>XCub Passengers Skis</t>
  </si>
  <si>
    <t>XCub Passengers Skis (AERIALAD_STATIC_01)</t>
  </si>
  <si>
    <t>XCub Passengers Skis (FLIGHTSEEING_ADAPTIVERGNL_01)</t>
  </si>
  <si>
    <t>XCub Passengers Skis (FLIGHTSEEING_ADAPTIVERGNL_02)</t>
  </si>
  <si>
    <t>XCub Passengers Skis (FLIGHTSEEING_ADAPTIVERGNL_03)</t>
  </si>
  <si>
    <t>XCub Passengers Skis (FLIGHTSEEING_ADAPTIVERGNL_04)</t>
  </si>
  <si>
    <t>XCub Passengers Skis (FLIGHTSEEING_ADAPTIVERGNL_05)</t>
  </si>
  <si>
    <t>XCub Passengers Skis (FLIGHTSEEING_ADAPTIVERGNL_06)</t>
  </si>
  <si>
    <t>XCub Passengers Skis (FLIGHTSEEING_ADAPTIVERGNL_07)</t>
  </si>
  <si>
    <t>XCub Passengers Skis (FLIGHTSEEING_ADAPTIVERGNL_08)</t>
  </si>
  <si>
    <t>XCub Passengers Skis (FLIGHTSEEING_ADAPTIVERGNL_09)</t>
  </si>
  <si>
    <t>XCub Passengers Skis (FLIGHTSEEING_ADAPTIVERGNL_10)</t>
  </si>
  <si>
    <t>XCub Passengers Skis (FLIGHTSEEING FREELANCE 01)</t>
  </si>
  <si>
    <t>XCub Passengers Skis (FLIGHTSEEING_STATIC_01)</t>
  </si>
  <si>
    <t>XCub Passengers Skis (FLIGHTSEEING_STATIC_02)</t>
  </si>
  <si>
    <t>XCub Passengers Skis (FLIGHTSEEING_STATIC_03)</t>
  </si>
  <si>
    <t>XCub Passengers Skis (FLIGHTSEEING_STATIC_04)</t>
  </si>
  <si>
    <t>XCub Passengers Skis (FLIGHTSEEING_STATIC_05)</t>
  </si>
  <si>
    <t>XCub Passengers Skis (OFFICIAL_STATIC_01)</t>
  </si>
  <si>
    <t>XCub Passengers Skis (RESCUE ADAPTIVE INTL_01)</t>
  </si>
  <si>
    <t>XCub Passengers Skis (RESCUE FREELANCE_01)</t>
  </si>
  <si>
    <t>XCub Passengers Skis (TACAERO_STATIC_01)</t>
  </si>
  <si>
    <t>737 Max 8 BBJ</t>
  </si>
  <si>
    <t>737 Max 8 BBJ (OFFICIAL_STATIC_02)</t>
  </si>
  <si>
    <t>Seastar</t>
  </si>
  <si>
    <t>Seastar (40ATS)</t>
  </si>
  <si>
    <t>Seastar (BLACK)</t>
  </si>
  <si>
    <t>Seastar (BLUE)</t>
  </si>
  <si>
    <t>Seastar (DASEA)</t>
  </si>
  <si>
    <t>Seastar (DIDSW)</t>
  </si>
  <si>
    <t>Seastar (DISEA)</t>
  </si>
  <si>
    <t>Seastar (FIRE)</t>
  </si>
  <si>
    <t>Seastar (GRAY)</t>
  </si>
  <si>
    <t>Seastar (GREEN)</t>
  </si>
  <si>
    <t>Seastar (RED)</t>
  </si>
  <si>
    <t>A330-200 VIP (GE)</t>
  </si>
  <si>
    <t>A330-200 VIP (GE) (200 AIRBUS GE)</t>
  </si>
  <si>
    <t>A330-200 VIP (GE) (200 QATAR GE)</t>
  </si>
  <si>
    <t>A330-200 VIP (GE) (200 WHITE GE)</t>
  </si>
  <si>
    <t>XCub Passengers Floats</t>
  </si>
  <si>
    <t>XCub Passengers Floats (AERIALAD_STATIC_01)</t>
  </si>
  <si>
    <t>XCub Passengers Floats (FLIGHTSEEING_ADAPTIVERGNL_01)</t>
  </si>
  <si>
    <t>XCub Passengers Floats (FLIGHTSEEING_ADAPTIVERGNL_02)</t>
  </si>
  <si>
    <t>XCub Passengers Floats (FLIGHTSEEING_ADAPTIVERGNL_03)</t>
  </si>
  <si>
    <t>XCub Passengers Floats (FLIGHTSEEING_ADAPTIVERGNL_04)</t>
  </si>
  <si>
    <t>XCub Passengers Floats (FLIGHTSEEING_ADAPTIVERGNL_05)</t>
  </si>
  <si>
    <t>XCub Passengers Floats (FLIGHTSEEING_ADAPTIVERGNL_06)</t>
  </si>
  <si>
    <t>XCub Passengers Floats (FLIGHTSEEING_ADAPTIVERGNL_07)</t>
  </si>
  <si>
    <t>XCub Passengers Floats (FLIGHTSEEING_ADAPTIVERGNL_08)</t>
  </si>
  <si>
    <t>XCub Passengers Floats (FLIGHTSEEING_ADAPTIVERGNL_09)</t>
  </si>
  <si>
    <t>XCub Passengers Floats (FLIGHTSEEING_ADAPTIVERGNL_10)</t>
  </si>
  <si>
    <t>XCub Passengers Floats (FLIGHTSEEING FREELANCE_01)</t>
  </si>
  <si>
    <t>XCub Passengers Floats (FLIGHTSEEING_STATIC_01)</t>
  </si>
  <si>
    <t>XCub Passengers Floats (FLIGHTSEEING_STATIC_02)</t>
  </si>
  <si>
    <t>XCub Passengers Floats (FLIGHTSEEING_STATIC_03)</t>
  </si>
  <si>
    <t>XCub Passengers Floats (FLIGHTSEEING_STATIC_04)</t>
  </si>
  <si>
    <t>XCub Passengers Floats (FLIGHTSEEING_STATIC_05)</t>
  </si>
  <si>
    <t>XCub Passengers Floats (OFFICIAL_STATIC_01)</t>
  </si>
  <si>
    <t>XCub Passengers Floats (RESCUE_ADAPTIVE INTL_01)</t>
  </si>
  <si>
    <t>XCub Passengers Floats (RESCUE FREELANCE_01)</t>
  </si>
  <si>
    <t>XCub Passengers Floats (TACAERO_STATIC_01)</t>
  </si>
  <si>
    <t>404 Titan Cargo - Empty</t>
  </si>
  <si>
    <t>404 Titan Cargo - Empty (LIVERY_2C)</t>
  </si>
  <si>
    <t>PC-24 Cargo - Empty</t>
  </si>
  <si>
    <t>PC-24 Cargo - Empty (LIVERY_04_C)</t>
  </si>
  <si>
    <t>PC-24 Cargo - Empty (LIVERY_01_C)</t>
  </si>
  <si>
    <t>PC-24 Cargo - Empty (LIVERY_WHITE_C)</t>
  </si>
  <si>
    <t>C172SP Classic Aerial Advertising</t>
  </si>
  <si>
    <t>C172SP Classic Aerial Advertising (AERIALAD_FREELANCE_01)</t>
  </si>
  <si>
    <t>C172SP Classic Aerial Advertising (AERIALAD_STATIC_01)</t>
  </si>
  <si>
    <t>C172SP Classic Aerial Advertising (CARGO_ADAPTIVERGNL_01)</t>
  </si>
  <si>
    <t>C172SP Classic Aerial Advertising (CARGO_ADAPTIVERGNL_02)</t>
  </si>
  <si>
    <t>C172SP Classic Aerial Advertising (CARGO_ADAPTIVERGNL_03)</t>
  </si>
  <si>
    <t>C172SP Classic Aerial Advertising (CARGO_ADAPTIVERGNL_04)</t>
  </si>
  <si>
    <t>C172SP Classic Aerial Advertising (CARGO_ADAPTIVERGNL_05)</t>
  </si>
  <si>
    <t>C172SP Classic Aerial Advertising (CARGO_STATIC_01)</t>
  </si>
  <si>
    <t>C172SP Classic Aerial Advertising (FLIGHTSEEING_ADAPTIVERGNL_01)</t>
  </si>
  <si>
    <t>C172SP Classic Aerial Advertising (FLIGHTSEEING_ADAPTIVERGNL_03)</t>
  </si>
  <si>
    <t>C172SP Classic Aerial Advertising (FLIGHTSEEING_ADAPTIVERGNL_05)</t>
  </si>
  <si>
    <t>C172SP Classic Aerial Advertising (FLIGHTSEEING_ADAPTIVERGNL_06)</t>
  </si>
  <si>
    <t>C172SP Classic Aerial Advertising (FLIGHTSEEING_ADAPTIVERGNL_07)</t>
  </si>
  <si>
    <t>C172SP Classic Aerial Advertising (FLIGHTSEEING_ADAPTIVERGNL_08)</t>
  </si>
  <si>
    <t>C172SP Classic Aerial Advertising (FLIGHTSEEING_STATIC_01)</t>
  </si>
  <si>
    <t>C172SP Classic Aerial Advertising (FLIGHTSEEING_STATIC_02)</t>
  </si>
  <si>
    <t>C172SP Classic Aerial Advertising (FLIGHTSEEING_STATIC_03)</t>
  </si>
  <si>
    <t>C172SP Classic Aerial Advertising (FLIGHTSEEING_STATIC_05)</t>
  </si>
  <si>
    <t>C172SP Classic Aerial Advertising (OFFICIAL_STATIC_01)</t>
  </si>
  <si>
    <t>C172SP Classic Aerial Advertising (SKYDIVE_ADAPTIVE INTL_01)</t>
  </si>
  <si>
    <t>A330-200 VIP (RR)</t>
  </si>
  <si>
    <t>A330-200 VIP (RR) (200 AIRBUS RR)</t>
  </si>
  <si>
    <t>A330-200 VIP (RR) (200 WHITE RR)</t>
  </si>
  <si>
    <t>ATR 42-600 Highline</t>
  </si>
  <si>
    <t>747-8F</t>
  </si>
  <si>
    <t>747-8F (BOEING HOUSE FREIGHTER)</t>
  </si>
  <si>
    <t>747-8F (FREIGHT_STATIC_01)</t>
  </si>
  <si>
    <t>C208B Floats Passengers</t>
  </si>
  <si>
    <t>C208B Floats Passengers (OFFICIAL_STATIC_01)</t>
  </si>
  <si>
    <t>C208B Floats Passengers (SCIENTIFIC_STATIC_01)</t>
  </si>
  <si>
    <t>PC-12NGX Cargo - Empty</t>
  </si>
  <si>
    <t>PC-12NGX Cargo - Empty (LIVERY_02_C)</t>
  </si>
  <si>
    <t>PC-12NGX Cargo - Empty (LIVERY_03_C)</t>
  </si>
  <si>
    <t>PC-12NGX Cargo - Empty (LIVERY WHITE)</t>
  </si>
  <si>
    <t>A320neo V2 VIP</t>
  </si>
  <si>
    <t>A320neo V2 VIP (AIRBUS HOUSE)</t>
  </si>
  <si>
    <t>A320neo V2 VIP (EASYJET)</t>
  </si>
  <si>
    <t>A320neo V2 VIP (GLOBAL FREIGHT)</t>
  </si>
  <si>
    <t>A320neo V2 VIP (IBERIA)</t>
  </si>
  <si>
    <t>A320neo V2 VIP (ORBIT)</t>
  </si>
  <si>
    <t>A320neo V2 VIP (PACIFICA)</t>
  </si>
  <si>
    <t>A320neo V2 VIP (SPIRIT)</t>
  </si>
  <si>
    <t>A320neo V2 VIP (WHITE)</t>
  </si>
  <si>
    <t>A320neo V2 VIP (WIZZAIR)</t>
  </si>
  <si>
    <t>A320neo V2 VIP (WORLD TRAVEL)</t>
  </si>
  <si>
    <t>Antonov An-2 Wheels Modern Avionics</t>
  </si>
  <si>
    <t>Fokker FVII COMMON</t>
  </si>
  <si>
    <t>XCub Aerial Advertising</t>
  </si>
  <si>
    <t>XCub Aerial Advertising (AERIALAD_STATIC_01)</t>
  </si>
  <si>
    <t>XCub Aerial Advertising (FLIGHTSEEING_ADAPTIVERGNL_01)</t>
  </si>
  <si>
    <t>XCub Aerial Advertising (FLIGHTSEEING_ADAPTIVERGNL_02)</t>
  </si>
  <si>
    <t>XCub Aerial Advertising (FLIGHTSEEING_ADAPTIVERGNL_03)</t>
  </si>
  <si>
    <t>XCub Aerial Advertising (FLIGHTSEEING_ADAPTIVERGNL_04)</t>
  </si>
  <si>
    <t>XCub Aerial Advertising (FLIGHTSEEING_ADAPTIVERGNL_05)</t>
  </si>
  <si>
    <t>XCub Aerial Advertising (FLIGHTSEEING_ADAPTIVERGNL_06)</t>
  </si>
  <si>
    <t>XCub Aerial Advertising (FLIGHTSEEING_ADAPTIVERGNL_07)</t>
  </si>
  <si>
    <t>XCub Aerial Advertising (FLIGHTSEEING_ADAPTIVERGNL_08)</t>
  </si>
  <si>
    <t>XCub Aerial Advertising (FLIGHTSEEING_ADAPTIVERGNL_09)</t>
  </si>
  <si>
    <t>XCub Aerial Advertising (FLIGHTSEEING_ADAPTIVERGNL_10)</t>
  </si>
  <si>
    <t>XCub Aerial Advertising (FLIGHTSEEING FREELANCE_01)</t>
  </si>
  <si>
    <t>XCub Aerial Advertising (FLIGHTSEEING_STATIC_01)</t>
  </si>
  <si>
    <t>XCub Aerial Advertising (FLIGHTSEEING_STATIC_02)</t>
  </si>
  <si>
    <t>XCub Aerial Advertising (FLIGHTSEEING_STATIC_03)</t>
  </si>
  <si>
    <t>XCub Aerial Advertising (FLIGHTSEEING_STATIC_04)</t>
  </si>
  <si>
    <t>XCub Aerial Advertising (FLIGHTSEEING_STATIC_05)</t>
  </si>
  <si>
    <t>XCub Aerial Advertising (OFFICIAL_STATIC_01)</t>
  </si>
  <si>
    <t>XCub Aerial Advertising (RESCUE ADAPTIVE INTL_01)</t>
  </si>
  <si>
    <t>XCub Aerial Advertising (RESCUE FREELANCE_01)</t>
  </si>
  <si>
    <t>XCub Aerial Advertising (TACAERO_STATIC_01)</t>
  </si>
  <si>
    <t>ATR 72-600 Highline</t>
  </si>
  <si>
    <t>DHC-6-300 Twin Otter Floats</t>
  </si>
  <si>
    <t>DHC-6-300 Twin Otter Floats (BOREK)</t>
  </si>
  <si>
    <t>DHC-6-300 Twin Otter Floats (DEFAULT)</t>
  </si>
  <si>
    <t>DHC-6-300 Twin Otter Floats (SHARK)</t>
  </si>
  <si>
    <t>Microsoft Vision Jet Family Seating</t>
  </si>
  <si>
    <t>Microsoft Vision Jet Family Seating (APEX_CORSO_RED)</t>
  </si>
  <si>
    <t>Microsoft Vision Jet Family Seating (ARRIVEE_ALPINE)</t>
  </si>
  <si>
    <t>Microsoft Vision Jet Family Seating (ARRIVEE_STELLAR)</t>
  </si>
  <si>
    <t>Draco X: Passengers</t>
  </si>
  <si>
    <t>Draco X: Passengers (PATEY AVIATION)</t>
  </si>
  <si>
    <t>Draco X: Passengers (SPECIAL)</t>
  </si>
  <si>
    <t>P51 Mustang</t>
  </si>
  <si>
    <t>P51 Mustang (DEFAULT)</t>
  </si>
  <si>
    <t>P51 Mustang (LIVERY 01)</t>
  </si>
  <si>
    <t>P51 Mustang (LIVERY 02)</t>
  </si>
  <si>
    <t>P51 Mustang (LIVERY 03)</t>
  </si>
  <si>
    <t>P51 Mustang (LIVERY 04)</t>
  </si>
  <si>
    <t>P51 Mustang (LIVERY 05)</t>
  </si>
  <si>
    <t>P51 Mustang (LIVERY 06)</t>
  </si>
  <si>
    <t>Joby [Preset Default]</t>
  </si>
  <si>
    <t>DA62 Passengers</t>
  </si>
  <si>
    <t>DA62 Passengers (OFFICIAL_STATIC_01)</t>
  </si>
  <si>
    <t>DA62 Passengers (PRIVATE_FREELANCE_01)</t>
  </si>
  <si>
    <t>DA62 Passengers (PRIVATE_STATIC_01)</t>
  </si>
  <si>
    <t>DA62 Passengers (PRIVATE_STATIC_02)</t>
  </si>
  <si>
    <t>Cirrus SR22T</t>
  </si>
  <si>
    <t>Cirrus SR22T (DEFAULT)</t>
  </si>
  <si>
    <t>Cirrus SR22T (PREMIUM_BAJA_TURQUOISE)</t>
  </si>
  <si>
    <t>Cirrus SR22T (PREMIUM_EVOLUTION_RED)</t>
  </si>
  <si>
    <t>Cirrus SR22T (PREMIUM MONARCH_BLUE)</t>
  </si>
  <si>
    <t>Cirrus SR22T (PREMIUM TITAN)</t>
  </si>
  <si>
    <t>Cirrus SR22T (PREMIUM ZANZIBAR)</t>
  </si>
  <si>
    <t>Asobo TBM 930 Passengers</t>
  </si>
  <si>
    <t>Asobo TBM 930 Passengers (01)</t>
  </si>
  <si>
    <t>Asobo TBM 930 Passengers (DEFAULT)</t>
  </si>
  <si>
    <t>Asobo TBM 930 Passengers (KENMORE)</t>
  </si>
  <si>
    <t>Beech Baron G58</t>
  </si>
  <si>
    <t>Beech Baron G58 (DEFAULT)</t>
  </si>
  <si>
    <t>Beech Baron G58 (KENMORE)</t>
  </si>
  <si>
    <t>Beech Baron G58 (LIVERY 1)</t>
  </si>
  <si>
    <t>Short SC.7 Skyvan (Military) Green Livery</t>
  </si>
  <si>
    <t>Short SC.7 Skyvan (Military) Green Camo Livery</t>
  </si>
  <si>
    <t>Short SC.7 Skyvan (Military) Grey Livery</t>
  </si>
  <si>
    <t>Zlin Aviation Savage Cub Aerial Advertising</t>
  </si>
  <si>
    <t>Zlin Aviation Savage Cub Aerial Advertising (DEFAULT)</t>
  </si>
  <si>
    <t>Zlin Aviation Savage Cub Aerial Advertising (KENMORE LIVERY)</t>
  </si>
  <si>
    <t>Zlin Aviation Savage Cub Aerial Advertising (MULTICOLOR LIVERY)</t>
  </si>
  <si>
    <t>AT802 Firefighting</t>
  </si>
  <si>
    <t>AT802 Firefighting (FIREFIGHTING_ADAPTIVE INTL_01)</t>
  </si>
  <si>
    <t>AT802 Firefighting (FIREFIGHTING FREELANCE 01)</t>
  </si>
  <si>
    <t>AT802 Firefighting (OFFICIAL_STATIC_01)</t>
  </si>
  <si>
    <t>AT802 Firefighting (OFFICIAL_STATIC_02)</t>
  </si>
  <si>
    <t>AT802 Firefighting (OFFICIAL_STATIC_03)</t>
  </si>
  <si>
    <t>ATR 42-600S House Livery</t>
  </si>
  <si>
    <t>Beechcraft King Air</t>
  </si>
  <si>
    <t>Beechcraft King Air (DEFAULT)</t>
  </si>
  <si>
    <t>Beechcraft King Air (EMERALD HARBOR)</t>
  </si>
  <si>
    <t>Beechcraft King Air (GLOBAL FREIGHTWAYS)</t>
  </si>
  <si>
    <t>Beechcraft King Air (KENMORE)</t>
  </si>
  <si>
    <t>Beechcraft King Air (LIVERY 1)</t>
  </si>
  <si>
    <t>Beechcraft King Air (ORBIT)</t>
  </si>
  <si>
    <t>Beechcraft King Air (PACIFICA)</t>
  </si>
  <si>
    <t>404 Titan Air Ambulance</t>
  </si>
  <si>
    <t>404 Titan Air Ambulance (LIVERY_2M)</t>
  </si>
  <si>
    <t>C408 SkyCourier Passenger</t>
  </si>
  <si>
    <t>C408 SkyCourier Passenger (LIVERY_02)</t>
  </si>
  <si>
    <t>C408 SkyCourier Passenger (LIVERY_03)</t>
  </si>
  <si>
    <t>C408 SkyCourier Passenger (LIVERY_07)</t>
  </si>
  <si>
    <t>C408 SkyCourier Passenger (LIVERY_08)</t>
  </si>
  <si>
    <t>C408 SkyCourier Passenger (LIVERY WHITE)</t>
  </si>
  <si>
    <t>PC-24 Air Ambulance</t>
  </si>
  <si>
    <t>PC-24 Air Ambulance (LIVERY_01_M)</t>
  </si>
  <si>
    <t>PC-24 Air Ambulance (LIVERY_04_M)</t>
  </si>
  <si>
    <t>PC-24 Air Ambulance (LIVERY_WHITE_M)</t>
  </si>
  <si>
    <t>340 Passenger</t>
  </si>
  <si>
    <t>340 Passenger (LIVERY_01_SPRINT_PASSENGER)</t>
  </si>
  <si>
    <t>340 Passenger (LIVERY_02_REX_PASSENGER)</t>
  </si>
  <si>
    <t>340 Passenger (LIVERY WHITE)</t>
  </si>
  <si>
    <t>DHC-6-300 Twin Otter Skis</t>
  </si>
  <si>
    <t>DHC-6-300 Twin Otter Skis (BOREK)</t>
  </si>
  <si>
    <t>DHC-6-300 Twin Otter Skis (DEFAULT)</t>
  </si>
  <si>
    <t>DHC-6-300 Twin Otter Skis (SHARK)</t>
  </si>
  <si>
    <t>HU-16 Albatross Passengers</t>
  </si>
  <si>
    <t>HU-16 Albatross Passengers (HU16_LIVERY_1)</t>
  </si>
  <si>
    <t>HU-16 Albatross Passengers (HU16_LIVERY_USN)</t>
  </si>
  <si>
    <t>ATR 72-600F</t>
  </si>
  <si>
    <t>Zlin Aviation Savage Cub Rescue</t>
  </si>
  <si>
    <t>Zlin Aviation Savage Cub Rescue (DEFAULT)</t>
  </si>
  <si>
    <t>Zlin Aviation Savage Cub Rescue (KENMORE LIVERY)</t>
  </si>
  <si>
    <t>Zlin Aviation Savage Cub Rescue (MULTICOLOR LIVERY)</t>
  </si>
  <si>
    <t>Midnight [Preset Default]</t>
  </si>
  <si>
    <t>C172SP G1000 Passengers Floats</t>
  </si>
  <si>
    <t>C172SP G1000 Passengers Floats (AERIALAD_FREELANCE_01)</t>
  </si>
  <si>
    <t>C172SP G1000 Passengers Floats (AERIALAD_STATIC_01)</t>
  </si>
  <si>
    <t>C172SP G1000 Passengers Floats (CARGO_ADAPTIVERGNL_01)</t>
  </si>
  <si>
    <t>C172SP G1000 Passengers Floats (CARGO_ADAPTIVERGNL_02)</t>
  </si>
  <si>
    <t>C172SP G1000 Passengers Floats (CARGO_ADAPTIVERGNL_03)</t>
  </si>
  <si>
    <t>C172SP G1000 Passengers Floats (CARGO_ADAPTIVERGNL_04)</t>
  </si>
  <si>
    <t>C172SP G1000 Passengers Floats (CARGO_ADAPTIVERGNL_05)</t>
  </si>
  <si>
    <t>C172SP G1000 Passengers Floats (CARGO_STATIC_01)</t>
  </si>
  <si>
    <t>C172SP G1000 Passengers Floats (FLIGHTSEEING_ADAPTIVERGNL_01)</t>
  </si>
  <si>
    <t>C172SP G1000 Passengers Floats (FLIGHTSEEING_ADAPTIVERGNL_03)</t>
  </si>
  <si>
    <t>C172SP G1000 Passengers Floats (FLIGHTSEEING_ADAPTIVERGNL_05)</t>
  </si>
  <si>
    <t>C172SP G1000 Passengers Floats (FLIGHTSEEING_ADAPTIVERGNL_06)</t>
  </si>
  <si>
    <t>C172SP G1000 Passengers Floats (FLIGHTSEEING_ADAPTIVERGNL_07)</t>
  </si>
  <si>
    <t>C172SP G1000 Passengers Floats (FLIGHTSEEING_ADAPTIVERGNL_08)</t>
  </si>
  <si>
    <t>C172SP G1000 Passengers Floats (FLIGHTSEEING_STATIC_01)</t>
  </si>
  <si>
    <t>C172SP G1000 Passengers Floats (FLIGHTSEEING_STATIC_02)</t>
  </si>
  <si>
    <t>C172SP G1000 Passengers Floats (FLIGHTSEEING_STATIC_03)</t>
  </si>
  <si>
    <t>C172SP G1000 Passengers Floats (FLIGHTSEEING_STATIC_05)</t>
  </si>
  <si>
    <t>C172SP G1000 Passengers Floats (OFFICIAL_STATIC_01)</t>
  </si>
  <si>
    <t>C172SP G1000 Passengers Floats (SKYDIVE_ADAPTIVE INTL_01)</t>
  </si>
  <si>
    <t>Savage Norden: Cargo</t>
  </si>
  <si>
    <t>Savage Norden: Cargo (ALPINE)</t>
  </si>
  <si>
    <t>Savage Norden: Cargo (BLIZZARD)</t>
  </si>
  <si>
    <t>Savage Norden: Cargo (CRIMSON)</t>
  </si>
  <si>
    <t>Savage Norden: Cargo (DEEPSEA)</t>
  </si>
  <si>
    <t>Savage Norden: Cargo (ECLIPSE)</t>
  </si>
  <si>
    <t>Savage Norden: Cargo (NAUTICAL)</t>
  </si>
  <si>
    <t>Savage Norden: Cargo (SUNBURST)</t>
  </si>
  <si>
    <t>Savage Norden: Cargo (SUNRISE)</t>
  </si>
  <si>
    <t>C172SP Classic Passengers</t>
  </si>
  <si>
    <t>C172SP Classic Passengers (AERIALAD_FREELANCE_01)</t>
  </si>
  <si>
    <t>C172SP Classic Passengers (AERIALAD_STATIC_01)</t>
  </si>
  <si>
    <t>C172SP Classic Passengers (CARGO_ADAPTIVERGNL_01)</t>
  </si>
  <si>
    <t>C172SP Classic Passengers (CARGO_ADAPTIVERGNL_02)</t>
  </si>
  <si>
    <t>C172SP Classic Passengers (CARGO_ADAPTIVERGNL_03)</t>
  </si>
  <si>
    <t>C172SP Classic Passengers (CARGO_ADAPTIVERGNL_04)</t>
  </si>
  <si>
    <t>C172SP Classic Passengers (CARGO_ADAPTIVERGNL_05)</t>
  </si>
  <si>
    <t>C172SP Classic Passengers (CARGO_STATIC_01)</t>
  </si>
  <si>
    <t>C172SP Classic Passengers (FLIGHTSEEING_ADAPTIVERGNL_01)</t>
  </si>
  <si>
    <t>C172SP Classic Passengers (FLIGHTSEEING_ADAPTIVERGNL_03)</t>
  </si>
  <si>
    <t>C172SP Classic Passengers (FLIGHTSEEING_ADAPTIVERGNL_05)</t>
  </si>
  <si>
    <t>C172SP Classic Passengers (FLIGHTSEEING_ADAPTIVERGNL_06)</t>
  </si>
  <si>
    <t>C172SP Classic Passengers (FLIGHTSEEING_ADAPTIVERGNL_07)</t>
  </si>
  <si>
    <t>C172SP Classic Passengers (FLIGHTSEEING_ADAPTIVERGNL_08)</t>
  </si>
  <si>
    <t>C172SP Classic Passengers (FLIGHTSEEING_STATIC_01)</t>
  </si>
  <si>
    <t>C172SP Classic Passengers (FLIGHTSEEING_STATIC_02)</t>
  </si>
  <si>
    <t>C172SP Classic Passengers (FLIGHTSEEING_STATIC_03)</t>
  </si>
  <si>
    <t>C172SP Classic Passengers (FLIGHTSEEING_STATIC_05)</t>
  </si>
  <si>
    <t>C172SP Classic Passengers (OFFICIAL_STATIC_01)</t>
  </si>
  <si>
    <t>C172SP Classic Passengers (SKYDIVE_ADAPTIVE INTL_01)</t>
  </si>
  <si>
    <t>Diamond DA40TDI Private Charter</t>
  </si>
  <si>
    <t>Diamond DA40TDI Private Charter (DEFAULT)</t>
  </si>
  <si>
    <t>Diamond DA40TDI Private Charter (KENMORE)</t>
  </si>
  <si>
    <t>Draco X: Cargo</t>
  </si>
  <si>
    <t>Draco X: Cargo (PATEY AVIATION)</t>
  </si>
  <si>
    <t>Draco X: Cargo (SPECIAL)</t>
  </si>
  <si>
    <t>A330-300 (GE)</t>
  </si>
  <si>
    <t>A330-300 (GE) (300 AIRBUS GE)</t>
  </si>
  <si>
    <t>A330-300 (GE) (300 IBERIA GE)</t>
  </si>
  <si>
    <t>A330-300 (GE) (300 KLM GE)</t>
  </si>
  <si>
    <t>A330-300 (GE) (300 KOREAN GE)</t>
  </si>
  <si>
    <t>A330-300 (GE) (300 MALAYSIA GE)</t>
  </si>
  <si>
    <t>A330-300 (GE) (300 QATAR GE)</t>
  </si>
  <si>
    <t>A330-300 (GE) (300 WHITE GE)</t>
  </si>
  <si>
    <t>A330-300 (RR)</t>
  </si>
  <si>
    <t>A330-300 (RR) (300 AIRBUS RR)</t>
  </si>
  <si>
    <t>A330-300 (RR) (300 BRUSSELS RR)</t>
  </si>
  <si>
    <t>A330-300 (RR) (300 WHITE RR)</t>
  </si>
  <si>
    <t>Antonov An-2 Floats White</t>
  </si>
  <si>
    <t>ATR 72-600 Highline 02</t>
  </si>
  <si>
    <t>C172SP G1000 Tow</t>
  </si>
  <si>
    <t>C172SP G1000 Tow (AERIALAD_FREELANCE_01)</t>
  </si>
  <si>
    <t>C172SP G1000 Tow (AERIALAD_STATIC_01)</t>
  </si>
  <si>
    <t>C172SP G1000 Tow (CARGO_ADAPTIVERGNL_01)</t>
  </si>
  <si>
    <t>C172SP G1000 Tow (CARGO_ADAPTIVERGNL_02)</t>
  </si>
  <si>
    <t>C172SP G1000 Tow (CARGO_ADAPTIVERGNL_03)</t>
  </si>
  <si>
    <t>C172SP G1000 Tow (CARGO_ADAPTIVERGNL_04)</t>
  </si>
  <si>
    <t>C172SP G1000 Tow (CARGO_ADAPTIVERGNL_05)</t>
  </si>
  <si>
    <t>C172SP G1000 Tow (CARGO_STATIC_01)</t>
  </si>
  <si>
    <t>C172SP G1000 Tow (FLIGHTSEEING_ADAPTIVERGNL_01)</t>
  </si>
  <si>
    <t>C172SP G1000 Tow (FLIGHTSEEING_ADAPTIVERGNL_03)</t>
  </si>
  <si>
    <t>C172SP G1000 Tow (FLIGHTSEEING_ADAPTIVERGNL_05)</t>
  </si>
  <si>
    <t>C172SP G1000 Tow (FLIGHTSEEING_ADAPTIVERGNL_06)</t>
  </si>
  <si>
    <t>C172SP G1000 Tow (FLIGHTSEEING_ADAPTIVERGNL_07)</t>
  </si>
  <si>
    <t>C172SP G1000 Tow (FLIGHTSEEING_ADAPTIVERGNL_08)</t>
  </si>
  <si>
    <t>C172SP G1000 Tow (FLIGHTSEEING_STATIC_01)</t>
  </si>
  <si>
    <t>C172SP G1000 Tow (FLIGHTSEEING_STATIC_02)</t>
  </si>
  <si>
    <t>C172SP G1000 Tow (FLIGHTSEEING_STATIC_03)</t>
  </si>
  <si>
    <t>C172SP G1000 Tow (FLIGHTSEEING_STATIC_05)</t>
  </si>
  <si>
    <t>C172SP G1000 Tow (OFFICIAL_STATIC_01)</t>
  </si>
  <si>
    <t>C172SP G1000 Tow (SKYDIVE_ADAPTIVE INTL_01)</t>
  </si>
  <si>
    <t>Icon A5</t>
  </si>
  <si>
    <t>Icon A5 (DEFAULT)</t>
  </si>
  <si>
    <t>Icon A5 (DEFAULT 01)</t>
  </si>
  <si>
    <t>Icon A5 (KENMORE)</t>
  </si>
  <si>
    <t>Pilatus PC-6 G950 Wheels</t>
  </si>
  <si>
    <t>Pilatus PC-6 G950 Wheels (G950_WHEELS_01)</t>
  </si>
  <si>
    <t>Pilatus PC-6 G950 Wheels (G950_WHEELS_02)</t>
  </si>
  <si>
    <t>CL415 Firefighting</t>
  </si>
  <si>
    <t>CL415 Firefighting (FIREFIGHTING_ADAPTIVE INTL_01)</t>
  </si>
  <si>
    <t>CL415 Firefighting (FIREFIGHTING FREELANCE_01)</t>
  </si>
  <si>
    <t>CL415 Firefighting (OFFICIAL_STATIC_01)</t>
  </si>
  <si>
    <t>CL415 Firefighting (OFFICIAL_STATIC_02)</t>
  </si>
  <si>
    <t>Fokker FVIIb Old Skis JF</t>
  </si>
  <si>
    <t>340 Cargo Unloaded</t>
  </si>
  <si>
    <t>340 Cargo Unloaded (LIVERY_01_SPRINT_CARGO)</t>
  </si>
  <si>
    <t>340 Cargo Unloaded (LIVERY_02_REX CARGO)</t>
  </si>
  <si>
    <t>340 Cargo Unloaded (LIVERY_WHITE_CARGO)</t>
  </si>
  <si>
    <t>PC-12 NGX Passengers</t>
  </si>
  <si>
    <t>PC-12 NGX Passengers (LIVERY_02)</t>
  </si>
  <si>
    <t>PC-12 NGX Passengers (LIVERY_03)</t>
  </si>
  <si>
    <t>PC-12 NGX Passengers (LIVERY WHITE)</t>
  </si>
  <si>
    <t>C172SP G1000 Passengers Skis</t>
  </si>
  <si>
    <t>C172SP G1000 Passengers Skis (AERIALAD_FREELANCE_01)</t>
  </si>
  <si>
    <t>C172SP G1000 Passengers Skis (AERIALAD_STATIC_01)</t>
  </si>
  <si>
    <t>C172SP G1000 Passengers Skis (CARGO_ADAPTIVERGNL_01)</t>
  </si>
  <si>
    <t>C172SP G1000 Passengers Skis (CARGO_ADAPTIVERGNL_02)</t>
  </si>
  <si>
    <t>C172SP G1000 Passengers Skis (CARGO_ADAPTIVERGNL_03)</t>
  </si>
  <si>
    <t>C172SP G1000 Passengers Skis (CARGO_ADAPTIVERGNL_04)</t>
  </si>
  <si>
    <t>C172SP G1000 Passengers Skis (CARGO_ADAPTIVERGNL_05)</t>
  </si>
  <si>
    <t>C172SP G1000 Passengers Skis (CARGO_STATIC_01)</t>
  </si>
  <si>
    <t>C172SP G1000 Passengers Skis (FLIGHTSEEING_ADAPTIVERGNL_01)</t>
  </si>
  <si>
    <t>C172SP G1000 Passengers Skis (FLIGHTSEEING_ADAPTIVERGNL_03)</t>
  </si>
  <si>
    <t>C172SP G1000 Passengers Skis (FLIGHTSEEING_ADAPTIVERGNL_05)</t>
  </si>
  <si>
    <t>C172SP G1000 Passengers Skis (FLIGHTSEEING_ADAPTIVERGNL_06)</t>
  </si>
  <si>
    <t>C172SP G1000 Passengers Skis (FLIGHTSEEING_ADAPTIVERGNL_07)</t>
  </si>
  <si>
    <t>C172SP G1000 Passengers Skis (FLIGHTSEEING_ADAPTIVERGNL_08)</t>
  </si>
  <si>
    <t>C172SP G1000 Passengers Skis (FLIGHTSEEING_STATIC_01)</t>
  </si>
  <si>
    <t>C172SP G1000 Passengers Skis (FLIGHTSEEING_STATIC_02)</t>
  </si>
  <si>
    <t>C172SP G1000 Passengers Skis (FLIGHTSEEING_STATIC_03)</t>
  </si>
  <si>
    <t>C172SP G1000 Passengers Skis (FLIGHTSEEING_STATIC_05)</t>
  </si>
  <si>
    <t>C172SP G1000 Passengers Skis (OFFICIAL_STATIC_01)</t>
  </si>
  <si>
    <t>C172SP G1000 Passengers Skis (SKYDIVE_ADAPTIVE INTL_01)</t>
  </si>
  <si>
    <t>King Air C90 GTX Air Ambulance</t>
  </si>
  <si>
    <t>King Air C90 GTX Air Ambulance (DOC_CREW)</t>
  </si>
  <si>
    <t>King Air C90 GTX Air Ambulance (LIVERY MEDICAL)</t>
  </si>
  <si>
    <t>C172SP Classic Skydive</t>
  </si>
  <si>
    <t>C172SP Classic Skydive (AERIALAD_FREELANCE 01)</t>
  </si>
  <si>
    <t>C172SP Classic Skydive (AERIALAD_STATIC_01)</t>
  </si>
  <si>
    <t>C172SP Classic Skydive (CARGO_ADAPTIVERGNL_01)</t>
  </si>
  <si>
    <t>C172SP Classic Skydive (CARGO_ADAPTIVERGNL_02)</t>
  </si>
  <si>
    <t>C172SP Classic Skydive (CARGO_ADAPTIVERGNL_03)</t>
  </si>
  <si>
    <t>C172SP Classic Skydive (CARGO_ADAPTIVERGNL_04)</t>
  </si>
  <si>
    <t>C172SP Classic Skydive (CARGO_ADAPTIVERGNL_05)</t>
  </si>
  <si>
    <t>C172SP Classic Skydive (CARGO_STATIC_01)</t>
  </si>
  <si>
    <t>C172SP Classic Skydive (FLIGHTSEEING_ADAPTIVERGNL_01)</t>
  </si>
  <si>
    <t>C172SP Classic Skydive (FLIGHTSEEING_ADAPTIVERGNL_03)</t>
  </si>
  <si>
    <t>C172SP Classic Skydive (FLIGHTSEEING_ADAPTIVERGNL_05)</t>
  </si>
  <si>
    <t>C172SP Classic Skydive (FLIGHTSEEING_ADAPTIVERGNL_06)</t>
  </si>
  <si>
    <t>C172SP Classic Skydive (FLIGHTSEEING_ADAPTIVERGNL_07)</t>
  </si>
  <si>
    <t>C172SP Classic Skydive (FLIGHTSEEING_ADAPTIVERGNL_08)</t>
  </si>
  <si>
    <t>C172SP Classic Skydive (FLIGHTSEEING_STATIC_01)</t>
  </si>
  <si>
    <t>C172SP Classic Skydive (FLIGHTSEEING_STATIC_02)</t>
  </si>
  <si>
    <t>C172SP Classic Skydive (FLIGHTSEEING_STATIC_03)</t>
  </si>
  <si>
    <t>C172SP Classic Skydive (FLIGHTSEEING_STATIC_05)</t>
  </si>
  <si>
    <t>C172SP Classic Skydive (OFFICIAL_STATIC_01)</t>
  </si>
  <si>
    <t>C172SP Classic Skydive (SKYDIVE_ADAPTIVE INTL_01)</t>
  </si>
  <si>
    <t>A330-BelugaXL</t>
  </si>
  <si>
    <t>A330-BelugaXL (F-GXLG 1)</t>
  </si>
  <si>
    <t>A330-BelugaXL (F-GXLH 2)</t>
  </si>
  <si>
    <t>A330-BelugaXL (F-GXLI 3)</t>
  </si>
  <si>
    <t>A330-BelugaXL (F-GXLJ 4)</t>
  </si>
  <si>
    <t>A330-BelugaXL (F-GXLK 5)</t>
  </si>
  <si>
    <t>A330-BelugaXL (F-GXLO 6)</t>
  </si>
  <si>
    <t>A330-BelugaXL (F-WBXL)</t>
  </si>
  <si>
    <t>A330-BelugaXL (WHITE)</t>
  </si>
  <si>
    <t>Microsoft Vision Jet Complete Seating</t>
  </si>
  <si>
    <t>Microsoft Vision Jet Complete Seating (APEX_CORSO_RED)</t>
  </si>
  <si>
    <t>Microsoft Vision Jet Complete Seating (ARRIVEE_ALPINE)</t>
  </si>
  <si>
    <t>Microsoft Vision Jet Complete Seating (ARRIVEE STELLAR)</t>
  </si>
  <si>
    <t>Microsoft Vision Jet Complete Seating (VITESSE_VISION_BLUE)</t>
  </si>
  <si>
    <t>737 Max 8 Passengers</t>
  </si>
  <si>
    <t>737 Max 8 Passengers (COMMERCIAL FREELANCE 01)</t>
  </si>
  <si>
    <t>737 Max 8 Passengers (COMMERCIAL_STATIC_01)</t>
  </si>
  <si>
    <t>737 Max 8 Passengers (COMMERCIAL_STATIC_02)</t>
  </si>
  <si>
    <t>737 Max 8 Passengers (COMMERCIAL_STATIC_03)</t>
  </si>
  <si>
    <t>737 Max 8 Passengers (OFFICIAL_STATIC_01)</t>
  </si>
  <si>
    <t>737 Max 8 Passengers (OFFICIAL_STATIC_03)</t>
  </si>
  <si>
    <t>737 Max 8 Passengers (OFFICIAL_STATIC_06)</t>
  </si>
  <si>
    <t>A400M Cargo</t>
  </si>
  <si>
    <t>A400M Cargo (A400M EC-406)</t>
  </si>
  <si>
    <t>Microsoft-CGA4</t>
  </si>
  <si>
    <t>Pilatus PC-6 Gauge Skis</t>
  </si>
  <si>
    <t>Pilatus PC-6 Gauge Skis (GAUGE SKIS)</t>
  </si>
  <si>
    <t>Aviat Pitts S1</t>
  </si>
  <si>
    <t>Aviat Pitts S1 (LIVERY 01)</t>
  </si>
  <si>
    <t>Aviat Pitts S1 (LIVERY 02)</t>
  </si>
  <si>
    <t>Aviat Pitts S1 (LIVERY 03)</t>
  </si>
  <si>
    <t>Aviat Pitts S1 (LIVERY 04)</t>
  </si>
  <si>
    <t>Aviat Pitts S1 (LIVERY 05)</t>
  </si>
  <si>
    <t>Aviat Pitts S1 (LIVERY 06)</t>
  </si>
  <si>
    <t>Aviat Pitts S1 (LIVERY 07)</t>
  </si>
  <si>
    <t>A321</t>
  </si>
  <si>
    <t>A321 (AIR NEW ZEALAND)</t>
  </si>
  <si>
    <t>A321 (AIRBUS HOUSE)</t>
  </si>
  <si>
    <t>A321 (EASYJET)</t>
  </si>
  <si>
    <t>A321 (GLOBAL FREIGHT)</t>
  </si>
  <si>
    <t>A321 (JET2)</t>
  </si>
  <si>
    <t>A321 (KLM)</t>
  </si>
  <si>
    <t>A321 (ORBIT)</t>
  </si>
  <si>
    <t>A321 (PACIFICA)</t>
  </si>
  <si>
    <t>A321 (SPIRIT)</t>
  </si>
  <si>
    <t>A321 (WHITE)</t>
  </si>
  <si>
    <t>A321 (WIZZ)</t>
  </si>
  <si>
    <t>A321 (WORLD TRAVEL)</t>
  </si>
  <si>
    <t>DHC-2 Beaver Wheels Cargo / Radio + ADF</t>
  </si>
  <si>
    <t>DHC-2 Beaver Wheels Cargo / Radio + ADF (1_W)</t>
  </si>
  <si>
    <t>DHC-2 Beaver Wheels Cargo / Radio + ADF (2_W)</t>
  </si>
  <si>
    <t>DHC-2 Beaver Wheels Cargo / Radio + ADF (3_W)</t>
  </si>
  <si>
    <t>DHC-2 Beaver Wheels Cargo / Radio + ADF (4_W)</t>
  </si>
  <si>
    <t>DHC-2 Beaver Wheels Cargo / Radio + ADF (5_W)</t>
  </si>
  <si>
    <t>DHC-2 Beaver Wheels Cargo / Radio + ADF (6_W)</t>
  </si>
  <si>
    <t>DHC-2 Beaver Wheels Cargo / Radio + ADF (7_W)</t>
  </si>
  <si>
    <t>DHC-2 Beaver Wheels Cargo / Radio + ADF (8_W)</t>
  </si>
  <si>
    <t>DA62 Scientific Research</t>
  </si>
  <si>
    <t>DA62 Scientific Research (SCIENTIFIC_STATIC_01)</t>
  </si>
  <si>
    <t>Antonov An-2 Skies Red</t>
  </si>
  <si>
    <t>G-111 Albatross Passengers</t>
  </si>
  <si>
    <t>G-111 Albatross Passengers (G111_LIVERY_1)</t>
  </si>
  <si>
    <t>G-111 Albatross Passengers (G111_LIVERY_2)</t>
  </si>
  <si>
    <t>Dornier Do X</t>
  </si>
  <si>
    <t>C172SP G1000 Skydive</t>
  </si>
  <si>
    <t>C172SP G1000 Skydive (AERIALAD_FREELANCE_01)</t>
  </si>
  <si>
    <t>C172SP G1000 Skydive (AERIALAD_STATIC_01)</t>
  </si>
  <si>
    <t>C172SP G1000 Skydive (CARGO_ADAPTIVERGNL_01)</t>
  </si>
  <si>
    <t>C172SP G1000 Skydive (CARGO_ADAPTIVERGNL_02)</t>
  </si>
  <si>
    <t>C172SP G1000 Skydive (CARGO_ADAPTIVERGNL_03)</t>
  </si>
  <si>
    <t>C172SP G1000 Skydive (CARGO_ADAPTIVERGNL_04)</t>
  </si>
  <si>
    <t>C172SP G1000 Skydive (CARGO_ADAPTIVERGNL_05)</t>
  </si>
  <si>
    <t>C172SP G1000 Skydive (CARGO_STATIC_01)</t>
  </si>
  <si>
    <t>C172SP G1000 Skydive (FLIGHTSEEING_ADAPTIVERGNL_01)</t>
  </si>
  <si>
    <t>C172SP G1000 Skydive (FLIGHTSEEING_ADAPTIVERGNL_03)</t>
  </si>
  <si>
    <t>C172SP G1000 Skydive (FLIGHTSEEING_ADAPTIVERGNL_05)</t>
  </si>
  <si>
    <t>C172SP G1000 Skydive (FLIGHTSEEING_ADAPTIVERGNL_06)</t>
  </si>
  <si>
    <t>C172SP G1000 Skydive (FLIGHTSEEING_ADAPTIVERGNL_07)</t>
  </si>
  <si>
    <t>C172SP G1000 Skydive (FLIGHTSEEING_ADAPTIVERGNL_08)</t>
  </si>
  <si>
    <t>C172SP G1000 Skydive (FLIGHTSEEING_STATIC_01)</t>
  </si>
  <si>
    <t>C172SP G1000 Skydive (FLIGHTSEEING_STATIC_02)</t>
  </si>
  <si>
    <t>C172SP G1000 Skydive (FLIGHTSEEING_STATIC_03)</t>
  </si>
  <si>
    <t>C172SP G1000 Skydive (FLIGHTSEEING_STATIC_05)</t>
  </si>
  <si>
    <t>C172SP G1000 Skydive (OFFICIAL_STATIC_01)</t>
  </si>
  <si>
    <t>C172SP G1000 Skydive (SKYDIVE_ADAPTIVE INTL 01)</t>
  </si>
  <si>
    <t>C408 SkyCourier Cargo - Empty</t>
  </si>
  <si>
    <t>C408 SkyCourier Cargo - Empty (LIVERY_02_CARGO_L)</t>
  </si>
  <si>
    <t>C408 SkyCourier Cargo - Empty (LIVERY_03_CARGO_L)</t>
  </si>
  <si>
    <t>C408 SkyCourier Cargo - Empty (LIVERY_07_CARGO_L)</t>
  </si>
  <si>
    <t>C408 SkyCourier Cargo - Empty (LIVERY_08_CARGO_L)</t>
  </si>
  <si>
    <t>C408 SkyCourier Cargo - Empty (LIVERY_WHITE_CARGO_L)</t>
  </si>
  <si>
    <t>DHC-2 Beaver Floats / Passenger Cabin / GPS</t>
  </si>
  <si>
    <t>DHC-2 Beaver Floats / Passenger Cabin / GPS (1_F)</t>
  </si>
  <si>
    <t>DHC-2 Beaver Floats / Passenger Cabin / GPS (2_F)</t>
  </si>
  <si>
    <t>DHC-2 Beaver Floats / Passenger Cabin / GPS (3_F)</t>
  </si>
  <si>
    <t>DHC-2 Beaver Floats / Passenger Cabin / GPS (4_F)</t>
  </si>
  <si>
    <t>DHC-2 Beaver Floats / Passenger Cabin / GPS (5_F)</t>
  </si>
  <si>
    <t>DHC-2 Beaver Floats / Passenger Cabin / GPS (6_F)</t>
  </si>
  <si>
    <t>DHC-2 Beaver Floats / Passenger Cabin / GPS (7_F)</t>
  </si>
  <si>
    <t>DHC-2 Beaver Floats / Passenger Cabin / GPS (8_F)</t>
  </si>
  <si>
    <t>Asobo Cessna Citation Longitude Passengers</t>
  </si>
  <si>
    <t>Asobo Cessna Citation Longitude Passengers (DEFAULT)</t>
  </si>
  <si>
    <t>JMB Aviation VL3 Passenger</t>
  </si>
  <si>
    <t>JMB Aviation VL3 Passenger (DEFAULT)</t>
  </si>
  <si>
    <t>JMB Aviation VL3 Passenger (VL3 01 LIVERY)</t>
  </si>
  <si>
    <t>JMB Aviation VL3 Passenger (VL3 KENMORE LIVERY)</t>
  </si>
  <si>
    <t>C208B Scientific</t>
  </si>
  <si>
    <t>C208B Scientific (OFFICIAL_STATIC_01)</t>
  </si>
  <si>
    <t>C208B Scientific (SCIENTIFIC_STATIC_01)</t>
  </si>
  <si>
    <t>Bell 47J Ranger Red Black</t>
  </si>
  <si>
    <t>Bell 47J Ranger Red White Blue</t>
  </si>
  <si>
    <t>Bell 47J Ranger Xbox Aviators Club Livery</t>
  </si>
  <si>
    <t>Bell 47J Ranger Aviators Club Livery</t>
  </si>
  <si>
    <t>Bell 47J Ranger Yellow</t>
  </si>
  <si>
    <t>Bell 47J Ranger White Livery</t>
  </si>
  <si>
    <t>Bell 47J Ranger White Blue</t>
  </si>
  <si>
    <t>R66 Turbine Spray System</t>
  </si>
  <si>
    <t>R66 Turbine Spray System (SPRAYSYSTEM_01)</t>
  </si>
  <si>
    <t>R66 Turbine Spray System (SPRAYSYSTEM_04)</t>
  </si>
  <si>
    <t>R66 Turbine Spray System (SPRAYSYSTEM_05)</t>
  </si>
  <si>
    <t>R66 Turbine Spray System (SPRAYSYSTEM_06)</t>
  </si>
  <si>
    <t>R66 Turbine Spray System (SPRAYSYSTEM_07)</t>
  </si>
  <si>
    <t>Westland Scout Grey Green Camo Livery</t>
  </si>
  <si>
    <t>Westland Scout Grey Livery</t>
  </si>
  <si>
    <t>Westland Scout Black Green Camo Livery</t>
  </si>
  <si>
    <t>H125 Rescue</t>
  </si>
  <si>
    <t>H125 Rescue (OFFICIAL_STATIC_01)</t>
  </si>
  <si>
    <t>H125 Rescue (RESCUE ADAPTIVE INTL_01)</t>
  </si>
  <si>
    <t>H125 Rescue (RESCUE FREELANCE_01)</t>
  </si>
  <si>
    <t>S-64F Skycrane Firefighting Configuration</t>
  </si>
  <si>
    <t>S-64F Skycrane Firefighting Configuration (1_RT)</t>
  </si>
  <si>
    <t>S-64F Skycrane Firefighting Configuration (3_RT)</t>
  </si>
  <si>
    <t>S-64F Skycrane Firefighting Configuration (4_RT)</t>
  </si>
  <si>
    <t>S-64F Skycrane Firefighting Configuration (5_RT)</t>
  </si>
  <si>
    <t>H225 Civilian</t>
  </si>
  <si>
    <t>H225 Civilian (AIRBUS_DEFAULT)</t>
  </si>
  <si>
    <t>H225 Civilian (BLUE)</t>
  </si>
  <si>
    <t>H225 Civilian (GRAY)</t>
  </si>
  <si>
    <t>H225 Civilian (GREEN)</t>
  </si>
  <si>
    <t>H225 Civilian (ORANGE)</t>
  </si>
  <si>
    <t>H225 Civilian (WHITE)</t>
  </si>
  <si>
    <t>CH-47D Chinook Lifting Configuration</t>
  </si>
  <si>
    <t>CH-47D Chinook Lifting Configuration (01_BILLINGS)</t>
  </si>
  <si>
    <t>CH-47D Chinook Lifting Configuration (02_BLACKBIRD)</t>
  </si>
  <si>
    <t>CH-47D Chinook Lifting Configuration (03_MILITARY)</t>
  </si>
  <si>
    <t>CH-47D Chinook Lifting Configuration (04_N246CH)</t>
  </si>
  <si>
    <t>CH-47D Chinook Lifting Configuration (05_N949CH)</t>
  </si>
  <si>
    <t>Bell 47J Ranger Floats Yellow</t>
  </si>
  <si>
    <t>Bell 47J Ranger Floats Xbox Aviators Club Livery</t>
  </si>
  <si>
    <t>Bell 47J Ranger Floats Red Black</t>
  </si>
  <si>
    <t>Bell 47J Ranger Floats White Blue</t>
  </si>
  <si>
    <t>Bell 47J Ranger Floats Red White Blue</t>
  </si>
  <si>
    <t>Bell 47J Ranger Floats White Livery</t>
  </si>
  <si>
    <t>Bell 47J Ranger Floats Aviators Club Livery</t>
  </si>
  <si>
    <t>CH-47D Chinook Default Configuration</t>
  </si>
  <si>
    <t>CH-47D Chinook Default Configuration (01_BILLINGS)</t>
  </si>
  <si>
    <t>CH-47D Chinook Default Configuration (02_BLACKBIRD)</t>
  </si>
  <si>
    <t>CH-47D Chinook Default Configuration (03_MILITARY)</t>
  </si>
  <si>
    <t>CH-47D Chinook Default Configuration (04_N246CH)</t>
  </si>
  <si>
    <t>CH-47D Chinook Default Configuration (05_N949CH)</t>
  </si>
  <si>
    <t>H125 Cargo</t>
  </si>
  <si>
    <t>H125 Cargo (CARGO_ADAPTIVERGNL_01)</t>
  </si>
  <si>
    <t>H125 Cargo (CARGO_ADAPTIVERGNL_02)</t>
  </si>
  <si>
    <t>H125 Cargo (CARGO_ADAPTIVERGNL_03)</t>
  </si>
  <si>
    <t>H125 Cargo (CARGO_ADAPTIVERGNL_04)</t>
  </si>
  <si>
    <t>H125 Cargo (CARGO_ADAPTIVERGNL_05)</t>
  </si>
  <si>
    <t>H125 Cargo (CARGO_FREELANCE_01)</t>
  </si>
  <si>
    <t>H125 Cargo (CARGO_STATIC_01)</t>
  </si>
  <si>
    <t>H125 Cargo (FLIGHTSEEING_ADAPTIVERGNL_04)</t>
  </si>
  <si>
    <t>H125 Cargo (OFFICIAL_STATIC_01)</t>
  </si>
  <si>
    <t>CH-47D Chinook Passenger Configuration</t>
  </si>
  <si>
    <t>CH-47D Chinook Passenger Configuration (01_BILLINGS)</t>
  </si>
  <si>
    <t>CH-47D Chinook Passenger Configuration (02_BLACKBIRD)</t>
  </si>
  <si>
    <t>CH-47D Chinook Passenger Configuration (03_MILITARY)</t>
  </si>
  <si>
    <t>CH-47D Chinook Passenger Configuration (04_N246CH)</t>
  </si>
  <si>
    <t>CH-47D Chinook Passenger Configuration (05_N949CH)</t>
  </si>
  <si>
    <t>Westland Wasp Grey Camo Livery</t>
  </si>
  <si>
    <t>Westland Wasp Grey Livery</t>
  </si>
  <si>
    <t>Westland Wasp Blue Livery</t>
  </si>
  <si>
    <t>Bell 407</t>
  </si>
  <si>
    <t>Bell 407 (BLACK-ORANGE)</t>
  </si>
  <si>
    <t>Bell 407 (BLUE-GRAY)</t>
  </si>
  <si>
    <t>Bell 407 (BLUE-STRIPES)</t>
  </si>
  <si>
    <t>Bell 407 (GREEN-BLACK)</t>
  </si>
  <si>
    <t>Bell 407 (ORANGE-STRIPES)</t>
  </si>
  <si>
    <t>Bell 407 (RED-STRIPES)</t>
  </si>
  <si>
    <t>Bell 407 (RED-TAN)</t>
  </si>
  <si>
    <t>Bell 407 (RED-YELLOW)</t>
  </si>
  <si>
    <t>H225 Search &amp; Rescue</t>
  </si>
  <si>
    <t>H225 Search &amp; Rescue (AIRBUS_DEFAULT)</t>
  </si>
  <si>
    <t>H225 Search &amp; Rescue (BLUE)</t>
  </si>
  <si>
    <t>H225 Search &amp; Rescue (GRAY)</t>
  </si>
  <si>
    <t>H225 Search &amp; Rescue (GREEN)</t>
  </si>
  <si>
    <t>H225 Search &amp; Rescue (ORANGE)</t>
  </si>
  <si>
    <t>H225 Search &amp; Rescue (WHITE)</t>
  </si>
  <si>
    <t>H225 Cargo</t>
  </si>
  <si>
    <t>H225 Cargo (AIRBUS_DEFAULT)</t>
  </si>
  <si>
    <t>H225 Cargo (BLUE)</t>
  </si>
  <si>
    <t>H225 Cargo (GRAY)</t>
  </si>
  <si>
    <t>H225 Cargo (GREEN)</t>
  </si>
  <si>
    <t>H225 Cargo (ORANGE)</t>
  </si>
  <si>
    <t>H225 Cargo (WHITE)</t>
  </si>
  <si>
    <t>H125 Passengers</t>
  </si>
  <si>
    <t>H125 Passengers (FLIGHTSEEING_ADAPTIVERGNL_01)</t>
  </si>
  <si>
    <t>H125 Passengers (FLIGHTSEEING_ADAPTIVERGNL_02)</t>
  </si>
  <si>
    <t>H125 Passengers (FLIGHTSEEING_ADAPTIVERGNL_03)</t>
  </si>
  <si>
    <t>H125 Passengers (FLIGHTSEEING_ADAPTIVERGNL_05)</t>
  </si>
  <si>
    <t>H125 Passengers (FLIGHTSEEING_ADAPTIVERGNL_06)</t>
  </si>
  <si>
    <t>H125 Passengers (FLIGHTSEEING_ADAPTIVERGNL_07)</t>
  </si>
  <si>
    <t>H125 Passengers (FLIGHTSEEING_ADAPTIVERGNL_08)</t>
  </si>
  <si>
    <t>H125 Passengers (FLIGHTSEEING_ADAPTIVERGNL_09)</t>
  </si>
  <si>
    <t>H125 Passengers (FLIGHTSEEING_ADAPTIVERGNL_10)</t>
  </si>
  <si>
    <t>H125 Passengers (FLIGHTSEEING_STATIC_01)</t>
  </si>
  <si>
    <t>H125 Passengers (FLIGHTSEEING_STATIC_02)</t>
  </si>
  <si>
    <t>H125 Passengers (FLIGHTSEEING_STATIC_03)</t>
  </si>
  <si>
    <t>H125 Passengers (FLIGHTSEEING_STATIC_05)</t>
  </si>
  <si>
    <t>H125 Passengers (OFFICIAL_STATIC_01)</t>
  </si>
  <si>
    <t>R66 Turbine Passenger</t>
  </si>
  <si>
    <t>R66 Turbine Passenger (PASSENGERS_01)</t>
  </si>
  <si>
    <t>R66 Turbine Passenger (PASSENGERS_04)</t>
  </si>
  <si>
    <t>R66 Turbine Passenger (PASSENGERS_05)</t>
  </si>
  <si>
    <t>R66 Turbine Passenger (PASSENGERS_06)</t>
  </si>
  <si>
    <t>R66 Turbine Passenger (PASSENGERS_07)</t>
  </si>
  <si>
    <t>R66 Turbine Passenger (PASSENGERS_WHITE)</t>
  </si>
  <si>
    <t>S-64F Skycrane Default Configuration</t>
  </si>
  <si>
    <t>S-64F Skycrane Default Configuration (1_SL_DEF)</t>
  </si>
  <si>
    <t>S-64F Skycrane Default Configuration (3_SL_DEF)</t>
  </si>
  <si>
    <t>S-64F Skycrane Default Configuration (4_SL_DEF)</t>
  </si>
  <si>
    <t>S-64F Skycrane Default Configuration (5_SL_DEF)</t>
  </si>
  <si>
    <t>H125 AerialApp</t>
  </si>
  <si>
    <t>H125 AerialApp (AGRICULTURAL_ADAPTIVE INTL_01)</t>
  </si>
  <si>
    <t>H125 AerialApp (AGRICULTURAL FREELANCE_01)</t>
  </si>
  <si>
    <t>H125 AerialApp (AGRICULTURAL_STATIC_01)</t>
  </si>
  <si>
    <t>H125 AerialApp (OFFICIAL_STATIC_01)</t>
  </si>
  <si>
    <t>Cabri G2 Passengers</t>
  </si>
  <si>
    <t>Cabri G2 Passengers (FLIGHTSEEING_ADAPTIVERGNL_01)</t>
  </si>
  <si>
    <t>Cabri G2 Passengers (FLIGHTSEEING_ADAPTIVERGNL_02)</t>
  </si>
  <si>
    <t>Cabri G2 Passengers (FLIGHTSEEING_ADAPTIVERGNL_03)</t>
  </si>
  <si>
    <t>Cabri G2 Passengers (FLIGHTSEEING_ADAPTIVERGNL_04)</t>
  </si>
  <si>
    <t>Cabri G2 Passengers (FLIGHTSEEING ADAPTIVERGNL_05)</t>
  </si>
  <si>
    <t>Cabri G2 Passengers (FLIGHTSEEING_ADAPTIVERGNL_06)</t>
  </si>
  <si>
    <t>Cabri G2 Passengers (FLIGHTSEEING_ADAPTIVERGNL_07)</t>
  </si>
  <si>
    <t>Cabri G2 Passengers (FLIGHTSEEING_ADAPTIVERGNL_09)</t>
  </si>
  <si>
    <t>Cabri G2 Passengers (FLIGHTSEEING_ADAPTIVERGNL_10)</t>
  </si>
  <si>
    <t>Cabri G2 Passengers (FLIGHTSEEING_STATIC_01)</t>
  </si>
  <si>
    <t>Cabri G2 Passengers (FLIGHTSEEING_STATIC_02)</t>
  </si>
  <si>
    <t>Cabri G2 Passengers (FLIGHTSEEING_STATIC_03)</t>
  </si>
  <si>
    <t>Cabri G2 Passengers (FLIGHTSEEING_STATIC_05)</t>
  </si>
  <si>
    <t>Cabri G2 Passengers (OFFICIAL_STATIC_01)</t>
  </si>
  <si>
    <t>S-64F Skycrane Lifting Configuration</t>
  </si>
  <si>
    <t>S-64F Skycrane Lifting Configuration (1_SL)</t>
  </si>
  <si>
    <t>S-64F Skycrane Lifting Configuration (3_SL)</t>
  </si>
  <si>
    <t>S-64F Skycrane Lifting Configuration (4_SL)</t>
  </si>
  <si>
    <t>S-64F Skycrane Lifting Configuration (5_SL)</t>
  </si>
  <si>
    <t>H125 Rescue No Hoist</t>
  </si>
  <si>
    <t>H125 Rescue No Hoist (OFFICIAL_STATIC_01)</t>
  </si>
  <si>
    <t>H125 Rescue No Hoist (RESCUE ADAPTIVE INTL 01)</t>
  </si>
  <si>
    <t>H125 Rescue No Hoist (RESCUE FREELANCE_01)</t>
  </si>
  <si>
    <t>HotAirBalloon Passengers</t>
  </si>
  <si>
    <t>HotAirBalloon Passengers (OFFICIAL_STATIC_03)</t>
  </si>
  <si>
    <t>HotAirBalloon Passengers (OFFICIAL_STATIC_04)</t>
  </si>
  <si>
    <t>HotAirBalloon Passengers (OFFICIAL_STATIC_05)</t>
  </si>
  <si>
    <t>HotAirBalloon Passengers (OFFICIAL_STATIC_06)</t>
  </si>
  <si>
    <t>HotAirBalloon Passengers (OFFICIAL_STATIC_07)</t>
  </si>
  <si>
    <t>HotAirBalloon Passengers (OFFICIAL_STATIC_10)</t>
  </si>
  <si>
    <t>HotAirBalloon Passengers (OFFICIAL_STATIC_11)</t>
  </si>
  <si>
    <t>HotAirBalloon Passengers (OFFICIAL_STATIC_12)</t>
  </si>
  <si>
    <t>HotAirBalloon Passengers (OFFICIAL_STATIC_14)</t>
  </si>
  <si>
    <t>HotAirBalloon Passengers (OFFICIAL_STATIC_17)</t>
  </si>
  <si>
    <t>FlyDoo Passengers</t>
  </si>
  <si>
    <t>FlyDoo Passengers (OFFICIAL_STATIC_01)</t>
  </si>
  <si>
    <t>CFG Title</t>
  </si>
  <si>
    <t>Publisher</t>
  </si>
  <si>
    <t>Addon Name</t>
  </si>
  <si>
    <t>Microsoft Vision Jet Executive Seating</t>
  </si>
  <si>
    <t>AC Name</t>
  </si>
  <si>
    <t>Livery Name</t>
  </si>
  <si>
    <t>Type</t>
  </si>
  <si>
    <t>SingleProp</t>
  </si>
  <si>
    <t>TwinProp</t>
  </si>
  <si>
    <t>Asobo</t>
  </si>
  <si>
    <t>Airliner</t>
  </si>
  <si>
    <t>DEFAULT</t>
  </si>
  <si>
    <t>Rotorcraft</t>
  </si>
  <si>
    <t>Glider</t>
  </si>
  <si>
    <t>Fighter</t>
  </si>
  <si>
    <t>Bomber</t>
  </si>
  <si>
    <t>FourProp</t>
  </si>
  <si>
    <t>Microsoft Vision Jet Executive Seating (APEX_CORSO_RED)</t>
  </si>
  <si>
    <t>DHC-2 Beaver Wheels / Cargo / Radios</t>
  </si>
  <si>
    <t>DHC-2 Beaver Wheels / Cargo / Radios (1_W)</t>
  </si>
  <si>
    <t>DHC-2 Beaver Wheels / Cargo / Radios (2_W)</t>
  </si>
  <si>
    <t>DHC-2 Beaver Wheels / Cargo / Radios (3_W)</t>
  </si>
  <si>
    <t>DHC-2 Beaver Wheels / Cargo / Radios (4_W)</t>
  </si>
  <si>
    <t>DHC-2 Beaver Wheels / Cargo / Radios (5_W)</t>
  </si>
  <si>
    <t>DHC-2 Beaver Wheels / Cargo / Radios (6_W)</t>
  </si>
  <si>
    <t>DHC-2 Beaver Wheels / Cargo / Radios (7_W)</t>
  </si>
  <si>
    <t>0</t>
  </si>
  <si>
    <t>PC-12NGX Cargo - Loaded</t>
  </si>
  <si>
    <t>C408 SkyCourier Cargo - Loaded (LIVERY_WHITE_CARGO_L)</t>
  </si>
  <si>
    <t>Aero Ae145 - OM-NHS</t>
  </si>
  <si>
    <t>Dornier Seastar</t>
  </si>
  <si>
    <t>Microsoft Vision Jet Family Seating (VITESSE_VISION_BLUE)</t>
  </si>
  <si>
    <t>CG-4A Waco</t>
  </si>
  <si>
    <t>Blackbird</t>
  </si>
  <si>
    <t>Nemeth</t>
  </si>
  <si>
    <t>HotAirBalloon Passengers (OFFICIAL_STATIC_01)</t>
  </si>
  <si>
    <t>HotAirBalloon Passengers (OFFICIAL_STATIC_02)</t>
  </si>
  <si>
    <t>HotAirBalloon Passengers (OFFICIAL_STATIC_08)</t>
  </si>
  <si>
    <t>HotAirBalloon Passengers (OFFICIAL_STATIC_09)</t>
  </si>
  <si>
    <t>HotAirBalloon Passengers (OFFICIAL_STATIC_13)</t>
  </si>
  <si>
    <t>HotAirBalloon Passengers (OFFICIAL_STATIC_15)</t>
  </si>
  <si>
    <t>HotAirBalloon Passengers (OFFICIAL_STATIC_16)</t>
  </si>
  <si>
    <t>Antonov AN225</t>
  </si>
  <si>
    <t>Beechcraft D17S Staggerwing</t>
  </si>
  <si>
    <t>FS24 Standard</t>
  </si>
  <si>
    <t>Archer Midnight</t>
  </si>
  <si>
    <t>Editions</t>
  </si>
  <si>
    <t>FS24 Deluxe</t>
  </si>
  <si>
    <t>FS24 Premium Deluxe</t>
  </si>
  <si>
    <t>FS24 Aviator</t>
  </si>
  <si>
    <t>747-8i</t>
  </si>
  <si>
    <t>747-8i (BOEING HOUSE PASSENGER)</t>
  </si>
  <si>
    <t>747-8i (KOREAN AIR)</t>
  </si>
  <si>
    <t>747-8i (PASSENGER_STATIC_01)</t>
  </si>
  <si>
    <t>VoloCopter VoloCity</t>
  </si>
  <si>
    <t>Saab 340 Cargo Unloaded</t>
  </si>
  <si>
    <t>Saab 340 Passenger</t>
  </si>
  <si>
    <t>Miltech</t>
  </si>
  <si>
    <t>NextGen</t>
  </si>
  <si>
    <t>MND C-22J Ventura</t>
  </si>
  <si>
    <t>MND FN-333 Riviera</t>
  </si>
  <si>
    <t>NextGen EMB-110</t>
  </si>
  <si>
    <t>FS24 Aviators Antonov An-2</t>
  </si>
  <si>
    <t>FS24 Aviators ATR</t>
  </si>
  <si>
    <t>FS24 Aviators Beechcraft V35B Bonanza</t>
  </si>
  <si>
    <t>FS24 Aviators Bell 47J Ranger</t>
  </si>
  <si>
    <t xml:space="preserve">FS24 Aviators Dornier DoJ </t>
  </si>
  <si>
    <t>FS24 Aviators Fokker FVII</t>
  </si>
  <si>
    <t>FS24 Aviators Ford-Trimotor</t>
  </si>
  <si>
    <t>FS24 Aviators Junkers F13</t>
  </si>
  <si>
    <t>FS24 Aviators Junkers Ju 52</t>
  </si>
  <si>
    <t>FS24 Aviators Savoia-Marchetti S.55</t>
  </si>
  <si>
    <t>FS24 Aviators Short SC.7 Skyvan</t>
  </si>
  <si>
    <t>Saab 340 Cargo Loaded</t>
  </si>
  <si>
    <t>FS24 Deluxe Saab 340</t>
  </si>
  <si>
    <t>FS24 Deluxe Cessna 404</t>
  </si>
  <si>
    <t>FS24 Deluxe Baron G58</t>
  </si>
  <si>
    <t>FS24 Deluxe Cessna 172 Calssic</t>
  </si>
  <si>
    <t>FS24 Deluxe Cessna 188 AgTruck</t>
  </si>
  <si>
    <t>FS24 Deluxe Cessna 408 Skycourier</t>
  </si>
  <si>
    <t>FS24 Deluxe Cessna 152 Aerobat</t>
  </si>
  <si>
    <t>FS24 Deluxe Diamond DV20</t>
  </si>
  <si>
    <t>FS24 Deluxe Diamond DA40TDI</t>
  </si>
  <si>
    <t>FS24 Deluxe Dornier SeaStar</t>
  </si>
  <si>
    <t>FS24 Deluxe HU16/G-111 Albatross</t>
  </si>
  <si>
    <t>FS24 Premium 787-10</t>
  </si>
  <si>
    <t>FS24 Premium 747 Dreamlifter / SuperTanker</t>
  </si>
  <si>
    <t>FS24 Premium C-17 GlobeMaster</t>
  </si>
  <si>
    <t>FS24 Premium Citation Longitude</t>
  </si>
  <si>
    <t>FS24 Premium CH-47 Chinook</t>
  </si>
  <si>
    <t>FS24 Premium SR-22T</t>
  </si>
  <si>
    <t>FS24 Premium H-225</t>
  </si>
  <si>
    <t>FS24 Premium King Air C-90</t>
  </si>
  <si>
    <t>FS24 Premium PC-24</t>
  </si>
  <si>
    <t>FS24 Premium Savage Norden</t>
  </si>
  <si>
    <t>FS24 Premium Taurus M</t>
  </si>
  <si>
    <t>FS24 Premium Pipistrel Virus</t>
  </si>
  <si>
    <t>FS24 Premium Shock 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</si>
</sst>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CA30C-EDC9-4CBB-A919-BB7AE8327825}" name="Table1" displayName="Table1" ref="A1:G1591" totalsRowShown="0" headerRowDxfId="1">
  <autoFilter ref="A1:G1591" xr:uid="{6CECA30C-EDC9-4CBB-A919-BB7AE8327825}"/>
  <sortState xmlns:xlrd2="http://schemas.microsoft.com/office/spreadsheetml/2017/richdata2" ref="A2:G1591">
    <sortCondition descending="1" ref="A1:A1591"/>
  </sortState>
  <tableColumns count="7">
    <tableColumn id="1" xr3:uid="{0E6AAA82-1DF7-42DF-B66E-1D11519CA187}" name="Addon Name"/>
    <tableColumn id="2" xr3:uid="{304798DA-0EFA-48EA-8974-BB2B3D2C37BB}" name="CFG Title"/>
    <tableColumn id="3" xr3:uid="{F89FF694-3B91-45B5-B6BB-6F3792B9959A}" name="Publisher"/>
    <tableColumn id="4" xr3:uid="{2A35B115-7288-4757-AF57-845DE069EA76}" name="AC Name"/>
    <tableColumn id="5" xr3:uid="{021A4FB7-8494-44D4-B3ED-0B8A1030B9AE}" name="Livery Name"/>
    <tableColumn id="6" xr3:uid="{912596F1-8A4D-47B8-9659-1581D73F4169}" name="0" dataDxfId="0"/>
    <tableColumn id="7" xr3:uid="{0F44770E-EE2F-407F-A8C7-F2511EDB21B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E6ED-9C9A-4A64-95F9-22FC8145A7A4}">
  <dimension ref="A1:G1591"/>
  <sheetViews>
    <sheetView tabSelected="1" workbookViewId="0">
      <pane ySplit="1" topLeftCell="A2" activePane="bottomLeft" state="frozen"/>
      <selection pane="bottomLeft" activeCell="B147" sqref="B147"/>
    </sheetView>
  </sheetViews>
  <sheetFormatPr defaultRowHeight="14.5" x14ac:dyDescent="0.35"/>
  <cols>
    <col min="1" max="1" width="38.6328125" customWidth="1"/>
    <col min="2" max="2" width="57.36328125" customWidth="1"/>
    <col min="3" max="3" width="33" customWidth="1"/>
    <col min="4" max="4" width="39.08984375" customWidth="1"/>
    <col min="5" max="5" width="39.26953125" customWidth="1"/>
    <col min="6" max="6" width="3.81640625" style="3" customWidth="1"/>
    <col min="7" max="7" width="12.26953125" customWidth="1"/>
  </cols>
  <sheetData>
    <row r="1" spans="1:7" s="1" customFormat="1" x14ac:dyDescent="0.35">
      <c r="A1" s="1" t="s">
        <v>1570</v>
      </c>
      <c r="B1" s="1" t="s">
        <v>1568</v>
      </c>
      <c r="C1" s="1" t="s">
        <v>1569</v>
      </c>
      <c r="D1" s="1" t="s">
        <v>1572</v>
      </c>
      <c r="E1" s="1" t="s">
        <v>1573</v>
      </c>
      <c r="F1" s="2" t="s">
        <v>1594</v>
      </c>
      <c r="G1" s="1" t="s">
        <v>1574</v>
      </c>
    </row>
    <row r="2" spans="1:7" x14ac:dyDescent="0.35">
      <c r="A2" t="s">
        <v>1629</v>
      </c>
      <c r="B2" t="s">
        <v>94</v>
      </c>
      <c r="C2" t="s">
        <v>1626</v>
      </c>
      <c r="D2" t="str">
        <f>MID(B2,9,8)</f>
        <v>EMB-110P</v>
      </c>
      <c r="E2" t="str">
        <f>MID(B2,18,100)</f>
        <v>White</v>
      </c>
      <c r="F2" s="3">
        <v>0</v>
      </c>
      <c r="G2" t="s">
        <v>1578</v>
      </c>
    </row>
    <row r="3" spans="1:7" x14ac:dyDescent="0.35">
      <c r="A3" t="s">
        <v>1629</v>
      </c>
      <c r="B3" t="s">
        <v>95</v>
      </c>
      <c r="C3" t="s">
        <v>1626</v>
      </c>
      <c r="D3" t="str">
        <f>MID(B3,9,8)</f>
        <v>EMB-110P</v>
      </c>
      <c r="E3" t="str">
        <f>MID(B3,18,100)</f>
        <v>Trans Brasil TBA</v>
      </c>
      <c r="F3" s="3">
        <v>0</v>
      </c>
      <c r="G3" t="s">
        <v>1578</v>
      </c>
    </row>
    <row r="4" spans="1:7" x14ac:dyDescent="0.35">
      <c r="A4" t="s">
        <v>1629</v>
      </c>
      <c r="B4" t="s">
        <v>96</v>
      </c>
      <c r="C4" t="s">
        <v>1626</v>
      </c>
      <c r="D4" t="str">
        <f>MID(B4,9,8)</f>
        <v>EMB-110P</v>
      </c>
      <c r="E4" t="str">
        <f>MID(B4,18,100)</f>
        <v>Cubana</v>
      </c>
      <c r="F4" s="3">
        <v>0</v>
      </c>
      <c r="G4" t="s">
        <v>1578</v>
      </c>
    </row>
    <row r="5" spans="1:7" x14ac:dyDescent="0.35">
      <c r="A5" t="s">
        <v>1629</v>
      </c>
      <c r="B5" t="s">
        <v>97</v>
      </c>
      <c r="C5" t="s">
        <v>1626</v>
      </c>
      <c r="D5" t="str">
        <f>MID(B5,9,8)</f>
        <v>EMB-110P</v>
      </c>
      <c r="E5" t="str">
        <f>MID(B5,18,100)</f>
        <v>Trans Brasil TBB</v>
      </c>
      <c r="F5" s="3">
        <v>0</v>
      </c>
      <c r="G5" t="s">
        <v>1578</v>
      </c>
    </row>
    <row r="6" spans="1:7" x14ac:dyDescent="0.35">
      <c r="A6" t="s">
        <v>1629</v>
      </c>
      <c r="B6" t="s">
        <v>487</v>
      </c>
      <c r="C6" t="s">
        <v>1626</v>
      </c>
      <c r="D6" t="str">
        <f>MID(B6,9,9)</f>
        <v>EMB-110P1</v>
      </c>
      <c r="E6" t="str">
        <f>MID(B6,19,100)</f>
        <v>ANZ Link 00C</v>
      </c>
      <c r="F6" s="3">
        <v>0</v>
      </c>
      <c r="G6" t="s">
        <v>1578</v>
      </c>
    </row>
    <row r="7" spans="1:7" x14ac:dyDescent="0.35">
      <c r="A7" t="s">
        <v>1629</v>
      </c>
      <c r="B7" t="s">
        <v>488</v>
      </c>
      <c r="C7" t="s">
        <v>1626</v>
      </c>
      <c r="D7" t="str">
        <f>MID(B7,9,9)</f>
        <v>EMB-110P1</v>
      </c>
      <c r="E7" t="str">
        <f>MID(B7,19,100)</f>
        <v>ASA</v>
      </c>
      <c r="F7" s="3">
        <v>0</v>
      </c>
      <c r="G7" t="s">
        <v>1578</v>
      </c>
    </row>
    <row r="8" spans="1:7" x14ac:dyDescent="0.35">
      <c r="A8" t="s">
        <v>1629</v>
      </c>
      <c r="B8" t="s">
        <v>489</v>
      </c>
      <c r="C8" t="s">
        <v>1626</v>
      </c>
      <c r="D8" t="str">
        <f>MID(B8,9,9)</f>
        <v>EMB-110P1</v>
      </c>
      <c r="E8" t="str">
        <f>MID(B8,19,100)</f>
        <v>TAG</v>
      </c>
      <c r="F8" s="3">
        <v>0</v>
      </c>
      <c r="G8" t="s">
        <v>1578</v>
      </c>
    </row>
    <row r="9" spans="1:7" x14ac:dyDescent="0.35">
      <c r="A9" t="s">
        <v>1629</v>
      </c>
      <c r="B9" t="s">
        <v>490</v>
      </c>
      <c r="C9" t="s">
        <v>1626</v>
      </c>
      <c r="D9" t="str">
        <f>MID(B9,9,9)</f>
        <v>EMB-110P1</v>
      </c>
      <c r="E9" t="str">
        <f>MID(B9,19,100)</f>
        <v>White</v>
      </c>
      <c r="F9" s="3">
        <v>0</v>
      </c>
      <c r="G9" t="s">
        <v>1578</v>
      </c>
    </row>
    <row r="10" spans="1:7" x14ac:dyDescent="0.35">
      <c r="A10" t="s">
        <v>1629</v>
      </c>
      <c r="B10" t="s">
        <v>491</v>
      </c>
      <c r="C10" t="s">
        <v>1626</v>
      </c>
      <c r="D10" t="str">
        <f>MID(B10,9,9)</f>
        <v>EMB-110P1</v>
      </c>
      <c r="E10" t="str">
        <f>MID(B10,19,100)</f>
        <v>Aires Colombia 1993</v>
      </c>
      <c r="F10" s="3">
        <v>0</v>
      </c>
      <c r="G10" t="s">
        <v>1578</v>
      </c>
    </row>
    <row r="11" spans="1:7" x14ac:dyDescent="0.35">
      <c r="A11" t="s">
        <v>1629</v>
      </c>
      <c r="B11" t="s">
        <v>492</v>
      </c>
      <c r="C11" t="s">
        <v>1626</v>
      </c>
      <c r="D11" t="str">
        <f>MID(B11,9,9)</f>
        <v>EMB-110P1</v>
      </c>
      <c r="E11" t="str">
        <f>MID(B11,19,100)</f>
        <v>Loganair</v>
      </c>
      <c r="F11" s="3">
        <v>0</v>
      </c>
      <c r="G11" t="s">
        <v>1578</v>
      </c>
    </row>
    <row r="12" spans="1:7" x14ac:dyDescent="0.35">
      <c r="A12" t="s">
        <v>1629</v>
      </c>
      <c r="B12" t="s">
        <v>790</v>
      </c>
      <c r="C12" t="s">
        <v>1626</v>
      </c>
      <c r="D12" t="str">
        <f>MID(B12,9,10)</f>
        <v>EMB-110P1F</v>
      </c>
      <c r="E12" t="str">
        <f>MID(B12,20,100)</f>
        <v>White</v>
      </c>
      <c r="F12" s="3">
        <v>0</v>
      </c>
      <c r="G12" t="s">
        <v>1576</v>
      </c>
    </row>
    <row r="13" spans="1:7" x14ac:dyDescent="0.35">
      <c r="A13" t="s">
        <v>1629</v>
      </c>
      <c r="B13" t="s">
        <v>791</v>
      </c>
      <c r="C13" t="s">
        <v>1626</v>
      </c>
      <c r="D13" t="str">
        <f>MID(B13,9,10)</f>
        <v>EMB-110P1F</v>
      </c>
      <c r="E13" t="str">
        <f>MID(B13,20,100)</f>
        <v>Wiggins Airways</v>
      </c>
      <c r="F13" s="3">
        <v>0</v>
      </c>
      <c r="G13" t="s">
        <v>1576</v>
      </c>
    </row>
    <row r="14" spans="1:7" x14ac:dyDescent="0.35">
      <c r="A14" t="s">
        <v>1628</v>
      </c>
      <c r="B14" t="s">
        <v>629</v>
      </c>
      <c r="C14" t="s">
        <v>630</v>
      </c>
      <c r="D14" t="str">
        <f>LEFT(B14,20)</f>
        <v>Nardi FN-333 Riviera</v>
      </c>
      <c r="E14" t="str">
        <f>MID(B14,22,100)</f>
        <v>N918NS</v>
      </c>
      <c r="F14" s="3">
        <v>0</v>
      </c>
      <c r="G14" t="s">
        <v>1575</v>
      </c>
    </row>
    <row r="15" spans="1:7" x14ac:dyDescent="0.35">
      <c r="A15" t="s">
        <v>1628</v>
      </c>
      <c r="B15" t="s">
        <v>631</v>
      </c>
      <c r="C15" t="s">
        <v>630</v>
      </c>
      <c r="D15" t="str">
        <f>LEFT(B15,20)</f>
        <v>Nardi FN-333 Riviera</v>
      </c>
      <c r="E15" t="str">
        <f>MID(B15,22,100)</f>
        <v>I-SIAU</v>
      </c>
      <c r="F15" s="3">
        <v>0</v>
      </c>
      <c r="G15" t="s">
        <v>1575</v>
      </c>
    </row>
    <row r="16" spans="1:7" x14ac:dyDescent="0.35">
      <c r="A16" t="s">
        <v>1628</v>
      </c>
      <c r="B16" t="s">
        <v>632</v>
      </c>
      <c r="C16" t="s">
        <v>630</v>
      </c>
      <c r="D16" t="str">
        <f>LEFT(B16,20)</f>
        <v>Nardi FN-333 Riviera</v>
      </c>
      <c r="E16" t="str">
        <f>MID(B16,22,100)</f>
        <v>00-HAR</v>
      </c>
      <c r="F16" s="3">
        <v>0</v>
      </c>
      <c r="G16" t="s">
        <v>1575</v>
      </c>
    </row>
    <row r="17" spans="1:7" x14ac:dyDescent="0.35">
      <c r="A17" t="s">
        <v>1628</v>
      </c>
      <c r="B17" t="s">
        <v>633</v>
      </c>
      <c r="C17" t="s">
        <v>630</v>
      </c>
      <c r="D17" t="str">
        <f>LEFT(B17,20)</f>
        <v>Nardi FN-333 Riviera</v>
      </c>
      <c r="E17" t="str">
        <f>MID(B17,22,100)</f>
        <v>N914NS</v>
      </c>
      <c r="F17" s="3">
        <v>0</v>
      </c>
      <c r="G17" t="s">
        <v>1575</v>
      </c>
    </row>
    <row r="18" spans="1:7" x14ac:dyDescent="0.35">
      <c r="A18" t="s">
        <v>1628</v>
      </c>
      <c r="B18" t="s">
        <v>634</v>
      </c>
      <c r="C18" t="s">
        <v>630</v>
      </c>
      <c r="D18" t="str">
        <f>LEFT(B18,20)</f>
        <v>Nardi FN-333 Riviera</v>
      </c>
      <c r="E18" t="str">
        <f>MID(B18,22,100)</f>
        <v>N95DR</v>
      </c>
      <c r="F18" s="3">
        <v>0</v>
      </c>
      <c r="G18" t="s">
        <v>1575</v>
      </c>
    </row>
    <row r="19" spans="1:7" x14ac:dyDescent="0.35">
      <c r="A19" t="s">
        <v>1627</v>
      </c>
      <c r="B19" t="s">
        <v>643</v>
      </c>
      <c r="C19" t="s">
        <v>630</v>
      </c>
      <c r="D19" t="str">
        <f>LEFT(B19,21)</f>
        <v>Caproni-Vizzola C-22J</v>
      </c>
      <c r="E19" t="str">
        <f>MID(B19,23,100)</f>
        <v>I-CAVJ</v>
      </c>
      <c r="F19" s="3">
        <v>0</v>
      </c>
      <c r="G19" t="s">
        <v>1582</v>
      </c>
    </row>
    <row r="20" spans="1:7" x14ac:dyDescent="0.35">
      <c r="A20" t="s">
        <v>1627</v>
      </c>
      <c r="B20" t="s">
        <v>644</v>
      </c>
      <c r="C20" t="s">
        <v>630</v>
      </c>
      <c r="D20" t="str">
        <f>LEFT(B20,21)</f>
        <v>Caproni-Vizzola C-22J</v>
      </c>
      <c r="E20" t="str">
        <f>MID(B20,23,100)</f>
        <v>I-GIAC RGB</v>
      </c>
      <c r="F20" s="3">
        <v>0</v>
      </c>
      <c r="G20" t="s">
        <v>1582</v>
      </c>
    </row>
    <row r="21" spans="1:7" x14ac:dyDescent="0.35">
      <c r="A21" t="s">
        <v>1627</v>
      </c>
      <c r="B21" t="s">
        <v>645</v>
      </c>
      <c r="C21" t="s">
        <v>630</v>
      </c>
      <c r="D21" t="str">
        <f>LEFT(B21,21)</f>
        <v>Caproni-Vizzola C-22J</v>
      </c>
      <c r="E21" t="str">
        <f>MID(B21,23,100)</f>
        <v>I-CAVT</v>
      </c>
      <c r="F21" s="3">
        <v>0</v>
      </c>
      <c r="G21" t="s">
        <v>1582</v>
      </c>
    </row>
    <row r="22" spans="1:7" x14ac:dyDescent="0.35">
      <c r="A22" t="s">
        <v>1627</v>
      </c>
      <c r="B22" t="s">
        <v>646</v>
      </c>
      <c r="C22" t="s">
        <v>630</v>
      </c>
      <c r="D22" t="str">
        <f>LEFT(B22,21)</f>
        <v>Caproni-Vizzola C-22J</v>
      </c>
      <c r="E22" t="str">
        <f>MID(B22,23,100)</f>
        <v>I-GIAC White</v>
      </c>
      <c r="F22" s="3">
        <v>0</v>
      </c>
      <c r="G22" t="s">
        <v>1582</v>
      </c>
    </row>
    <row r="23" spans="1:7" x14ac:dyDescent="0.35">
      <c r="A23" t="s">
        <v>1627</v>
      </c>
      <c r="B23" t="s">
        <v>647</v>
      </c>
      <c r="C23" t="s">
        <v>630</v>
      </c>
      <c r="D23" t="str">
        <f>LEFT(B23,21)</f>
        <v>Caproni-Vizzola C-22J</v>
      </c>
      <c r="E23" t="str">
        <f>MID(B23,23,100)</f>
        <v>I-GIAC Red</v>
      </c>
      <c r="F23" s="3">
        <v>0</v>
      </c>
      <c r="G23" t="s">
        <v>1582</v>
      </c>
    </row>
    <row r="24" spans="1:7" x14ac:dyDescent="0.35">
      <c r="A24" t="s">
        <v>1612</v>
      </c>
      <c r="B24" t="s">
        <v>932</v>
      </c>
      <c r="C24" t="s">
        <v>1577</v>
      </c>
      <c r="D24" t="str">
        <f>LEFT(B24,21)</f>
        <v>737 Max 8 BBJ</v>
      </c>
      <c r="E24" t="s">
        <v>1579</v>
      </c>
      <c r="F24" s="3">
        <v>0</v>
      </c>
      <c r="G24" t="s">
        <v>1578</v>
      </c>
    </row>
    <row r="25" spans="1:7" x14ac:dyDescent="0.35">
      <c r="A25" t="s">
        <v>1612</v>
      </c>
      <c r="B25" t="s">
        <v>933</v>
      </c>
      <c r="C25" t="s">
        <v>1577</v>
      </c>
      <c r="D25" t="str">
        <f>LEFT(B25,14)</f>
        <v xml:space="preserve">737 Max 8 BBJ </v>
      </c>
      <c r="E25" t="str">
        <f>MID(B25,15,100)</f>
        <v>(OFFICIAL_STATIC_02)</v>
      </c>
      <c r="F25" s="3">
        <v>0</v>
      </c>
      <c r="G25" t="s">
        <v>1578</v>
      </c>
    </row>
    <row r="26" spans="1:7" x14ac:dyDescent="0.35">
      <c r="A26" t="s">
        <v>1612</v>
      </c>
      <c r="B26" t="s">
        <v>1311</v>
      </c>
      <c r="C26" t="s">
        <v>1577</v>
      </c>
      <c r="D26" t="str">
        <f>LEFT(B26,20)</f>
        <v>737 Max 8 Passengers</v>
      </c>
      <c r="E26" t="s">
        <v>1579</v>
      </c>
      <c r="F26" s="3">
        <v>0</v>
      </c>
      <c r="G26" t="s">
        <v>1578</v>
      </c>
    </row>
    <row r="27" spans="1:7" x14ac:dyDescent="0.35">
      <c r="A27" t="s">
        <v>1612</v>
      </c>
      <c r="B27" t="s">
        <v>1312</v>
      </c>
      <c r="C27" t="s">
        <v>1577</v>
      </c>
      <c r="D27" t="str">
        <f>LEFT(B27,20)</f>
        <v>737 Max 8 Passengers</v>
      </c>
      <c r="E27" t="str">
        <f>MID(B27,22,100)</f>
        <v>(COMMERCIAL FREELANCE 01)</v>
      </c>
      <c r="F27" s="3">
        <v>0</v>
      </c>
      <c r="G27" t="s">
        <v>1578</v>
      </c>
    </row>
    <row r="28" spans="1:7" x14ac:dyDescent="0.35">
      <c r="A28" t="s">
        <v>1612</v>
      </c>
      <c r="B28" t="s">
        <v>1313</v>
      </c>
      <c r="C28" t="s">
        <v>1577</v>
      </c>
      <c r="D28" t="str">
        <f>LEFT(B28,20)</f>
        <v>737 Max 8 Passengers</v>
      </c>
      <c r="E28" t="str">
        <f>MID(B28,22,100)</f>
        <v>(COMMERCIAL_STATIC_01)</v>
      </c>
      <c r="F28" s="3">
        <v>0</v>
      </c>
      <c r="G28" t="s">
        <v>1578</v>
      </c>
    </row>
    <row r="29" spans="1:7" x14ac:dyDescent="0.35">
      <c r="A29" t="s">
        <v>1612</v>
      </c>
      <c r="B29" t="s">
        <v>1314</v>
      </c>
      <c r="C29" t="s">
        <v>1577</v>
      </c>
      <c r="D29" t="str">
        <f>LEFT(B29,20)</f>
        <v>737 Max 8 Passengers</v>
      </c>
      <c r="E29" t="str">
        <f>MID(B29,22,100)</f>
        <v>(COMMERCIAL_STATIC_02)</v>
      </c>
      <c r="F29" s="3">
        <v>0</v>
      </c>
      <c r="G29" t="s">
        <v>1578</v>
      </c>
    </row>
    <row r="30" spans="1:7" x14ac:dyDescent="0.35">
      <c r="A30" t="s">
        <v>1612</v>
      </c>
      <c r="B30" t="s">
        <v>1315</v>
      </c>
      <c r="C30" t="s">
        <v>1577</v>
      </c>
      <c r="D30" t="str">
        <f>LEFT(B30,20)</f>
        <v>737 Max 8 Passengers</v>
      </c>
      <c r="E30" t="str">
        <f>MID(B30,22,100)</f>
        <v>(COMMERCIAL_STATIC_03)</v>
      </c>
      <c r="F30" s="3">
        <v>0</v>
      </c>
      <c r="G30" t="s">
        <v>1578</v>
      </c>
    </row>
    <row r="31" spans="1:7" x14ac:dyDescent="0.35">
      <c r="A31" t="s">
        <v>1612</v>
      </c>
      <c r="B31" t="s">
        <v>1316</v>
      </c>
      <c r="C31" t="s">
        <v>1577</v>
      </c>
      <c r="D31" t="str">
        <f>LEFT(B31,20)</f>
        <v>737 Max 8 Passengers</v>
      </c>
      <c r="E31" t="str">
        <f>MID(B31,22,100)</f>
        <v>(OFFICIAL_STATIC_01)</v>
      </c>
      <c r="F31" s="3">
        <v>0</v>
      </c>
      <c r="G31" t="s">
        <v>1578</v>
      </c>
    </row>
    <row r="32" spans="1:7" x14ac:dyDescent="0.35">
      <c r="A32" t="s">
        <v>1612</v>
      </c>
      <c r="B32" t="s">
        <v>1317</v>
      </c>
      <c r="C32" t="s">
        <v>1577</v>
      </c>
      <c r="D32" t="str">
        <f>LEFT(B32,20)</f>
        <v>737 Max 8 Passengers</v>
      </c>
      <c r="E32" t="str">
        <f>MID(B32,22,100)</f>
        <v>(OFFICIAL_STATIC_03)</v>
      </c>
      <c r="F32" s="3">
        <v>0</v>
      </c>
      <c r="G32" t="s">
        <v>1578</v>
      </c>
    </row>
    <row r="33" spans="1:7" x14ac:dyDescent="0.35">
      <c r="A33" t="s">
        <v>1612</v>
      </c>
      <c r="B33" t="s">
        <v>1318</v>
      </c>
      <c r="C33" t="s">
        <v>1577</v>
      </c>
      <c r="D33" t="str">
        <f>LEFT(B33,20)</f>
        <v>737 Max 8 Passengers</v>
      </c>
      <c r="E33" t="str">
        <f>MID(B33,22,100)</f>
        <v>(OFFICIAL_STATIC_06)</v>
      </c>
      <c r="F33" s="3">
        <v>0</v>
      </c>
      <c r="G33" t="s">
        <v>1578</v>
      </c>
    </row>
    <row r="34" spans="1:7" x14ac:dyDescent="0.35">
      <c r="A34" t="s">
        <v>1612</v>
      </c>
      <c r="B34" t="s">
        <v>1618</v>
      </c>
      <c r="C34" t="s">
        <v>1577</v>
      </c>
      <c r="D34" t="str">
        <f>LEFT(B34,6)</f>
        <v>747-8i</v>
      </c>
      <c r="E34" t="s">
        <v>1579</v>
      </c>
      <c r="F34" s="3">
        <v>0</v>
      </c>
      <c r="G34" t="s">
        <v>1578</v>
      </c>
    </row>
    <row r="35" spans="1:7" x14ac:dyDescent="0.35">
      <c r="A35" t="s">
        <v>1612</v>
      </c>
      <c r="B35" t="s">
        <v>1619</v>
      </c>
      <c r="C35" t="s">
        <v>1577</v>
      </c>
      <c r="D35" t="str">
        <f>LEFT(B35,6)</f>
        <v>747-8i</v>
      </c>
      <c r="E35" t="str">
        <f>MID(B35,8,100)</f>
        <v>(BOEING HOUSE PASSENGER)</v>
      </c>
      <c r="F35" s="3">
        <v>0</v>
      </c>
      <c r="G35" t="s">
        <v>1578</v>
      </c>
    </row>
    <row r="36" spans="1:7" x14ac:dyDescent="0.35">
      <c r="A36" t="s">
        <v>1612</v>
      </c>
      <c r="B36" t="s">
        <v>1620</v>
      </c>
      <c r="C36" t="s">
        <v>1577</v>
      </c>
      <c r="D36" t="str">
        <f>LEFT(B36,6)</f>
        <v>747-8i</v>
      </c>
      <c r="E36" t="str">
        <f>MID(B36,8,100)</f>
        <v>(KOREAN AIR)</v>
      </c>
      <c r="F36" s="3">
        <v>0</v>
      </c>
      <c r="G36" t="s">
        <v>1578</v>
      </c>
    </row>
    <row r="37" spans="1:7" x14ac:dyDescent="0.35">
      <c r="A37" t="s">
        <v>1612</v>
      </c>
      <c r="B37" t="s">
        <v>1621</v>
      </c>
      <c r="C37" t="s">
        <v>1577</v>
      </c>
      <c r="D37" t="str">
        <f>LEFT(B37,6)</f>
        <v>747-8i</v>
      </c>
      <c r="E37" t="str">
        <f>MID(B37,8,100)</f>
        <v>(PASSENGER_STATIC_01)</v>
      </c>
      <c r="F37" s="3">
        <v>0</v>
      </c>
      <c r="G37" t="s">
        <v>1578</v>
      </c>
    </row>
    <row r="38" spans="1:7" x14ac:dyDescent="0.35">
      <c r="A38" t="s">
        <v>1612</v>
      </c>
      <c r="B38" t="s">
        <v>1002</v>
      </c>
      <c r="C38" t="s">
        <v>1577</v>
      </c>
      <c r="D38" t="str">
        <f>LEFT(B38,6)</f>
        <v>747-8F</v>
      </c>
      <c r="E38" t="s">
        <v>1579</v>
      </c>
      <c r="F38" s="3">
        <v>0</v>
      </c>
      <c r="G38" t="s">
        <v>1578</v>
      </c>
    </row>
    <row r="39" spans="1:7" x14ac:dyDescent="0.35">
      <c r="A39" t="s">
        <v>1612</v>
      </c>
      <c r="B39" t="s">
        <v>1003</v>
      </c>
      <c r="C39" t="s">
        <v>1577</v>
      </c>
      <c r="D39" t="str">
        <f>LEFT(B39,6)</f>
        <v>747-8F</v>
      </c>
      <c r="E39" t="str">
        <f>MID(B39,8,100)</f>
        <v>(BOEING HOUSE FREIGHTER)</v>
      </c>
      <c r="F39" s="3">
        <v>0</v>
      </c>
      <c r="G39" t="s">
        <v>1578</v>
      </c>
    </row>
    <row r="40" spans="1:7" x14ac:dyDescent="0.35">
      <c r="A40" t="s">
        <v>1612</v>
      </c>
      <c r="B40" t="s">
        <v>1004</v>
      </c>
      <c r="C40" t="s">
        <v>1577</v>
      </c>
      <c r="D40" t="str">
        <f>LEFT(B40,6)</f>
        <v>747-8F</v>
      </c>
      <c r="E40" t="str">
        <f>MID(B40,8,100)</f>
        <v>(FREIGHT_STATIC_01)</v>
      </c>
      <c r="F40" s="3">
        <v>0</v>
      </c>
      <c r="G40" t="s">
        <v>1578</v>
      </c>
    </row>
    <row r="41" spans="1:7" x14ac:dyDescent="0.35">
      <c r="A41" t="s">
        <v>1612</v>
      </c>
      <c r="B41" t="s">
        <v>481</v>
      </c>
      <c r="C41" t="s">
        <v>482</v>
      </c>
      <c r="D41" t="str">
        <f>LEFT(B41,23)</f>
        <v>A10C Thunderbolt II</v>
      </c>
      <c r="E41" t="s">
        <v>1579</v>
      </c>
      <c r="F41" s="3">
        <v>0</v>
      </c>
      <c r="G41" t="s">
        <v>1582</v>
      </c>
    </row>
    <row r="42" spans="1:7" x14ac:dyDescent="0.35">
      <c r="A42" t="s">
        <v>1612</v>
      </c>
      <c r="B42" t="s">
        <v>668</v>
      </c>
      <c r="C42" t="s">
        <v>12</v>
      </c>
      <c r="D42" t="str">
        <f>LEFT(B42,20)</f>
        <v>A310</v>
      </c>
      <c r="E42" t="s">
        <v>1579</v>
      </c>
      <c r="F42" s="3">
        <v>0</v>
      </c>
      <c r="G42" t="s">
        <v>1578</v>
      </c>
    </row>
    <row r="43" spans="1:7" x14ac:dyDescent="0.35">
      <c r="A43" t="s">
        <v>1612</v>
      </c>
      <c r="B43" t="s">
        <v>669</v>
      </c>
      <c r="C43" t="s">
        <v>12</v>
      </c>
      <c r="D43" t="str">
        <f>LEFT(B43,4)</f>
        <v>A310</v>
      </c>
      <c r="E43" t="str">
        <f>MID(B43,6,100)</f>
        <v>(AIRBUS HOUSE)</v>
      </c>
      <c r="F43" s="3">
        <v>0</v>
      </c>
      <c r="G43" t="s">
        <v>1578</v>
      </c>
    </row>
    <row r="44" spans="1:7" x14ac:dyDescent="0.35">
      <c r="A44" t="s">
        <v>1612</v>
      </c>
      <c r="B44" t="s">
        <v>670</v>
      </c>
      <c r="C44" t="s">
        <v>12</v>
      </c>
      <c r="D44" t="str">
        <f>LEFT(B44,4)</f>
        <v>A310</v>
      </c>
      <c r="E44" t="str">
        <f>MID(B44,6,100)</f>
        <v>(GLOBAL FREIGHTWAYS)</v>
      </c>
      <c r="F44" s="3">
        <v>0</v>
      </c>
      <c r="G44" t="s">
        <v>1578</v>
      </c>
    </row>
    <row r="45" spans="1:7" x14ac:dyDescent="0.35">
      <c r="A45" t="s">
        <v>1612</v>
      </c>
      <c r="B45" t="s">
        <v>671</v>
      </c>
      <c r="C45" t="s">
        <v>12</v>
      </c>
      <c r="D45" t="str">
        <f>LEFT(B45,4)</f>
        <v>A310</v>
      </c>
      <c r="E45" t="str">
        <f>MID(B45,6,100)</f>
        <v>(ORBIT AIRLINES)</v>
      </c>
      <c r="F45" s="3">
        <v>0</v>
      </c>
      <c r="G45" t="s">
        <v>1578</v>
      </c>
    </row>
    <row r="46" spans="1:7" x14ac:dyDescent="0.35">
      <c r="A46" t="s">
        <v>1612</v>
      </c>
      <c r="B46" t="s">
        <v>672</v>
      </c>
      <c r="C46" t="s">
        <v>12</v>
      </c>
      <c r="D46" t="str">
        <f>LEFT(B46,4)</f>
        <v>A310</v>
      </c>
      <c r="E46" t="str">
        <f>MID(B46,6,100)</f>
        <v>(PACIFICA AIRLINES)</v>
      </c>
      <c r="F46" s="3">
        <v>0</v>
      </c>
      <c r="G46" t="s">
        <v>1578</v>
      </c>
    </row>
    <row r="47" spans="1:7" x14ac:dyDescent="0.35">
      <c r="A47" t="s">
        <v>1612</v>
      </c>
      <c r="B47" t="s">
        <v>673</v>
      </c>
      <c r="C47" t="s">
        <v>12</v>
      </c>
      <c r="D47" t="str">
        <f>LEFT(B47,4)</f>
        <v>A310</v>
      </c>
      <c r="E47" t="str">
        <f>MID(B47,6,100)</f>
        <v>(PAN AM)</v>
      </c>
      <c r="F47" s="3">
        <v>0</v>
      </c>
      <c r="G47" t="s">
        <v>1578</v>
      </c>
    </row>
    <row r="48" spans="1:7" x14ac:dyDescent="0.35">
      <c r="A48" t="s">
        <v>1612</v>
      </c>
      <c r="B48" t="s">
        <v>674</v>
      </c>
      <c r="C48" t="s">
        <v>12</v>
      </c>
      <c r="D48" t="str">
        <f>LEFT(B48,4)</f>
        <v>A310</v>
      </c>
      <c r="E48" t="str">
        <f>MID(B48,6,100)</f>
        <v>(WORLD TRAVEL AIRLINES)</v>
      </c>
      <c r="F48" s="3">
        <v>0</v>
      </c>
      <c r="G48" t="s">
        <v>1578</v>
      </c>
    </row>
    <row r="49" spans="1:7" x14ac:dyDescent="0.35">
      <c r="A49" t="s">
        <v>1612</v>
      </c>
      <c r="B49" t="s">
        <v>451</v>
      </c>
      <c r="C49" t="s">
        <v>12</v>
      </c>
      <c r="D49" t="str">
        <f>LEFT(B49,15)</f>
        <v>A320neo V2 Pax</v>
      </c>
      <c r="E49" t="s">
        <v>1579</v>
      </c>
      <c r="F49" s="3">
        <v>0</v>
      </c>
      <c r="G49" t="s">
        <v>1578</v>
      </c>
    </row>
    <row r="50" spans="1:7" x14ac:dyDescent="0.35">
      <c r="A50" t="s">
        <v>1612</v>
      </c>
      <c r="B50" t="s">
        <v>452</v>
      </c>
      <c r="C50" t="s">
        <v>12</v>
      </c>
      <c r="D50" t="str">
        <f>LEFT(B50,15)</f>
        <v xml:space="preserve">A320neo V2 Pax </v>
      </c>
      <c r="E50" t="str">
        <f>MID(B50,16,100)</f>
        <v>(AIRBUS HOUSE)</v>
      </c>
      <c r="F50" s="3">
        <v>0</v>
      </c>
      <c r="G50" t="s">
        <v>1578</v>
      </c>
    </row>
    <row r="51" spans="1:7" x14ac:dyDescent="0.35">
      <c r="A51" t="s">
        <v>1612</v>
      </c>
      <c r="B51" t="s">
        <v>453</v>
      </c>
      <c r="C51" t="s">
        <v>12</v>
      </c>
      <c r="D51" t="str">
        <f>LEFT(B51,15)</f>
        <v xml:space="preserve">A320neo V2 Pax </v>
      </c>
      <c r="E51" t="str">
        <f>MID(B51,16,100)</f>
        <v>(EASYJET)</v>
      </c>
      <c r="F51" s="3">
        <v>0</v>
      </c>
      <c r="G51" t="s">
        <v>1578</v>
      </c>
    </row>
    <row r="52" spans="1:7" x14ac:dyDescent="0.35">
      <c r="A52" t="s">
        <v>1612</v>
      </c>
      <c r="B52" t="s">
        <v>454</v>
      </c>
      <c r="C52" t="s">
        <v>12</v>
      </c>
      <c r="D52" t="str">
        <f>LEFT(B52,15)</f>
        <v xml:space="preserve">A320neo V2 Pax </v>
      </c>
      <c r="E52" t="str">
        <f>MID(B52,16,100)</f>
        <v>(GLOBAL FREIGHT)</v>
      </c>
      <c r="F52" s="3">
        <v>0</v>
      </c>
      <c r="G52" t="s">
        <v>1578</v>
      </c>
    </row>
    <row r="53" spans="1:7" x14ac:dyDescent="0.35">
      <c r="A53" t="s">
        <v>1612</v>
      </c>
      <c r="B53" t="s">
        <v>455</v>
      </c>
      <c r="C53" t="s">
        <v>12</v>
      </c>
      <c r="D53" t="str">
        <f>LEFT(B53,15)</f>
        <v xml:space="preserve">A320neo V2 Pax </v>
      </c>
      <c r="E53" t="str">
        <f>MID(B53,16,100)</f>
        <v>(IBERIA)</v>
      </c>
      <c r="F53" s="3">
        <v>0</v>
      </c>
      <c r="G53" t="s">
        <v>1578</v>
      </c>
    </row>
    <row r="54" spans="1:7" x14ac:dyDescent="0.35">
      <c r="A54" t="s">
        <v>1612</v>
      </c>
      <c r="B54" t="s">
        <v>456</v>
      </c>
      <c r="C54" t="s">
        <v>12</v>
      </c>
      <c r="D54" t="str">
        <f>LEFT(B54,15)</f>
        <v xml:space="preserve">A320neo V2 Pax </v>
      </c>
      <c r="E54" t="str">
        <f>MID(B54,16,100)</f>
        <v>(ORBIT)</v>
      </c>
      <c r="F54" s="3">
        <v>0</v>
      </c>
      <c r="G54" t="s">
        <v>1578</v>
      </c>
    </row>
    <row r="55" spans="1:7" x14ac:dyDescent="0.35">
      <c r="A55" t="s">
        <v>1612</v>
      </c>
      <c r="B55" t="s">
        <v>457</v>
      </c>
      <c r="C55" t="s">
        <v>12</v>
      </c>
      <c r="D55" t="str">
        <f>LEFT(B55,15)</f>
        <v xml:space="preserve">A320neo V2 Pax </v>
      </c>
      <c r="E55" t="str">
        <f>MID(B55,16,100)</f>
        <v>(PACIFICA)</v>
      </c>
      <c r="F55" s="3">
        <v>0</v>
      </c>
      <c r="G55" t="s">
        <v>1578</v>
      </c>
    </row>
    <row r="56" spans="1:7" x14ac:dyDescent="0.35">
      <c r="A56" t="s">
        <v>1612</v>
      </c>
      <c r="B56" t="s">
        <v>458</v>
      </c>
      <c r="C56" t="s">
        <v>12</v>
      </c>
      <c r="D56" t="str">
        <f>LEFT(B56,15)</f>
        <v xml:space="preserve">A320neo V2 Pax </v>
      </c>
      <c r="E56" t="str">
        <f>MID(B56,16,100)</f>
        <v>(SPIRIT)</v>
      </c>
      <c r="F56" s="3">
        <v>0</v>
      </c>
      <c r="G56" t="s">
        <v>1578</v>
      </c>
    </row>
    <row r="57" spans="1:7" x14ac:dyDescent="0.35">
      <c r="A57" t="s">
        <v>1612</v>
      </c>
      <c r="B57" t="s">
        <v>459</v>
      </c>
      <c r="C57" t="s">
        <v>12</v>
      </c>
      <c r="D57" t="str">
        <f>LEFT(B57,15)</f>
        <v xml:space="preserve">A320neo V2 Pax </v>
      </c>
      <c r="E57" t="str">
        <f>MID(B57,16,100)</f>
        <v>(WHITE)</v>
      </c>
      <c r="F57" s="3">
        <v>0</v>
      </c>
      <c r="G57" t="s">
        <v>1578</v>
      </c>
    </row>
    <row r="58" spans="1:7" x14ac:dyDescent="0.35">
      <c r="A58" t="s">
        <v>1612</v>
      </c>
      <c r="B58" t="s">
        <v>460</v>
      </c>
      <c r="C58" t="s">
        <v>12</v>
      </c>
      <c r="D58" t="str">
        <f>LEFT(B58,15)</f>
        <v xml:space="preserve">A320neo V2 Pax </v>
      </c>
      <c r="E58" t="str">
        <f>MID(B58,16,100)</f>
        <v>(WIZZAIR)</v>
      </c>
      <c r="F58" s="3">
        <v>0</v>
      </c>
      <c r="G58" t="s">
        <v>1578</v>
      </c>
    </row>
    <row r="59" spans="1:7" x14ac:dyDescent="0.35">
      <c r="A59" t="s">
        <v>1612</v>
      </c>
      <c r="B59" t="s">
        <v>461</v>
      </c>
      <c r="C59" t="s">
        <v>12</v>
      </c>
      <c r="D59" t="str">
        <f>LEFT(B59,15)</f>
        <v xml:space="preserve">A320neo V2 Pax </v>
      </c>
      <c r="E59" t="str">
        <f>MID(B59,16,100)</f>
        <v>(WORLD TRAVEL)</v>
      </c>
      <c r="F59" s="3">
        <v>0</v>
      </c>
      <c r="G59" t="s">
        <v>1578</v>
      </c>
    </row>
    <row r="60" spans="1:7" x14ac:dyDescent="0.35">
      <c r="A60" t="s">
        <v>1612</v>
      </c>
      <c r="B60" t="s">
        <v>1012</v>
      </c>
      <c r="C60" t="s">
        <v>12</v>
      </c>
      <c r="D60" t="str">
        <f>LEFT(B60,14)</f>
        <v>A320neo V2 VIP</v>
      </c>
      <c r="E60" t="s">
        <v>1579</v>
      </c>
      <c r="F60" s="3">
        <v>0</v>
      </c>
      <c r="G60" t="s">
        <v>1578</v>
      </c>
    </row>
    <row r="61" spans="1:7" x14ac:dyDescent="0.35">
      <c r="A61" t="s">
        <v>1612</v>
      </c>
      <c r="B61" t="s">
        <v>1013</v>
      </c>
      <c r="C61" t="s">
        <v>12</v>
      </c>
      <c r="D61" t="str">
        <f>LEFT(B61,14)</f>
        <v>A320neo V2 VIP</v>
      </c>
      <c r="E61" t="str">
        <f>MID(B61,16,100)</f>
        <v>(AIRBUS HOUSE)</v>
      </c>
      <c r="F61" s="3">
        <v>0</v>
      </c>
      <c r="G61" t="s">
        <v>1578</v>
      </c>
    </row>
    <row r="62" spans="1:7" x14ac:dyDescent="0.35">
      <c r="A62" t="s">
        <v>1612</v>
      </c>
      <c r="B62" t="s">
        <v>1014</v>
      </c>
      <c r="C62" t="s">
        <v>12</v>
      </c>
      <c r="D62" t="str">
        <f>LEFT(B62,14)</f>
        <v>A320neo V2 VIP</v>
      </c>
      <c r="E62" t="str">
        <f>MID(B62,16,100)</f>
        <v>(EASYJET)</v>
      </c>
      <c r="F62" s="3">
        <v>0</v>
      </c>
      <c r="G62" t="s">
        <v>1578</v>
      </c>
    </row>
    <row r="63" spans="1:7" x14ac:dyDescent="0.35">
      <c r="A63" t="s">
        <v>1612</v>
      </c>
      <c r="B63" t="s">
        <v>1015</v>
      </c>
      <c r="C63" t="s">
        <v>12</v>
      </c>
      <c r="D63" t="str">
        <f>LEFT(B63,14)</f>
        <v>A320neo V2 VIP</v>
      </c>
      <c r="E63" t="str">
        <f>MID(B63,16,100)</f>
        <v>(GLOBAL FREIGHT)</v>
      </c>
      <c r="F63" s="3">
        <v>0</v>
      </c>
      <c r="G63" t="s">
        <v>1578</v>
      </c>
    </row>
    <row r="64" spans="1:7" x14ac:dyDescent="0.35">
      <c r="A64" t="s">
        <v>1612</v>
      </c>
      <c r="B64" t="s">
        <v>1016</v>
      </c>
      <c r="C64" t="s">
        <v>12</v>
      </c>
      <c r="D64" t="str">
        <f>LEFT(B64,14)</f>
        <v>A320neo V2 VIP</v>
      </c>
      <c r="E64" t="str">
        <f>MID(B64,16,100)</f>
        <v>(IBERIA)</v>
      </c>
      <c r="F64" s="3">
        <v>0</v>
      </c>
      <c r="G64" t="s">
        <v>1578</v>
      </c>
    </row>
    <row r="65" spans="1:7" x14ac:dyDescent="0.35">
      <c r="A65" t="s">
        <v>1612</v>
      </c>
      <c r="B65" t="s">
        <v>1017</v>
      </c>
      <c r="C65" t="s">
        <v>12</v>
      </c>
      <c r="D65" t="str">
        <f>LEFT(B65,14)</f>
        <v>A320neo V2 VIP</v>
      </c>
      <c r="E65" t="str">
        <f>MID(B65,16,100)</f>
        <v>(ORBIT)</v>
      </c>
      <c r="F65" s="3">
        <v>0</v>
      </c>
      <c r="G65" t="s">
        <v>1578</v>
      </c>
    </row>
    <row r="66" spans="1:7" x14ac:dyDescent="0.35">
      <c r="A66" t="s">
        <v>1612</v>
      </c>
      <c r="B66" t="s">
        <v>1018</v>
      </c>
      <c r="C66" t="s">
        <v>12</v>
      </c>
      <c r="D66" t="str">
        <f>LEFT(B66,14)</f>
        <v>A320neo V2 VIP</v>
      </c>
      <c r="E66" t="str">
        <f>MID(B66,16,100)</f>
        <v>(PACIFICA)</v>
      </c>
      <c r="F66" s="3">
        <v>0</v>
      </c>
      <c r="G66" t="s">
        <v>1578</v>
      </c>
    </row>
    <row r="67" spans="1:7" x14ac:dyDescent="0.35">
      <c r="A67" t="s">
        <v>1612</v>
      </c>
      <c r="B67" t="s">
        <v>1019</v>
      </c>
      <c r="C67" t="s">
        <v>12</v>
      </c>
      <c r="D67" t="str">
        <f>LEFT(B67,14)</f>
        <v>A320neo V2 VIP</v>
      </c>
      <c r="E67" t="str">
        <f>MID(B67,16,100)</f>
        <v>(SPIRIT)</v>
      </c>
      <c r="F67" s="3">
        <v>0</v>
      </c>
      <c r="G67" t="s">
        <v>1578</v>
      </c>
    </row>
    <row r="68" spans="1:7" x14ac:dyDescent="0.35">
      <c r="A68" t="s">
        <v>1612</v>
      </c>
      <c r="B68" t="s">
        <v>1020</v>
      </c>
      <c r="C68" t="s">
        <v>12</v>
      </c>
      <c r="D68" t="str">
        <f>LEFT(B68,14)</f>
        <v>A320neo V2 VIP</v>
      </c>
      <c r="E68" t="str">
        <f>MID(B68,16,100)</f>
        <v>(WHITE)</v>
      </c>
      <c r="F68" s="3">
        <v>0</v>
      </c>
      <c r="G68" t="s">
        <v>1578</v>
      </c>
    </row>
    <row r="69" spans="1:7" x14ac:dyDescent="0.35">
      <c r="A69" t="s">
        <v>1612</v>
      </c>
      <c r="B69" t="s">
        <v>1021</v>
      </c>
      <c r="C69" t="s">
        <v>12</v>
      </c>
      <c r="D69" t="str">
        <f>LEFT(B69,14)</f>
        <v>A320neo V2 VIP</v>
      </c>
      <c r="E69" t="str">
        <f>MID(B69,16,100)</f>
        <v>(WIZZAIR)</v>
      </c>
      <c r="F69" s="3">
        <v>0</v>
      </c>
      <c r="G69" t="s">
        <v>1578</v>
      </c>
    </row>
    <row r="70" spans="1:7" x14ac:dyDescent="0.35">
      <c r="A70" t="s">
        <v>1612</v>
      </c>
      <c r="B70" t="s">
        <v>1022</v>
      </c>
      <c r="C70" t="s">
        <v>12</v>
      </c>
      <c r="D70" t="str">
        <f>LEFT(B70,14)</f>
        <v>A320neo V2 VIP</v>
      </c>
      <c r="E70" t="str">
        <f>MID(B70,16,100)</f>
        <v>(WORLD TRAVEL)</v>
      </c>
      <c r="F70" s="3">
        <v>0</v>
      </c>
      <c r="G70" t="s">
        <v>1578</v>
      </c>
    </row>
    <row r="71" spans="1:7" x14ac:dyDescent="0.35">
      <c r="A71" t="s">
        <v>1612</v>
      </c>
      <c r="B71" t="s">
        <v>1332</v>
      </c>
      <c r="C71" t="s">
        <v>12</v>
      </c>
      <c r="D71" t="str">
        <f>LEFT(B71,4)</f>
        <v>A321</v>
      </c>
      <c r="E71" t="s">
        <v>1579</v>
      </c>
      <c r="F71" s="3">
        <v>0</v>
      </c>
      <c r="G71" t="s">
        <v>1578</v>
      </c>
    </row>
    <row r="72" spans="1:7" x14ac:dyDescent="0.35">
      <c r="A72" t="s">
        <v>1612</v>
      </c>
      <c r="B72" t="s">
        <v>1333</v>
      </c>
      <c r="C72" t="s">
        <v>12</v>
      </c>
      <c r="D72" t="str">
        <f>LEFT(B72,4)</f>
        <v>A321</v>
      </c>
      <c r="E72" t="str">
        <f>MID(B72,6,100)</f>
        <v>(AIR NEW ZEALAND)</v>
      </c>
      <c r="F72" s="3">
        <v>0</v>
      </c>
      <c r="G72" t="s">
        <v>1578</v>
      </c>
    </row>
    <row r="73" spans="1:7" x14ac:dyDescent="0.35">
      <c r="A73" t="s">
        <v>1612</v>
      </c>
      <c r="B73" t="s">
        <v>1334</v>
      </c>
      <c r="C73" t="s">
        <v>12</v>
      </c>
      <c r="D73" t="str">
        <f>LEFT(B73,4)</f>
        <v>A321</v>
      </c>
      <c r="E73" t="str">
        <f>MID(B73,6,100)</f>
        <v>(AIRBUS HOUSE)</v>
      </c>
      <c r="F73" s="3">
        <v>0</v>
      </c>
      <c r="G73" t="s">
        <v>1578</v>
      </c>
    </row>
    <row r="74" spans="1:7" x14ac:dyDescent="0.35">
      <c r="A74" t="s">
        <v>1612</v>
      </c>
      <c r="B74" t="s">
        <v>1335</v>
      </c>
      <c r="C74" t="s">
        <v>12</v>
      </c>
      <c r="D74" t="str">
        <f>LEFT(B74,4)</f>
        <v>A321</v>
      </c>
      <c r="E74" t="str">
        <f>MID(B74,6,100)</f>
        <v>(EASYJET)</v>
      </c>
      <c r="F74" s="3">
        <v>0</v>
      </c>
      <c r="G74" t="s">
        <v>1578</v>
      </c>
    </row>
    <row r="75" spans="1:7" x14ac:dyDescent="0.35">
      <c r="A75" t="s">
        <v>1612</v>
      </c>
      <c r="B75" t="s">
        <v>1336</v>
      </c>
      <c r="C75" t="s">
        <v>12</v>
      </c>
      <c r="D75" t="str">
        <f>LEFT(B75,4)</f>
        <v>A321</v>
      </c>
      <c r="E75" t="str">
        <f>MID(B75,6,100)</f>
        <v>(GLOBAL FREIGHT)</v>
      </c>
      <c r="F75" s="3">
        <v>0</v>
      </c>
      <c r="G75" t="s">
        <v>1578</v>
      </c>
    </row>
    <row r="76" spans="1:7" x14ac:dyDescent="0.35">
      <c r="A76" t="s">
        <v>1612</v>
      </c>
      <c r="B76" t="s">
        <v>1337</v>
      </c>
      <c r="C76" t="s">
        <v>12</v>
      </c>
      <c r="D76" t="str">
        <f>LEFT(B76,4)</f>
        <v>A321</v>
      </c>
      <c r="E76" t="str">
        <f>MID(B76,6,100)</f>
        <v>(JET2)</v>
      </c>
      <c r="F76" s="3">
        <v>0</v>
      </c>
      <c r="G76" t="s">
        <v>1578</v>
      </c>
    </row>
    <row r="77" spans="1:7" x14ac:dyDescent="0.35">
      <c r="A77" t="s">
        <v>1612</v>
      </c>
      <c r="B77" t="s">
        <v>1338</v>
      </c>
      <c r="C77" t="s">
        <v>12</v>
      </c>
      <c r="D77" t="str">
        <f>LEFT(B77,4)</f>
        <v>A321</v>
      </c>
      <c r="E77" t="str">
        <f>MID(B77,6,100)</f>
        <v>(KLM)</v>
      </c>
      <c r="F77" s="3">
        <v>0</v>
      </c>
      <c r="G77" t="s">
        <v>1578</v>
      </c>
    </row>
    <row r="78" spans="1:7" x14ac:dyDescent="0.35">
      <c r="A78" t="s">
        <v>1612</v>
      </c>
      <c r="B78" t="s">
        <v>1339</v>
      </c>
      <c r="C78" t="s">
        <v>12</v>
      </c>
      <c r="D78" t="str">
        <f>LEFT(B78,4)</f>
        <v>A321</v>
      </c>
      <c r="E78" t="str">
        <f>MID(B78,6,100)</f>
        <v>(ORBIT)</v>
      </c>
      <c r="F78" s="3">
        <v>0</v>
      </c>
      <c r="G78" t="s">
        <v>1578</v>
      </c>
    </row>
    <row r="79" spans="1:7" x14ac:dyDescent="0.35">
      <c r="A79" t="s">
        <v>1612</v>
      </c>
      <c r="B79" t="s">
        <v>1340</v>
      </c>
      <c r="C79" t="s">
        <v>12</v>
      </c>
      <c r="D79" t="str">
        <f>LEFT(B79,4)</f>
        <v>A321</v>
      </c>
      <c r="E79" t="str">
        <f>MID(B79,6,100)</f>
        <v>(PACIFICA)</v>
      </c>
      <c r="F79" s="3">
        <v>0</v>
      </c>
      <c r="G79" t="s">
        <v>1578</v>
      </c>
    </row>
    <row r="80" spans="1:7" x14ac:dyDescent="0.35">
      <c r="A80" t="s">
        <v>1612</v>
      </c>
      <c r="B80" t="s">
        <v>1341</v>
      </c>
      <c r="C80" t="s">
        <v>12</v>
      </c>
      <c r="D80" t="str">
        <f>LEFT(B80,4)</f>
        <v>A321</v>
      </c>
      <c r="E80" t="str">
        <f>MID(B80,6,100)</f>
        <v>(SPIRIT)</v>
      </c>
      <c r="F80" s="3">
        <v>0</v>
      </c>
      <c r="G80" t="s">
        <v>1578</v>
      </c>
    </row>
    <row r="81" spans="1:7" x14ac:dyDescent="0.35">
      <c r="A81" t="s">
        <v>1612</v>
      </c>
      <c r="B81" t="s">
        <v>1342</v>
      </c>
      <c r="C81" t="s">
        <v>12</v>
      </c>
      <c r="D81" t="str">
        <f>LEFT(B81,4)</f>
        <v>A321</v>
      </c>
      <c r="E81" t="str">
        <f>MID(B81,6,100)</f>
        <v>(WHITE)</v>
      </c>
      <c r="F81" s="3">
        <v>0</v>
      </c>
      <c r="G81" t="s">
        <v>1578</v>
      </c>
    </row>
    <row r="82" spans="1:7" x14ac:dyDescent="0.35">
      <c r="A82" t="s">
        <v>1612</v>
      </c>
      <c r="B82" t="s">
        <v>1343</v>
      </c>
      <c r="C82" t="s">
        <v>12</v>
      </c>
      <c r="D82" t="str">
        <f>LEFT(B82,4)</f>
        <v>A321</v>
      </c>
      <c r="E82" t="str">
        <f>MID(B82,6,100)</f>
        <v>(WIZZ)</v>
      </c>
      <c r="F82" s="3">
        <v>0</v>
      </c>
      <c r="G82" t="s">
        <v>1578</v>
      </c>
    </row>
    <row r="83" spans="1:7" x14ac:dyDescent="0.35">
      <c r="A83" t="s">
        <v>1612</v>
      </c>
      <c r="B83" t="s">
        <v>1344</v>
      </c>
      <c r="C83" t="s">
        <v>12</v>
      </c>
      <c r="D83" t="str">
        <f>LEFT(B83,4)</f>
        <v>A321</v>
      </c>
      <c r="E83" t="str">
        <f>MID(B83,6,100)</f>
        <v>(WORLD TRAVEL)</v>
      </c>
      <c r="F83" s="3">
        <v>0</v>
      </c>
      <c r="G83" t="s">
        <v>1578</v>
      </c>
    </row>
    <row r="84" spans="1:7" x14ac:dyDescent="0.35">
      <c r="A84" t="s">
        <v>1612</v>
      </c>
      <c r="B84" t="s">
        <v>894</v>
      </c>
      <c r="C84" t="s">
        <v>12</v>
      </c>
      <c r="D84" t="str">
        <f>LEFT(B84,20)</f>
        <v>A330-200 (GE)</v>
      </c>
      <c r="E84" t="s">
        <v>1579</v>
      </c>
      <c r="F84" s="3">
        <v>0</v>
      </c>
      <c r="G84" t="s">
        <v>1578</v>
      </c>
    </row>
    <row r="85" spans="1:7" x14ac:dyDescent="0.35">
      <c r="A85" t="s">
        <v>1612</v>
      </c>
      <c r="B85" t="s">
        <v>895</v>
      </c>
      <c r="C85" t="s">
        <v>12</v>
      </c>
      <c r="D85" t="str">
        <f>LEFT(B85,13)</f>
        <v>A330-200 (GE)</v>
      </c>
      <c r="E85" t="str">
        <f>MID(B85,15,100)</f>
        <v>(200 AIRBUS GE)</v>
      </c>
      <c r="F85" s="3">
        <v>0</v>
      </c>
      <c r="G85" t="s">
        <v>1578</v>
      </c>
    </row>
    <row r="86" spans="1:7" x14ac:dyDescent="0.35">
      <c r="A86" t="s">
        <v>1612</v>
      </c>
      <c r="B86" t="s">
        <v>896</v>
      </c>
      <c r="C86" t="s">
        <v>12</v>
      </c>
      <c r="D86" t="str">
        <f>LEFT(B86,13)</f>
        <v>A330-200 (GE)</v>
      </c>
      <c r="E86" t="str">
        <f>MID(B86,15,100)</f>
        <v>(200 QATAR GE)</v>
      </c>
      <c r="F86" s="3">
        <v>0</v>
      </c>
      <c r="G86" t="s">
        <v>1578</v>
      </c>
    </row>
    <row r="87" spans="1:7" x14ac:dyDescent="0.35">
      <c r="A87" t="s">
        <v>1612</v>
      </c>
      <c r="B87" t="s">
        <v>897</v>
      </c>
      <c r="C87" t="s">
        <v>12</v>
      </c>
      <c r="D87" t="str">
        <f>LEFT(B87,13)</f>
        <v>A330-200 (GE)</v>
      </c>
      <c r="E87" t="str">
        <f>MID(B87,15,100)</f>
        <v>(200 WHITE GE)</v>
      </c>
      <c r="F87" s="3">
        <v>0</v>
      </c>
      <c r="G87" t="s">
        <v>1578</v>
      </c>
    </row>
    <row r="88" spans="1:7" x14ac:dyDescent="0.35">
      <c r="A88" t="s">
        <v>1612</v>
      </c>
      <c r="B88" t="s">
        <v>827</v>
      </c>
      <c r="C88" t="s">
        <v>12</v>
      </c>
      <c r="D88" t="str">
        <f>LEFT(B88,13)</f>
        <v>A330-200 (RR)</v>
      </c>
      <c r="E88" t="s">
        <v>1579</v>
      </c>
      <c r="F88" s="3">
        <v>0</v>
      </c>
      <c r="G88" t="s">
        <v>1575</v>
      </c>
    </row>
    <row r="89" spans="1:7" x14ac:dyDescent="0.35">
      <c r="A89" t="s">
        <v>1612</v>
      </c>
      <c r="B89" t="s">
        <v>828</v>
      </c>
      <c r="C89" t="s">
        <v>12</v>
      </c>
      <c r="D89" t="str">
        <f>LEFT(B89,13)</f>
        <v>A330-200 (RR)</v>
      </c>
      <c r="E89" t="str">
        <f>MID(B89,15,100)</f>
        <v>(200 AIRBUS RR)</v>
      </c>
      <c r="F89" s="3">
        <v>0</v>
      </c>
      <c r="G89" t="s">
        <v>1575</v>
      </c>
    </row>
    <row r="90" spans="1:7" x14ac:dyDescent="0.35">
      <c r="A90" t="s">
        <v>1612</v>
      </c>
      <c r="B90" t="s">
        <v>829</v>
      </c>
      <c r="C90" t="s">
        <v>12</v>
      </c>
      <c r="D90" t="str">
        <f>LEFT(B90,13)</f>
        <v>A330-200 (RR)</v>
      </c>
      <c r="E90" t="str">
        <f>MID(B90,15,100)</f>
        <v>(200 WHITE RR)</v>
      </c>
      <c r="F90" s="3">
        <v>0</v>
      </c>
      <c r="G90" t="s">
        <v>1575</v>
      </c>
    </row>
    <row r="91" spans="1:7" x14ac:dyDescent="0.35">
      <c r="A91" t="s">
        <v>1612</v>
      </c>
      <c r="B91" t="s">
        <v>945</v>
      </c>
      <c r="C91" t="s">
        <v>12</v>
      </c>
      <c r="D91" t="str">
        <f>LEFT(B91,17)</f>
        <v>A330-200 VIP (GE)</v>
      </c>
      <c r="E91" t="s">
        <v>1579</v>
      </c>
      <c r="F91" s="3">
        <v>0</v>
      </c>
      <c r="G91" t="s">
        <v>1578</v>
      </c>
    </row>
    <row r="92" spans="1:7" x14ac:dyDescent="0.35">
      <c r="A92" t="s">
        <v>1612</v>
      </c>
      <c r="B92" t="s">
        <v>946</v>
      </c>
      <c r="C92" t="s">
        <v>12</v>
      </c>
      <c r="D92" t="str">
        <f>LEFT(B92,17)</f>
        <v>A330-200 VIP (GE)</v>
      </c>
      <c r="E92" t="str">
        <f>MID(B92,19,100)</f>
        <v>(200 AIRBUS GE)</v>
      </c>
      <c r="F92" s="3">
        <v>0</v>
      </c>
      <c r="G92" t="s">
        <v>1578</v>
      </c>
    </row>
    <row r="93" spans="1:7" x14ac:dyDescent="0.35">
      <c r="A93" t="s">
        <v>1612</v>
      </c>
      <c r="B93" t="s">
        <v>947</v>
      </c>
      <c r="C93" t="s">
        <v>12</v>
      </c>
      <c r="D93" t="str">
        <f>LEFT(B93,17)</f>
        <v>A330-200 VIP (GE)</v>
      </c>
      <c r="E93" t="str">
        <f>MID(B93,19,100)</f>
        <v>(200 QATAR GE)</v>
      </c>
      <c r="F93" s="3">
        <v>0</v>
      </c>
      <c r="G93" t="s">
        <v>1578</v>
      </c>
    </row>
    <row r="94" spans="1:7" x14ac:dyDescent="0.35">
      <c r="A94" t="s">
        <v>1612</v>
      </c>
      <c r="B94" t="s">
        <v>948</v>
      </c>
      <c r="C94" t="s">
        <v>12</v>
      </c>
      <c r="D94" t="str">
        <f>LEFT(B94,17)</f>
        <v>A330-200 VIP (GE)</v>
      </c>
      <c r="E94" t="str">
        <f>MID(B94,19,100)</f>
        <v>(200 WHITE GE)</v>
      </c>
      <c r="F94" s="3">
        <v>0</v>
      </c>
      <c r="G94" t="s">
        <v>1578</v>
      </c>
    </row>
    <row r="95" spans="1:7" x14ac:dyDescent="0.35">
      <c r="A95" t="s">
        <v>1612</v>
      </c>
      <c r="B95" t="s">
        <v>998</v>
      </c>
      <c r="C95" t="s">
        <v>12</v>
      </c>
      <c r="D95" t="str">
        <f>LEFT(B95,17)</f>
        <v>A330-200 VIP (RR)</v>
      </c>
      <c r="E95" t="s">
        <v>1579</v>
      </c>
      <c r="F95" s="3">
        <v>0</v>
      </c>
      <c r="G95" t="s">
        <v>1578</v>
      </c>
    </row>
    <row r="96" spans="1:7" x14ac:dyDescent="0.35">
      <c r="A96" t="s">
        <v>1612</v>
      </c>
      <c r="B96" t="s">
        <v>999</v>
      </c>
      <c r="C96" t="s">
        <v>12</v>
      </c>
      <c r="D96" t="str">
        <f>LEFT(B96,17)</f>
        <v>A330-200 VIP (RR)</v>
      </c>
      <c r="E96" t="str">
        <f>MID(B96,19,100)</f>
        <v>(200 AIRBUS RR)</v>
      </c>
      <c r="F96" s="3">
        <v>0</v>
      </c>
      <c r="G96" t="s">
        <v>1578</v>
      </c>
    </row>
    <row r="97" spans="1:7" x14ac:dyDescent="0.35">
      <c r="A97" t="s">
        <v>1612</v>
      </c>
      <c r="B97" t="s">
        <v>1000</v>
      </c>
      <c r="C97" t="s">
        <v>12</v>
      </c>
      <c r="D97" t="str">
        <f>LEFT(B97,17)</f>
        <v>A330-200 VIP (RR)</v>
      </c>
      <c r="E97" t="str">
        <f>MID(B97,19,100)</f>
        <v>(200 WHITE RR)</v>
      </c>
      <c r="F97" s="3">
        <v>0</v>
      </c>
      <c r="G97" t="s">
        <v>1578</v>
      </c>
    </row>
    <row r="98" spans="1:7" x14ac:dyDescent="0.35">
      <c r="A98" t="s">
        <v>1612</v>
      </c>
      <c r="B98" t="s">
        <v>1196</v>
      </c>
      <c r="C98" t="s">
        <v>12</v>
      </c>
      <c r="D98" t="str">
        <f>LEFT(B98,13)</f>
        <v>A330-300 (GE)</v>
      </c>
      <c r="E98" t="s">
        <v>1579</v>
      </c>
      <c r="F98" s="3">
        <v>0</v>
      </c>
      <c r="G98" t="s">
        <v>1578</v>
      </c>
    </row>
    <row r="99" spans="1:7" x14ac:dyDescent="0.35">
      <c r="A99" t="s">
        <v>1612</v>
      </c>
      <c r="B99" t="s">
        <v>1197</v>
      </c>
      <c r="C99" t="s">
        <v>12</v>
      </c>
      <c r="D99" t="str">
        <f>LEFT(B99,13)</f>
        <v>A330-300 (GE)</v>
      </c>
      <c r="E99" t="str">
        <f>MID(B99,15,100)</f>
        <v>(300 AIRBUS GE)</v>
      </c>
      <c r="F99" s="3">
        <v>0</v>
      </c>
      <c r="G99" t="s">
        <v>1578</v>
      </c>
    </row>
    <row r="100" spans="1:7" x14ac:dyDescent="0.35">
      <c r="A100" t="s">
        <v>1612</v>
      </c>
      <c r="B100" t="s">
        <v>1198</v>
      </c>
      <c r="C100" t="s">
        <v>12</v>
      </c>
      <c r="D100" t="str">
        <f>LEFT(B100,13)</f>
        <v>A330-300 (GE)</v>
      </c>
      <c r="E100" t="str">
        <f>MID(B100,15,100)</f>
        <v>(300 IBERIA GE)</v>
      </c>
      <c r="F100" s="3">
        <v>0</v>
      </c>
      <c r="G100" t="s">
        <v>1578</v>
      </c>
    </row>
    <row r="101" spans="1:7" x14ac:dyDescent="0.35">
      <c r="A101" t="s">
        <v>1612</v>
      </c>
      <c r="B101" t="s">
        <v>1199</v>
      </c>
      <c r="C101" t="s">
        <v>12</v>
      </c>
      <c r="D101" t="str">
        <f>LEFT(B101,13)</f>
        <v>A330-300 (GE)</v>
      </c>
      <c r="E101" t="str">
        <f>MID(B101,15,100)</f>
        <v>(300 KLM GE)</v>
      </c>
      <c r="F101" s="3">
        <v>0</v>
      </c>
      <c r="G101" t="s">
        <v>1578</v>
      </c>
    </row>
    <row r="102" spans="1:7" x14ac:dyDescent="0.35">
      <c r="A102" t="s">
        <v>1612</v>
      </c>
      <c r="B102" t="s">
        <v>1200</v>
      </c>
      <c r="C102" t="s">
        <v>12</v>
      </c>
      <c r="D102" t="str">
        <f>LEFT(B102,13)</f>
        <v>A330-300 (GE)</v>
      </c>
      <c r="E102" t="str">
        <f>MID(B102,15,100)</f>
        <v>(300 KOREAN GE)</v>
      </c>
      <c r="F102" s="3">
        <v>0</v>
      </c>
      <c r="G102" t="s">
        <v>1578</v>
      </c>
    </row>
    <row r="103" spans="1:7" x14ac:dyDescent="0.35">
      <c r="A103" t="s">
        <v>1612</v>
      </c>
      <c r="B103" t="s">
        <v>1201</v>
      </c>
      <c r="C103" t="s">
        <v>12</v>
      </c>
      <c r="D103" t="str">
        <f>LEFT(B103,13)</f>
        <v>A330-300 (GE)</v>
      </c>
      <c r="E103" t="str">
        <f>MID(B103,15,100)</f>
        <v>(300 MALAYSIA GE)</v>
      </c>
      <c r="F103" s="3">
        <v>0</v>
      </c>
      <c r="G103" t="s">
        <v>1578</v>
      </c>
    </row>
    <row r="104" spans="1:7" x14ac:dyDescent="0.35">
      <c r="A104" t="s">
        <v>1612</v>
      </c>
      <c r="B104" t="s">
        <v>1202</v>
      </c>
      <c r="C104" t="s">
        <v>12</v>
      </c>
      <c r="D104" t="str">
        <f>LEFT(B104,13)</f>
        <v>A330-300 (GE)</v>
      </c>
      <c r="E104" t="str">
        <f>MID(B104,15,100)</f>
        <v>(300 QATAR GE)</v>
      </c>
      <c r="F104" s="3">
        <v>0</v>
      </c>
      <c r="G104" t="s">
        <v>1578</v>
      </c>
    </row>
    <row r="105" spans="1:7" x14ac:dyDescent="0.35">
      <c r="A105" t="s">
        <v>1612</v>
      </c>
      <c r="B105" t="s">
        <v>1203</v>
      </c>
      <c r="C105" t="s">
        <v>12</v>
      </c>
      <c r="D105" t="str">
        <f>LEFT(B105,13)</f>
        <v>A330-300 (GE)</v>
      </c>
      <c r="E105" t="str">
        <f>MID(B105,15,100)</f>
        <v>(300 WHITE GE)</v>
      </c>
      <c r="F105" s="3">
        <v>0</v>
      </c>
      <c r="G105" t="s">
        <v>1578</v>
      </c>
    </row>
    <row r="106" spans="1:7" x14ac:dyDescent="0.35">
      <c r="A106" t="s">
        <v>1612</v>
      </c>
      <c r="B106" t="s">
        <v>1204</v>
      </c>
      <c r="C106" t="s">
        <v>12</v>
      </c>
      <c r="D106" t="str">
        <f>LEFT(B106,13)</f>
        <v>A330-300 (RR)</v>
      </c>
      <c r="E106" t="s">
        <v>1579</v>
      </c>
      <c r="F106" s="3">
        <v>0</v>
      </c>
      <c r="G106" t="s">
        <v>1578</v>
      </c>
    </row>
    <row r="107" spans="1:7" x14ac:dyDescent="0.35">
      <c r="A107" t="s">
        <v>1612</v>
      </c>
      <c r="B107" t="s">
        <v>1205</v>
      </c>
      <c r="C107" t="s">
        <v>12</v>
      </c>
      <c r="D107" t="str">
        <f>LEFT(B107,13)</f>
        <v>A330-300 (RR)</v>
      </c>
      <c r="E107" t="str">
        <f>MID(B107,15,100)</f>
        <v>(300 AIRBUS RR)</v>
      </c>
      <c r="F107" s="3">
        <v>0</v>
      </c>
      <c r="G107" t="s">
        <v>1578</v>
      </c>
    </row>
    <row r="108" spans="1:7" x14ac:dyDescent="0.35">
      <c r="A108" t="s">
        <v>1612</v>
      </c>
      <c r="B108" t="s">
        <v>1206</v>
      </c>
      <c r="C108" t="s">
        <v>12</v>
      </c>
      <c r="D108" t="str">
        <f>LEFT(B108,13)</f>
        <v>A330-300 (RR)</v>
      </c>
      <c r="E108" t="str">
        <f>MID(B108,15,100)</f>
        <v>(300 BRUSSELS RR)</v>
      </c>
      <c r="F108" s="3">
        <v>0</v>
      </c>
      <c r="G108" t="s">
        <v>1578</v>
      </c>
    </row>
    <row r="109" spans="1:7" x14ac:dyDescent="0.35">
      <c r="A109" t="s">
        <v>1612</v>
      </c>
      <c r="B109" t="s">
        <v>1207</v>
      </c>
      <c r="C109" t="s">
        <v>12</v>
      </c>
      <c r="D109" t="str">
        <f>LEFT(B109,13)</f>
        <v>A330-300 (RR)</v>
      </c>
      <c r="E109" t="str">
        <f>MID(B109,15,100)</f>
        <v>(300 WHITE RR)</v>
      </c>
      <c r="F109" s="3">
        <v>0</v>
      </c>
      <c r="G109" t="s">
        <v>1578</v>
      </c>
    </row>
    <row r="110" spans="1:7" x14ac:dyDescent="0.35">
      <c r="A110" t="s">
        <v>1612</v>
      </c>
      <c r="B110" t="s">
        <v>745</v>
      </c>
      <c r="C110" t="s">
        <v>12</v>
      </c>
      <c r="D110" t="str">
        <f>LEFT(B110,19)</f>
        <v>A330-300 VIP (GE)</v>
      </c>
      <c r="E110" t="s">
        <v>1579</v>
      </c>
      <c r="F110" s="3">
        <v>0</v>
      </c>
      <c r="G110" t="s">
        <v>1578</v>
      </c>
    </row>
    <row r="111" spans="1:7" x14ac:dyDescent="0.35">
      <c r="A111" t="s">
        <v>1612</v>
      </c>
      <c r="B111" t="s">
        <v>746</v>
      </c>
      <c r="C111" t="s">
        <v>12</v>
      </c>
      <c r="D111" t="str">
        <f>LEFT(B111,17)</f>
        <v>A330-300 VIP (GE)</v>
      </c>
      <c r="E111" t="str">
        <f>MID(B111,19,100)</f>
        <v>(300 AIRBUS GE)</v>
      </c>
      <c r="F111" s="3">
        <v>0</v>
      </c>
      <c r="G111" t="s">
        <v>1578</v>
      </c>
    </row>
    <row r="112" spans="1:7" x14ac:dyDescent="0.35">
      <c r="A112" t="s">
        <v>1612</v>
      </c>
      <c r="B112" t="s">
        <v>747</v>
      </c>
      <c r="C112" t="s">
        <v>12</v>
      </c>
      <c r="D112" t="str">
        <f>LEFT(B112,17)</f>
        <v>A330-300 VIP (GE)</v>
      </c>
      <c r="E112" t="str">
        <f>MID(B112,19,100)</f>
        <v>(300 IBERIA GE)</v>
      </c>
      <c r="F112" s="3">
        <v>0</v>
      </c>
      <c r="G112" t="s">
        <v>1578</v>
      </c>
    </row>
    <row r="113" spans="1:7" x14ac:dyDescent="0.35">
      <c r="A113" t="s">
        <v>1612</v>
      </c>
      <c r="B113" t="s">
        <v>748</v>
      </c>
      <c r="C113" t="s">
        <v>12</v>
      </c>
      <c r="D113" t="str">
        <f>LEFT(B113,17)</f>
        <v>A330-300 VIP (GE)</v>
      </c>
      <c r="E113" t="str">
        <f>MID(B113,19,100)</f>
        <v>(300 KLM GE)</v>
      </c>
      <c r="F113" s="3">
        <v>0</v>
      </c>
      <c r="G113" t="s">
        <v>1578</v>
      </c>
    </row>
    <row r="114" spans="1:7" x14ac:dyDescent="0.35">
      <c r="A114" t="s">
        <v>1612</v>
      </c>
      <c r="B114" t="s">
        <v>749</v>
      </c>
      <c r="C114" t="s">
        <v>12</v>
      </c>
      <c r="D114" t="str">
        <f>LEFT(B114,17)</f>
        <v>A330-300 VIP (GE)</v>
      </c>
      <c r="E114" t="str">
        <f>MID(B114,19,100)</f>
        <v>(300 KOREAN GE)</v>
      </c>
      <c r="F114" s="3">
        <v>0</v>
      </c>
      <c r="G114" t="s">
        <v>1578</v>
      </c>
    </row>
    <row r="115" spans="1:7" x14ac:dyDescent="0.35">
      <c r="A115" t="s">
        <v>1612</v>
      </c>
      <c r="B115" t="s">
        <v>750</v>
      </c>
      <c r="C115" t="s">
        <v>12</v>
      </c>
      <c r="D115" t="str">
        <f>LEFT(B115,17)</f>
        <v>A330-300 VIP (GE)</v>
      </c>
      <c r="E115" t="str">
        <f>MID(B115,19,100)</f>
        <v>(300 MALAYSIA GE)</v>
      </c>
      <c r="F115" s="3">
        <v>0</v>
      </c>
      <c r="G115" t="s">
        <v>1578</v>
      </c>
    </row>
    <row r="116" spans="1:7" x14ac:dyDescent="0.35">
      <c r="A116" t="s">
        <v>1612</v>
      </c>
      <c r="B116" t="s">
        <v>751</v>
      </c>
      <c r="C116" t="s">
        <v>12</v>
      </c>
      <c r="D116" t="str">
        <f>LEFT(B116,17)</f>
        <v>A330-300 VIP (GE)</v>
      </c>
      <c r="E116" t="str">
        <f>MID(B116,19,100)</f>
        <v>(300 QATAR GE)</v>
      </c>
      <c r="F116" s="3">
        <v>0</v>
      </c>
      <c r="G116" t="s">
        <v>1578</v>
      </c>
    </row>
    <row r="117" spans="1:7" x14ac:dyDescent="0.35">
      <c r="A117" t="s">
        <v>1612</v>
      </c>
      <c r="B117" t="s">
        <v>752</v>
      </c>
      <c r="C117" t="s">
        <v>12</v>
      </c>
      <c r="D117" t="str">
        <f>LEFT(B117,17)</f>
        <v>A330-300 VIP (GE)</v>
      </c>
      <c r="E117" t="str">
        <f>MID(B117,19,100)</f>
        <v>(300 WHITE GE)</v>
      </c>
      <c r="F117" s="3">
        <v>0</v>
      </c>
      <c r="G117" t="s">
        <v>1578</v>
      </c>
    </row>
    <row r="118" spans="1:7" x14ac:dyDescent="0.35">
      <c r="A118" t="s">
        <v>1612</v>
      </c>
      <c r="B118" t="s">
        <v>755</v>
      </c>
      <c r="C118" t="s">
        <v>12</v>
      </c>
      <c r="D118" t="str">
        <f>LEFT(B118,20)</f>
        <v>A330-300 VIP (RR)</v>
      </c>
      <c r="E118" t="s">
        <v>1579</v>
      </c>
      <c r="F118" s="3">
        <v>0</v>
      </c>
      <c r="G118" t="s">
        <v>1578</v>
      </c>
    </row>
    <row r="119" spans="1:7" x14ac:dyDescent="0.35">
      <c r="A119" t="s">
        <v>1612</v>
      </c>
      <c r="B119" t="s">
        <v>756</v>
      </c>
      <c r="C119" t="s">
        <v>12</v>
      </c>
      <c r="D119" t="str">
        <f>LEFT(B119,18)</f>
        <v xml:space="preserve">A330-300 VIP (RR) </v>
      </c>
      <c r="E119" t="str">
        <f>MID(B119,19,100)</f>
        <v>(300 AIRBUS RR)</v>
      </c>
      <c r="F119" s="3">
        <v>0</v>
      </c>
      <c r="G119" t="s">
        <v>1578</v>
      </c>
    </row>
    <row r="120" spans="1:7" x14ac:dyDescent="0.35">
      <c r="A120" t="s">
        <v>1612</v>
      </c>
      <c r="B120" t="s">
        <v>757</v>
      </c>
      <c r="C120" t="s">
        <v>12</v>
      </c>
      <c r="D120" t="str">
        <f>LEFT(B120,18)</f>
        <v xml:space="preserve">A330-300 VIP (RR) </v>
      </c>
      <c r="E120" t="str">
        <f>MID(B120,19,100)</f>
        <v>(300 BRUSSELS RR)</v>
      </c>
      <c r="F120" s="3">
        <v>0</v>
      </c>
      <c r="G120" t="s">
        <v>1578</v>
      </c>
    </row>
    <row r="121" spans="1:7" x14ac:dyDescent="0.35">
      <c r="A121" t="s">
        <v>1612</v>
      </c>
      <c r="B121" t="s">
        <v>758</v>
      </c>
      <c r="C121" t="s">
        <v>12</v>
      </c>
      <c r="D121" t="str">
        <f>LEFT(B121,18)</f>
        <v xml:space="preserve">A330-300 VIP (RR) </v>
      </c>
      <c r="E121" t="str">
        <f>MID(B121,19,100)</f>
        <v>(300 WHITE RR)</v>
      </c>
      <c r="F121" s="3">
        <v>0</v>
      </c>
      <c r="G121" t="s">
        <v>1578</v>
      </c>
    </row>
    <row r="122" spans="1:7" x14ac:dyDescent="0.35">
      <c r="A122" t="s">
        <v>1612</v>
      </c>
      <c r="B122" t="s">
        <v>697</v>
      </c>
      <c r="C122" t="s">
        <v>12</v>
      </c>
      <c r="D122" t="str">
        <f>LEFT(B122,20)</f>
        <v>A330-300P2F (GE)</v>
      </c>
      <c r="E122" t="s">
        <v>1579</v>
      </c>
      <c r="F122" s="3">
        <v>0</v>
      </c>
      <c r="G122" t="s">
        <v>1578</v>
      </c>
    </row>
    <row r="123" spans="1:7" x14ac:dyDescent="0.35">
      <c r="A123" t="s">
        <v>1612</v>
      </c>
      <c r="B123" t="s">
        <v>698</v>
      </c>
      <c r="C123" t="s">
        <v>12</v>
      </c>
      <c r="D123" t="str">
        <f>LEFT(B123,16)</f>
        <v>A330-300P2F (GE)</v>
      </c>
      <c r="E123" t="str">
        <f>MID(B123,18,100)</f>
        <v>(P2F AIRBUS GE)</v>
      </c>
      <c r="F123" s="3">
        <v>0</v>
      </c>
      <c r="G123" t="s">
        <v>1578</v>
      </c>
    </row>
    <row r="124" spans="1:7" x14ac:dyDescent="0.35">
      <c r="A124" t="s">
        <v>1612</v>
      </c>
      <c r="B124" t="s">
        <v>699</v>
      </c>
      <c r="C124" t="s">
        <v>12</v>
      </c>
      <c r="D124" t="str">
        <f>LEFT(B124,16)</f>
        <v>A330-300P2F (GE)</v>
      </c>
      <c r="E124" t="str">
        <f>MID(B124,18,100)</f>
        <v>(P2F WHITE GE)</v>
      </c>
      <c r="F124" s="3">
        <v>0</v>
      </c>
      <c r="G124" t="s">
        <v>1578</v>
      </c>
    </row>
    <row r="125" spans="1:7" x14ac:dyDescent="0.35">
      <c r="A125" t="s">
        <v>1612</v>
      </c>
      <c r="B125" t="s">
        <v>714</v>
      </c>
      <c r="C125" t="s">
        <v>12</v>
      </c>
      <c r="D125" t="str">
        <f>LEFT(B125,16)</f>
        <v>A330-300P2F (RR)</v>
      </c>
      <c r="E125" t="s">
        <v>1579</v>
      </c>
      <c r="F125" s="3">
        <v>0</v>
      </c>
      <c r="G125" t="s">
        <v>1578</v>
      </c>
    </row>
    <row r="126" spans="1:7" x14ac:dyDescent="0.35">
      <c r="A126" t="s">
        <v>1612</v>
      </c>
      <c r="B126" t="s">
        <v>715</v>
      </c>
      <c r="C126" t="s">
        <v>12</v>
      </c>
      <c r="D126" t="str">
        <f>LEFT(B126,16)</f>
        <v>A330-300P2F (RR)</v>
      </c>
      <c r="E126" t="str">
        <f>MID(B126,18,100)</f>
        <v>(P2F AIRBUS RR)</v>
      </c>
      <c r="F126" s="3">
        <v>0</v>
      </c>
      <c r="G126" t="s">
        <v>1578</v>
      </c>
    </row>
    <row r="127" spans="1:7" x14ac:dyDescent="0.35">
      <c r="A127" t="s">
        <v>1612</v>
      </c>
      <c r="B127" t="s">
        <v>716</v>
      </c>
      <c r="C127" t="s">
        <v>12</v>
      </c>
      <c r="D127" t="str">
        <f>LEFT(B127,16)</f>
        <v>A330-300P2F (RR)</v>
      </c>
      <c r="E127" t="str">
        <f>MID(B127,18,100)</f>
        <v>(P2F WHITE RR)</v>
      </c>
      <c r="F127" s="3">
        <v>0</v>
      </c>
      <c r="G127" t="s">
        <v>1578</v>
      </c>
    </row>
    <row r="128" spans="1:7" x14ac:dyDescent="0.35">
      <c r="A128" t="s">
        <v>1612</v>
      </c>
      <c r="B128" t="s">
        <v>1297</v>
      </c>
      <c r="C128" t="s">
        <v>12</v>
      </c>
      <c r="D128" t="str">
        <f>LEFT(B128,13)</f>
        <v>A330-BelugaXL</v>
      </c>
      <c r="E128" t="s">
        <v>1579</v>
      </c>
      <c r="F128" s="3">
        <v>0</v>
      </c>
      <c r="G128" t="s">
        <v>1578</v>
      </c>
    </row>
    <row r="129" spans="1:7" x14ac:dyDescent="0.35">
      <c r="A129" t="s">
        <v>1612</v>
      </c>
      <c r="B129" t="s">
        <v>1298</v>
      </c>
      <c r="C129" t="s">
        <v>12</v>
      </c>
      <c r="D129" t="str">
        <f>LEFT(B129,13)</f>
        <v>A330-BelugaXL</v>
      </c>
      <c r="E129" t="str">
        <f>MID(B129,15,100)</f>
        <v>(F-GXLG 1)</v>
      </c>
      <c r="F129" s="3">
        <v>0</v>
      </c>
      <c r="G129" t="s">
        <v>1578</v>
      </c>
    </row>
    <row r="130" spans="1:7" x14ac:dyDescent="0.35">
      <c r="A130" t="s">
        <v>1612</v>
      </c>
      <c r="B130" t="s">
        <v>1299</v>
      </c>
      <c r="C130" t="s">
        <v>12</v>
      </c>
      <c r="D130" t="str">
        <f>LEFT(B130,13)</f>
        <v>A330-BelugaXL</v>
      </c>
      <c r="E130" t="str">
        <f>MID(B130,15,100)</f>
        <v>(F-GXLH 2)</v>
      </c>
      <c r="F130" s="3">
        <v>0</v>
      </c>
      <c r="G130" t="s">
        <v>1578</v>
      </c>
    </row>
    <row r="131" spans="1:7" x14ac:dyDescent="0.35">
      <c r="A131" t="s">
        <v>1612</v>
      </c>
      <c r="B131" t="s">
        <v>1300</v>
      </c>
      <c r="C131" t="s">
        <v>12</v>
      </c>
      <c r="D131" t="str">
        <f>LEFT(B131,13)</f>
        <v>A330-BelugaXL</v>
      </c>
      <c r="E131" t="str">
        <f>MID(B131,15,100)</f>
        <v>(F-GXLI 3)</v>
      </c>
      <c r="F131" s="3">
        <v>0</v>
      </c>
      <c r="G131" t="s">
        <v>1578</v>
      </c>
    </row>
    <row r="132" spans="1:7" x14ac:dyDescent="0.35">
      <c r="A132" t="s">
        <v>1612</v>
      </c>
      <c r="B132" t="s">
        <v>1301</v>
      </c>
      <c r="C132" t="s">
        <v>12</v>
      </c>
      <c r="D132" t="str">
        <f>LEFT(B132,13)</f>
        <v>A330-BelugaXL</v>
      </c>
      <c r="E132" t="str">
        <f>MID(B132,15,100)</f>
        <v>(F-GXLJ 4)</v>
      </c>
      <c r="F132" s="3">
        <v>0</v>
      </c>
      <c r="G132" t="s">
        <v>1578</v>
      </c>
    </row>
    <row r="133" spans="1:7" x14ac:dyDescent="0.35">
      <c r="A133" t="s">
        <v>1612</v>
      </c>
      <c r="B133" t="s">
        <v>1302</v>
      </c>
      <c r="C133" t="s">
        <v>12</v>
      </c>
      <c r="D133" t="str">
        <f>LEFT(B133,13)</f>
        <v>A330-BelugaXL</v>
      </c>
      <c r="E133" t="str">
        <f>MID(B133,15,100)</f>
        <v>(F-GXLK 5)</v>
      </c>
      <c r="F133" s="3">
        <v>0</v>
      </c>
      <c r="G133" t="s">
        <v>1578</v>
      </c>
    </row>
    <row r="134" spans="1:7" x14ac:dyDescent="0.35">
      <c r="A134" t="s">
        <v>1612</v>
      </c>
      <c r="B134" t="s">
        <v>1303</v>
      </c>
      <c r="C134" t="s">
        <v>12</v>
      </c>
      <c r="D134" t="str">
        <f>LEFT(B134,13)</f>
        <v>A330-BelugaXL</v>
      </c>
      <c r="E134" t="str">
        <f>MID(B134,15,100)</f>
        <v>(F-GXLO 6)</v>
      </c>
      <c r="F134" s="3">
        <v>0</v>
      </c>
      <c r="G134" t="s">
        <v>1578</v>
      </c>
    </row>
    <row r="135" spans="1:7" x14ac:dyDescent="0.35">
      <c r="A135" t="s">
        <v>1612</v>
      </c>
      <c r="B135" t="s">
        <v>1304</v>
      </c>
      <c r="C135" t="s">
        <v>12</v>
      </c>
      <c r="D135" t="str">
        <f>LEFT(B135,13)</f>
        <v>A330-BelugaXL</v>
      </c>
      <c r="E135" t="str">
        <f>MID(B135,15,100)</f>
        <v>(F-WBXL)</v>
      </c>
      <c r="F135" s="3">
        <v>0</v>
      </c>
      <c r="G135" t="s">
        <v>1578</v>
      </c>
    </row>
    <row r="136" spans="1:7" x14ac:dyDescent="0.35">
      <c r="A136" t="s">
        <v>1612</v>
      </c>
      <c r="B136" t="s">
        <v>1305</v>
      </c>
      <c r="C136" t="s">
        <v>12</v>
      </c>
      <c r="D136" t="str">
        <f>LEFT(B136,13)</f>
        <v>A330-BelugaXL</v>
      </c>
      <c r="E136" t="str">
        <f>MID(B136,15,100)</f>
        <v>(WHITE)</v>
      </c>
      <c r="F136" s="3">
        <v>0</v>
      </c>
      <c r="G136" t="s">
        <v>1578</v>
      </c>
    </row>
    <row r="137" spans="1:7" x14ac:dyDescent="0.35">
      <c r="A137" t="s">
        <v>1612</v>
      </c>
      <c r="B137" t="s">
        <v>1319</v>
      </c>
      <c r="C137" t="s">
        <v>12</v>
      </c>
      <c r="D137" t="str">
        <f>LEFT(B137,11)</f>
        <v>A400M Cargo</v>
      </c>
      <c r="E137" t="s">
        <v>1579</v>
      </c>
      <c r="F137" s="3">
        <v>0</v>
      </c>
      <c r="G137" t="s">
        <v>1583</v>
      </c>
    </row>
    <row r="138" spans="1:7" x14ac:dyDescent="0.35">
      <c r="A138" t="s">
        <v>1612</v>
      </c>
      <c r="B138" t="s">
        <v>1320</v>
      </c>
      <c r="C138" t="s">
        <v>12</v>
      </c>
      <c r="D138" t="str">
        <f>LEFT(B138,11)</f>
        <v>A400M Cargo</v>
      </c>
      <c r="E138" t="str">
        <f>MID(B138,13,100)</f>
        <v>(A400M EC-406)</v>
      </c>
      <c r="F138" s="3">
        <v>0</v>
      </c>
      <c r="G138" t="s">
        <v>1583</v>
      </c>
    </row>
    <row r="139" spans="1:7" x14ac:dyDescent="0.35">
      <c r="A139" t="s">
        <v>1612</v>
      </c>
      <c r="B139" t="s">
        <v>724</v>
      </c>
      <c r="C139" t="s">
        <v>1577</v>
      </c>
      <c r="D139" t="str">
        <f>LEFT(B139,33)</f>
        <v>AT802 Aerial Application Sprayer</v>
      </c>
      <c r="E139" t="s">
        <v>1579</v>
      </c>
      <c r="F139" s="3">
        <v>0</v>
      </c>
      <c r="G139" t="s">
        <v>1575</v>
      </c>
    </row>
    <row r="140" spans="1:7" x14ac:dyDescent="0.35">
      <c r="A140" t="s">
        <v>1612</v>
      </c>
      <c r="B140" t="s">
        <v>725</v>
      </c>
      <c r="C140" t="s">
        <v>1577</v>
      </c>
      <c r="D140" t="str">
        <f>LEFT(B140,33)</f>
        <v xml:space="preserve">AT802 Aerial Application Sprayer </v>
      </c>
      <c r="E140" t="str">
        <f>MID(B140,34,100)</f>
        <v>(AGRICULTURAL_ADAPTIVE INTL_01)</v>
      </c>
      <c r="F140" s="3">
        <v>0</v>
      </c>
      <c r="G140" t="s">
        <v>1575</v>
      </c>
    </row>
    <row r="141" spans="1:7" x14ac:dyDescent="0.35">
      <c r="A141" t="s">
        <v>1612</v>
      </c>
      <c r="B141" t="s">
        <v>726</v>
      </c>
      <c r="C141" t="s">
        <v>1577</v>
      </c>
      <c r="D141" t="str">
        <f>LEFT(B141,33)</f>
        <v xml:space="preserve">AT802 Aerial Application Sprayer </v>
      </c>
      <c r="E141" t="str">
        <f>MID(B141,34,100)</f>
        <v>(AGRICULTURAL FREELANCE_01)</v>
      </c>
      <c r="F141" s="3">
        <v>0</v>
      </c>
      <c r="G141" t="s">
        <v>1575</v>
      </c>
    </row>
    <row r="142" spans="1:7" x14ac:dyDescent="0.35">
      <c r="A142" t="s">
        <v>1612</v>
      </c>
      <c r="B142" t="s">
        <v>727</v>
      </c>
      <c r="C142" t="s">
        <v>1577</v>
      </c>
      <c r="D142" t="str">
        <f>LEFT(B142,33)</f>
        <v xml:space="preserve">AT802 Aerial Application Sprayer </v>
      </c>
      <c r="E142" t="str">
        <f>MID(B142,34,100)</f>
        <v>(AGRICULTURAL_STATIC_01)</v>
      </c>
      <c r="F142" s="3">
        <v>0</v>
      </c>
      <c r="G142" t="s">
        <v>1575</v>
      </c>
    </row>
    <row r="143" spans="1:7" x14ac:dyDescent="0.35">
      <c r="A143" t="s">
        <v>1612</v>
      </c>
      <c r="B143" t="s">
        <v>728</v>
      </c>
      <c r="C143" t="s">
        <v>1577</v>
      </c>
      <c r="D143" t="str">
        <f>LEFT(B143,33)</f>
        <v xml:space="preserve">AT802 Aerial Application Sprayer </v>
      </c>
      <c r="E143" t="str">
        <f>MID(B143,34,100)</f>
        <v>(OFFICIAL_STATIC_01)</v>
      </c>
      <c r="F143" s="3">
        <v>0</v>
      </c>
      <c r="G143" t="s">
        <v>1575</v>
      </c>
    </row>
    <row r="144" spans="1:7" x14ac:dyDescent="0.35">
      <c r="A144" t="s">
        <v>1612</v>
      </c>
      <c r="B144" t="s">
        <v>1095</v>
      </c>
      <c r="C144" t="s">
        <v>1577</v>
      </c>
      <c r="D144" t="str">
        <f>LEFT(B144,18)</f>
        <v>AT802 Firefighting</v>
      </c>
      <c r="E144" t="s">
        <v>1579</v>
      </c>
      <c r="F144" s="3">
        <v>0</v>
      </c>
      <c r="G144" t="s">
        <v>1575</v>
      </c>
    </row>
    <row r="145" spans="1:7" x14ac:dyDescent="0.35">
      <c r="A145" t="s">
        <v>1612</v>
      </c>
      <c r="B145" t="s">
        <v>1096</v>
      </c>
      <c r="C145" t="s">
        <v>1577</v>
      </c>
      <c r="D145" t="str">
        <f>LEFT(B145,18)</f>
        <v>AT802 Firefighting</v>
      </c>
      <c r="E145" t="str">
        <f>MID(B145,20,100)</f>
        <v>(FIREFIGHTING_ADAPTIVE INTL_01)</v>
      </c>
      <c r="F145" s="3">
        <v>0</v>
      </c>
      <c r="G145" t="s">
        <v>1575</v>
      </c>
    </row>
    <row r="146" spans="1:7" x14ac:dyDescent="0.35">
      <c r="A146" t="s">
        <v>1612</v>
      </c>
      <c r="B146" t="s">
        <v>1097</v>
      </c>
      <c r="C146" t="s">
        <v>1577</v>
      </c>
      <c r="D146" t="str">
        <f>LEFT(B146,18)</f>
        <v>AT802 Firefighting</v>
      </c>
      <c r="E146" t="str">
        <f>MID(B146,20,100)</f>
        <v>(FIREFIGHTING FREELANCE 01)</v>
      </c>
      <c r="F146" s="3">
        <v>0</v>
      </c>
      <c r="G146" t="s">
        <v>1575</v>
      </c>
    </row>
    <row r="147" spans="1:7" x14ac:dyDescent="0.35">
      <c r="A147" t="s">
        <v>1612</v>
      </c>
      <c r="B147" t="s">
        <v>1098</v>
      </c>
      <c r="C147" t="s">
        <v>1577</v>
      </c>
      <c r="D147" t="str">
        <f>LEFT(B147,18)</f>
        <v>AT802 Firefighting</v>
      </c>
      <c r="E147" t="str">
        <f>MID(B147,20,100)</f>
        <v>(OFFICIAL_STATIC_01)</v>
      </c>
      <c r="F147" s="3">
        <v>0</v>
      </c>
      <c r="G147" t="s">
        <v>1575</v>
      </c>
    </row>
    <row r="148" spans="1:7" x14ac:dyDescent="0.35">
      <c r="A148" t="s">
        <v>1612</v>
      </c>
      <c r="B148" t="s">
        <v>1099</v>
      </c>
      <c r="C148" t="s">
        <v>1577</v>
      </c>
      <c r="D148" t="str">
        <f>LEFT(B148,18)</f>
        <v>AT802 Firefighting</v>
      </c>
      <c r="E148" t="str">
        <f>MID(B148,20,100)</f>
        <v>(OFFICIAL_STATIC_02)</v>
      </c>
      <c r="F148" s="3">
        <v>0</v>
      </c>
      <c r="G148" t="s">
        <v>1575</v>
      </c>
    </row>
    <row r="149" spans="1:7" x14ac:dyDescent="0.35">
      <c r="A149" t="s">
        <v>1612</v>
      </c>
      <c r="B149" t="s">
        <v>1100</v>
      </c>
      <c r="C149" t="s">
        <v>1577</v>
      </c>
      <c r="D149" t="str">
        <f>LEFT(B149,18)</f>
        <v>AT802 Firefighting</v>
      </c>
      <c r="E149" t="str">
        <f>MID(B149,20,100)</f>
        <v>(OFFICIAL_STATIC_03)</v>
      </c>
      <c r="F149" s="3">
        <v>0</v>
      </c>
      <c r="G149" t="s">
        <v>1575</v>
      </c>
    </row>
    <row r="150" spans="1:7" x14ac:dyDescent="0.35">
      <c r="A150" t="s">
        <v>1612</v>
      </c>
      <c r="B150" t="s">
        <v>1324</v>
      </c>
      <c r="C150" t="s">
        <v>1577</v>
      </c>
      <c r="D150" t="str">
        <f>LEFT(B150,14)</f>
        <v>Aviat Pitts S1</v>
      </c>
      <c r="E150" t="s">
        <v>1579</v>
      </c>
      <c r="F150" s="3">
        <v>0</v>
      </c>
      <c r="G150" t="s">
        <v>1575</v>
      </c>
    </row>
    <row r="151" spans="1:7" x14ac:dyDescent="0.35">
      <c r="A151" t="s">
        <v>1612</v>
      </c>
      <c r="B151" t="s">
        <v>1325</v>
      </c>
      <c r="C151" t="s">
        <v>1577</v>
      </c>
      <c r="D151" t="str">
        <f>LEFT(B151,14)</f>
        <v>Aviat Pitts S1</v>
      </c>
      <c r="E151" t="str">
        <f>MID(B151,16,100)</f>
        <v>(LIVERY 01)</v>
      </c>
      <c r="F151" s="3">
        <v>0</v>
      </c>
      <c r="G151" t="s">
        <v>1575</v>
      </c>
    </row>
    <row r="152" spans="1:7" x14ac:dyDescent="0.35">
      <c r="A152" t="s">
        <v>1612</v>
      </c>
      <c r="B152" t="s">
        <v>1326</v>
      </c>
      <c r="C152" t="s">
        <v>1577</v>
      </c>
      <c r="D152" t="str">
        <f>LEFT(B152,14)</f>
        <v>Aviat Pitts S1</v>
      </c>
      <c r="E152" t="str">
        <f>MID(B152,16,100)</f>
        <v>(LIVERY 02)</v>
      </c>
      <c r="F152" s="3">
        <v>0</v>
      </c>
      <c r="G152" t="s">
        <v>1575</v>
      </c>
    </row>
    <row r="153" spans="1:7" x14ac:dyDescent="0.35">
      <c r="A153" t="s">
        <v>1612</v>
      </c>
      <c r="B153" t="s">
        <v>1327</v>
      </c>
      <c r="C153" t="s">
        <v>1577</v>
      </c>
      <c r="D153" t="str">
        <f>LEFT(B153,14)</f>
        <v>Aviat Pitts S1</v>
      </c>
      <c r="E153" t="str">
        <f>MID(B153,16,100)</f>
        <v>(LIVERY 03)</v>
      </c>
      <c r="F153" s="3">
        <v>0</v>
      </c>
      <c r="G153" t="s">
        <v>1575</v>
      </c>
    </row>
    <row r="154" spans="1:7" x14ac:dyDescent="0.35">
      <c r="A154" t="s">
        <v>1612</v>
      </c>
      <c r="B154" t="s">
        <v>1328</v>
      </c>
      <c r="C154" t="s">
        <v>1577</v>
      </c>
      <c r="D154" t="str">
        <f>LEFT(B154,14)</f>
        <v>Aviat Pitts S1</v>
      </c>
      <c r="E154" t="str">
        <f>MID(B154,16,100)</f>
        <v>(LIVERY 04)</v>
      </c>
      <c r="F154" s="3">
        <v>0</v>
      </c>
      <c r="G154" t="s">
        <v>1575</v>
      </c>
    </row>
    <row r="155" spans="1:7" x14ac:dyDescent="0.35">
      <c r="A155" t="s">
        <v>1612</v>
      </c>
      <c r="B155" t="s">
        <v>1329</v>
      </c>
      <c r="C155" t="s">
        <v>1577</v>
      </c>
      <c r="D155" t="str">
        <f>LEFT(B155,14)</f>
        <v>Aviat Pitts S1</v>
      </c>
      <c r="E155" t="str">
        <f>MID(B155,16,100)</f>
        <v>(LIVERY 05)</v>
      </c>
      <c r="F155" s="3">
        <v>0</v>
      </c>
      <c r="G155" t="s">
        <v>1575</v>
      </c>
    </row>
    <row r="156" spans="1:7" x14ac:dyDescent="0.35">
      <c r="A156" t="s">
        <v>1612</v>
      </c>
      <c r="B156" t="s">
        <v>1330</v>
      </c>
      <c r="C156" t="s">
        <v>1577</v>
      </c>
      <c r="D156" t="str">
        <f>LEFT(B156,14)</f>
        <v>Aviat Pitts S1</v>
      </c>
      <c r="E156" t="str">
        <f>MID(B156,16,100)</f>
        <v>(LIVERY 06)</v>
      </c>
      <c r="F156" s="3">
        <v>0</v>
      </c>
      <c r="G156" t="s">
        <v>1575</v>
      </c>
    </row>
    <row r="157" spans="1:7" x14ac:dyDescent="0.35">
      <c r="A157" t="s">
        <v>1612</v>
      </c>
      <c r="B157" t="s">
        <v>1331</v>
      </c>
      <c r="C157" t="s">
        <v>1577</v>
      </c>
      <c r="D157" t="str">
        <f>LEFT(B157,14)</f>
        <v>Aviat Pitts S1</v>
      </c>
      <c r="E157" t="str">
        <f>MID(B157,16,100)</f>
        <v>(LIVERY 07)</v>
      </c>
      <c r="F157" s="3">
        <v>0</v>
      </c>
      <c r="G157" t="s">
        <v>1575</v>
      </c>
    </row>
    <row r="158" spans="1:7" x14ac:dyDescent="0.35">
      <c r="A158" t="s">
        <v>1612</v>
      </c>
      <c r="B158" t="s">
        <v>446</v>
      </c>
      <c r="C158" t="s">
        <v>1577</v>
      </c>
      <c r="D158" t="str">
        <f>LEFT(B158,19)</f>
        <v>Aviat Pitts S2</v>
      </c>
      <c r="E158" t="s">
        <v>1579</v>
      </c>
      <c r="F158" s="3">
        <v>0</v>
      </c>
      <c r="G158" t="s">
        <v>1575</v>
      </c>
    </row>
    <row r="159" spans="1:7" x14ac:dyDescent="0.35">
      <c r="A159" t="s">
        <v>1612</v>
      </c>
      <c r="B159" t="s">
        <v>447</v>
      </c>
      <c r="C159" t="s">
        <v>1577</v>
      </c>
      <c r="D159" t="str">
        <f>LEFT(B159,15)</f>
        <v xml:space="preserve">Aviat Pitts S2 </v>
      </c>
      <c r="E159" t="str">
        <f>MID(B159,16,100)</f>
        <v>(DEFAULT)</v>
      </c>
      <c r="F159" s="3">
        <v>0</v>
      </c>
      <c r="G159" t="s">
        <v>1575</v>
      </c>
    </row>
    <row r="160" spans="1:7" x14ac:dyDescent="0.35">
      <c r="A160" t="s">
        <v>1612</v>
      </c>
      <c r="B160" t="s">
        <v>448</v>
      </c>
      <c r="C160" t="s">
        <v>1577</v>
      </c>
      <c r="D160" t="str">
        <f>LEFT(B160,15)</f>
        <v xml:space="preserve">Aviat Pitts S2 </v>
      </c>
      <c r="E160" t="str">
        <f>MID(B160,16,100)</f>
        <v>(KENMORE LIVERY)</v>
      </c>
      <c r="F160" s="3">
        <v>0</v>
      </c>
      <c r="G160" t="s">
        <v>1575</v>
      </c>
    </row>
    <row r="161" spans="1:7" x14ac:dyDescent="0.35">
      <c r="A161" t="s">
        <v>1612</v>
      </c>
      <c r="B161" t="s">
        <v>449</v>
      </c>
      <c r="C161" t="s">
        <v>1577</v>
      </c>
      <c r="D161" t="str">
        <f>LEFT(B161,15)</f>
        <v xml:space="preserve">Aviat Pitts S2 </v>
      </c>
      <c r="E161" t="str">
        <f>MID(B161,16,100)</f>
        <v>(RUFUS LIVERY)</v>
      </c>
      <c r="F161" s="3">
        <v>0</v>
      </c>
      <c r="G161" t="s">
        <v>1575</v>
      </c>
    </row>
    <row r="162" spans="1:7" x14ac:dyDescent="0.35">
      <c r="A162" t="s">
        <v>1612</v>
      </c>
      <c r="B162" t="s">
        <v>450</v>
      </c>
      <c r="C162" t="s">
        <v>1577</v>
      </c>
      <c r="D162" t="str">
        <f>LEFT(B162,15)</f>
        <v xml:space="preserve">Aviat Pitts S2 </v>
      </c>
      <c r="E162" t="str">
        <f>MID(B162,16,100)</f>
        <v>(SAM LIVERY)</v>
      </c>
      <c r="F162" s="3">
        <v>0</v>
      </c>
      <c r="G162" t="s">
        <v>1575</v>
      </c>
    </row>
    <row r="163" spans="1:7" x14ac:dyDescent="0.35">
      <c r="A163" t="s">
        <v>1612</v>
      </c>
      <c r="B163" t="s">
        <v>102</v>
      </c>
      <c r="C163" t="s">
        <v>1577</v>
      </c>
      <c r="D163" t="str">
        <f>LEFT(B163,18)</f>
        <v>Beechcraft Bonanza</v>
      </c>
      <c r="E163" t="str">
        <f>MID(B163,20,100)</f>
        <v>Private Charter</v>
      </c>
      <c r="F163" s="3">
        <v>0</v>
      </c>
      <c r="G163" t="s">
        <v>1576</v>
      </c>
    </row>
    <row r="164" spans="1:7" x14ac:dyDescent="0.35">
      <c r="A164" t="s">
        <v>1612</v>
      </c>
      <c r="B164" t="s">
        <v>103</v>
      </c>
      <c r="C164" t="s">
        <v>1577</v>
      </c>
      <c r="D164" t="str">
        <f>LEFT(B164,18)</f>
        <v>Beechcraft Bonanza</v>
      </c>
      <c r="E164" t="str">
        <f>MID(B164,20,100)</f>
        <v>Private Charter (DEFAULT)</v>
      </c>
      <c r="F164" s="3">
        <v>0</v>
      </c>
      <c r="G164" t="s">
        <v>1576</v>
      </c>
    </row>
    <row r="165" spans="1:7" x14ac:dyDescent="0.35">
      <c r="A165" t="s">
        <v>1612</v>
      </c>
      <c r="B165" t="s">
        <v>104</v>
      </c>
      <c r="C165" t="s">
        <v>1577</v>
      </c>
      <c r="D165" t="str">
        <f>LEFT(B165,18)</f>
        <v>Beechcraft Bonanza</v>
      </c>
      <c r="E165" t="str">
        <f>MID(B165,20,100)</f>
        <v>Private Charter (KENMORE)</v>
      </c>
      <c r="F165" s="3">
        <v>0</v>
      </c>
      <c r="G165" t="s">
        <v>1576</v>
      </c>
    </row>
    <row r="166" spans="1:7" x14ac:dyDescent="0.35">
      <c r="A166" t="s">
        <v>1612</v>
      </c>
      <c r="B166" t="s">
        <v>105</v>
      </c>
      <c r="C166" t="s">
        <v>1577</v>
      </c>
      <c r="D166" t="str">
        <f>LEFT(B166,18)</f>
        <v>Beechcraft Bonanza</v>
      </c>
      <c r="E166" t="str">
        <f>MID(B166,20,100)</f>
        <v>Private Charter (LIVERY 1)</v>
      </c>
      <c r="F166" s="3">
        <v>0</v>
      </c>
      <c r="G166" t="s">
        <v>1576</v>
      </c>
    </row>
    <row r="167" spans="1:7" x14ac:dyDescent="0.35">
      <c r="A167" t="s">
        <v>1612</v>
      </c>
      <c r="B167" t="s">
        <v>442</v>
      </c>
      <c r="C167" t="s">
        <v>1577</v>
      </c>
      <c r="D167" t="str">
        <f>LEFT(B167,19)</f>
        <v>Beechcraft Bonanza</v>
      </c>
      <c r="E167" t="s">
        <v>1579</v>
      </c>
      <c r="F167" s="3">
        <v>0</v>
      </c>
      <c r="G167" t="s">
        <v>1576</v>
      </c>
    </row>
    <row r="168" spans="1:7" x14ac:dyDescent="0.35">
      <c r="A168" t="s">
        <v>1612</v>
      </c>
      <c r="B168" t="s">
        <v>443</v>
      </c>
      <c r="C168" t="s">
        <v>1577</v>
      </c>
      <c r="D168" t="str">
        <f>LEFT(B168,19)</f>
        <v xml:space="preserve">Beechcraft Bonanza </v>
      </c>
      <c r="E168" t="str">
        <f>MID(B168,20,100)</f>
        <v>(DEFAULT)</v>
      </c>
      <c r="F168" s="3">
        <v>0</v>
      </c>
      <c r="G168" t="s">
        <v>1576</v>
      </c>
    </row>
    <row r="169" spans="1:7" x14ac:dyDescent="0.35">
      <c r="A169" t="s">
        <v>1612</v>
      </c>
      <c r="B169" t="s">
        <v>444</v>
      </c>
      <c r="C169" t="s">
        <v>1577</v>
      </c>
      <c r="D169" t="str">
        <f>LEFT(B169,19)</f>
        <v xml:space="preserve">Beechcraft Bonanza </v>
      </c>
      <c r="E169" t="str">
        <f>MID(B169,20,100)</f>
        <v>(KENMORE)</v>
      </c>
      <c r="F169" s="3">
        <v>0</v>
      </c>
      <c r="G169" t="s">
        <v>1576</v>
      </c>
    </row>
    <row r="170" spans="1:7" x14ac:dyDescent="0.35">
      <c r="A170" t="s">
        <v>1612</v>
      </c>
      <c r="B170" t="s">
        <v>445</v>
      </c>
      <c r="C170" t="s">
        <v>1577</v>
      </c>
      <c r="D170" t="str">
        <f>LEFT(B170,19)</f>
        <v xml:space="preserve">Beechcraft Bonanza </v>
      </c>
      <c r="E170" t="str">
        <f>MID(B170,20,100)</f>
        <v>(LIVERY 1)</v>
      </c>
      <c r="F170" s="3">
        <v>0</v>
      </c>
      <c r="G170" t="s">
        <v>1576</v>
      </c>
    </row>
    <row r="171" spans="1:7" x14ac:dyDescent="0.35">
      <c r="A171" t="s">
        <v>1612</v>
      </c>
      <c r="B171" t="s">
        <v>1102</v>
      </c>
      <c r="C171" t="s">
        <v>1577</v>
      </c>
      <c r="D171" t="str">
        <f>LEFT(B171,19)</f>
        <v>Beechcraft King Air</v>
      </c>
      <c r="E171" t="s">
        <v>1579</v>
      </c>
      <c r="F171" s="3">
        <v>0</v>
      </c>
      <c r="G171" t="s">
        <v>1576</v>
      </c>
    </row>
    <row r="172" spans="1:7" x14ac:dyDescent="0.35">
      <c r="A172" t="s">
        <v>1612</v>
      </c>
      <c r="B172" t="s">
        <v>1103</v>
      </c>
      <c r="C172" t="s">
        <v>1577</v>
      </c>
      <c r="D172" t="str">
        <f>LEFT(B172,19)</f>
        <v>Beechcraft King Air</v>
      </c>
      <c r="E172" t="str">
        <f>MID(B172,21,100)</f>
        <v>(DEFAULT)</v>
      </c>
      <c r="F172" s="3">
        <v>0</v>
      </c>
      <c r="G172" t="s">
        <v>1576</v>
      </c>
    </row>
    <row r="173" spans="1:7" x14ac:dyDescent="0.35">
      <c r="A173" t="s">
        <v>1612</v>
      </c>
      <c r="B173" t="s">
        <v>1104</v>
      </c>
      <c r="C173" t="s">
        <v>1577</v>
      </c>
      <c r="D173" t="str">
        <f>LEFT(B173,19)</f>
        <v>Beechcraft King Air</v>
      </c>
      <c r="E173" t="str">
        <f>MID(B173,21,100)</f>
        <v>(EMERALD HARBOR)</v>
      </c>
      <c r="F173" s="3">
        <v>0</v>
      </c>
      <c r="G173" t="s">
        <v>1576</v>
      </c>
    </row>
    <row r="174" spans="1:7" x14ac:dyDescent="0.35">
      <c r="A174" t="s">
        <v>1612</v>
      </c>
      <c r="B174" t="s">
        <v>1105</v>
      </c>
      <c r="C174" t="s">
        <v>1577</v>
      </c>
      <c r="D174" t="str">
        <f>LEFT(B174,19)</f>
        <v>Beechcraft King Air</v>
      </c>
      <c r="E174" t="str">
        <f>MID(B174,21,100)</f>
        <v>(GLOBAL FREIGHTWAYS)</v>
      </c>
      <c r="F174" s="3">
        <v>0</v>
      </c>
      <c r="G174" t="s">
        <v>1576</v>
      </c>
    </row>
    <row r="175" spans="1:7" x14ac:dyDescent="0.35">
      <c r="A175" t="s">
        <v>1612</v>
      </c>
      <c r="B175" t="s">
        <v>1106</v>
      </c>
      <c r="C175" t="s">
        <v>1577</v>
      </c>
      <c r="D175" t="str">
        <f>LEFT(B175,19)</f>
        <v>Beechcraft King Air</v>
      </c>
      <c r="E175" t="str">
        <f>MID(B175,21,100)</f>
        <v>(KENMORE)</v>
      </c>
      <c r="F175" s="3">
        <v>0</v>
      </c>
      <c r="G175" t="s">
        <v>1576</v>
      </c>
    </row>
    <row r="176" spans="1:7" x14ac:dyDescent="0.35">
      <c r="A176" t="s">
        <v>1612</v>
      </c>
      <c r="B176" t="s">
        <v>1107</v>
      </c>
      <c r="C176" t="s">
        <v>1577</v>
      </c>
      <c r="D176" t="str">
        <f>LEFT(B176,19)</f>
        <v>Beechcraft King Air</v>
      </c>
      <c r="E176" t="str">
        <f>MID(B176,21,100)</f>
        <v>(LIVERY 1)</v>
      </c>
      <c r="F176" s="3">
        <v>0</v>
      </c>
      <c r="G176" t="s">
        <v>1576</v>
      </c>
    </row>
    <row r="177" spans="1:7" x14ac:dyDescent="0.35">
      <c r="A177" t="s">
        <v>1612</v>
      </c>
      <c r="B177" t="s">
        <v>1108</v>
      </c>
      <c r="C177" t="s">
        <v>1577</v>
      </c>
      <c r="D177" t="str">
        <f>LEFT(B177,19)</f>
        <v>Beechcraft King Air</v>
      </c>
      <c r="E177" t="str">
        <f>MID(B177,21,100)</f>
        <v>(ORBIT)</v>
      </c>
      <c r="F177" s="3">
        <v>0</v>
      </c>
      <c r="G177" t="s">
        <v>1576</v>
      </c>
    </row>
    <row r="178" spans="1:7" x14ac:dyDescent="0.35">
      <c r="A178" t="s">
        <v>1612</v>
      </c>
      <c r="B178" t="s">
        <v>1109</v>
      </c>
      <c r="C178" t="s">
        <v>1577</v>
      </c>
      <c r="D178" t="str">
        <f>LEFT(B178,19)</f>
        <v>Beechcraft King Air</v>
      </c>
      <c r="E178" t="str">
        <f>MID(B178,21,100)</f>
        <v>(PACIFICA)</v>
      </c>
      <c r="F178" s="3">
        <v>0</v>
      </c>
      <c r="G178" t="s">
        <v>1576</v>
      </c>
    </row>
    <row r="179" spans="1:7" x14ac:dyDescent="0.35">
      <c r="A179" t="s">
        <v>1612</v>
      </c>
      <c r="B179" t="s">
        <v>1476</v>
      </c>
      <c r="C179" t="s">
        <v>1602</v>
      </c>
      <c r="D179" t="str">
        <f>LEFT(B179,8)</f>
        <v>Bell 407</v>
      </c>
      <c r="E179" t="s">
        <v>1579</v>
      </c>
      <c r="F179" s="3">
        <v>0</v>
      </c>
      <c r="G179" t="s">
        <v>1580</v>
      </c>
    </row>
    <row r="180" spans="1:7" x14ac:dyDescent="0.35">
      <c r="A180" t="s">
        <v>1612</v>
      </c>
      <c r="B180" t="s">
        <v>1477</v>
      </c>
      <c r="C180" t="s">
        <v>1602</v>
      </c>
      <c r="D180" t="str">
        <f>LEFT(B180,8)</f>
        <v>Bell 407</v>
      </c>
      <c r="E180" t="str">
        <f>MID(B180,10,100)</f>
        <v>(BLACK-ORANGE)</v>
      </c>
      <c r="F180" s="3">
        <v>0</v>
      </c>
      <c r="G180" t="s">
        <v>1580</v>
      </c>
    </row>
    <row r="181" spans="1:7" x14ac:dyDescent="0.35">
      <c r="A181" t="s">
        <v>1612</v>
      </c>
      <c r="B181" t="s">
        <v>1478</v>
      </c>
      <c r="C181" t="s">
        <v>1602</v>
      </c>
      <c r="D181" t="str">
        <f>LEFT(B181,8)</f>
        <v>Bell 407</v>
      </c>
      <c r="E181" t="str">
        <f>MID(B181,10,100)</f>
        <v>(BLUE-GRAY)</v>
      </c>
      <c r="F181" s="3">
        <v>0</v>
      </c>
      <c r="G181" t="s">
        <v>1580</v>
      </c>
    </row>
    <row r="182" spans="1:7" x14ac:dyDescent="0.35">
      <c r="A182" t="s">
        <v>1612</v>
      </c>
      <c r="B182" t="s">
        <v>1479</v>
      </c>
      <c r="C182" t="s">
        <v>1602</v>
      </c>
      <c r="D182" t="str">
        <f>LEFT(B182,8)</f>
        <v>Bell 407</v>
      </c>
      <c r="E182" t="str">
        <f>MID(B182,10,100)</f>
        <v>(BLUE-STRIPES)</v>
      </c>
      <c r="F182" s="3">
        <v>0</v>
      </c>
      <c r="G182" t="s">
        <v>1580</v>
      </c>
    </row>
    <row r="183" spans="1:7" x14ac:dyDescent="0.35">
      <c r="A183" t="s">
        <v>1612</v>
      </c>
      <c r="B183" t="s">
        <v>1480</v>
      </c>
      <c r="C183" t="s">
        <v>1602</v>
      </c>
      <c r="D183" t="str">
        <f>LEFT(B183,8)</f>
        <v>Bell 407</v>
      </c>
      <c r="E183" t="str">
        <f>MID(B183,10,100)</f>
        <v>(GREEN-BLACK)</v>
      </c>
      <c r="F183" s="3">
        <v>0</v>
      </c>
      <c r="G183" t="s">
        <v>1580</v>
      </c>
    </row>
    <row r="184" spans="1:7" x14ac:dyDescent="0.35">
      <c r="A184" t="s">
        <v>1612</v>
      </c>
      <c r="B184" t="s">
        <v>1481</v>
      </c>
      <c r="C184" t="s">
        <v>1602</v>
      </c>
      <c r="D184" t="str">
        <f>LEFT(B184,8)</f>
        <v>Bell 407</v>
      </c>
      <c r="E184" t="str">
        <f>MID(B184,10,100)</f>
        <v>(ORANGE-STRIPES)</v>
      </c>
      <c r="F184" s="3">
        <v>0</v>
      </c>
      <c r="G184" t="s">
        <v>1580</v>
      </c>
    </row>
    <row r="185" spans="1:7" x14ac:dyDescent="0.35">
      <c r="A185" t="s">
        <v>1612</v>
      </c>
      <c r="B185" t="s">
        <v>1482</v>
      </c>
      <c r="C185" t="s">
        <v>1602</v>
      </c>
      <c r="D185" t="str">
        <f>LEFT(B185,8)</f>
        <v>Bell 407</v>
      </c>
      <c r="E185" t="str">
        <f>MID(B185,10,100)</f>
        <v>(RED-STRIPES)</v>
      </c>
      <c r="F185" s="3">
        <v>0</v>
      </c>
      <c r="G185" t="s">
        <v>1580</v>
      </c>
    </row>
    <row r="186" spans="1:7" x14ac:dyDescent="0.35">
      <c r="A186" t="s">
        <v>1612</v>
      </c>
      <c r="B186" t="s">
        <v>1483</v>
      </c>
      <c r="C186" t="s">
        <v>1602</v>
      </c>
      <c r="D186" t="str">
        <f>LEFT(B186,8)</f>
        <v>Bell 407</v>
      </c>
      <c r="E186" t="str">
        <f>MID(B186,10,100)</f>
        <v>(RED-TAN)</v>
      </c>
      <c r="F186" s="3">
        <v>0</v>
      </c>
      <c r="G186" t="s">
        <v>1580</v>
      </c>
    </row>
    <row r="187" spans="1:7" x14ac:dyDescent="0.35">
      <c r="A187" t="s">
        <v>1612</v>
      </c>
      <c r="B187" t="s">
        <v>1484</v>
      </c>
      <c r="C187" t="s">
        <v>1602</v>
      </c>
      <c r="D187" t="str">
        <f>LEFT(B187,8)</f>
        <v>Bell 407</v>
      </c>
      <c r="E187" t="str">
        <f>MID(B187,10,100)</f>
        <v>(RED-YELLOW)</v>
      </c>
      <c r="F187" s="3">
        <v>0</v>
      </c>
      <c r="G187" t="s">
        <v>1580</v>
      </c>
    </row>
    <row r="188" spans="1:7" x14ac:dyDescent="0.35">
      <c r="A188" t="s">
        <v>1612</v>
      </c>
      <c r="B188" t="s">
        <v>247</v>
      </c>
      <c r="C188" t="s">
        <v>1577</v>
      </c>
      <c r="D188" t="str">
        <f>LEFT(B188,31)</f>
        <v>C172SP G1000 Aerial Advertising</v>
      </c>
      <c r="E188" t="s">
        <v>1579</v>
      </c>
      <c r="F188" s="3">
        <v>0</v>
      </c>
      <c r="G188" t="s">
        <v>1575</v>
      </c>
    </row>
    <row r="189" spans="1:7" x14ac:dyDescent="0.35">
      <c r="A189" t="s">
        <v>1612</v>
      </c>
      <c r="B189" t="s">
        <v>248</v>
      </c>
      <c r="C189" t="s">
        <v>1577</v>
      </c>
      <c r="D189" t="str">
        <f>LEFT(B189,31)</f>
        <v>C172SP G1000 Aerial Advertising</v>
      </c>
      <c r="E189" t="str">
        <f>MID(B189,33,100)</f>
        <v>(AERIALAD_FREELANCE_01)</v>
      </c>
      <c r="F189" s="3">
        <v>0</v>
      </c>
      <c r="G189" t="s">
        <v>1575</v>
      </c>
    </row>
    <row r="190" spans="1:7" x14ac:dyDescent="0.35">
      <c r="A190" t="s">
        <v>1612</v>
      </c>
      <c r="B190" t="s">
        <v>249</v>
      </c>
      <c r="C190" t="s">
        <v>1577</v>
      </c>
      <c r="D190" t="str">
        <f>LEFT(B190,31)</f>
        <v>C172SP G1000 Aerial Advertising</v>
      </c>
      <c r="E190" t="str">
        <f>MID(B190,33,100)</f>
        <v>(AERIALAD_STATIC_01)</v>
      </c>
      <c r="F190" s="3">
        <v>0</v>
      </c>
      <c r="G190" t="s">
        <v>1575</v>
      </c>
    </row>
    <row r="191" spans="1:7" x14ac:dyDescent="0.35">
      <c r="A191" t="s">
        <v>1612</v>
      </c>
      <c r="B191" t="s">
        <v>250</v>
      </c>
      <c r="C191" t="s">
        <v>1577</v>
      </c>
      <c r="D191" t="str">
        <f>LEFT(B191,31)</f>
        <v>C172SP G1000 Aerial Advertising</v>
      </c>
      <c r="E191" t="str">
        <f>MID(B191,33,100)</f>
        <v>(CARGO_ADAPTIVERGNL_01)</v>
      </c>
      <c r="F191" s="3">
        <v>0</v>
      </c>
      <c r="G191" t="s">
        <v>1575</v>
      </c>
    </row>
    <row r="192" spans="1:7" x14ac:dyDescent="0.35">
      <c r="A192" t="s">
        <v>1612</v>
      </c>
      <c r="B192" t="s">
        <v>251</v>
      </c>
      <c r="C192" t="s">
        <v>1577</v>
      </c>
      <c r="D192" t="str">
        <f>LEFT(B192,31)</f>
        <v>C172SP G1000 Aerial Advertising</v>
      </c>
      <c r="E192" t="str">
        <f>MID(B192,33,100)</f>
        <v>(CARGO_ADAPTIVERGNL_02)</v>
      </c>
      <c r="F192" s="3">
        <v>0</v>
      </c>
      <c r="G192" t="s">
        <v>1575</v>
      </c>
    </row>
    <row r="193" spans="1:7" x14ac:dyDescent="0.35">
      <c r="A193" t="s">
        <v>1612</v>
      </c>
      <c r="B193" t="s">
        <v>252</v>
      </c>
      <c r="C193" t="s">
        <v>1577</v>
      </c>
      <c r="D193" t="str">
        <f>LEFT(B193,31)</f>
        <v>C172SP G1000 Aerial Advertising</v>
      </c>
      <c r="E193" t="str">
        <f>MID(B193,33,100)</f>
        <v>(CARGO_ADAPTIVERGNL_03)</v>
      </c>
      <c r="F193" s="3">
        <v>0</v>
      </c>
      <c r="G193" t="s">
        <v>1575</v>
      </c>
    </row>
    <row r="194" spans="1:7" x14ac:dyDescent="0.35">
      <c r="A194" t="s">
        <v>1612</v>
      </c>
      <c r="B194" t="s">
        <v>253</v>
      </c>
      <c r="C194" t="s">
        <v>1577</v>
      </c>
      <c r="D194" t="str">
        <f>LEFT(B194,31)</f>
        <v>C172SP G1000 Aerial Advertising</v>
      </c>
      <c r="E194" t="str">
        <f>MID(B194,33,100)</f>
        <v>(CARGO_ADAPTIVERGNL_04)</v>
      </c>
      <c r="F194" s="3">
        <v>0</v>
      </c>
      <c r="G194" t="s">
        <v>1575</v>
      </c>
    </row>
    <row r="195" spans="1:7" x14ac:dyDescent="0.35">
      <c r="A195" t="s">
        <v>1612</v>
      </c>
      <c r="B195" t="s">
        <v>254</v>
      </c>
      <c r="C195" t="s">
        <v>1577</v>
      </c>
      <c r="D195" t="str">
        <f>LEFT(B195,31)</f>
        <v>C172SP G1000 Aerial Advertising</v>
      </c>
      <c r="E195" t="str">
        <f>MID(B195,33,100)</f>
        <v>(CARGO_ADAPTIVERGNL_05)</v>
      </c>
      <c r="F195" s="3">
        <v>0</v>
      </c>
      <c r="G195" t="s">
        <v>1575</v>
      </c>
    </row>
    <row r="196" spans="1:7" x14ac:dyDescent="0.35">
      <c r="A196" t="s">
        <v>1612</v>
      </c>
      <c r="B196" t="s">
        <v>255</v>
      </c>
      <c r="C196" t="s">
        <v>1577</v>
      </c>
      <c r="D196" t="str">
        <f>LEFT(B196,31)</f>
        <v>C172SP G1000 Aerial Advertising</v>
      </c>
      <c r="E196" t="str">
        <f>MID(B196,33,100)</f>
        <v>(CARGO_STATIC_01)</v>
      </c>
      <c r="F196" s="3">
        <v>0</v>
      </c>
      <c r="G196" t="s">
        <v>1575</v>
      </c>
    </row>
    <row r="197" spans="1:7" x14ac:dyDescent="0.35">
      <c r="A197" t="s">
        <v>1612</v>
      </c>
      <c r="B197" t="s">
        <v>256</v>
      </c>
      <c r="C197" t="s">
        <v>1577</v>
      </c>
      <c r="D197" t="str">
        <f>LEFT(B197,31)</f>
        <v>C172SP G1000 Aerial Advertising</v>
      </c>
      <c r="E197" t="str">
        <f>MID(B197,33,100)</f>
        <v>(FLIGHTSEEING_ADAPTIVERGNL_01)</v>
      </c>
      <c r="F197" s="3">
        <v>0</v>
      </c>
      <c r="G197" t="s">
        <v>1575</v>
      </c>
    </row>
    <row r="198" spans="1:7" x14ac:dyDescent="0.35">
      <c r="A198" t="s">
        <v>1612</v>
      </c>
      <c r="B198" t="s">
        <v>257</v>
      </c>
      <c r="C198" t="s">
        <v>1577</v>
      </c>
      <c r="D198" t="str">
        <f>LEFT(B198,31)</f>
        <v>C172SP G1000 Aerial Advertising</v>
      </c>
      <c r="E198" t="str">
        <f>MID(B198,33,100)</f>
        <v>(FLIGHTSEEING_ADAPTIVERGNL_03)</v>
      </c>
      <c r="F198" s="3">
        <v>0</v>
      </c>
      <c r="G198" t="s">
        <v>1575</v>
      </c>
    </row>
    <row r="199" spans="1:7" x14ac:dyDescent="0.35">
      <c r="A199" t="s">
        <v>1612</v>
      </c>
      <c r="B199" t="s">
        <v>258</v>
      </c>
      <c r="C199" t="s">
        <v>1577</v>
      </c>
      <c r="D199" t="str">
        <f>LEFT(B199,31)</f>
        <v>C172SP G1000 Aerial Advertising</v>
      </c>
      <c r="E199" t="str">
        <f>MID(B199,33,100)</f>
        <v>(FLIGHTSEEING_ADAPTIVERGNL_05)</v>
      </c>
      <c r="F199" s="3">
        <v>0</v>
      </c>
      <c r="G199" t="s">
        <v>1575</v>
      </c>
    </row>
    <row r="200" spans="1:7" x14ac:dyDescent="0.35">
      <c r="A200" t="s">
        <v>1612</v>
      </c>
      <c r="B200" t="s">
        <v>259</v>
      </c>
      <c r="C200" t="s">
        <v>1577</v>
      </c>
      <c r="D200" t="str">
        <f>LEFT(B200,31)</f>
        <v>C172SP G1000 Aerial Advertising</v>
      </c>
      <c r="E200" t="str">
        <f>MID(B200,33,100)</f>
        <v>(FLIGHTSEEING_ADAPTIVERGNL_06)</v>
      </c>
      <c r="F200" s="3">
        <v>0</v>
      </c>
      <c r="G200" t="s">
        <v>1575</v>
      </c>
    </row>
    <row r="201" spans="1:7" x14ac:dyDescent="0.35">
      <c r="A201" t="s">
        <v>1612</v>
      </c>
      <c r="B201" t="s">
        <v>260</v>
      </c>
      <c r="C201" t="s">
        <v>1577</v>
      </c>
      <c r="D201" t="str">
        <f>LEFT(B201,31)</f>
        <v>C172SP G1000 Aerial Advertising</v>
      </c>
      <c r="E201" t="str">
        <f>MID(B201,33,100)</f>
        <v>(FLIGHTSEEING_ADAPTIVERGNL_07)</v>
      </c>
      <c r="F201" s="3">
        <v>0</v>
      </c>
      <c r="G201" t="s">
        <v>1575</v>
      </c>
    </row>
    <row r="202" spans="1:7" x14ac:dyDescent="0.35">
      <c r="A202" t="s">
        <v>1612</v>
      </c>
      <c r="B202" t="s">
        <v>261</v>
      </c>
      <c r="C202" t="s">
        <v>1577</v>
      </c>
      <c r="D202" t="str">
        <f>LEFT(B202,31)</f>
        <v>C172SP G1000 Aerial Advertising</v>
      </c>
      <c r="E202" t="str">
        <f>MID(B202,33,100)</f>
        <v>(FLIGHTSEEING_ADAPTIVERGNL_08)</v>
      </c>
      <c r="F202" s="3">
        <v>0</v>
      </c>
      <c r="G202" t="s">
        <v>1575</v>
      </c>
    </row>
    <row r="203" spans="1:7" x14ac:dyDescent="0.35">
      <c r="A203" t="s">
        <v>1612</v>
      </c>
      <c r="B203" t="s">
        <v>262</v>
      </c>
      <c r="C203" t="s">
        <v>1577</v>
      </c>
      <c r="D203" t="str">
        <f>LEFT(B203,31)</f>
        <v>C172SP G1000 Aerial Advertising</v>
      </c>
      <c r="E203" t="str">
        <f>MID(B203,33,100)</f>
        <v>(FLIGHTSEEING_STATIC_01)</v>
      </c>
      <c r="F203" s="3">
        <v>0</v>
      </c>
      <c r="G203" t="s">
        <v>1575</v>
      </c>
    </row>
    <row r="204" spans="1:7" x14ac:dyDescent="0.35">
      <c r="A204" t="s">
        <v>1612</v>
      </c>
      <c r="B204" t="s">
        <v>263</v>
      </c>
      <c r="C204" t="s">
        <v>1577</v>
      </c>
      <c r="D204" t="str">
        <f>LEFT(B204,31)</f>
        <v>C172SP G1000 Aerial Advertising</v>
      </c>
      <c r="E204" t="str">
        <f>MID(B204,33,100)</f>
        <v>(FLIGHTSEEING_STATIC_02)</v>
      </c>
      <c r="F204" s="3">
        <v>0</v>
      </c>
      <c r="G204" t="s">
        <v>1575</v>
      </c>
    </row>
    <row r="205" spans="1:7" x14ac:dyDescent="0.35">
      <c r="A205" t="s">
        <v>1612</v>
      </c>
      <c r="B205" t="s">
        <v>264</v>
      </c>
      <c r="C205" t="s">
        <v>1577</v>
      </c>
      <c r="D205" t="str">
        <f>LEFT(B205,31)</f>
        <v>C172SP G1000 Aerial Advertising</v>
      </c>
      <c r="E205" t="str">
        <f>MID(B205,33,100)</f>
        <v>(FLIGHTSEEING_STATIC_03)</v>
      </c>
      <c r="F205" s="3">
        <v>0</v>
      </c>
      <c r="G205" t="s">
        <v>1575</v>
      </c>
    </row>
    <row r="206" spans="1:7" x14ac:dyDescent="0.35">
      <c r="A206" t="s">
        <v>1612</v>
      </c>
      <c r="B206" t="s">
        <v>265</v>
      </c>
      <c r="C206" t="s">
        <v>1577</v>
      </c>
      <c r="D206" t="str">
        <f>LEFT(B206,31)</f>
        <v>C172SP G1000 Aerial Advertising</v>
      </c>
      <c r="E206" t="str">
        <f>MID(B206,33,100)</f>
        <v>(FLIGHTSEEING_STATIC_05)</v>
      </c>
      <c r="F206" s="3">
        <v>0</v>
      </c>
      <c r="G206" t="s">
        <v>1575</v>
      </c>
    </row>
    <row r="207" spans="1:7" x14ac:dyDescent="0.35">
      <c r="A207" t="s">
        <v>1612</v>
      </c>
      <c r="B207" t="s">
        <v>266</v>
      </c>
      <c r="C207" t="s">
        <v>1577</v>
      </c>
      <c r="D207" t="str">
        <f>LEFT(B207,31)</f>
        <v>C172SP G1000 Aerial Advertising</v>
      </c>
      <c r="E207" t="str">
        <f>MID(B207,33,100)</f>
        <v>(OFFICIAL_STATIC_01)</v>
      </c>
      <c r="F207" s="3">
        <v>0</v>
      </c>
      <c r="G207" t="s">
        <v>1575</v>
      </c>
    </row>
    <row r="208" spans="1:7" x14ac:dyDescent="0.35">
      <c r="A208" t="s">
        <v>1612</v>
      </c>
      <c r="B208" t="s">
        <v>267</v>
      </c>
      <c r="C208" t="s">
        <v>1577</v>
      </c>
      <c r="D208" t="str">
        <f>LEFT(B208,31)</f>
        <v>C172SP G1000 Aerial Advertising</v>
      </c>
      <c r="E208" t="str">
        <f>MID(B208,33,100)</f>
        <v>(SKYDIVE_ADAPTIVE INTL_01)</v>
      </c>
      <c r="F208" s="3">
        <v>0</v>
      </c>
      <c r="G208" t="s">
        <v>1575</v>
      </c>
    </row>
    <row r="209" spans="1:7" x14ac:dyDescent="0.35">
      <c r="A209" t="s">
        <v>1612</v>
      </c>
      <c r="B209" t="s">
        <v>122</v>
      </c>
      <c r="C209" t="s">
        <v>1577</v>
      </c>
      <c r="D209" t="str">
        <f>LEFT(B209,18)</f>
        <v>C172SP G1000 Cargo</v>
      </c>
      <c r="E209" t="s">
        <v>1579</v>
      </c>
      <c r="F209" s="3">
        <v>0</v>
      </c>
      <c r="G209" t="s">
        <v>1575</v>
      </c>
    </row>
    <row r="210" spans="1:7" x14ac:dyDescent="0.35">
      <c r="A210" t="s">
        <v>1612</v>
      </c>
      <c r="B210" t="s">
        <v>123</v>
      </c>
      <c r="C210" t="s">
        <v>1577</v>
      </c>
      <c r="D210" t="str">
        <f>LEFT(B210,18)</f>
        <v>C172SP G1000 Cargo</v>
      </c>
      <c r="E210" t="str">
        <f>MID(B210,20,100)</f>
        <v>(AERIALAD_FREELANCE_01)</v>
      </c>
      <c r="F210" s="3">
        <v>0</v>
      </c>
      <c r="G210" t="s">
        <v>1575</v>
      </c>
    </row>
    <row r="211" spans="1:7" x14ac:dyDescent="0.35">
      <c r="A211" t="s">
        <v>1612</v>
      </c>
      <c r="B211" t="s">
        <v>124</v>
      </c>
      <c r="C211" t="s">
        <v>1577</v>
      </c>
      <c r="D211" t="str">
        <f>LEFT(B211,18)</f>
        <v>C172SP G1000 Cargo</v>
      </c>
      <c r="E211" t="str">
        <f>MID(B211,20,100)</f>
        <v>(AERIALAD_STATIC_01)</v>
      </c>
      <c r="F211" s="3">
        <v>0</v>
      </c>
      <c r="G211" t="s">
        <v>1575</v>
      </c>
    </row>
    <row r="212" spans="1:7" x14ac:dyDescent="0.35">
      <c r="A212" t="s">
        <v>1612</v>
      </c>
      <c r="B212" t="s">
        <v>125</v>
      </c>
      <c r="C212" t="s">
        <v>1577</v>
      </c>
      <c r="D212" t="str">
        <f>LEFT(B212,18)</f>
        <v>C172SP G1000 Cargo</v>
      </c>
      <c r="E212" t="str">
        <f>MID(B212,20,100)</f>
        <v>(CARGO_ADAPTIVERGNL_01)</v>
      </c>
      <c r="F212" s="3">
        <v>0</v>
      </c>
      <c r="G212" t="s">
        <v>1575</v>
      </c>
    </row>
    <row r="213" spans="1:7" x14ac:dyDescent="0.35">
      <c r="A213" t="s">
        <v>1612</v>
      </c>
      <c r="B213" t="s">
        <v>126</v>
      </c>
      <c r="C213" t="s">
        <v>1577</v>
      </c>
      <c r="D213" t="str">
        <f>LEFT(B213,18)</f>
        <v>C172SP G1000 Cargo</v>
      </c>
      <c r="E213" t="str">
        <f>MID(B213,20,100)</f>
        <v>(CARGO_ADAPTIVERGNL_02)</v>
      </c>
      <c r="F213" s="3">
        <v>0</v>
      </c>
      <c r="G213" t="s">
        <v>1575</v>
      </c>
    </row>
    <row r="214" spans="1:7" x14ac:dyDescent="0.35">
      <c r="A214" t="s">
        <v>1612</v>
      </c>
      <c r="B214" t="s">
        <v>127</v>
      </c>
      <c r="C214" t="s">
        <v>1577</v>
      </c>
      <c r="D214" t="str">
        <f>LEFT(B214,18)</f>
        <v>C172SP G1000 Cargo</v>
      </c>
      <c r="E214" t="str">
        <f>MID(B214,20,100)</f>
        <v>(CARGO_ADAPTIVERGNL_03)</v>
      </c>
      <c r="F214" s="3">
        <v>0</v>
      </c>
      <c r="G214" t="s">
        <v>1575</v>
      </c>
    </row>
    <row r="215" spans="1:7" x14ac:dyDescent="0.35">
      <c r="A215" t="s">
        <v>1612</v>
      </c>
      <c r="B215" t="s">
        <v>128</v>
      </c>
      <c r="C215" t="s">
        <v>1577</v>
      </c>
      <c r="D215" t="str">
        <f>LEFT(B215,18)</f>
        <v>C172SP G1000 Cargo</v>
      </c>
      <c r="E215" t="str">
        <f>MID(B215,20,100)</f>
        <v>(CARGO_ADAPTIVERGNL_04)</v>
      </c>
      <c r="F215" s="3">
        <v>0</v>
      </c>
      <c r="G215" t="s">
        <v>1575</v>
      </c>
    </row>
    <row r="216" spans="1:7" x14ac:dyDescent="0.35">
      <c r="A216" t="s">
        <v>1612</v>
      </c>
      <c r="B216" t="s">
        <v>129</v>
      </c>
      <c r="C216" t="s">
        <v>1577</v>
      </c>
      <c r="D216" t="str">
        <f>LEFT(B216,18)</f>
        <v>C172SP G1000 Cargo</v>
      </c>
      <c r="E216" t="str">
        <f>MID(B216,20,100)</f>
        <v>(CARGO_ADAPTIVERGNL_05)</v>
      </c>
      <c r="F216" s="3">
        <v>0</v>
      </c>
      <c r="G216" t="s">
        <v>1575</v>
      </c>
    </row>
    <row r="217" spans="1:7" x14ac:dyDescent="0.35">
      <c r="A217" t="s">
        <v>1612</v>
      </c>
      <c r="B217" t="s">
        <v>130</v>
      </c>
      <c r="C217" t="s">
        <v>1577</v>
      </c>
      <c r="D217" t="str">
        <f>LEFT(B217,18)</f>
        <v>C172SP G1000 Cargo</v>
      </c>
      <c r="E217" t="str">
        <f>MID(B217,20,100)</f>
        <v>(CARGO_STATIC_01)</v>
      </c>
      <c r="F217" s="3">
        <v>0</v>
      </c>
      <c r="G217" t="s">
        <v>1575</v>
      </c>
    </row>
    <row r="218" spans="1:7" x14ac:dyDescent="0.35">
      <c r="A218" t="s">
        <v>1612</v>
      </c>
      <c r="B218" t="s">
        <v>131</v>
      </c>
      <c r="C218" t="s">
        <v>1577</v>
      </c>
      <c r="D218" t="str">
        <f>LEFT(B218,18)</f>
        <v>C172SP G1000 Cargo</v>
      </c>
      <c r="E218" t="str">
        <f>MID(B218,20,100)</f>
        <v>(FLIGHTSEEING_ADAPTIVERGNL_01)</v>
      </c>
      <c r="F218" s="3">
        <v>0</v>
      </c>
      <c r="G218" t="s">
        <v>1575</v>
      </c>
    </row>
    <row r="219" spans="1:7" x14ac:dyDescent="0.35">
      <c r="A219" t="s">
        <v>1612</v>
      </c>
      <c r="B219" t="s">
        <v>132</v>
      </c>
      <c r="C219" t="s">
        <v>1577</v>
      </c>
      <c r="D219" t="str">
        <f>LEFT(B219,18)</f>
        <v>C172SP G1000 Cargo</v>
      </c>
      <c r="E219" t="str">
        <f>MID(B219,20,100)</f>
        <v>(FLIGHTSEEING_ADAPTIVERGNL_03)</v>
      </c>
      <c r="F219" s="3">
        <v>0</v>
      </c>
      <c r="G219" t="s">
        <v>1575</v>
      </c>
    </row>
    <row r="220" spans="1:7" x14ac:dyDescent="0.35">
      <c r="A220" t="s">
        <v>1612</v>
      </c>
      <c r="B220" t="s">
        <v>133</v>
      </c>
      <c r="C220" t="s">
        <v>1577</v>
      </c>
      <c r="D220" t="str">
        <f>LEFT(B220,18)</f>
        <v>C172SP G1000 Cargo</v>
      </c>
      <c r="E220" t="str">
        <f>MID(B220,20,100)</f>
        <v>(FLIGHTSEEING_ADAPTIVERGNL_05)</v>
      </c>
      <c r="F220" s="3">
        <v>0</v>
      </c>
      <c r="G220" t="s">
        <v>1575</v>
      </c>
    </row>
    <row r="221" spans="1:7" x14ac:dyDescent="0.35">
      <c r="A221" t="s">
        <v>1612</v>
      </c>
      <c r="B221" t="s">
        <v>134</v>
      </c>
      <c r="C221" t="s">
        <v>1577</v>
      </c>
      <c r="D221" t="str">
        <f>LEFT(B221,18)</f>
        <v>C172SP G1000 Cargo</v>
      </c>
      <c r="E221" t="str">
        <f>MID(B221,20,100)</f>
        <v>(FLIGHTSEEING_ADAPTIVERGNL_06)</v>
      </c>
      <c r="F221" s="3">
        <v>0</v>
      </c>
      <c r="G221" t="s">
        <v>1575</v>
      </c>
    </row>
    <row r="222" spans="1:7" x14ac:dyDescent="0.35">
      <c r="A222" t="s">
        <v>1612</v>
      </c>
      <c r="B222" t="s">
        <v>135</v>
      </c>
      <c r="C222" t="s">
        <v>1577</v>
      </c>
      <c r="D222" t="str">
        <f>LEFT(B222,18)</f>
        <v>C172SP G1000 Cargo</v>
      </c>
      <c r="E222" t="str">
        <f>MID(B222,20,100)</f>
        <v>(FLIGHTSEEING_ADAPTIVERGNL_07)</v>
      </c>
      <c r="F222" s="3">
        <v>0</v>
      </c>
      <c r="G222" t="s">
        <v>1575</v>
      </c>
    </row>
    <row r="223" spans="1:7" x14ac:dyDescent="0.35">
      <c r="A223" t="s">
        <v>1612</v>
      </c>
      <c r="B223" t="s">
        <v>136</v>
      </c>
      <c r="C223" t="s">
        <v>1577</v>
      </c>
      <c r="D223" t="str">
        <f>LEFT(B223,18)</f>
        <v>C172SP G1000 Cargo</v>
      </c>
      <c r="E223" t="str">
        <f>MID(B223,20,100)</f>
        <v>(FLIGHTSEEING_ADAPTIVERGNL_08)</v>
      </c>
      <c r="F223" s="3">
        <v>0</v>
      </c>
      <c r="G223" t="s">
        <v>1575</v>
      </c>
    </row>
    <row r="224" spans="1:7" x14ac:dyDescent="0.35">
      <c r="A224" t="s">
        <v>1612</v>
      </c>
      <c r="B224" t="s">
        <v>137</v>
      </c>
      <c r="C224" t="s">
        <v>1577</v>
      </c>
      <c r="D224" t="str">
        <f>LEFT(B224,18)</f>
        <v>C172SP G1000 Cargo</v>
      </c>
      <c r="E224" t="str">
        <f>MID(B224,20,100)</f>
        <v>(FLIGHTSEEING_STATIC_01)</v>
      </c>
      <c r="F224" s="3">
        <v>0</v>
      </c>
      <c r="G224" t="s">
        <v>1575</v>
      </c>
    </row>
    <row r="225" spans="1:7" x14ac:dyDescent="0.35">
      <c r="A225" t="s">
        <v>1612</v>
      </c>
      <c r="B225" t="s">
        <v>138</v>
      </c>
      <c r="C225" t="s">
        <v>1577</v>
      </c>
      <c r="D225" t="str">
        <f>LEFT(B225,18)</f>
        <v>C172SP G1000 Cargo</v>
      </c>
      <c r="E225" t="str">
        <f>MID(B225,20,100)</f>
        <v>(FLIGHTSEEING_STATIC_02)</v>
      </c>
      <c r="F225" s="3">
        <v>0</v>
      </c>
      <c r="G225" t="s">
        <v>1575</v>
      </c>
    </row>
    <row r="226" spans="1:7" x14ac:dyDescent="0.35">
      <c r="A226" t="s">
        <v>1612</v>
      </c>
      <c r="B226" t="s">
        <v>139</v>
      </c>
      <c r="C226" t="s">
        <v>1577</v>
      </c>
      <c r="D226" t="str">
        <f>LEFT(B226,18)</f>
        <v>C172SP G1000 Cargo</v>
      </c>
      <c r="E226" t="str">
        <f>MID(B226,20,100)</f>
        <v>(FLIGHTSEEING_STATIC_03)</v>
      </c>
      <c r="F226" s="3">
        <v>0</v>
      </c>
      <c r="G226" t="s">
        <v>1575</v>
      </c>
    </row>
    <row r="227" spans="1:7" x14ac:dyDescent="0.35">
      <c r="A227" t="s">
        <v>1612</v>
      </c>
      <c r="B227" t="s">
        <v>140</v>
      </c>
      <c r="C227" t="s">
        <v>1577</v>
      </c>
      <c r="D227" t="str">
        <f>LEFT(B227,18)</f>
        <v>C172SP G1000 Cargo</v>
      </c>
      <c r="E227" t="str">
        <f>MID(B227,20,100)</f>
        <v>(FLIGHTSEEING_STATIC_05)</v>
      </c>
      <c r="F227" s="3">
        <v>0</v>
      </c>
      <c r="G227" t="s">
        <v>1575</v>
      </c>
    </row>
    <row r="228" spans="1:7" x14ac:dyDescent="0.35">
      <c r="A228" t="s">
        <v>1612</v>
      </c>
      <c r="B228" t="s">
        <v>141</v>
      </c>
      <c r="C228" t="s">
        <v>1577</v>
      </c>
      <c r="D228" t="str">
        <f>LEFT(B228,18)</f>
        <v>C172SP G1000 Cargo</v>
      </c>
      <c r="E228" t="str">
        <f>MID(B228,20,100)</f>
        <v>(OFFICIAL_STATIC_01)</v>
      </c>
      <c r="F228" s="3">
        <v>0</v>
      </c>
      <c r="G228" t="s">
        <v>1575</v>
      </c>
    </row>
    <row r="229" spans="1:7" x14ac:dyDescent="0.35">
      <c r="A229" t="s">
        <v>1612</v>
      </c>
      <c r="B229" t="s">
        <v>142</v>
      </c>
      <c r="C229" t="s">
        <v>1577</v>
      </c>
      <c r="D229" t="str">
        <f>LEFT(B229,18)</f>
        <v>C172SP G1000 Cargo</v>
      </c>
      <c r="E229" t="str">
        <f>MID(B229,20,100)</f>
        <v>(SKYDIVE_ADAPTIVEINTL_01)</v>
      </c>
      <c r="F229" s="3">
        <v>0</v>
      </c>
      <c r="G229" t="s">
        <v>1575</v>
      </c>
    </row>
    <row r="230" spans="1:7" x14ac:dyDescent="0.35">
      <c r="A230" t="s">
        <v>1612</v>
      </c>
      <c r="B230" t="s">
        <v>588</v>
      </c>
      <c r="C230" t="s">
        <v>1577</v>
      </c>
      <c r="D230" t="str">
        <f>LEFT(B230,23)</f>
        <v>C172SP G1000 Passengers</v>
      </c>
      <c r="E230" t="s">
        <v>1579</v>
      </c>
      <c r="F230" s="3">
        <v>0</v>
      </c>
      <c r="G230" t="s">
        <v>1575</v>
      </c>
    </row>
    <row r="231" spans="1:7" x14ac:dyDescent="0.35">
      <c r="A231" t="s">
        <v>1612</v>
      </c>
      <c r="B231" t="s">
        <v>589</v>
      </c>
      <c r="C231" t="s">
        <v>1577</v>
      </c>
      <c r="D231" t="str">
        <f>LEFT(B231,23)</f>
        <v>C172SP G1000 Passengers</v>
      </c>
      <c r="E231" t="str">
        <f>MID(B231,25,100)</f>
        <v>(AERIALAD_FREELANCE_01)</v>
      </c>
      <c r="F231" s="3">
        <v>0</v>
      </c>
      <c r="G231" t="s">
        <v>1575</v>
      </c>
    </row>
    <row r="232" spans="1:7" x14ac:dyDescent="0.35">
      <c r="A232" t="s">
        <v>1612</v>
      </c>
      <c r="B232" t="s">
        <v>590</v>
      </c>
      <c r="C232" t="s">
        <v>1577</v>
      </c>
      <c r="D232" t="str">
        <f>LEFT(B232,23)</f>
        <v>C172SP G1000 Passengers</v>
      </c>
      <c r="E232" t="str">
        <f>MID(B232,25,100)</f>
        <v>(AERIALAD_STATIC_01)</v>
      </c>
      <c r="F232" s="3">
        <v>0</v>
      </c>
      <c r="G232" t="s">
        <v>1575</v>
      </c>
    </row>
    <row r="233" spans="1:7" x14ac:dyDescent="0.35">
      <c r="A233" t="s">
        <v>1612</v>
      </c>
      <c r="B233" t="s">
        <v>591</v>
      </c>
      <c r="C233" t="s">
        <v>1577</v>
      </c>
      <c r="D233" t="str">
        <f>LEFT(B233,23)</f>
        <v>C172SP G1000 Passengers</v>
      </c>
      <c r="E233" t="str">
        <f>MID(B233,25,100)</f>
        <v>(CARGO_ADAPTIVERGNL_01)</v>
      </c>
      <c r="F233" s="3">
        <v>0</v>
      </c>
      <c r="G233" t="s">
        <v>1575</v>
      </c>
    </row>
    <row r="234" spans="1:7" x14ac:dyDescent="0.35">
      <c r="A234" t="s">
        <v>1612</v>
      </c>
      <c r="B234" t="s">
        <v>592</v>
      </c>
      <c r="C234" t="s">
        <v>1577</v>
      </c>
      <c r="D234" t="str">
        <f>LEFT(B234,23)</f>
        <v>C172SP G1000 Passengers</v>
      </c>
      <c r="E234" t="str">
        <f>MID(B234,25,100)</f>
        <v>(CARGO_ADAPTIVERGNL_02)</v>
      </c>
      <c r="F234" s="3">
        <v>0</v>
      </c>
      <c r="G234" t="s">
        <v>1575</v>
      </c>
    </row>
    <row r="235" spans="1:7" x14ac:dyDescent="0.35">
      <c r="A235" t="s">
        <v>1612</v>
      </c>
      <c r="B235" t="s">
        <v>593</v>
      </c>
      <c r="C235" t="s">
        <v>1577</v>
      </c>
      <c r="D235" t="str">
        <f>LEFT(B235,23)</f>
        <v>C172SP G1000 Passengers</v>
      </c>
      <c r="E235" t="str">
        <f>MID(B235,25,100)</f>
        <v>(CARGO_ADAPTIVERGNL_03)</v>
      </c>
      <c r="F235" s="3">
        <v>0</v>
      </c>
      <c r="G235" t="s">
        <v>1575</v>
      </c>
    </row>
    <row r="236" spans="1:7" x14ac:dyDescent="0.35">
      <c r="A236" t="s">
        <v>1612</v>
      </c>
      <c r="B236" t="s">
        <v>594</v>
      </c>
      <c r="C236" t="s">
        <v>1577</v>
      </c>
      <c r="D236" t="str">
        <f>LEFT(B236,23)</f>
        <v>C172SP G1000 Passengers</v>
      </c>
      <c r="E236" t="str">
        <f>MID(B236,25,100)</f>
        <v>(CARGO_ADAPTIVERGNL_04)</v>
      </c>
      <c r="F236" s="3">
        <v>0</v>
      </c>
      <c r="G236" t="s">
        <v>1575</v>
      </c>
    </row>
    <row r="237" spans="1:7" x14ac:dyDescent="0.35">
      <c r="A237" t="s">
        <v>1612</v>
      </c>
      <c r="B237" t="s">
        <v>595</v>
      </c>
      <c r="C237" t="s">
        <v>1577</v>
      </c>
      <c r="D237" t="str">
        <f>LEFT(B237,23)</f>
        <v>C172SP G1000 Passengers</v>
      </c>
      <c r="E237" t="str">
        <f>MID(B237,25,100)</f>
        <v>(CARGO_ADAPTIVERGNL_05)</v>
      </c>
      <c r="F237" s="3">
        <v>0</v>
      </c>
      <c r="G237" t="s">
        <v>1575</v>
      </c>
    </row>
    <row r="238" spans="1:7" x14ac:dyDescent="0.35">
      <c r="A238" t="s">
        <v>1612</v>
      </c>
      <c r="B238" t="s">
        <v>596</v>
      </c>
      <c r="C238" t="s">
        <v>1577</v>
      </c>
      <c r="D238" t="str">
        <f>LEFT(B238,23)</f>
        <v>C172SP G1000 Passengers</v>
      </c>
      <c r="E238" t="str">
        <f>MID(B238,25,100)</f>
        <v>(CARGO_STATIC_01)</v>
      </c>
      <c r="F238" s="3">
        <v>0</v>
      </c>
      <c r="G238" t="s">
        <v>1575</v>
      </c>
    </row>
    <row r="239" spans="1:7" x14ac:dyDescent="0.35">
      <c r="A239" t="s">
        <v>1612</v>
      </c>
      <c r="B239" t="s">
        <v>597</v>
      </c>
      <c r="C239" t="s">
        <v>1577</v>
      </c>
      <c r="D239" t="str">
        <f>LEFT(B239,23)</f>
        <v>C172SP G1000 Passengers</v>
      </c>
      <c r="E239" t="str">
        <f>MID(B239,25,100)</f>
        <v>(FLIGHTSEEING_ADAPTIVERGNL_01)</v>
      </c>
      <c r="F239" s="3">
        <v>0</v>
      </c>
      <c r="G239" t="s">
        <v>1575</v>
      </c>
    </row>
    <row r="240" spans="1:7" x14ac:dyDescent="0.35">
      <c r="A240" t="s">
        <v>1612</v>
      </c>
      <c r="B240" t="s">
        <v>598</v>
      </c>
      <c r="C240" t="s">
        <v>1577</v>
      </c>
      <c r="D240" t="str">
        <f>LEFT(B240,23)</f>
        <v>C172SP G1000 Passengers</v>
      </c>
      <c r="E240" t="str">
        <f>MID(B240,25,100)</f>
        <v>(FLIGHTSEEING_ADAPTIVERGNL_03)</v>
      </c>
      <c r="F240" s="3">
        <v>0</v>
      </c>
      <c r="G240" t="s">
        <v>1575</v>
      </c>
    </row>
    <row r="241" spans="1:7" x14ac:dyDescent="0.35">
      <c r="A241" t="s">
        <v>1612</v>
      </c>
      <c r="B241" t="s">
        <v>599</v>
      </c>
      <c r="C241" t="s">
        <v>1577</v>
      </c>
      <c r="D241" t="str">
        <f>LEFT(B241,23)</f>
        <v>C172SP G1000 Passengers</v>
      </c>
      <c r="E241" t="str">
        <f>MID(B241,25,100)</f>
        <v>(FLIGHTSEEING_ADAPTIVERGNL_05)</v>
      </c>
      <c r="F241" s="3">
        <v>0</v>
      </c>
      <c r="G241" t="s">
        <v>1575</v>
      </c>
    </row>
    <row r="242" spans="1:7" x14ac:dyDescent="0.35">
      <c r="A242" t="s">
        <v>1612</v>
      </c>
      <c r="B242" t="s">
        <v>600</v>
      </c>
      <c r="C242" t="s">
        <v>1577</v>
      </c>
      <c r="D242" t="str">
        <f>LEFT(B242,23)</f>
        <v>C172SP G1000 Passengers</v>
      </c>
      <c r="E242" t="str">
        <f>MID(B242,25,100)</f>
        <v>(FLIGHTSEEING_ADAPTIVERGNL_06)</v>
      </c>
      <c r="F242" s="3">
        <v>0</v>
      </c>
      <c r="G242" t="s">
        <v>1575</v>
      </c>
    </row>
    <row r="243" spans="1:7" x14ac:dyDescent="0.35">
      <c r="A243" t="s">
        <v>1612</v>
      </c>
      <c r="B243" t="s">
        <v>601</v>
      </c>
      <c r="C243" t="s">
        <v>1577</v>
      </c>
      <c r="D243" t="str">
        <f>LEFT(B243,23)</f>
        <v>C172SP G1000 Passengers</v>
      </c>
      <c r="E243" t="str">
        <f>MID(B243,25,100)</f>
        <v>(FLIGHTSEEING_ADAPTIVERGNL_07)</v>
      </c>
      <c r="F243" s="3">
        <v>0</v>
      </c>
      <c r="G243" t="s">
        <v>1575</v>
      </c>
    </row>
    <row r="244" spans="1:7" x14ac:dyDescent="0.35">
      <c r="A244" t="s">
        <v>1612</v>
      </c>
      <c r="B244" t="s">
        <v>602</v>
      </c>
      <c r="C244" t="s">
        <v>1577</v>
      </c>
      <c r="D244" t="str">
        <f>LEFT(B244,23)</f>
        <v>C172SP G1000 Passengers</v>
      </c>
      <c r="E244" t="str">
        <f>MID(B244,25,100)</f>
        <v>(FLIGHTSEEING_ADAPTIVERGNL_08)</v>
      </c>
      <c r="F244" s="3">
        <v>0</v>
      </c>
      <c r="G244" t="s">
        <v>1575</v>
      </c>
    </row>
    <row r="245" spans="1:7" x14ac:dyDescent="0.35">
      <c r="A245" t="s">
        <v>1612</v>
      </c>
      <c r="B245" t="s">
        <v>603</v>
      </c>
      <c r="C245" t="s">
        <v>1577</v>
      </c>
      <c r="D245" t="str">
        <f>LEFT(B245,23)</f>
        <v>C172SP G1000 Passengers</v>
      </c>
      <c r="E245" t="str">
        <f>MID(B245,25,100)</f>
        <v>(FLIGHTSEEING_STATIC_01)</v>
      </c>
      <c r="F245" s="3">
        <v>0</v>
      </c>
      <c r="G245" t="s">
        <v>1575</v>
      </c>
    </row>
    <row r="246" spans="1:7" x14ac:dyDescent="0.35">
      <c r="A246" t="s">
        <v>1612</v>
      </c>
      <c r="B246" t="s">
        <v>604</v>
      </c>
      <c r="C246" t="s">
        <v>1577</v>
      </c>
      <c r="D246" t="str">
        <f>LEFT(B246,23)</f>
        <v>C172SP G1000 Passengers</v>
      </c>
      <c r="E246" t="str">
        <f>MID(B246,25,100)</f>
        <v>(FLIGHTSEEING_STATIC_02)</v>
      </c>
      <c r="F246" s="3">
        <v>0</v>
      </c>
      <c r="G246" t="s">
        <v>1575</v>
      </c>
    </row>
    <row r="247" spans="1:7" x14ac:dyDescent="0.35">
      <c r="A247" t="s">
        <v>1612</v>
      </c>
      <c r="B247" t="s">
        <v>605</v>
      </c>
      <c r="C247" t="s">
        <v>1577</v>
      </c>
      <c r="D247" t="str">
        <f>LEFT(B247,23)</f>
        <v>C172SP G1000 Passengers</v>
      </c>
      <c r="E247" t="str">
        <f>MID(B247,25,100)</f>
        <v>(FLIGHTSEEING_STATIC_03)</v>
      </c>
      <c r="F247" s="3">
        <v>0</v>
      </c>
      <c r="G247" t="s">
        <v>1575</v>
      </c>
    </row>
    <row r="248" spans="1:7" x14ac:dyDescent="0.35">
      <c r="A248" t="s">
        <v>1612</v>
      </c>
      <c r="B248" t="s">
        <v>606</v>
      </c>
      <c r="C248" t="s">
        <v>1577</v>
      </c>
      <c r="D248" t="str">
        <f>LEFT(B248,23)</f>
        <v>C172SP G1000 Passengers</v>
      </c>
      <c r="E248" t="str">
        <f>MID(B248,25,100)</f>
        <v>(FLIGHTSEEING_STATIC_05)</v>
      </c>
      <c r="F248" s="3">
        <v>0</v>
      </c>
      <c r="G248" t="s">
        <v>1575</v>
      </c>
    </row>
    <row r="249" spans="1:7" x14ac:dyDescent="0.35">
      <c r="A249" t="s">
        <v>1612</v>
      </c>
      <c r="B249" t="s">
        <v>607</v>
      </c>
      <c r="C249" t="s">
        <v>1577</v>
      </c>
      <c r="D249" t="str">
        <f>LEFT(B249,23)</f>
        <v>C172SP G1000 Passengers</v>
      </c>
      <c r="E249" t="str">
        <f>MID(B249,25,100)</f>
        <v>(OFFICIAL_STATIC_01)</v>
      </c>
      <c r="F249" s="3">
        <v>0</v>
      </c>
      <c r="G249" t="s">
        <v>1575</v>
      </c>
    </row>
    <row r="250" spans="1:7" x14ac:dyDescent="0.35">
      <c r="A250" t="s">
        <v>1612</v>
      </c>
      <c r="B250" t="s">
        <v>608</v>
      </c>
      <c r="C250" t="s">
        <v>1577</v>
      </c>
      <c r="D250" t="str">
        <f>LEFT(B250,23)</f>
        <v>C172SP G1000 Passengers</v>
      </c>
      <c r="E250" t="str">
        <f>MID(B250,25,100)</f>
        <v>(SKYDIVE_ADAPTIVE INTL_01)</v>
      </c>
      <c r="F250" s="3">
        <v>0</v>
      </c>
      <c r="G250" t="s">
        <v>1575</v>
      </c>
    </row>
    <row r="251" spans="1:7" x14ac:dyDescent="0.35">
      <c r="A251" t="s">
        <v>1612</v>
      </c>
      <c r="B251" t="s">
        <v>1139</v>
      </c>
      <c r="C251" t="s">
        <v>1577</v>
      </c>
      <c r="D251" t="str">
        <f>LEFT(B251,29)</f>
        <v>C172SP G1000 Passengers Float</v>
      </c>
      <c r="E251" t="s">
        <v>1579</v>
      </c>
      <c r="F251" s="3">
        <v>0</v>
      </c>
      <c r="G251" t="s">
        <v>1575</v>
      </c>
    </row>
    <row r="252" spans="1:7" x14ac:dyDescent="0.35">
      <c r="A252" t="s">
        <v>1612</v>
      </c>
      <c r="B252" t="s">
        <v>1140</v>
      </c>
      <c r="C252" t="s">
        <v>1577</v>
      </c>
      <c r="D252" t="str">
        <f>LEFT(B252,29)</f>
        <v>C172SP G1000 Passengers Float</v>
      </c>
      <c r="E252" t="str">
        <f>MID(B252,31,100)</f>
        <v xml:space="preserve"> (AERIALAD_FREELANCE_01)</v>
      </c>
      <c r="F252" s="3">
        <v>0</v>
      </c>
      <c r="G252" t="s">
        <v>1575</v>
      </c>
    </row>
    <row r="253" spans="1:7" x14ac:dyDescent="0.35">
      <c r="A253" t="s">
        <v>1612</v>
      </c>
      <c r="B253" t="s">
        <v>1141</v>
      </c>
      <c r="C253" t="s">
        <v>1577</v>
      </c>
      <c r="D253" t="str">
        <f>LEFT(B253,29)</f>
        <v>C172SP G1000 Passengers Float</v>
      </c>
      <c r="E253" t="str">
        <f>MID(B253,31,100)</f>
        <v xml:space="preserve"> (AERIALAD_STATIC_01)</v>
      </c>
      <c r="F253" s="3">
        <v>0</v>
      </c>
      <c r="G253" t="s">
        <v>1575</v>
      </c>
    </row>
    <row r="254" spans="1:7" x14ac:dyDescent="0.35">
      <c r="A254" t="s">
        <v>1612</v>
      </c>
      <c r="B254" t="s">
        <v>1142</v>
      </c>
      <c r="C254" t="s">
        <v>1577</v>
      </c>
      <c r="D254" t="str">
        <f>LEFT(B254,29)</f>
        <v>C172SP G1000 Passengers Float</v>
      </c>
      <c r="E254" t="str">
        <f>MID(B254,31,100)</f>
        <v xml:space="preserve"> (CARGO_ADAPTIVERGNL_01)</v>
      </c>
      <c r="F254" s="3">
        <v>0</v>
      </c>
      <c r="G254" t="s">
        <v>1575</v>
      </c>
    </row>
    <row r="255" spans="1:7" x14ac:dyDescent="0.35">
      <c r="A255" t="s">
        <v>1612</v>
      </c>
      <c r="B255" t="s">
        <v>1143</v>
      </c>
      <c r="C255" t="s">
        <v>1577</v>
      </c>
      <c r="D255" t="str">
        <f>LEFT(B255,29)</f>
        <v>C172SP G1000 Passengers Float</v>
      </c>
      <c r="E255" t="str">
        <f>MID(B255,31,100)</f>
        <v xml:space="preserve"> (CARGO_ADAPTIVERGNL_02)</v>
      </c>
      <c r="F255" s="3">
        <v>0</v>
      </c>
      <c r="G255" t="s">
        <v>1575</v>
      </c>
    </row>
    <row r="256" spans="1:7" x14ac:dyDescent="0.35">
      <c r="A256" t="s">
        <v>1612</v>
      </c>
      <c r="B256" t="s">
        <v>1144</v>
      </c>
      <c r="C256" t="s">
        <v>1577</v>
      </c>
      <c r="D256" t="str">
        <f>LEFT(B256,29)</f>
        <v>C172SP G1000 Passengers Float</v>
      </c>
      <c r="E256" t="str">
        <f>MID(B256,31,100)</f>
        <v xml:space="preserve"> (CARGO_ADAPTIVERGNL_03)</v>
      </c>
      <c r="F256" s="3">
        <v>0</v>
      </c>
      <c r="G256" t="s">
        <v>1575</v>
      </c>
    </row>
    <row r="257" spans="1:7" x14ac:dyDescent="0.35">
      <c r="A257" t="s">
        <v>1612</v>
      </c>
      <c r="B257" t="s">
        <v>1145</v>
      </c>
      <c r="C257" t="s">
        <v>1577</v>
      </c>
      <c r="D257" t="str">
        <f>LEFT(B257,29)</f>
        <v>C172SP G1000 Passengers Float</v>
      </c>
      <c r="E257" t="str">
        <f>MID(B257,31,100)</f>
        <v xml:space="preserve"> (CARGO_ADAPTIVERGNL_04)</v>
      </c>
      <c r="F257" s="3">
        <v>0</v>
      </c>
      <c r="G257" t="s">
        <v>1575</v>
      </c>
    </row>
    <row r="258" spans="1:7" x14ac:dyDescent="0.35">
      <c r="A258" t="s">
        <v>1612</v>
      </c>
      <c r="B258" t="s">
        <v>1146</v>
      </c>
      <c r="C258" t="s">
        <v>1577</v>
      </c>
      <c r="D258" t="str">
        <f>LEFT(B258,29)</f>
        <v>C172SP G1000 Passengers Float</v>
      </c>
      <c r="E258" t="str">
        <f>MID(B258,31,100)</f>
        <v xml:space="preserve"> (CARGO_ADAPTIVERGNL_05)</v>
      </c>
      <c r="F258" s="3">
        <v>0</v>
      </c>
      <c r="G258" t="s">
        <v>1575</v>
      </c>
    </row>
    <row r="259" spans="1:7" x14ac:dyDescent="0.35">
      <c r="A259" t="s">
        <v>1612</v>
      </c>
      <c r="B259" t="s">
        <v>1147</v>
      </c>
      <c r="C259" t="s">
        <v>1577</v>
      </c>
      <c r="D259" t="str">
        <f>LEFT(B259,29)</f>
        <v>C172SP G1000 Passengers Float</v>
      </c>
      <c r="E259" t="str">
        <f>MID(B259,31,100)</f>
        <v xml:space="preserve"> (CARGO_STATIC_01)</v>
      </c>
      <c r="F259" s="3">
        <v>0</v>
      </c>
      <c r="G259" t="s">
        <v>1575</v>
      </c>
    </row>
    <row r="260" spans="1:7" x14ac:dyDescent="0.35">
      <c r="A260" t="s">
        <v>1612</v>
      </c>
      <c r="B260" t="s">
        <v>1148</v>
      </c>
      <c r="C260" t="s">
        <v>1577</v>
      </c>
      <c r="D260" t="str">
        <f>LEFT(B260,29)</f>
        <v>C172SP G1000 Passengers Float</v>
      </c>
      <c r="E260" t="str">
        <f>MID(B260,31,100)</f>
        <v xml:space="preserve"> (FLIGHTSEEING_ADAPTIVERGNL_01)</v>
      </c>
      <c r="F260" s="3">
        <v>0</v>
      </c>
      <c r="G260" t="s">
        <v>1575</v>
      </c>
    </row>
    <row r="261" spans="1:7" x14ac:dyDescent="0.35">
      <c r="A261" t="s">
        <v>1612</v>
      </c>
      <c r="B261" t="s">
        <v>1149</v>
      </c>
      <c r="C261" t="s">
        <v>1577</v>
      </c>
      <c r="D261" t="str">
        <f>LEFT(B261,29)</f>
        <v>C172SP G1000 Passengers Float</v>
      </c>
      <c r="E261" t="str">
        <f>MID(B261,31,100)</f>
        <v xml:space="preserve"> (FLIGHTSEEING_ADAPTIVERGNL_03)</v>
      </c>
      <c r="F261" s="3">
        <v>0</v>
      </c>
      <c r="G261" t="s">
        <v>1575</v>
      </c>
    </row>
    <row r="262" spans="1:7" x14ac:dyDescent="0.35">
      <c r="A262" t="s">
        <v>1612</v>
      </c>
      <c r="B262" t="s">
        <v>1150</v>
      </c>
      <c r="C262" t="s">
        <v>1577</v>
      </c>
      <c r="D262" t="str">
        <f>LEFT(B262,29)</f>
        <v>C172SP G1000 Passengers Float</v>
      </c>
      <c r="E262" t="str">
        <f>MID(B262,31,100)</f>
        <v xml:space="preserve"> (FLIGHTSEEING_ADAPTIVERGNL_05)</v>
      </c>
      <c r="F262" s="3">
        <v>0</v>
      </c>
      <c r="G262" t="s">
        <v>1575</v>
      </c>
    </row>
    <row r="263" spans="1:7" x14ac:dyDescent="0.35">
      <c r="A263" t="s">
        <v>1612</v>
      </c>
      <c r="B263" t="s">
        <v>1151</v>
      </c>
      <c r="C263" t="s">
        <v>1577</v>
      </c>
      <c r="D263" t="str">
        <f>LEFT(B263,29)</f>
        <v>C172SP G1000 Passengers Float</v>
      </c>
      <c r="E263" t="str">
        <f>MID(B263,31,100)</f>
        <v xml:space="preserve"> (FLIGHTSEEING_ADAPTIVERGNL_06)</v>
      </c>
      <c r="F263" s="3">
        <v>0</v>
      </c>
      <c r="G263" t="s">
        <v>1575</v>
      </c>
    </row>
    <row r="264" spans="1:7" x14ac:dyDescent="0.35">
      <c r="A264" t="s">
        <v>1612</v>
      </c>
      <c r="B264" t="s">
        <v>1152</v>
      </c>
      <c r="C264" t="s">
        <v>1577</v>
      </c>
      <c r="D264" t="str">
        <f>LEFT(B264,29)</f>
        <v>C172SP G1000 Passengers Float</v>
      </c>
      <c r="E264" t="str">
        <f>MID(B264,31,100)</f>
        <v xml:space="preserve"> (FLIGHTSEEING_ADAPTIVERGNL_07)</v>
      </c>
      <c r="F264" s="3">
        <v>0</v>
      </c>
      <c r="G264" t="s">
        <v>1575</v>
      </c>
    </row>
    <row r="265" spans="1:7" x14ac:dyDescent="0.35">
      <c r="A265" t="s">
        <v>1612</v>
      </c>
      <c r="B265" t="s">
        <v>1153</v>
      </c>
      <c r="C265" t="s">
        <v>1577</v>
      </c>
      <c r="D265" t="str">
        <f>LEFT(B265,29)</f>
        <v>C172SP G1000 Passengers Float</v>
      </c>
      <c r="E265" t="str">
        <f>MID(B265,31,100)</f>
        <v xml:space="preserve"> (FLIGHTSEEING_ADAPTIVERGNL_08)</v>
      </c>
      <c r="F265" s="3">
        <v>0</v>
      </c>
      <c r="G265" t="s">
        <v>1575</v>
      </c>
    </row>
    <row r="266" spans="1:7" x14ac:dyDescent="0.35">
      <c r="A266" t="s">
        <v>1612</v>
      </c>
      <c r="B266" t="s">
        <v>1154</v>
      </c>
      <c r="C266" t="s">
        <v>1577</v>
      </c>
      <c r="D266" t="str">
        <f>LEFT(B266,29)</f>
        <v>C172SP G1000 Passengers Float</v>
      </c>
      <c r="E266" t="str">
        <f>MID(B266,31,100)</f>
        <v xml:space="preserve"> (FLIGHTSEEING_STATIC_01)</v>
      </c>
      <c r="F266" s="3">
        <v>0</v>
      </c>
      <c r="G266" t="s">
        <v>1575</v>
      </c>
    </row>
    <row r="267" spans="1:7" x14ac:dyDescent="0.35">
      <c r="A267" t="s">
        <v>1612</v>
      </c>
      <c r="B267" t="s">
        <v>1155</v>
      </c>
      <c r="C267" t="s">
        <v>1577</v>
      </c>
      <c r="D267" t="str">
        <f>LEFT(B267,29)</f>
        <v>C172SP G1000 Passengers Float</v>
      </c>
      <c r="E267" t="str">
        <f>MID(B267,31,100)</f>
        <v xml:space="preserve"> (FLIGHTSEEING_STATIC_02)</v>
      </c>
      <c r="F267" s="3">
        <v>0</v>
      </c>
      <c r="G267" t="s">
        <v>1575</v>
      </c>
    </row>
    <row r="268" spans="1:7" x14ac:dyDescent="0.35">
      <c r="A268" t="s">
        <v>1612</v>
      </c>
      <c r="B268" t="s">
        <v>1156</v>
      </c>
      <c r="C268" t="s">
        <v>1577</v>
      </c>
      <c r="D268" t="str">
        <f>LEFT(B268,29)</f>
        <v>C172SP G1000 Passengers Float</v>
      </c>
      <c r="E268" t="str">
        <f>MID(B268,31,100)</f>
        <v xml:space="preserve"> (FLIGHTSEEING_STATIC_03)</v>
      </c>
      <c r="F268" s="3">
        <v>0</v>
      </c>
      <c r="G268" t="s">
        <v>1575</v>
      </c>
    </row>
    <row r="269" spans="1:7" x14ac:dyDescent="0.35">
      <c r="A269" t="s">
        <v>1612</v>
      </c>
      <c r="B269" t="s">
        <v>1157</v>
      </c>
      <c r="C269" t="s">
        <v>1577</v>
      </c>
      <c r="D269" t="str">
        <f>LEFT(B269,29)</f>
        <v>C172SP G1000 Passengers Float</v>
      </c>
      <c r="E269" t="str">
        <f>MID(B269,31,100)</f>
        <v xml:space="preserve"> (FLIGHTSEEING_STATIC_05)</v>
      </c>
      <c r="F269" s="3">
        <v>0</v>
      </c>
      <c r="G269" t="s">
        <v>1575</v>
      </c>
    </row>
    <row r="270" spans="1:7" x14ac:dyDescent="0.35">
      <c r="A270" t="s">
        <v>1612</v>
      </c>
      <c r="B270" t="s">
        <v>1158</v>
      </c>
      <c r="C270" t="s">
        <v>1577</v>
      </c>
      <c r="D270" t="str">
        <f>LEFT(B270,29)</f>
        <v>C172SP G1000 Passengers Float</v>
      </c>
      <c r="E270" t="str">
        <f>MID(B270,31,100)</f>
        <v xml:space="preserve"> (OFFICIAL_STATIC_01)</v>
      </c>
      <c r="F270" s="3">
        <v>0</v>
      </c>
      <c r="G270" t="s">
        <v>1575</v>
      </c>
    </row>
    <row r="271" spans="1:7" x14ac:dyDescent="0.35">
      <c r="A271" t="s">
        <v>1612</v>
      </c>
      <c r="B271" t="s">
        <v>1159</v>
      </c>
      <c r="C271" t="s">
        <v>1577</v>
      </c>
      <c r="D271" t="str">
        <f>LEFT(B271,29)</f>
        <v>C172SP G1000 Passengers Float</v>
      </c>
      <c r="E271" t="str">
        <f>MID(B271,31,100)</f>
        <v xml:space="preserve"> (SKYDIVE_ADAPTIVE INTL_01)</v>
      </c>
      <c r="F271" s="3">
        <v>0</v>
      </c>
      <c r="G271" t="s">
        <v>1575</v>
      </c>
    </row>
    <row r="272" spans="1:7" x14ac:dyDescent="0.35">
      <c r="A272" t="s">
        <v>1612</v>
      </c>
      <c r="B272" t="s">
        <v>1252</v>
      </c>
      <c r="C272" t="s">
        <v>1577</v>
      </c>
      <c r="D272" t="str">
        <f>LEFT(B272,28)</f>
        <v>C172SP G1000 Passengers Skis</v>
      </c>
      <c r="E272" t="s">
        <v>1579</v>
      </c>
      <c r="F272" s="3">
        <v>0</v>
      </c>
      <c r="G272" t="s">
        <v>1575</v>
      </c>
    </row>
    <row r="273" spans="1:7" x14ac:dyDescent="0.35">
      <c r="A273" t="s">
        <v>1612</v>
      </c>
      <c r="B273" t="s">
        <v>1253</v>
      </c>
      <c r="C273" t="s">
        <v>1577</v>
      </c>
      <c r="D273" t="str">
        <f>LEFT(B273,28)</f>
        <v>C172SP G1000 Passengers Skis</v>
      </c>
      <c r="E273" t="str">
        <f>MID(B273,30,100)</f>
        <v>(AERIALAD_FREELANCE_01)</v>
      </c>
      <c r="F273" s="3">
        <v>0</v>
      </c>
      <c r="G273" t="s">
        <v>1575</v>
      </c>
    </row>
    <row r="274" spans="1:7" x14ac:dyDescent="0.35">
      <c r="A274" t="s">
        <v>1612</v>
      </c>
      <c r="B274" t="s">
        <v>1254</v>
      </c>
      <c r="C274" t="s">
        <v>1577</v>
      </c>
      <c r="D274" t="str">
        <f>LEFT(B274,28)</f>
        <v>C172SP G1000 Passengers Skis</v>
      </c>
      <c r="E274" t="str">
        <f>MID(B274,30,100)</f>
        <v>(AERIALAD_STATIC_01)</v>
      </c>
      <c r="F274" s="3">
        <v>0</v>
      </c>
      <c r="G274" t="s">
        <v>1575</v>
      </c>
    </row>
    <row r="275" spans="1:7" x14ac:dyDescent="0.35">
      <c r="A275" t="s">
        <v>1612</v>
      </c>
      <c r="B275" t="s">
        <v>1255</v>
      </c>
      <c r="C275" t="s">
        <v>1577</v>
      </c>
      <c r="D275" t="str">
        <f>LEFT(B275,28)</f>
        <v>C172SP G1000 Passengers Skis</v>
      </c>
      <c r="E275" t="str">
        <f>MID(B275,30,100)</f>
        <v>(CARGO_ADAPTIVERGNL_01)</v>
      </c>
      <c r="F275" s="3">
        <v>0</v>
      </c>
      <c r="G275" t="s">
        <v>1575</v>
      </c>
    </row>
    <row r="276" spans="1:7" x14ac:dyDescent="0.35">
      <c r="A276" t="s">
        <v>1612</v>
      </c>
      <c r="B276" t="s">
        <v>1256</v>
      </c>
      <c r="C276" t="s">
        <v>1577</v>
      </c>
      <c r="D276" t="str">
        <f>LEFT(B276,28)</f>
        <v>C172SP G1000 Passengers Skis</v>
      </c>
      <c r="E276" t="str">
        <f>MID(B276,30,100)</f>
        <v>(CARGO_ADAPTIVERGNL_02)</v>
      </c>
      <c r="F276" s="3">
        <v>0</v>
      </c>
      <c r="G276" t="s">
        <v>1575</v>
      </c>
    </row>
    <row r="277" spans="1:7" x14ac:dyDescent="0.35">
      <c r="A277" t="s">
        <v>1612</v>
      </c>
      <c r="B277" t="s">
        <v>1257</v>
      </c>
      <c r="C277" t="s">
        <v>1577</v>
      </c>
      <c r="D277" t="str">
        <f>LEFT(B277,28)</f>
        <v>C172SP G1000 Passengers Skis</v>
      </c>
      <c r="E277" t="str">
        <f>MID(B277,30,100)</f>
        <v>(CARGO_ADAPTIVERGNL_03)</v>
      </c>
      <c r="F277" s="3">
        <v>0</v>
      </c>
      <c r="G277" t="s">
        <v>1575</v>
      </c>
    </row>
    <row r="278" spans="1:7" x14ac:dyDescent="0.35">
      <c r="A278" t="s">
        <v>1612</v>
      </c>
      <c r="B278" t="s">
        <v>1258</v>
      </c>
      <c r="C278" t="s">
        <v>1577</v>
      </c>
      <c r="D278" t="str">
        <f>LEFT(B278,28)</f>
        <v>C172SP G1000 Passengers Skis</v>
      </c>
      <c r="E278" t="str">
        <f>MID(B278,30,100)</f>
        <v>(CARGO_ADAPTIVERGNL_04)</v>
      </c>
      <c r="F278" s="3">
        <v>0</v>
      </c>
      <c r="G278" t="s">
        <v>1575</v>
      </c>
    </row>
    <row r="279" spans="1:7" x14ac:dyDescent="0.35">
      <c r="A279" t="s">
        <v>1612</v>
      </c>
      <c r="B279" t="s">
        <v>1259</v>
      </c>
      <c r="C279" t="s">
        <v>1577</v>
      </c>
      <c r="D279" t="str">
        <f>LEFT(B279,28)</f>
        <v>C172SP G1000 Passengers Skis</v>
      </c>
      <c r="E279" t="str">
        <f>MID(B279,30,100)</f>
        <v>(CARGO_ADAPTIVERGNL_05)</v>
      </c>
      <c r="F279" s="3">
        <v>0</v>
      </c>
      <c r="G279" t="s">
        <v>1575</v>
      </c>
    </row>
    <row r="280" spans="1:7" x14ac:dyDescent="0.35">
      <c r="A280" t="s">
        <v>1612</v>
      </c>
      <c r="B280" t="s">
        <v>1260</v>
      </c>
      <c r="C280" t="s">
        <v>1577</v>
      </c>
      <c r="D280" t="str">
        <f>LEFT(B280,28)</f>
        <v>C172SP G1000 Passengers Skis</v>
      </c>
      <c r="E280" t="str">
        <f>MID(B280,30,100)</f>
        <v>(CARGO_STATIC_01)</v>
      </c>
      <c r="F280" s="3">
        <v>0</v>
      </c>
      <c r="G280" t="s">
        <v>1575</v>
      </c>
    </row>
    <row r="281" spans="1:7" x14ac:dyDescent="0.35">
      <c r="A281" t="s">
        <v>1612</v>
      </c>
      <c r="B281" t="s">
        <v>1261</v>
      </c>
      <c r="C281" t="s">
        <v>1577</v>
      </c>
      <c r="D281" t="str">
        <f>LEFT(B281,28)</f>
        <v>C172SP G1000 Passengers Skis</v>
      </c>
      <c r="E281" t="str">
        <f>MID(B281,30,100)</f>
        <v>(FLIGHTSEEING_ADAPTIVERGNL_01)</v>
      </c>
      <c r="F281" s="3">
        <v>0</v>
      </c>
      <c r="G281" t="s">
        <v>1575</v>
      </c>
    </row>
    <row r="282" spans="1:7" x14ac:dyDescent="0.35">
      <c r="A282" t="s">
        <v>1612</v>
      </c>
      <c r="B282" t="s">
        <v>1262</v>
      </c>
      <c r="C282" t="s">
        <v>1577</v>
      </c>
      <c r="D282" t="str">
        <f>LEFT(B282,28)</f>
        <v>C172SP G1000 Passengers Skis</v>
      </c>
      <c r="E282" t="str">
        <f>MID(B282,30,100)</f>
        <v>(FLIGHTSEEING_ADAPTIVERGNL_03)</v>
      </c>
      <c r="F282" s="3">
        <v>0</v>
      </c>
      <c r="G282" t="s">
        <v>1575</v>
      </c>
    </row>
    <row r="283" spans="1:7" x14ac:dyDescent="0.35">
      <c r="A283" t="s">
        <v>1612</v>
      </c>
      <c r="B283" t="s">
        <v>1263</v>
      </c>
      <c r="C283" t="s">
        <v>1577</v>
      </c>
      <c r="D283" t="str">
        <f>LEFT(B283,28)</f>
        <v>C172SP G1000 Passengers Skis</v>
      </c>
      <c r="E283" t="str">
        <f>MID(B283,30,100)</f>
        <v>(FLIGHTSEEING_ADAPTIVERGNL_05)</v>
      </c>
      <c r="F283" s="3">
        <v>0</v>
      </c>
      <c r="G283" t="s">
        <v>1575</v>
      </c>
    </row>
    <row r="284" spans="1:7" x14ac:dyDescent="0.35">
      <c r="A284" t="s">
        <v>1612</v>
      </c>
      <c r="B284" t="s">
        <v>1264</v>
      </c>
      <c r="C284" t="s">
        <v>1577</v>
      </c>
      <c r="D284" t="str">
        <f>LEFT(B284,28)</f>
        <v>C172SP G1000 Passengers Skis</v>
      </c>
      <c r="E284" t="str">
        <f>MID(B284,30,100)</f>
        <v>(FLIGHTSEEING_ADAPTIVERGNL_06)</v>
      </c>
      <c r="F284" s="3">
        <v>0</v>
      </c>
      <c r="G284" t="s">
        <v>1575</v>
      </c>
    </row>
    <row r="285" spans="1:7" x14ac:dyDescent="0.35">
      <c r="A285" t="s">
        <v>1612</v>
      </c>
      <c r="B285" t="s">
        <v>1265</v>
      </c>
      <c r="C285" t="s">
        <v>1577</v>
      </c>
      <c r="D285" t="str">
        <f>LEFT(B285,28)</f>
        <v>C172SP G1000 Passengers Skis</v>
      </c>
      <c r="E285" t="str">
        <f>MID(B285,30,100)</f>
        <v>(FLIGHTSEEING_ADAPTIVERGNL_07)</v>
      </c>
      <c r="F285" s="3">
        <v>0</v>
      </c>
      <c r="G285" t="s">
        <v>1575</v>
      </c>
    </row>
    <row r="286" spans="1:7" x14ac:dyDescent="0.35">
      <c r="A286" t="s">
        <v>1612</v>
      </c>
      <c r="B286" t="s">
        <v>1266</v>
      </c>
      <c r="C286" t="s">
        <v>1577</v>
      </c>
      <c r="D286" t="str">
        <f>LEFT(B286,28)</f>
        <v>C172SP G1000 Passengers Skis</v>
      </c>
      <c r="E286" t="str">
        <f>MID(B286,30,100)</f>
        <v>(FLIGHTSEEING_ADAPTIVERGNL_08)</v>
      </c>
      <c r="F286" s="3">
        <v>0</v>
      </c>
      <c r="G286" t="s">
        <v>1575</v>
      </c>
    </row>
    <row r="287" spans="1:7" x14ac:dyDescent="0.35">
      <c r="A287" t="s">
        <v>1612</v>
      </c>
      <c r="B287" t="s">
        <v>1267</v>
      </c>
      <c r="C287" t="s">
        <v>1577</v>
      </c>
      <c r="D287" t="str">
        <f>LEFT(B287,28)</f>
        <v>C172SP G1000 Passengers Skis</v>
      </c>
      <c r="E287" t="str">
        <f>MID(B287,30,100)</f>
        <v>(FLIGHTSEEING_STATIC_01)</v>
      </c>
      <c r="F287" s="3">
        <v>0</v>
      </c>
      <c r="G287" t="s">
        <v>1575</v>
      </c>
    </row>
    <row r="288" spans="1:7" x14ac:dyDescent="0.35">
      <c r="A288" t="s">
        <v>1612</v>
      </c>
      <c r="B288" t="s">
        <v>1268</v>
      </c>
      <c r="C288" t="s">
        <v>1577</v>
      </c>
      <c r="D288" t="str">
        <f>LEFT(B288,28)</f>
        <v>C172SP G1000 Passengers Skis</v>
      </c>
      <c r="E288" t="str">
        <f>MID(B288,30,100)</f>
        <v>(FLIGHTSEEING_STATIC_02)</v>
      </c>
      <c r="F288" s="3">
        <v>0</v>
      </c>
      <c r="G288" t="s">
        <v>1575</v>
      </c>
    </row>
    <row r="289" spans="1:7" x14ac:dyDescent="0.35">
      <c r="A289" t="s">
        <v>1612</v>
      </c>
      <c r="B289" t="s">
        <v>1269</v>
      </c>
      <c r="C289" t="s">
        <v>1577</v>
      </c>
      <c r="D289" t="str">
        <f>LEFT(B289,28)</f>
        <v>C172SP G1000 Passengers Skis</v>
      </c>
      <c r="E289" t="str">
        <f>MID(B289,30,100)</f>
        <v>(FLIGHTSEEING_STATIC_03)</v>
      </c>
      <c r="F289" s="3">
        <v>0</v>
      </c>
      <c r="G289" t="s">
        <v>1575</v>
      </c>
    </row>
    <row r="290" spans="1:7" x14ac:dyDescent="0.35">
      <c r="A290" t="s">
        <v>1612</v>
      </c>
      <c r="B290" t="s">
        <v>1270</v>
      </c>
      <c r="C290" t="s">
        <v>1577</v>
      </c>
      <c r="D290" t="str">
        <f>LEFT(B290,28)</f>
        <v>C172SP G1000 Passengers Skis</v>
      </c>
      <c r="E290" t="str">
        <f>MID(B290,30,100)</f>
        <v>(FLIGHTSEEING_STATIC_05)</v>
      </c>
      <c r="F290" s="3">
        <v>0</v>
      </c>
      <c r="G290" t="s">
        <v>1575</v>
      </c>
    </row>
    <row r="291" spans="1:7" x14ac:dyDescent="0.35">
      <c r="A291" t="s">
        <v>1612</v>
      </c>
      <c r="B291" t="s">
        <v>1271</v>
      </c>
      <c r="C291" t="s">
        <v>1577</v>
      </c>
      <c r="D291" t="str">
        <f>LEFT(B291,28)</f>
        <v>C172SP G1000 Passengers Skis</v>
      </c>
      <c r="E291" t="str">
        <f>MID(B291,30,100)</f>
        <v>(OFFICIAL_STATIC_01)</v>
      </c>
      <c r="F291" s="3">
        <v>0</v>
      </c>
      <c r="G291" t="s">
        <v>1575</v>
      </c>
    </row>
    <row r="292" spans="1:7" x14ac:dyDescent="0.35">
      <c r="A292" t="s">
        <v>1612</v>
      </c>
      <c r="B292" t="s">
        <v>1272</v>
      </c>
      <c r="C292" t="s">
        <v>1577</v>
      </c>
      <c r="D292" t="str">
        <f>LEFT(B292,28)</f>
        <v>C172SP G1000 Passengers Skis</v>
      </c>
      <c r="E292" t="str">
        <f>MID(B292,30,100)</f>
        <v>(SKYDIVE_ADAPTIVE INTL_01)</v>
      </c>
      <c r="F292" s="3">
        <v>0</v>
      </c>
      <c r="G292" t="s">
        <v>1575</v>
      </c>
    </row>
    <row r="293" spans="1:7" x14ac:dyDescent="0.35">
      <c r="A293" t="s">
        <v>1612</v>
      </c>
      <c r="B293" t="s">
        <v>1361</v>
      </c>
      <c r="C293" t="s">
        <v>1577</v>
      </c>
      <c r="D293" t="str">
        <f>LEFT(B293,20)</f>
        <v>C172SP G1000 Skydive</v>
      </c>
      <c r="E293" t="s">
        <v>1579</v>
      </c>
      <c r="F293" s="3">
        <v>0</v>
      </c>
      <c r="G293" t="s">
        <v>1575</v>
      </c>
    </row>
    <row r="294" spans="1:7" x14ac:dyDescent="0.35">
      <c r="A294" t="s">
        <v>1612</v>
      </c>
      <c r="B294" t="s">
        <v>1362</v>
      </c>
      <c r="C294" t="s">
        <v>1577</v>
      </c>
      <c r="D294" t="str">
        <f>LEFT(B294,20)</f>
        <v>C172SP G1000 Skydive</v>
      </c>
      <c r="E294" t="str">
        <f>MID(B294,22,100)</f>
        <v>(AERIALAD_FREELANCE_01)</v>
      </c>
      <c r="F294" s="3">
        <v>0</v>
      </c>
      <c r="G294" t="s">
        <v>1575</v>
      </c>
    </row>
    <row r="295" spans="1:7" x14ac:dyDescent="0.35">
      <c r="A295" t="s">
        <v>1612</v>
      </c>
      <c r="B295" t="s">
        <v>1363</v>
      </c>
      <c r="C295" t="s">
        <v>1577</v>
      </c>
      <c r="D295" t="str">
        <f>LEFT(B295,20)</f>
        <v>C172SP G1000 Skydive</v>
      </c>
      <c r="E295" t="str">
        <f>MID(B295,22,100)</f>
        <v>(AERIALAD_STATIC_01)</v>
      </c>
      <c r="F295" s="3">
        <v>0</v>
      </c>
      <c r="G295" t="s">
        <v>1575</v>
      </c>
    </row>
    <row r="296" spans="1:7" x14ac:dyDescent="0.35">
      <c r="A296" t="s">
        <v>1612</v>
      </c>
      <c r="B296" t="s">
        <v>1364</v>
      </c>
      <c r="C296" t="s">
        <v>1577</v>
      </c>
      <c r="D296" t="str">
        <f>LEFT(B296,20)</f>
        <v>C172SP G1000 Skydive</v>
      </c>
      <c r="E296" t="str">
        <f>MID(B296,22,100)</f>
        <v>(CARGO_ADAPTIVERGNL_01)</v>
      </c>
      <c r="F296" s="3">
        <v>0</v>
      </c>
      <c r="G296" t="s">
        <v>1575</v>
      </c>
    </row>
    <row r="297" spans="1:7" x14ac:dyDescent="0.35">
      <c r="A297" t="s">
        <v>1612</v>
      </c>
      <c r="B297" t="s">
        <v>1365</v>
      </c>
      <c r="C297" t="s">
        <v>1577</v>
      </c>
      <c r="D297" t="str">
        <f>LEFT(B297,20)</f>
        <v>C172SP G1000 Skydive</v>
      </c>
      <c r="E297" t="str">
        <f>MID(B297,22,100)</f>
        <v>(CARGO_ADAPTIVERGNL_02)</v>
      </c>
      <c r="F297" s="3">
        <v>0</v>
      </c>
      <c r="G297" t="s">
        <v>1575</v>
      </c>
    </row>
    <row r="298" spans="1:7" x14ac:dyDescent="0.35">
      <c r="A298" t="s">
        <v>1612</v>
      </c>
      <c r="B298" t="s">
        <v>1366</v>
      </c>
      <c r="C298" t="s">
        <v>1577</v>
      </c>
      <c r="D298" t="str">
        <f>LEFT(B298,20)</f>
        <v>C172SP G1000 Skydive</v>
      </c>
      <c r="E298" t="str">
        <f>MID(B298,22,100)</f>
        <v>(CARGO_ADAPTIVERGNL_03)</v>
      </c>
      <c r="F298" s="3">
        <v>0</v>
      </c>
      <c r="G298" t="s">
        <v>1575</v>
      </c>
    </row>
    <row r="299" spans="1:7" x14ac:dyDescent="0.35">
      <c r="A299" t="s">
        <v>1612</v>
      </c>
      <c r="B299" t="s">
        <v>1367</v>
      </c>
      <c r="C299" t="s">
        <v>1577</v>
      </c>
      <c r="D299" t="str">
        <f>LEFT(B299,20)</f>
        <v>C172SP G1000 Skydive</v>
      </c>
      <c r="E299" t="str">
        <f>MID(B299,22,100)</f>
        <v>(CARGO_ADAPTIVERGNL_04)</v>
      </c>
      <c r="F299" s="3">
        <v>0</v>
      </c>
      <c r="G299" t="s">
        <v>1575</v>
      </c>
    </row>
    <row r="300" spans="1:7" x14ac:dyDescent="0.35">
      <c r="A300" t="s">
        <v>1612</v>
      </c>
      <c r="B300" t="s">
        <v>1368</v>
      </c>
      <c r="C300" t="s">
        <v>1577</v>
      </c>
      <c r="D300" t="str">
        <f>LEFT(B300,20)</f>
        <v>C172SP G1000 Skydive</v>
      </c>
      <c r="E300" t="str">
        <f>MID(B300,22,100)</f>
        <v>(CARGO_ADAPTIVERGNL_05)</v>
      </c>
      <c r="F300" s="3">
        <v>0</v>
      </c>
      <c r="G300" t="s">
        <v>1575</v>
      </c>
    </row>
    <row r="301" spans="1:7" x14ac:dyDescent="0.35">
      <c r="A301" t="s">
        <v>1612</v>
      </c>
      <c r="B301" t="s">
        <v>1369</v>
      </c>
      <c r="C301" t="s">
        <v>1577</v>
      </c>
      <c r="D301" t="str">
        <f>LEFT(B301,20)</f>
        <v>C172SP G1000 Skydive</v>
      </c>
      <c r="E301" t="str">
        <f>MID(B301,22,100)</f>
        <v>(CARGO_STATIC_01)</v>
      </c>
      <c r="F301" s="3">
        <v>0</v>
      </c>
      <c r="G301" t="s">
        <v>1575</v>
      </c>
    </row>
    <row r="302" spans="1:7" x14ac:dyDescent="0.35">
      <c r="A302" t="s">
        <v>1612</v>
      </c>
      <c r="B302" t="s">
        <v>1370</v>
      </c>
      <c r="C302" t="s">
        <v>1577</v>
      </c>
      <c r="D302" t="str">
        <f>LEFT(B302,20)</f>
        <v>C172SP G1000 Skydive</v>
      </c>
      <c r="E302" t="str">
        <f>MID(B302,22,100)</f>
        <v>(FLIGHTSEEING_ADAPTIVERGNL_01)</v>
      </c>
      <c r="F302" s="3">
        <v>0</v>
      </c>
      <c r="G302" t="s">
        <v>1575</v>
      </c>
    </row>
    <row r="303" spans="1:7" x14ac:dyDescent="0.35">
      <c r="A303" t="s">
        <v>1612</v>
      </c>
      <c r="B303" t="s">
        <v>1371</v>
      </c>
      <c r="C303" t="s">
        <v>1577</v>
      </c>
      <c r="D303" t="str">
        <f>LEFT(B303,20)</f>
        <v>C172SP G1000 Skydive</v>
      </c>
      <c r="E303" t="str">
        <f>MID(B303,22,100)</f>
        <v>(FLIGHTSEEING_ADAPTIVERGNL_03)</v>
      </c>
      <c r="F303" s="3">
        <v>0</v>
      </c>
      <c r="G303" t="s">
        <v>1575</v>
      </c>
    </row>
    <row r="304" spans="1:7" x14ac:dyDescent="0.35">
      <c r="A304" t="s">
        <v>1612</v>
      </c>
      <c r="B304" t="s">
        <v>1372</v>
      </c>
      <c r="C304" t="s">
        <v>1577</v>
      </c>
      <c r="D304" t="str">
        <f>LEFT(B304,20)</f>
        <v>C172SP G1000 Skydive</v>
      </c>
      <c r="E304" t="str">
        <f>MID(B304,22,100)</f>
        <v>(FLIGHTSEEING_ADAPTIVERGNL_05)</v>
      </c>
      <c r="F304" s="3">
        <v>0</v>
      </c>
      <c r="G304" t="s">
        <v>1575</v>
      </c>
    </row>
    <row r="305" spans="1:7" x14ac:dyDescent="0.35">
      <c r="A305" t="s">
        <v>1612</v>
      </c>
      <c r="B305" t="s">
        <v>1373</v>
      </c>
      <c r="C305" t="s">
        <v>1577</v>
      </c>
      <c r="D305" t="str">
        <f>LEFT(B305,20)</f>
        <v>C172SP G1000 Skydive</v>
      </c>
      <c r="E305" t="str">
        <f>MID(B305,22,100)</f>
        <v>(FLIGHTSEEING_ADAPTIVERGNL_06)</v>
      </c>
      <c r="F305" s="3">
        <v>0</v>
      </c>
      <c r="G305" t="s">
        <v>1575</v>
      </c>
    </row>
    <row r="306" spans="1:7" x14ac:dyDescent="0.35">
      <c r="A306" t="s">
        <v>1612</v>
      </c>
      <c r="B306" t="s">
        <v>1374</v>
      </c>
      <c r="C306" t="s">
        <v>1577</v>
      </c>
      <c r="D306" t="str">
        <f>LEFT(B306,20)</f>
        <v>C172SP G1000 Skydive</v>
      </c>
      <c r="E306" t="str">
        <f>MID(B306,22,100)</f>
        <v>(FLIGHTSEEING_ADAPTIVERGNL_07)</v>
      </c>
      <c r="F306" s="3">
        <v>0</v>
      </c>
      <c r="G306" t="s">
        <v>1575</v>
      </c>
    </row>
    <row r="307" spans="1:7" x14ac:dyDescent="0.35">
      <c r="A307" t="s">
        <v>1612</v>
      </c>
      <c r="B307" t="s">
        <v>1375</v>
      </c>
      <c r="C307" t="s">
        <v>1577</v>
      </c>
      <c r="D307" t="str">
        <f>LEFT(B307,20)</f>
        <v>C172SP G1000 Skydive</v>
      </c>
      <c r="E307" t="str">
        <f>MID(B307,22,100)</f>
        <v>(FLIGHTSEEING_ADAPTIVERGNL_08)</v>
      </c>
      <c r="F307" s="3">
        <v>0</v>
      </c>
      <c r="G307" t="s">
        <v>1575</v>
      </c>
    </row>
    <row r="308" spans="1:7" x14ac:dyDescent="0.35">
      <c r="A308" t="s">
        <v>1612</v>
      </c>
      <c r="B308" t="s">
        <v>1376</v>
      </c>
      <c r="C308" t="s">
        <v>1577</v>
      </c>
      <c r="D308" t="str">
        <f>LEFT(B308,20)</f>
        <v>C172SP G1000 Skydive</v>
      </c>
      <c r="E308" t="str">
        <f>MID(B308,22,100)</f>
        <v>(FLIGHTSEEING_STATIC_01)</v>
      </c>
      <c r="F308" s="3">
        <v>0</v>
      </c>
      <c r="G308" t="s">
        <v>1575</v>
      </c>
    </row>
    <row r="309" spans="1:7" x14ac:dyDescent="0.35">
      <c r="A309" t="s">
        <v>1612</v>
      </c>
      <c r="B309" t="s">
        <v>1377</v>
      </c>
      <c r="C309" t="s">
        <v>1577</v>
      </c>
      <c r="D309" t="str">
        <f>LEFT(B309,20)</f>
        <v>C172SP G1000 Skydive</v>
      </c>
      <c r="E309" t="str">
        <f>MID(B309,22,100)</f>
        <v>(FLIGHTSEEING_STATIC_02)</v>
      </c>
      <c r="F309" s="3">
        <v>0</v>
      </c>
      <c r="G309" t="s">
        <v>1575</v>
      </c>
    </row>
    <row r="310" spans="1:7" x14ac:dyDescent="0.35">
      <c r="A310" t="s">
        <v>1612</v>
      </c>
      <c r="B310" t="s">
        <v>1378</v>
      </c>
      <c r="C310" t="s">
        <v>1577</v>
      </c>
      <c r="D310" t="str">
        <f>LEFT(B310,20)</f>
        <v>C172SP G1000 Skydive</v>
      </c>
      <c r="E310" t="str">
        <f>MID(B310,22,100)</f>
        <v>(FLIGHTSEEING_STATIC_03)</v>
      </c>
      <c r="F310" s="3">
        <v>0</v>
      </c>
      <c r="G310" t="s">
        <v>1575</v>
      </c>
    </row>
    <row r="311" spans="1:7" x14ac:dyDescent="0.35">
      <c r="A311" t="s">
        <v>1612</v>
      </c>
      <c r="B311" t="s">
        <v>1379</v>
      </c>
      <c r="C311" t="s">
        <v>1577</v>
      </c>
      <c r="D311" t="str">
        <f>LEFT(B311,20)</f>
        <v>C172SP G1000 Skydive</v>
      </c>
      <c r="E311" t="str">
        <f>MID(B311,22,100)</f>
        <v>(FLIGHTSEEING_STATIC_05)</v>
      </c>
      <c r="F311" s="3">
        <v>0</v>
      </c>
      <c r="G311" t="s">
        <v>1575</v>
      </c>
    </row>
    <row r="312" spans="1:7" x14ac:dyDescent="0.35">
      <c r="A312" t="s">
        <v>1612</v>
      </c>
      <c r="B312" t="s">
        <v>1380</v>
      </c>
      <c r="C312" t="s">
        <v>1577</v>
      </c>
      <c r="D312" t="str">
        <f>LEFT(B312,20)</f>
        <v>C172SP G1000 Skydive</v>
      </c>
      <c r="E312" t="str">
        <f>MID(B312,22,100)</f>
        <v>(OFFICIAL_STATIC_01)</v>
      </c>
      <c r="F312" s="3">
        <v>0</v>
      </c>
      <c r="G312" t="s">
        <v>1575</v>
      </c>
    </row>
    <row r="313" spans="1:7" x14ac:dyDescent="0.35">
      <c r="A313" t="s">
        <v>1612</v>
      </c>
      <c r="B313" t="s">
        <v>1381</v>
      </c>
      <c r="C313" t="s">
        <v>1577</v>
      </c>
      <c r="D313" t="str">
        <f>LEFT(B313,20)</f>
        <v>C172SP G1000 Skydive</v>
      </c>
      <c r="E313" t="str">
        <f>MID(B313,22,100)</f>
        <v>(SKYDIVE_ADAPTIVE INTL 01)</v>
      </c>
      <c r="F313" s="3">
        <v>0</v>
      </c>
      <c r="G313" t="s">
        <v>1575</v>
      </c>
    </row>
    <row r="314" spans="1:7" x14ac:dyDescent="0.35">
      <c r="A314" t="s">
        <v>1612</v>
      </c>
      <c r="B314" t="s">
        <v>1210</v>
      </c>
      <c r="C314" t="s">
        <v>1577</v>
      </c>
      <c r="D314" t="str">
        <f>LEFT(B314,16)</f>
        <v>C172SP G1000 Tow</v>
      </c>
      <c r="E314" t="s">
        <v>1579</v>
      </c>
      <c r="F314" s="3">
        <v>0</v>
      </c>
      <c r="G314" t="s">
        <v>1575</v>
      </c>
    </row>
    <row r="315" spans="1:7" x14ac:dyDescent="0.35">
      <c r="A315" t="s">
        <v>1612</v>
      </c>
      <c r="B315" t="s">
        <v>1211</v>
      </c>
      <c r="C315" t="s">
        <v>1577</v>
      </c>
      <c r="D315" t="str">
        <f>LEFT(B315,16)</f>
        <v>C172SP G1000 Tow</v>
      </c>
      <c r="E315" t="str">
        <f>MID(B315,18,100)</f>
        <v>(AERIALAD_FREELANCE_01)</v>
      </c>
      <c r="F315" s="3">
        <v>0</v>
      </c>
      <c r="G315" t="s">
        <v>1575</v>
      </c>
    </row>
    <row r="316" spans="1:7" x14ac:dyDescent="0.35">
      <c r="A316" t="s">
        <v>1612</v>
      </c>
      <c r="B316" t="s">
        <v>1212</v>
      </c>
      <c r="C316" t="s">
        <v>1577</v>
      </c>
      <c r="D316" t="str">
        <f>LEFT(B316,16)</f>
        <v>C172SP G1000 Tow</v>
      </c>
      <c r="E316" t="str">
        <f>MID(B316,18,100)</f>
        <v>(AERIALAD_STATIC_01)</v>
      </c>
      <c r="F316" s="3">
        <v>0</v>
      </c>
      <c r="G316" t="s">
        <v>1575</v>
      </c>
    </row>
    <row r="317" spans="1:7" x14ac:dyDescent="0.35">
      <c r="A317" t="s">
        <v>1612</v>
      </c>
      <c r="B317" t="s">
        <v>1213</v>
      </c>
      <c r="C317" t="s">
        <v>1577</v>
      </c>
      <c r="D317" t="str">
        <f>LEFT(B317,16)</f>
        <v>C172SP G1000 Tow</v>
      </c>
      <c r="E317" t="str">
        <f>MID(B317,18,100)</f>
        <v>(CARGO_ADAPTIVERGNL_01)</v>
      </c>
      <c r="F317" s="3">
        <v>0</v>
      </c>
      <c r="G317" t="s">
        <v>1575</v>
      </c>
    </row>
    <row r="318" spans="1:7" x14ac:dyDescent="0.35">
      <c r="A318" t="s">
        <v>1612</v>
      </c>
      <c r="B318" t="s">
        <v>1214</v>
      </c>
      <c r="C318" t="s">
        <v>1577</v>
      </c>
      <c r="D318" t="str">
        <f>LEFT(B318,16)</f>
        <v>C172SP G1000 Tow</v>
      </c>
      <c r="E318" t="str">
        <f>MID(B318,18,100)</f>
        <v>(CARGO_ADAPTIVERGNL_02)</v>
      </c>
      <c r="F318" s="3">
        <v>0</v>
      </c>
      <c r="G318" t="s">
        <v>1575</v>
      </c>
    </row>
    <row r="319" spans="1:7" x14ac:dyDescent="0.35">
      <c r="A319" t="s">
        <v>1612</v>
      </c>
      <c r="B319" t="s">
        <v>1215</v>
      </c>
      <c r="C319" t="s">
        <v>1577</v>
      </c>
      <c r="D319" t="str">
        <f>LEFT(B319,16)</f>
        <v>C172SP G1000 Tow</v>
      </c>
      <c r="E319" t="str">
        <f>MID(B319,18,100)</f>
        <v>(CARGO_ADAPTIVERGNL_03)</v>
      </c>
      <c r="F319" s="3">
        <v>0</v>
      </c>
      <c r="G319" t="s">
        <v>1575</v>
      </c>
    </row>
    <row r="320" spans="1:7" x14ac:dyDescent="0.35">
      <c r="A320" t="s">
        <v>1612</v>
      </c>
      <c r="B320" t="s">
        <v>1216</v>
      </c>
      <c r="C320" t="s">
        <v>1577</v>
      </c>
      <c r="D320" t="str">
        <f>LEFT(B320,16)</f>
        <v>C172SP G1000 Tow</v>
      </c>
      <c r="E320" t="str">
        <f>MID(B320,18,100)</f>
        <v>(CARGO_ADAPTIVERGNL_04)</v>
      </c>
      <c r="F320" s="3">
        <v>0</v>
      </c>
      <c r="G320" t="s">
        <v>1575</v>
      </c>
    </row>
    <row r="321" spans="1:7" x14ac:dyDescent="0.35">
      <c r="A321" t="s">
        <v>1612</v>
      </c>
      <c r="B321" t="s">
        <v>1217</v>
      </c>
      <c r="C321" t="s">
        <v>1577</v>
      </c>
      <c r="D321" t="str">
        <f>LEFT(B321,16)</f>
        <v>C172SP G1000 Tow</v>
      </c>
      <c r="E321" t="str">
        <f>MID(B321,18,100)</f>
        <v>(CARGO_ADAPTIVERGNL_05)</v>
      </c>
      <c r="F321" s="3">
        <v>0</v>
      </c>
      <c r="G321" t="s">
        <v>1575</v>
      </c>
    </row>
    <row r="322" spans="1:7" x14ac:dyDescent="0.35">
      <c r="A322" t="s">
        <v>1612</v>
      </c>
      <c r="B322" t="s">
        <v>1218</v>
      </c>
      <c r="C322" t="s">
        <v>1577</v>
      </c>
      <c r="D322" t="str">
        <f>LEFT(B322,16)</f>
        <v>C172SP G1000 Tow</v>
      </c>
      <c r="E322" t="str">
        <f>MID(B322,18,100)</f>
        <v>(CARGO_STATIC_01)</v>
      </c>
      <c r="F322" s="3">
        <v>0</v>
      </c>
      <c r="G322" t="s">
        <v>1575</v>
      </c>
    </row>
    <row r="323" spans="1:7" x14ac:dyDescent="0.35">
      <c r="A323" t="s">
        <v>1612</v>
      </c>
      <c r="B323" t="s">
        <v>1219</v>
      </c>
      <c r="C323" t="s">
        <v>1577</v>
      </c>
      <c r="D323" t="str">
        <f>LEFT(B323,16)</f>
        <v>C172SP G1000 Tow</v>
      </c>
      <c r="E323" t="str">
        <f>MID(B323,18,100)</f>
        <v>(FLIGHTSEEING_ADAPTIVERGNL_01)</v>
      </c>
      <c r="F323" s="3">
        <v>0</v>
      </c>
      <c r="G323" t="s">
        <v>1575</v>
      </c>
    </row>
    <row r="324" spans="1:7" x14ac:dyDescent="0.35">
      <c r="A324" t="s">
        <v>1612</v>
      </c>
      <c r="B324" t="s">
        <v>1220</v>
      </c>
      <c r="C324" t="s">
        <v>1577</v>
      </c>
      <c r="D324" t="str">
        <f>LEFT(B324,16)</f>
        <v>C172SP G1000 Tow</v>
      </c>
      <c r="E324" t="str">
        <f>MID(B324,18,100)</f>
        <v>(FLIGHTSEEING_ADAPTIVERGNL_03)</v>
      </c>
      <c r="F324" s="3">
        <v>0</v>
      </c>
      <c r="G324" t="s">
        <v>1575</v>
      </c>
    </row>
    <row r="325" spans="1:7" x14ac:dyDescent="0.35">
      <c r="A325" t="s">
        <v>1612</v>
      </c>
      <c r="B325" t="s">
        <v>1221</v>
      </c>
      <c r="C325" t="s">
        <v>1577</v>
      </c>
      <c r="D325" t="str">
        <f>LEFT(B325,16)</f>
        <v>C172SP G1000 Tow</v>
      </c>
      <c r="E325" t="str">
        <f>MID(B325,18,100)</f>
        <v>(FLIGHTSEEING_ADAPTIVERGNL_05)</v>
      </c>
      <c r="F325" s="3">
        <v>0</v>
      </c>
      <c r="G325" t="s">
        <v>1575</v>
      </c>
    </row>
    <row r="326" spans="1:7" x14ac:dyDescent="0.35">
      <c r="A326" t="s">
        <v>1612</v>
      </c>
      <c r="B326" t="s">
        <v>1222</v>
      </c>
      <c r="C326" t="s">
        <v>1577</v>
      </c>
      <c r="D326" t="str">
        <f>LEFT(B326,16)</f>
        <v>C172SP G1000 Tow</v>
      </c>
      <c r="E326" t="str">
        <f>MID(B326,18,100)</f>
        <v>(FLIGHTSEEING_ADAPTIVERGNL_06)</v>
      </c>
      <c r="F326" s="3">
        <v>0</v>
      </c>
      <c r="G326" t="s">
        <v>1575</v>
      </c>
    </row>
    <row r="327" spans="1:7" x14ac:dyDescent="0.35">
      <c r="A327" t="s">
        <v>1612</v>
      </c>
      <c r="B327" t="s">
        <v>1223</v>
      </c>
      <c r="C327" t="s">
        <v>1577</v>
      </c>
      <c r="D327" t="str">
        <f>LEFT(B327,16)</f>
        <v>C172SP G1000 Tow</v>
      </c>
      <c r="E327" t="str">
        <f>MID(B327,18,100)</f>
        <v>(FLIGHTSEEING_ADAPTIVERGNL_07)</v>
      </c>
      <c r="F327" s="3">
        <v>0</v>
      </c>
      <c r="G327" t="s">
        <v>1575</v>
      </c>
    </row>
    <row r="328" spans="1:7" x14ac:dyDescent="0.35">
      <c r="A328" t="s">
        <v>1612</v>
      </c>
      <c r="B328" t="s">
        <v>1224</v>
      </c>
      <c r="C328" t="s">
        <v>1577</v>
      </c>
      <c r="D328" t="str">
        <f>LEFT(B328,16)</f>
        <v>C172SP G1000 Tow</v>
      </c>
      <c r="E328" t="str">
        <f>MID(B328,18,100)</f>
        <v>(FLIGHTSEEING_ADAPTIVERGNL_08)</v>
      </c>
      <c r="F328" s="3">
        <v>0</v>
      </c>
      <c r="G328" t="s">
        <v>1575</v>
      </c>
    </row>
    <row r="329" spans="1:7" x14ac:dyDescent="0.35">
      <c r="A329" t="s">
        <v>1612</v>
      </c>
      <c r="B329" t="s">
        <v>1225</v>
      </c>
      <c r="C329" t="s">
        <v>1577</v>
      </c>
      <c r="D329" t="str">
        <f>LEFT(B329,16)</f>
        <v>C172SP G1000 Tow</v>
      </c>
      <c r="E329" t="str">
        <f>MID(B329,18,100)</f>
        <v>(FLIGHTSEEING_STATIC_01)</v>
      </c>
      <c r="F329" s="3">
        <v>0</v>
      </c>
      <c r="G329" t="s">
        <v>1575</v>
      </c>
    </row>
    <row r="330" spans="1:7" x14ac:dyDescent="0.35">
      <c r="A330" t="s">
        <v>1612</v>
      </c>
      <c r="B330" t="s">
        <v>1226</v>
      </c>
      <c r="C330" t="s">
        <v>1577</v>
      </c>
      <c r="D330" t="str">
        <f>LEFT(B330,16)</f>
        <v>C172SP G1000 Tow</v>
      </c>
      <c r="E330" t="str">
        <f>MID(B330,18,100)</f>
        <v>(FLIGHTSEEING_STATIC_02)</v>
      </c>
      <c r="F330" s="3">
        <v>0</v>
      </c>
      <c r="G330" t="s">
        <v>1575</v>
      </c>
    </row>
    <row r="331" spans="1:7" x14ac:dyDescent="0.35">
      <c r="A331" t="s">
        <v>1612</v>
      </c>
      <c r="B331" t="s">
        <v>1227</v>
      </c>
      <c r="C331" t="s">
        <v>1577</v>
      </c>
      <c r="D331" t="str">
        <f>LEFT(B331,16)</f>
        <v>C172SP G1000 Tow</v>
      </c>
      <c r="E331" t="str">
        <f>MID(B331,18,100)</f>
        <v>(FLIGHTSEEING_STATIC_03)</v>
      </c>
      <c r="F331" s="3">
        <v>0</v>
      </c>
      <c r="G331" t="s">
        <v>1575</v>
      </c>
    </row>
    <row r="332" spans="1:7" x14ac:dyDescent="0.35">
      <c r="A332" t="s">
        <v>1612</v>
      </c>
      <c r="B332" t="s">
        <v>1228</v>
      </c>
      <c r="C332" t="s">
        <v>1577</v>
      </c>
      <c r="D332" t="str">
        <f>LEFT(B332,16)</f>
        <v>C172SP G1000 Tow</v>
      </c>
      <c r="E332" t="str">
        <f>MID(B332,18,100)</f>
        <v>(FLIGHTSEEING_STATIC_05)</v>
      </c>
      <c r="F332" s="3">
        <v>0</v>
      </c>
      <c r="G332" t="s">
        <v>1575</v>
      </c>
    </row>
    <row r="333" spans="1:7" x14ac:dyDescent="0.35">
      <c r="A333" t="s">
        <v>1612</v>
      </c>
      <c r="B333" t="s">
        <v>1229</v>
      </c>
      <c r="C333" t="s">
        <v>1577</v>
      </c>
      <c r="D333" t="str">
        <f>LEFT(B333,16)</f>
        <v>C172SP G1000 Tow</v>
      </c>
      <c r="E333" t="str">
        <f>MID(B333,18,100)</f>
        <v>(OFFICIAL_STATIC_01)</v>
      </c>
      <c r="F333" s="3">
        <v>0</v>
      </c>
      <c r="G333" t="s">
        <v>1575</v>
      </c>
    </row>
    <row r="334" spans="1:7" x14ac:dyDescent="0.35">
      <c r="A334" t="s">
        <v>1612</v>
      </c>
      <c r="B334" t="s">
        <v>1230</v>
      </c>
      <c r="C334" t="s">
        <v>1577</v>
      </c>
      <c r="D334" t="str">
        <f>LEFT(B334,16)</f>
        <v>C172SP G1000 Tow</v>
      </c>
      <c r="E334" t="str">
        <f>MID(B334,18,100)</f>
        <v>(SKYDIVE_ADAPTIVE INTL_01)</v>
      </c>
      <c r="F334" s="3">
        <v>0</v>
      </c>
      <c r="G334" t="s">
        <v>1575</v>
      </c>
    </row>
    <row r="335" spans="1:7" x14ac:dyDescent="0.35">
      <c r="A335" t="s">
        <v>1612</v>
      </c>
      <c r="B335" t="s">
        <v>567</v>
      </c>
      <c r="C335" t="s">
        <v>1577</v>
      </c>
      <c r="D335" t="str">
        <f>LEFT(B335,18)</f>
        <v>C208B Cargo</v>
      </c>
      <c r="E335" t="s">
        <v>1579</v>
      </c>
      <c r="F335" s="3">
        <v>0</v>
      </c>
      <c r="G335" t="s">
        <v>1575</v>
      </c>
    </row>
    <row r="336" spans="1:7" x14ac:dyDescent="0.35">
      <c r="A336" t="s">
        <v>1612</v>
      </c>
      <c r="B336" t="s">
        <v>568</v>
      </c>
      <c r="C336" t="s">
        <v>1577</v>
      </c>
      <c r="D336" t="str">
        <f>LEFT(B336,12)</f>
        <v xml:space="preserve">C208B Cargo </v>
      </c>
      <c r="E336" t="str">
        <f>MID(B336,13,100)</f>
        <v>(CARGO_ADAPTIVERGNL_01)</v>
      </c>
      <c r="F336" s="3">
        <v>0</v>
      </c>
      <c r="G336" t="s">
        <v>1575</v>
      </c>
    </row>
    <row r="337" spans="1:7" x14ac:dyDescent="0.35">
      <c r="A337" t="s">
        <v>1612</v>
      </c>
      <c r="B337" t="s">
        <v>569</v>
      </c>
      <c r="C337" t="s">
        <v>1577</v>
      </c>
      <c r="D337" t="str">
        <f>LEFT(B337,12)</f>
        <v xml:space="preserve">C208B Cargo </v>
      </c>
      <c r="E337" t="str">
        <f>MID(B337,13,100)</f>
        <v>(CARGO_ADAPTIVERGNL_02)</v>
      </c>
      <c r="F337" s="3">
        <v>0</v>
      </c>
      <c r="G337" t="s">
        <v>1575</v>
      </c>
    </row>
    <row r="338" spans="1:7" x14ac:dyDescent="0.35">
      <c r="A338" t="s">
        <v>1612</v>
      </c>
      <c r="B338" t="s">
        <v>570</v>
      </c>
      <c r="C338" t="s">
        <v>1577</v>
      </c>
      <c r="D338" t="str">
        <f>LEFT(B338,12)</f>
        <v xml:space="preserve">C208B Cargo </v>
      </c>
      <c r="E338" t="str">
        <f>MID(B338,13,100)</f>
        <v>(CARGO_ADAPTIVERGNL_03)</v>
      </c>
      <c r="F338" s="3">
        <v>0</v>
      </c>
      <c r="G338" t="s">
        <v>1575</v>
      </c>
    </row>
    <row r="339" spans="1:7" x14ac:dyDescent="0.35">
      <c r="A339" t="s">
        <v>1612</v>
      </c>
      <c r="B339" t="s">
        <v>571</v>
      </c>
      <c r="C339" t="s">
        <v>1577</v>
      </c>
      <c r="D339" t="str">
        <f>LEFT(B339,12)</f>
        <v xml:space="preserve">C208B Cargo </v>
      </c>
      <c r="E339" t="str">
        <f>MID(B339,13,100)</f>
        <v>(CARGO_ADAPTIVERGNL_04)</v>
      </c>
      <c r="F339" s="3">
        <v>0</v>
      </c>
      <c r="G339" t="s">
        <v>1575</v>
      </c>
    </row>
    <row r="340" spans="1:7" x14ac:dyDescent="0.35">
      <c r="A340" t="s">
        <v>1612</v>
      </c>
      <c r="B340" t="s">
        <v>572</v>
      </c>
      <c r="C340" t="s">
        <v>1577</v>
      </c>
      <c r="D340" t="str">
        <f>LEFT(B340,12)</f>
        <v xml:space="preserve">C208B Cargo </v>
      </c>
      <c r="E340" t="str">
        <f>MID(B340,13,100)</f>
        <v>(CARGO_ADAPTIVERGNL_05)</v>
      </c>
      <c r="F340" s="3">
        <v>0</v>
      </c>
      <c r="G340" t="s">
        <v>1575</v>
      </c>
    </row>
    <row r="341" spans="1:7" x14ac:dyDescent="0.35">
      <c r="A341" t="s">
        <v>1612</v>
      </c>
      <c r="B341" t="s">
        <v>573</v>
      </c>
      <c r="C341" t="s">
        <v>1577</v>
      </c>
      <c r="D341" t="str">
        <f>LEFT(B341,12)</f>
        <v xml:space="preserve">C208B Cargo </v>
      </c>
      <c r="E341" t="str">
        <f>MID(B341,13,100)</f>
        <v>(CARGO_STATIC_01)</v>
      </c>
      <c r="F341" s="3">
        <v>0</v>
      </c>
      <c r="G341" t="s">
        <v>1575</v>
      </c>
    </row>
    <row r="342" spans="1:7" x14ac:dyDescent="0.35">
      <c r="A342" t="s">
        <v>1612</v>
      </c>
      <c r="B342" t="s">
        <v>574</v>
      </c>
      <c r="C342" t="s">
        <v>1577</v>
      </c>
      <c r="D342" t="str">
        <f>LEFT(B342,12)</f>
        <v xml:space="preserve">C208B Cargo </v>
      </c>
      <c r="E342" t="str">
        <f>MID(B342,13,100)</f>
        <v>(SCIENTIFIC_STATIC_01)</v>
      </c>
      <c r="F342" s="3">
        <v>0</v>
      </c>
      <c r="G342" t="s">
        <v>1575</v>
      </c>
    </row>
    <row r="343" spans="1:7" x14ac:dyDescent="0.35">
      <c r="A343" t="s">
        <v>1612</v>
      </c>
      <c r="B343" t="s">
        <v>1005</v>
      </c>
      <c r="C343" t="s">
        <v>1577</v>
      </c>
      <c r="D343" t="str">
        <f>LEFT(B343,23)</f>
        <v>C208B Floats Passengers</v>
      </c>
      <c r="E343" t="s">
        <v>1579</v>
      </c>
      <c r="F343" s="3">
        <v>0</v>
      </c>
      <c r="G343" t="s">
        <v>1575</v>
      </c>
    </row>
    <row r="344" spans="1:7" x14ac:dyDescent="0.35">
      <c r="A344" t="s">
        <v>1612</v>
      </c>
      <c r="B344" t="s">
        <v>1006</v>
      </c>
      <c r="C344" t="s">
        <v>1577</v>
      </c>
      <c r="D344" t="str">
        <f>LEFT(B344,23)</f>
        <v>C208B Floats Passengers</v>
      </c>
      <c r="E344" t="str">
        <f>MID(B344,25,100)</f>
        <v>(OFFICIAL_STATIC_01)</v>
      </c>
      <c r="F344" s="3">
        <v>0</v>
      </c>
      <c r="G344" t="s">
        <v>1575</v>
      </c>
    </row>
    <row r="345" spans="1:7" x14ac:dyDescent="0.35">
      <c r="A345" t="s">
        <v>1612</v>
      </c>
      <c r="B345" t="s">
        <v>1007</v>
      </c>
      <c r="C345" t="s">
        <v>1577</v>
      </c>
      <c r="D345" t="str">
        <f>LEFT(B345,23)</f>
        <v>C208B Floats Passengers</v>
      </c>
      <c r="E345" t="str">
        <f>MID(B345,25,100)</f>
        <v>(SCIENTIFIC_STATIC_01)</v>
      </c>
      <c r="F345" s="3">
        <v>0</v>
      </c>
      <c r="G345" t="s">
        <v>1575</v>
      </c>
    </row>
    <row r="346" spans="1:7" x14ac:dyDescent="0.35">
      <c r="A346" t="s">
        <v>1612</v>
      </c>
      <c r="B346" t="s">
        <v>270</v>
      </c>
      <c r="C346" t="s">
        <v>1577</v>
      </c>
      <c r="D346" t="str">
        <f>LEFT(B346,24)</f>
        <v>C208B Medic</v>
      </c>
      <c r="E346" t="s">
        <v>1579</v>
      </c>
      <c r="F346" s="3">
        <v>0</v>
      </c>
      <c r="G346" t="s">
        <v>1575</v>
      </c>
    </row>
    <row r="347" spans="1:7" x14ac:dyDescent="0.35">
      <c r="A347" t="s">
        <v>1612</v>
      </c>
      <c r="B347" t="s">
        <v>271</v>
      </c>
      <c r="C347" t="s">
        <v>1577</v>
      </c>
      <c r="D347" t="str">
        <f>LEFT(B347,12)</f>
        <v xml:space="preserve">C208B Medic </v>
      </c>
      <c r="E347" t="str">
        <f>MID(B347,13,100)</f>
        <v>(MEDEVAC ADAPTIVE INTL_01)</v>
      </c>
      <c r="F347" s="3">
        <v>0</v>
      </c>
      <c r="G347" t="s">
        <v>1575</v>
      </c>
    </row>
    <row r="348" spans="1:7" x14ac:dyDescent="0.35">
      <c r="A348" t="s">
        <v>1612</v>
      </c>
      <c r="B348" t="s">
        <v>272</v>
      </c>
      <c r="C348" t="s">
        <v>1577</v>
      </c>
      <c r="D348" t="str">
        <f>LEFT(B348,12)</f>
        <v xml:space="preserve">C208B Medic </v>
      </c>
      <c r="E348" t="str">
        <f>MID(B348,13,100)</f>
        <v>(MEDEVAC FREELANCE 01)</v>
      </c>
      <c r="F348" s="3">
        <v>0</v>
      </c>
      <c r="G348" t="s">
        <v>1575</v>
      </c>
    </row>
    <row r="349" spans="1:7" x14ac:dyDescent="0.35">
      <c r="A349" t="s">
        <v>1612</v>
      </c>
      <c r="B349" t="s">
        <v>273</v>
      </c>
      <c r="C349" t="s">
        <v>1577</v>
      </c>
      <c r="D349" t="str">
        <f>LEFT(B349,12)</f>
        <v xml:space="preserve">C208B Medic </v>
      </c>
      <c r="E349" t="str">
        <f>MID(B349,13,100)</f>
        <v>(MEDEVAC_STATIC_01)</v>
      </c>
      <c r="F349" s="3">
        <v>0</v>
      </c>
      <c r="G349" t="s">
        <v>1575</v>
      </c>
    </row>
    <row r="350" spans="1:7" x14ac:dyDescent="0.35">
      <c r="A350" t="s">
        <v>1612</v>
      </c>
      <c r="B350" t="s">
        <v>274</v>
      </c>
      <c r="C350" t="s">
        <v>1577</v>
      </c>
      <c r="D350" t="str">
        <f>LEFT(B350,12)</f>
        <v xml:space="preserve">C208B Medic </v>
      </c>
      <c r="E350" t="str">
        <f>MID(B350,13,100)</f>
        <v>(OFFICIAL_STATIC_01)</v>
      </c>
      <c r="F350" s="3">
        <v>0</v>
      </c>
      <c r="G350" t="s">
        <v>1575</v>
      </c>
    </row>
    <row r="351" spans="1:7" x14ac:dyDescent="0.35">
      <c r="A351" t="s">
        <v>1612</v>
      </c>
      <c r="B351" t="s">
        <v>275</v>
      </c>
      <c r="C351" t="s">
        <v>1577</v>
      </c>
      <c r="D351" t="str">
        <f>LEFT(B351,12)</f>
        <v xml:space="preserve">C208B Medic </v>
      </c>
      <c r="E351" t="str">
        <f>MID(B351,13,100)</f>
        <v>(SCIENTIFIC_STATIC_01)</v>
      </c>
      <c r="F351" s="3">
        <v>0</v>
      </c>
      <c r="G351" t="s">
        <v>1575</v>
      </c>
    </row>
    <row r="352" spans="1:7" x14ac:dyDescent="0.35">
      <c r="A352" t="s">
        <v>1612</v>
      </c>
      <c r="B352" t="s">
        <v>708</v>
      </c>
      <c r="C352" t="s">
        <v>1577</v>
      </c>
      <c r="D352" t="str">
        <f>LEFT(B352,16)</f>
        <v>C208B Passengers</v>
      </c>
      <c r="E352" t="s">
        <v>1579</v>
      </c>
      <c r="F352" s="3">
        <v>0</v>
      </c>
      <c r="G352" t="s">
        <v>1575</v>
      </c>
    </row>
    <row r="353" spans="1:7" x14ac:dyDescent="0.35">
      <c r="A353" t="s">
        <v>1612</v>
      </c>
      <c r="B353" t="s">
        <v>709</v>
      </c>
      <c r="C353" t="s">
        <v>1577</v>
      </c>
      <c r="D353" t="str">
        <f>LEFT(B353,16)</f>
        <v>C208B Passengers</v>
      </c>
      <c r="E353" t="str">
        <f>MID(B353,18,100)</f>
        <v>(OFFICIAL_STATIC_01)</v>
      </c>
      <c r="F353" s="3">
        <v>0</v>
      </c>
      <c r="G353" t="s">
        <v>1575</v>
      </c>
    </row>
    <row r="354" spans="1:7" x14ac:dyDescent="0.35">
      <c r="A354" t="s">
        <v>1612</v>
      </c>
      <c r="B354" t="s">
        <v>710</v>
      </c>
      <c r="C354" t="s">
        <v>1577</v>
      </c>
      <c r="D354" t="str">
        <f>LEFT(B354,16)</f>
        <v>C208B Passengers</v>
      </c>
      <c r="E354" t="str">
        <f>MID(B354,18,100)</f>
        <v>(SCIENTIFIC_STATIC_01)</v>
      </c>
      <c r="F354" s="3">
        <v>0</v>
      </c>
      <c r="G354" t="s">
        <v>1575</v>
      </c>
    </row>
    <row r="355" spans="1:7" x14ac:dyDescent="0.35">
      <c r="A355" t="s">
        <v>1612</v>
      </c>
      <c r="B355" t="s">
        <v>1403</v>
      </c>
      <c r="C355" t="s">
        <v>1577</v>
      </c>
      <c r="D355" t="str">
        <f>LEFT(B355,16)</f>
        <v>C208B Scientific</v>
      </c>
      <c r="E355" t="s">
        <v>1579</v>
      </c>
      <c r="F355" s="3">
        <v>0</v>
      </c>
      <c r="G355" t="s">
        <v>1575</v>
      </c>
    </row>
    <row r="356" spans="1:7" x14ac:dyDescent="0.35">
      <c r="A356" t="s">
        <v>1612</v>
      </c>
      <c r="B356" t="s">
        <v>1404</v>
      </c>
      <c r="C356" t="s">
        <v>1577</v>
      </c>
      <c r="D356" t="str">
        <f>LEFT(B356,16)</f>
        <v>C208B Scientific</v>
      </c>
      <c r="E356" t="str">
        <f>MID(B356,18,100)</f>
        <v>(OFFICIAL_STATIC_01)</v>
      </c>
      <c r="F356" s="3">
        <v>0</v>
      </c>
      <c r="G356" t="s">
        <v>1575</v>
      </c>
    </row>
    <row r="357" spans="1:7" x14ac:dyDescent="0.35">
      <c r="A357" t="s">
        <v>1612</v>
      </c>
      <c r="B357" t="s">
        <v>1405</v>
      </c>
      <c r="C357" t="s">
        <v>1577</v>
      </c>
      <c r="D357" t="str">
        <f>LEFT(B357,16)</f>
        <v>C208B Scientific</v>
      </c>
      <c r="E357" t="str">
        <f>MID(B357,18,100)</f>
        <v>(SCIENTIFIC_STATIC_01)</v>
      </c>
      <c r="F357" s="3">
        <v>0</v>
      </c>
      <c r="G357" t="s">
        <v>1575</v>
      </c>
    </row>
    <row r="358" spans="1:7" x14ac:dyDescent="0.35">
      <c r="A358" t="s">
        <v>1612</v>
      </c>
      <c r="B358" t="s">
        <v>781</v>
      </c>
      <c r="C358" t="s">
        <v>1577</v>
      </c>
      <c r="D358" t="str">
        <f>LEFT(B358,26)</f>
        <v>C208B Skydive</v>
      </c>
      <c r="E358" t="s">
        <v>1579</v>
      </c>
      <c r="F358" s="3">
        <v>0</v>
      </c>
      <c r="G358" t="s">
        <v>1575</v>
      </c>
    </row>
    <row r="359" spans="1:7" x14ac:dyDescent="0.35">
      <c r="A359" t="s">
        <v>1612</v>
      </c>
      <c r="B359" t="s">
        <v>782</v>
      </c>
      <c r="C359" t="s">
        <v>1577</v>
      </c>
      <c r="D359" t="str">
        <f>LEFT(B359,13)</f>
        <v>C208B Skydive</v>
      </c>
      <c r="E359" t="str">
        <f>MID(B359,15,100)</f>
        <v>(SCIENTIFIC_STATIC_01)</v>
      </c>
      <c r="F359" s="3">
        <v>0</v>
      </c>
      <c r="G359" t="s">
        <v>1575</v>
      </c>
    </row>
    <row r="360" spans="1:7" x14ac:dyDescent="0.35">
      <c r="A360" t="s">
        <v>1612</v>
      </c>
      <c r="B360" t="s">
        <v>783</v>
      </c>
      <c r="C360" t="s">
        <v>1577</v>
      </c>
      <c r="D360" t="str">
        <f>LEFT(B360,13)</f>
        <v>C208B Skydive</v>
      </c>
      <c r="E360" t="str">
        <f>MID(B360,15,100)</f>
        <v>(SKYDIVE_ADAPTIVE INTL_01)</v>
      </c>
      <c r="F360" s="3">
        <v>0</v>
      </c>
      <c r="G360" t="s">
        <v>1575</v>
      </c>
    </row>
    <row r="361" spans="1:7" x14ac:dyDescent="0.35">
      <c r="A361" t="s">
        <v>1612</v>
      </c>
      <c r="B361" t="s">
        <v>784</v>
      </c>
      <c r="C361" t="s">
        <v>1577</v>
      </c>
      <c r="D361" t="str">
        <f>LEFT(B361,13)</f>
        <v>C208B Skydive</v>
      </c>
      <c r="E361" t="str">
        <f>MID(B361,15,100)</f>
        <v>(SKYDIVE_FREELANCE 01)</v>
      </c>
      <c r="F361" s="3">
        <v>0</v>
      </c>
      <c r="G361" t="s">
        <v>1575</v>
      </c>
    </row>
    <row r="362" spans="1:7" x14ac:dyDescent="0.35">
      <c r="A362" t="s">
        <v>1612</v>
      </c>
      <c r="B362" t="s">
        <v>333</v>
      </c>
      <c r="C362" t="s">
        <v>12</v>
      </c>
      <c r="D362" t="str">
        <f>LEFT(B362,20)</f>
        <v>C400 Corvalis</v>
      </c>
      <c r="E362" t="s">
        <v>1579</v>
      </c>
      <c r="F362" s="3">
        <v>0</v>
      </c>
      <c r="G362" t="s">
        <v>1575</v>
      </c>
    </row>
    <row r="363" spans="1:7" x14ac:dyDescent="0.35">
      <c r="A363" t="s">
        <v>1612</v>
      </c>
      <c r="B363" t="s">
        <v>334</v>
      </c>
      <c r="C363" t="s">
        <v>12</v>
      </c>
      <c r="D363" t="str">
        <f>LEFT(B363,13)</f>
        <v>C400 Corvalis</v>
      </c>
      <c r="E363" t="str">
        <f>MID(B363,15,100)</f>
        <v>(LIVERY 1)</v>
      </c>
      <c r="F363" s="3">
        <v>0</v>
      </c>
      <c r="G363" t="s">
        <v>1575</v>
      </c>
    </row>
    <row r="364" spans="1:7" x14ac:dyDescent="0.35">
      <c r="A364" t="s">
        <v>1612</v>
      </c>
      <c r="B364" t="s">
        <v>335</v>
      </c>
      <c r="C364" t="s">
        <v>12</v>
      </c>
      <c r="D364" t="str">
        <f>LEFT(B364,13)</f>
        <v>C400 Corvalis</v>
      </c>
      <c r="E364" t="str">
        <f>MID(B364,15,100)</f>
        <v>(LIVERY_2)</v>
      </c>
      <c r="F364" s="3">
        <v>0</v>
      </c>
      <c r="G364" t="s">
        <v>1575</v>
      </c>
    </row>
    <row r="365" spans="1:7" x14ac:dyDescent="0.35">
      <c r="A365" t="s">
        <v>1612</v>
      </c>
      <c r="B365" t="s">
        <v>336</v>
      </c>
      <c r="C365" t="s">
        <v>12</v>
      </c>
      <c r="D365" t="str">
        <f>LEFT(B365,13)</f>
        <v>C400 Corvalis</v>
      </c>
      <c r="E365" t="str">
        <f>MID(B365,15,100)</f>
        <v>(LIVERY 7)</v>
      </c>
      <c r="F365" s="3">
        <v>0</v>
      </c>
      <c r="G365" t="s">
        <v>1575</v>
      </c>
    </row>
    <row r="366" spans="1:7" x14ac:dyDescent="0.35">
      <c r="A366" t="s">
        <v>1612</v>
      </c>
      <c r="B366" t="s">
        <v>337</v>
      </c>
      <c r="C366" t="s">
        <v>12</v>
      </c>
      <c r="D366" t="str">
        <f>LEFT(B366,13)</f>
        <v>C400 Corvalis</v>
      </c>
      <c r="E366" t="str">
        <f>MID(B366,15,100)</f>
        <v>(LIVERY_8)</v>
      </c>
      <c r="F366" s="3">
        <v>0</v>
      </c>
      <c r="G366" t="s">
        <v>1575</v>
      </c>
    </row>
    <row r="367" spans="1:7" x14ac:dyDescent="0.35">
      <c r="A367" t="s">
        <v>1612</v>
      </c>
      <c r="B367" t="s">
        <v>338</v>
      </c>
      <c r="C367" t="s">
        <v>12</v>
      </c>
      <c r="D367" t="str">
        <f>LEFT(B367,13)</f>
        <v>C400 Corvalis</v>
      </c>
      <c r="E367" t="str">
        <f>MID(B367,15,100)</f>
        <v>(LIVERY WHITE)</v>
      </c>
      <c r="F367" s="3">
        <v>0</v>
      </c>
      <c r="G367" t="s">
        <v>1575</v>
      </c>
    </row>
    <row r="368" spans="1:7" x14ac:dyDescent="0.35">
      <c r="A368" t="s">
        <v>1612</v>
      </c>
      <c r="B368" t="s">
        <v>1531</v>
      </c>
      <c r="C368" t="s">
        <v>1577</v>
      </c>
      <c r="D368" t="str">
        <f>LEFT(B368,19)</f>
        <v>Cabri G2 Passengers</v>
      </c>
      <c r="E368" t="s">
        <v>1579</v>
      </c>
      <c r="F368" s="3">
        <v>0</v>
      </c>
      <c r="G368" t="s">
        <v>1580</v>
      </c>
    </row>
    <row r="369" spans="1:7" x14ac:dyDescent="0.35">
      <c r="A369" t="s">
        <v>1612</v>
      </c>
      <c r="B369" t="s">
        <v>1532</v>
      </c>
      <c r="C369" t="s">
        <v>1577</v>
      </c>
      <c r="D369" t="str">
        <f>LEFT(B369,19)</f>
        <v>Cabri G2 Passengers</v>
      </c>
      <c r="E369" t="str">
        <f>MID(B369,21,100)</f>
        <v>(FLIGHTSEEING_ADAPTIVERGNL_01)</v>
      </c>
      <c r="F369" s="3">
        <v>0</v>
      </c>
      <c r="G369" t="s">
        <v>1580</v>
      </c>
    </row>
    <row r="370" spans="1:7" x14ac:dyDescent="0.35">
      <c r="A370" t="s">
        <v>1612</v>
      </c>
      <c r="B370" t="s">
        <v>1533</v>
      </c>
      <c r="C370" t="s">
        <v>1577</v>
      </c>
      <c r="D370" t="str">
        <f>LEFT(B370,19)</f>
        <v>Cabri G2 Passengers</v>
      </c>
      <c r="E370" t="str">
        <f>MID(B370,21,100)</f>
        <v>(FLIGHTSEEING_ADAPTIVERGNL_02)</v>
      </c>
      <c r="F370" s="3">
        <v>0</v>
      </c>
      <c r="G370" t="s">
        <v>1580</v>
      </c>
    </row>
    <row r="371" spans="1:7" x14ac:dyDescent="0.35">
      <c r="A371" t="s">
        <v>1612</v>
      </c>
      <c r="B371" t="s">
        <v>1534</v>
      </c>
      <c r="C371" t="s">
        <v>1577</v>
      </c>
      <c r="D371" t="str">
        <f>LEFT(B371,19)</f>
        <v>Cabri G2 Passengers</v>
      </c>
      <c r="E371" t="str">
        <f>MID(B371,21,100)</f>
        <v>(FLIGHTSEEING_ADAPTIVERGNL_03)</v>
      </c>
      <c r="F371" s="3">
        <v>0</v>
      </c>
      <c r="G371" t="s">
        <v>1580</v>
      </c>
    </row>
    <row r="372" spans="1:7" x14ac:dyDescent="0.35">
      <c r="A372" t="s">
        <v>1612</v>
      </c>
      <c r="B372" t="s">
        <v>1535</v>
      </c>
      <c r="C372" t="s">
        <v>1577</v>
      </c>
      <c r="D372" t="str">
        <f>LEFT(B372,19)</f>
        <v>Cabri G2 Passengers</v>
      </c>
      <c r="E372" t="str">
        <f>MID(B372,21,100)</f>
        <v>(FLIGHTSEEING_ADAPTIVERGNL_04)</v>
      </c>
      <c r="F372" s="3">
        <v>0</v>
      </c>
      <c r="G372" t="s">
        <v>1580</v>
      </c>
    </row>
    <row r="373" spans="1:7" x14ac:dyDescent="0.35">
      <c r="A373" t="s">
        <v>1612</v>
      </c>
      <c r="B373" t="s">
        <v>1536</v>
      </c>
      <c r="C373" t="s">
        <v>1577</v>
      </c>
      <c r="D373" t="str">
        <f>LEFT(B373,19)</f>
        <v>Cabri G2 Passengers</v>
      </c>
      <c r="E373" t="str">
        <f>MID(B373,21,100)</f>
        <v>(FLIGHTSEEING ADAPTIVERGNL_05)</v>
      </c>
      <c r="F373" s="3">
        <v>0</v>
      </c>
      <c r="G373" t="s">
        <v>1580</v>
      </c>
    </row>
    <row r="374" spans="1:7" x14ac:dyDescent="0.35">
      <c r="A374" t="s">
        <v>1612</v>
      </c>
      <c r="B374" t="s">
        <v>1537</v>
      </c>
      <c r="C374" t="s">
        <v>1577</v>
      </c>
      <c r="D374" t="str">
        <f>LEFT(B374,19)</f>
        <v>Cabri G2 Passengers</v>
      </c>
      <c r="E374" t="str">
        <f>MID(B374,21,100)</f>
        <v>(FLIGHTSEEING_ADAPTIVERGNL_06)</v>
      </c>
      <c r="F374" s="3">
        <v>0</v>
      </c>
      <c r="G374" t="s">
        <v>1580</v>
      </c>
    </row>
    <row r="375" spans="1:7" x14ac:dyDescent="0.35">
      <c r="A375" t="s">
        <v>1612</v>
      </c>
      <c r="B375" t="s">
        <v>1538</v>
      </c>
      <c r="C375" t="s">
        <v>1577</v>
      </c>
      <c r="D375" t="str">
        <f>LEFT(B375,19)</f>
        <v>Cabri G2 Passengers</v>
      </c>
      <c r="E375" t="str">
        <f>MID(B375,21,100)</f>
        <v>(FLIGHTSEEING_ADAPTIVERGNL_07)</v>
      </c>
      <c r="F375" s="3">
        <v>0</v>
      </c>
      <c r="G375" t="s">
        <v>1580</v>
      </c>
    </row>
    <row r="376" spans="1:7" x14ac:dyDescent="0.35">
      <c r="A376" t="s">
        <v>1612</v>
      </c>
      <c r="B376" t="s">
        <v>1538</v>
      </c>
      <c r="C376" t="s">
        <v>1577</v>
      </c>
      <c r="D376" t="str">
        <f>LEFT(B376,19)</f>
        <v>Cabri G2 Passengers</v>
      </c>
      <c r="E376" t="str">
        <f>MID(B376,21,100)</f>
        <v>(FLIGHTSEEING_ADAPTIVERGNL_07)</v>
      </c>
      <c r="F376" s="3">
        <v>0</v>
      </c>
      <c r="G376" t="s">
        <v>1580</v>
      </c>
    </row>
    <row r="377" spans="1:7" x14ac:dyDescent="0.35">
      <c r="A377" t="s">
        <v>1612</v>
      </c>
      <c r="B377" t="s">
        <v>1538</v>
      </c>
      <c r="C377" t="s">
        <v>1577</v>
      </c>
      <c r="D377" t="str">
        <f>LEFT(B377,19)</f>
        <v>Cabri G2 Passengers</v>
      </c>
      <c r="E377" t="str">
        <f>MID(B377,21,100)</f>
        <v>(FLIGHTSEEING_ADAPTIVERGNL_07)</v>
      </c>
      <c r="F377" s="3">
        <v>0</v>
      </c>
      <c r="G377" t="s">
        <v>1580</v>
      </c>
    </row>
    <row r="378" spans="1:7" x14ac:dyDescent="0.35">
      <c r="A378" t="s">
        <v>1612</v>
      </c>
      <c r="B378" t="s">
        <v>1539</v>
      </c>
      <c r="C378" t="s">
        <v>1577</v>
      </c>
      <c r="D378" t="str">
        <f>LEFT(B378,19)</f>
        <v>Cabri G2 Passengers</v>
      </c>
      <c r="E378" t="str">
        <f>MID(B378,21,100)</f>
        <v>(FLIGHTSEEING_ADAPTIVERGNL_09)</v>
      </c>
      <c r="F378" s="3">
        <v>0</v>
      </c>
      <c r="G378" t="s">
        <v>1580</v>
      </c>
    </row>
    <row r="379" spans="1:7" x14ac:dyDescent="0.35">
      <c r="A379" t="s">
        <v>1612</v>
      </c>
      <c r="B379" t="s">
        <v>1539</v>
      </c>
      <c r="C379" t="s">
        <v>1577</v>
      </c>
      <c r="D379" t="str">
        <f>LEFT(B379,19)</f>
        <v>Cabri G2 Passengers</v>
      </c>
      <c r="E379" t="str">
        <f>MID(B379,21,100)</f>
        <v>(FLIGHTSEEING_ADAPTIVERGNL_09)</v>
      </c>
      <c r="F379" s="3">
        <v>0</v>
      </c>
      <c r="G379" t="s">
        <v>1580</v>
      </c>
    </row>
    <row r="380" spans="1:7" x14ac:dyDescent="0.35">
      <c r="A380" t="s">
        <v>1612</v>
      </c>
      <c r="B380" t="s">
        <v>1540</v>
      </c>
      <c r="C380" t="s">
        <v>1577</v>
      </c>
      <c r="D380" t="str">
        <f>LEFT(B380,19)</f>
        <v>Cabri G2 Passengers</v>
      </c>
      <c r="E380" t="str">
        <f>MID(B380,21,100)</f>
        <v>(FLIGHTSEEING_ADAPTIVERGNL_10)</v>
      </c>
      <c r="F380" s="3">
        <v>0</v>
      </c>
      <c r="G380" t="s">
        <v>1580</v>
      </c>
    </row>
    <row r="381" spans="1:7" x14ac:dyDescent="0.35">
      <c r="A381" t="s">
        <v>1612</v>
      </c>
      <c r="B381" t="s">
        <v>1541</v>
      </c>
      <c r="C381" t="s">
        <v>1577</v>
      </c>
      <c r="D381" t="str">
        <f>LEFT(B381,19)</f>
        <v>Cabri G2 Passengers</v>
      </c>
      <c r="E381" t="str">
        <f>MID(B381,21,100)</f>
        <v>(FLIGHTSEEING_STATIC_01)</v>
      </c>
      <c r="F381" s="3">
        <v>0</v>
      </c>
      <c r="G381" t="s">
        <v>1580</v>
      </c>
    </row>
    <row r="382" spans="1:7" x14ac:dyDescent="0.35">
      <c r="A382" t="s">
        <v>1612</v>
      </c>
      <c r="B382" t="s">
        <v>1542</v>
      </c>
      <c r="C382" t="s">
        <v>1577</v>
      </c>
      <c r="D382" t="str">
        <f>LEFT(B382,19)</f>
        <v>Cabri G2 Passengers</v>
      </c>
      <c r="E382" t="str">
        <f>MID(B382,21,100)</f>
        <v>(FLIGHTSEEING_STATIC_02)</v>
      </c>
      <c r="F382" s="3">
        <v>0</v>
      </c>
      <c r="G382" t="s">
        <v>1580</v>
      </c>
    </row>
    <row r="383" spans="1:7" x14ac:dyDescent="0.35">
      <c r="A383" t="s">
        <v>1612</v>
      </c>
      <c r="B383" t="s">
        <v>1543</v>
      </c>
      <c r="C383" t="s">
        <v>1577</v>
      </c>
      <c r="D383" t="str">
        <f>LEFT(B383,19)</f>
        <v>Cabri G2 Passengers</v>
      </c>
      <c r="E383" t="str">
        <f>MID(B383,21,100)</f>
        <v>(FLIGHTSEEING_STATIC_03)</v>
      </c>
      <c r="F383" s="3">
        <v>0</v>
      </c>
      <c r="G383" t="s">
        <v>1580</v>
      </c>
    </row>
    <row r="384" spans="1:7" x14ac:dyDescent="0.35">
      <c r="A384" t="s">
        <v>1612</v>
      </c>
      <c r="B384" t="s">
        <v>1544</v>
      </c>
      <c r="C384" t="s">
        <v>1577</v>
      </c>
      <c r="D384" t="str">
        <f>LEFT(B384,19)</f>
        <v>Cabri G2 Passengers</v>
      </c>
      <c r="E384" t="str">
        <f>MID(B384,21,100)</f>
        <v>(FLIGHTSEEING_STATIC_05)</v>
      </c>
      <c r="F384" s="3">
        <v>0</v>
      </c>
      <c r="G384" t="s">
        <v>1580</v>
      </c>
    </row>
    <row r="385" spans="1:7" x14ac:dyDescent="0.35">
      <c r="A385" t="s">
        <v>1612</v>
      </c>
      <c r="B385" t="s">
        <v>1545</v>
      </c>
      <c r="C385" t="s">
        <v>1577</v>
      </c>
      <c r="D385" t="str">
        <f>LEFT(B385,19)</f>
        <v>Cabri G2 Passengers</v>
      </c>
      <c r="E385" t="str">
        <f>MID(B385,21,100)</f>
        <v>(OFFICIAL_STATIC_01)</v>
      </c>
      <c r="F385" s="3">
        <v>0</v>
      </c>
      <c r="G385" t="s">
        <v>1580</v>
      </c>
    </row>
    <row r="386" spans="1:7" x14ac:dyDescent="0.35">
      <c r="A386" t="s">
        <v>1612</v>
      </c>
      <c r="B386" t="s">
        <v>545</v>
      </c>
      <c r="C386" t="s">
        <v>1577</v>
      </c>
      <c r="D386" t="str">
        <f>LEFT(B386,22)</f>
        <v>Cessna C152</v>
      </c>
      <c r="E386" t="s">
        <v>1579</v>
      </c>
      <c r="F386" s="3">
        <v>0</v>
      </c>
      <c r="G386" t="s">
        <v>1575</v>
      </c>
    </row>
    <row r="387" spans="1:7" x14ac:dyDescent="0.35">
      <c r="A387" t="s">
        <v>1612</v>
      </c>
      <c r="B387" t="s">
        <v>546</v>
      </c>
      <c r="C387" t="s">
        <v>1577</v>
      </c>
      <c r="D387" t="str">
        <f>LEFT(B387,12)</f>
        <v xml:space="preserve">Cessna C152 </v>
      </c>
      <c r="E387" t="str">
        <f>MID(B387,13,100)</f>
        <v>(DEFAULT)</v>
      </c>
      <c r="F387" s="3">
        <v>0</v>
      </c>
      <c r="G387" t="s">
        <v>1575</v>
      </c>
    </row>
    <row r="388" spans="1:7" x14ac:dyDescent="0.35">
      <c r="A388" t="s">
        <v>1612</v>
      </c>
      <c r="B388" t="s">
        <v>547</v>
      </c>
      <c r="C388" t="s">
        <v>1577</v>
      </c>
      <c r="D388" t="str">
        <f>LEFT(B388,12)</f>
        <v xml:space="preserve">Cessna C152 </v>
      </c>
      <c r="E388" t="str">
        <f>MID(B388,13,100)</f>
        <v>(KENMORE)</v>
      </c>
      <c r="F388" s="3">
        <v>0</v>
      </c>
      <c r="G388" t="s">
        <v>1575</v>
      </c>
    </row>
    <row r="389" spans="1:7" x14ac:dyDescent="0.35">
      <c r="A389" t="s">
        <v>1612</v>
      </c>
      <c r="B389" t="s">
        <v>548</v>
      </c>
      <c r="C389" t="s">
        <v>1577</v>
      </c>
      <c r="D389" t="str">
        <f>LEFT(B389,12)</f>
        <v xml:space="preserve">Cessna C152 </v>
      </c>
      <c r="E389" t="str">
        <f>MID(B389,13,100)</f>
        <v>(PSYCHEDELIC)</v>
      </c>
      <c r="F389" s="3">
        <v>0</v>
      </c>
      <c r="G389" t="s">
        <v>1575</v>
      </c>
    </row>
    <row r="390" spans="1:7" x14ac:dyDescent="0.35">
      <c r="A390" t="s">
        <v>1612</v>
      </c>
      <c r="B390" t="s">
        <v>531</v>
      </c>
      <c r="C390" t="s">
        <v>1577</v>
      </c>
      <c r="D390" t="str">
        <f>LEFT(B390,30)</f>
        <v>Cessna C152 Aerial Advertising</v>
      </c>
      <c r="E390" t="s">
        <v>1579</v>
      </c>
      <c r="F390" s="3">
        <v>0</v>
      </c>
      <c r="G390" t="s">
        <v>1575</v>
      </c>
    </row>
    <row r="391" spans="1:7" x14ac:dyDescent="0.35">
      <c r="A391" t="s">
        <v>1612</v>
      </c>
      <c r="B391" t="s">
        <v>532</v>
      </c>
      <c r="C391" t="s">
        <v>1577</v>
      </c>
      <c r="D391" t="str">
        <f>LEFT(B391,30)</f>
        <v>Cessna C152 Aerial Advertising</v>
      </c>
      <c r="E391" t="str">
        <f>MID(B391,32,100)</f>
        <v>(DEFAULT)</v>
      </c>
      <c r="F391" s="3">
        <v>0</v>
      </c>
      <c r="G391" t="s">
        <v>1575</v>
      </c>
    </row>
    <row r="392" spans="1:7" x14ac:dyDescent="0.35">
      <c r="A392" t="s">
        <v>1612</v>
      </c>
      <c r="B392" t="s">
        <v>533</v>
      </c>
      <c r="C392" t="s">
        <v>1577</v>
      </c>
      <c r="D392" t="str">
        <f>LEFT(B392,30)</f>
        <v>Cessna C152 Aerial Advertising</v>
      </c>
      <c r="E392" t="str">
        <f>MID(B392,32,100)</f>
        <v>(KENMORE)</v>
      </c>
      <c r="F392" s="3">
        <v>0</v>
      </c>
      <c r="G392" t="s">
        <v>1575</v>
      </c>
    </row>
    <row r="393" spans="1:7" x14ac:dyDescent="0.35">
      <c r="A393" t="s">
        <v>1612</v>
      </c>
      <c r="B393" t="s">
        <v>534</v>
      </c>
      <c r="C393" t="s">
        <v>1577</v>
      </c>
      <c r="D393" t="str">
        <f>LEFT(B393,30)</f>
        <v>Cessna C152 Aerial Advertising</v>
      </c>
      <c r="E393" t="str">
        <f>MID(B393,32,100)</f>
        <v>(PSYCHEDELIC)</v>
      </c>
      <c r="F393" s="3">
        <v>0</v>
      </c>
      <c r="G393" t="s">
        <v>1575</v>
      </c>
    </row>
    <row r="394" spans="1:7" x14ac:dyDescent="0.35">
      <c r="A394" t="s">
        <v>1612</v>
      </c>
      <c r="B394" t="s">
        <v>785</v>
      </c>
      <c r="C394" t="s">
        <v>1577</v>
      </c>
      <c r="D394" t="str">
        <f>LEFT(B394,19)</f>
        <v>Cessna Citation CJ4</v>
      </c>
      <c r="E394" t="s">
        <v>1579</v>
      </c>
      <c r="F394" s="3">
        <v>0</v>
      </c>
      <c r="G394" t="s">
        <v>1582</v>
      </c>
    </row>
    <row r="395" spans="1:7" x14ac:dyDescent="0.35">
      <c r="A395" t="s">
        <v>1612</v>
      </c>
      <c r="B395" t="s">
        <v>786</v>
      </c>
      <c r="C395" t="s">
        <v>1577</v>
      </c>
      <c r="D395" t="str">
        <f>LEFT(B395,19)</f>
        <v>Cessna Citation CJ4</v>
      </c>
      <c r="E395" t="str">
        <f>MID(B395,21,100)</f>
        <v>(DEFAULT)</v>
      </c>
      <c r="F395" s="3">
        <v>0</v>
      </c>
      <c r="G395" t="s">
        <v>1582</v>
      </c>
    </row>
    <row r="396" spans="1:7" x14ac:dyDescent="0.35">
      <c r="A396" t="s">
        <v>1612</v>
      </c>
      <c r="B396" t="s">
        <v>787</v>
      </c>
      <c r="C396" t="s">
        <v>1577</v>
      </c>
      <c r="D396" t="str">
        <f>LEFT(B396,19)</f>
        <v>Cessna Citation CJ4</v>
      </c>
      <c r="E396" t="str">
        <f>MID(B396,21,100)</f>
        <v>(GLOBAL)</v>
      </c>
      <c r="F396" s="3">
        <v>0</v>
      </c>
      <c r="G396" t="s">
        <v>1582</v>
      </c>
    </row>
    <row r="397" spans="1:7" x14ac:dyDescent="0.35">
      <c r="A397" t="s">
        <v>1612</v>
      </c>
      <c r="B397" t="s">
        <v>788</v>
      </c>
      <c r="C397" t="s">
        <v>1577</v>
      </c>
      <c r="D397" t="str">
        <f>LEFT(B397,19)</f>
        <v>Cessna Citation CJ4</v>
      </c>
      <c r="E397" t="str">
        <f>MID(B397,21,100)</f>
        <v>(ORBIT)</v>
      </c>
      <c r="F397" s="3">
        <v>0</v>
      </c>
      <c r="G397" t="s">
        <v>1582</v>
      </c>
    </row>
    <row r="398" spans="1:7" x14ac:dyDescent="0.35">
      <c r="A398" t="s">
        <v>1612</v>
      </c>
      <c r="B398" t="s">
        <v>789</v>
      </c>
      <c r="C398" t="s">
        <v>1577</v>
      </c>
      <c r="D398" t="str">
        <f>LEFT(B398,19)</f>
        <v>Cessna Citation CJ4</v>
      </c>
      <c r="E398" t="str">
        <f>MID(B398,21,100)</f>
        <v>(PACIFICA)</v>
      </c>
      <c r="F398" s="3">
        <v>0</v>
      </c>
      <c r="G398" t="s">
        <v>1582</v>
      </c>
    </row>
    <row r="399" spans="1:7" x14ac:dyDescent="0.35">
      <c r="A399" t="s">
        <v>1612</v>
      </c>
      <c r="B399" t="s">
        <v>552</v>
      </c>
      <c r="C399" t="s">
        <v>30</v>
      </c>
      <c r="D399" t="str">
        <f>LEFT(B399,25)</f>
        <v>CGS Hawk Arrow II</v>
      </c>
      <c r="E399" t="s">
        <v>1579</v>
      </c>
      <c r="F399" s="3">
        <v>0</v>
      </c>
      <c r="G399" t="s">
        <v>1575</v>
      </c>
    </row>
    <row r="400" spans="1:7" x14ac:dyDescent="0.35">
      <c r="A400" t="s">
        <v>1612</v>
      </c>
      <c r="B400" t="s">
        <v>553</v>
      </c>
      <c r="C400" t="s">
        <v>30</v>
      </c>
      <c r="D400" t="str">
        <f>LEFT(B400,18)</f>
        <v xml:space="preserve">CGS Hawk Arrow II </v>
      </c>
      <c r="E400" t="str">
        <f>MID(B400,19,100)</f>
        <v>(ACID)</v>
      </c>
      <c r="F400" s="3">
        <v>0</v>
      </c>
      <c r="G400" t="s">
        <v>1575</v>
      </c>
    </row>
    <row r="401" spans="1:7" x14ac:dyDescent="0.35">
      <c r="A401" t="s">
        <v>1612</v>
      </c>
      <c r="B401" t="s">
        <v>554</v>
      </c>
      <c r="C401" t="s">
        <v>30</v>
      </c>
      <c r="D401" t="str">
        <f>LEFT(B401,18)</f>
        <v xml:space="preserve">CGS Hawk Arrow II </v>
      </c>
      <c r="E401" t="str">
        <f>MID(B401,19,100)</f>
        <v>(BLACK)</v>
      </c>
      <c r="F401" s="3">
        <v>0</v>
      </c>
      <c r="G401" t="s">
        <v>1575</v>
      </c>
    </row>
    <row r="402" spans="1:7" x14ac:dyDescent="0.35">
      <c r="A402" t="s">
        <v>1612</v>
      </c>
      <c r="B402" t="s">
        <v>555</v>
      </c>
      <c r="C402" t="s">
        <v>30</v>
      </c>
      <c r="D402" t="str">
        <f>LEFT(B402,18)</f>
        <v xml:space="preserve">CGS Hawk Arrow II </v>
      </c>
      <c r="E402" t="str">
        <f>MID(B402,19,100)</f>
        <v>(BLUE)</v>
      </c>
      <c r="F402" s="3">
        <v>0</v>
      </c>
      <c r="G402" t="s">
        <v>1575</v>
      </c>
    </row>
    <row r="403" spans="1:7" x14ac:dyDescent="0.35">
      <c r="A403" t="s">
        <v>1612</v>
      </c>
      <c r="B403" t="s">
        <v>556</v>
      </c>
      <c r="C403" t="s">
        <v>30</v>
      </c>
      <c r="D403" t="str">
        <f>LEFT(B403,18)</f>
        <v xml:space="preserve">CGS Hawk Arrow II </v>
      </c>
      <c r="E403" t="str">
        <f>MID(B403,19,100)</f>
        <v>(FACTORY)</v>
      </c>
      <c r="F403" s="3">
        <v>0</v>
      </c>
      <c r="G403" t="s">
        <v>1575</v>
      </c>
    </row>
    <row r="404" spans="1:7" x14ac:dyDescent="0.35">
      <c r="A404" t="s">
        <v>1612</v>
      </c>
      <c r="B404" t="s">
        <v>557</v>
      </c>
      <c r="C404" t="s">
        <v>30</v>
      </c>
      <c r="D404" t="str">
        <f>LEFT(B404,18)</f>
        <v xml:space="preserve">CGS Hawk Arrow II </v>
      </c>
      <c r="E404" t="str">
        <f>MID(B404,19,100)</f>
        <v>(GREEN)</v>
      </c>
      <c r="F404" s="3">
        <v>0</v>
      </c>
      <c r="G404" t="s">
        <v>1575</v>
      </c>
    </row>
    <row r="405" spans="1:7" x14ac:dyDescent="0.35">
      <c r="A405" t="s">
        <v>1612</v>
      </c>
      <c r="B405" t="s">
        <v>558</v>
      </c>
      <c r="C405" t="s">
        <v>30</v>
      </c>
      <c r="D405" t="str">
        <f>LEFT(B405,18)</f>
        <v xml:space="preserve">CGS Hawk Arrow II </v>
      </c>
      <c r="E405" t="str">
        <f>MID(B405,19,100)</f>
        <v>(GREY)</v>
      </c>
      <c r="F405" s="3">
        <v>0</v>
      </c>
      <c r="G405" t="s">
        <v>1575</v>
      </c>
    </row>
    <row r="406" spans="1:7" x14ac:dyDescent="0.35">
      <c r="A406" t="s">
        <v>1612</v>
      </c>
      <c r="B406" t="s">
        <v>559</v>
      </c>
      <c r="C406" t="s">
        <v>30</v>
      </c>
      <c r="D406" t="str">
        <f>LEFT(B406,18)</f>
        <v xml:space="preserve">CGS Hawk Arrow II </v>
      </c>
      <c r="E406" t="str">
        <f>MID(B406,19,100)</f>
        <v>(ORANGE)</v>
      </c>
      <c r="F406" s="3">
        <v>0</v>
      </c>
      <c r="G406" t="s">
        <v>1575</v>
      </c>
    </row>
    <row r="407" spans="1:7" x14ac:dyDescent="0.35">
      <c r="A407" t="s">
        <v>1612</v>
      </c>
      <c r="B407" t="s">
        <v>560</v>
      </c>
      <c r="C407" t="s">
        <v>30</v>
      </c>
      <c r="D407" t="str">
        <f>LEFT(B407,18)</f>
        <v xml:space="preserve">CGS Hawk Arrow II </v>
      </c>
      <c r="E407" t="str">
        <f>MID(B407,19,100)</f>
        <v>(PURPLE)</v>
      </c>
      <c r="F407" s="3">
        <v>0</v>
      </c>
      <c r="G407" t="s">
        <v>1575</v>
      </c>
    </row>
    <row r="408" spans="1:7" x14ac:dyDescent="0.35">
      <c r="A408" t="s">
        <v>1612</v>
      </c>
      <c r="B408" t="s">
        <v>561</v>
      </c>
      <c r="C408" t="s">
        <v>30</v>
      </c>
      <c r="D408" t="str">
        <f>LEFT(B408,18)</f>
        <v xml:space="preserve">CGS Hawk Arrow II </v>
      </c>
      <c r="E408" t="str">
        <f>MID(B408,19,100)</f>
        <v>(RED)</v>
      </c>
      <c r="F408" s="3">
        <v>0</v>
      </c>
      <c r="G408" t="s">
        <v>1575</v>
      </c>
    </row>
    <row r="409" spans="1:7" x14ac:dyDescent="0.35">
      <c r="A409" t="s">
        <v>1612</v>
      </c>
      <c r="B409" t="s">
        <v>562</v>
      </c>
      <c r="C409" t="s">
        <v>30</v>
      </c>
      <c r="D409" t="str">
        <f>LEFT(B409,18)</f>
        <v xml:space="preserve">CGS Hawk Arrow II </v>
      </c>
      <c r="E409" t="str">
        <f>MID(B409,19,100)</f>
        <v>(USA)</v>
      </c>
      <c r="F409" s="3">
        <v>0</v>
      </c>
      <c r="G409" t="s">
        <v>1575</v>
      </c>
    </row>
    <row r="410" spans="1:7" x14ac:dyDescent="0.35">
      <c r="A410" t="s">
        <v>1612</v>
      </c>
      <c r="B410" t="s">
        <v>563</v>
      </c>
      <c r="C410" t="s">
        <v>30</v>
      </c>
      <c r="D410" t="str">
        <f>LEFT(B410,18)</f>
        <v xml:space="preserve">CGS Hawk Arrow II </v>
      </c>
      <c r="E410" t="str">
        <f>MID(B410,19,100)</f>
        <v>(WHITE)</v>
      </c>
      <c r="F410" s="3">
        <v>0</v>
      </c>
      <c r="G410" t="s">
        <v>1575</v>
      </c>
    </row>
    <row r="411" spans="1:7" x14ac:dyDescent="0.35">
      <c r="A411" t="s">
        <v>1612</v>
      </c>
      <c r="B411" t="s">
        <v>564</v>
      </c>
      <c r="C411" t="s">
        <v>30</v>
      </c>
      <c r="D411" t="str">
        <f>LEFT(B411,18)</f>
        <v xml:space="preserve">CGS Hawk Arrow II </v>
      </c>
      <c r="E411" t="str">
        <f>MID(B411,19,100)</f>
        <v>(WHITE_RED)</v>
      </c>
      <c r="F411" s="3">
        <v>0</v>
      </c>
      <c r="G411" t="s">
        <v>1575</v>
      </c>
    </row>
    <row r="412" spans="1:7" x14ac:dyDescent="0.35">
      <c r="A412" t="s">
        <v>1612</v>
      </c>
      <c r="B412" t="s">
        <v>565</v>
      </c>
      <c r="C412" t="s">
        <v>30</v>
      </c>
      <c r="D412" t="str">
        <f>LEFT(B412,18)</f>
        <v xml:space="preserve">CGS Hawk Arrow II </v>
      </c>
      <c r="E412" t="str">
        <f>MID(B412,19,100)</f>
        <v>(YELLOW)</v>
      </c>
      <c r="F412" s="3">
        <v>0</v>
      </c>
      <c r="G412" t="s">
        <v>1575</v>
      </c>
    </row>
    <row r="413" spans="1:7" x14ac:dyDescent="0.35">
      <c r="A413" t="s">
        <v>1612</v>
      </c>
      <c r="B413" t="s">
        <v>566</v>
      </c>
      <c r="C413" t="s">
        <v>30</v>
      </c>
      <c r="D413" t="str">
        <f>LEFT(B413,18)</f>
        <v xml:space="preserve">CGS Hawk Arrow II </v>
      </c>
      <c r="E413" t="str">
        <f>MID(B413,19,100)</f>
        <v>(YELLOW_BIS)</v>
      </c>
      <c r="F413" s="3">
        <v>0</v>
      </c>
      <c r="G413" t="s">
        <v>1575</v>
      </c>
    </row>
    <row r="414" spans="1:7" x14ac:dyDescent="0.35">
      <c r="A414" t="s">
        <v>1612</v>
      </c>
      <c r="B414" t="s">
        <v>1238</v>
      </c>
      <c r="C414" t="s">
        <v>1577</v>
      </c>
      <c r="D414" t="str">
        <f>LEFT(B414,18)</f>
        <v>CL415 Firefighting</v>
      </c>
      <c r="E414" t="s">
        <v>1579</v>
      </c>
      <c r="F414" s="3">
        <v>0</v>
      </c>
      <c r="G414" t="s">
        <v>1583</v>
      </c>
    </row>
    <row r="415" spans="1:7" x14ac:dyDescent="0.35">
      <c r="A415" t="s">
        <v>1612</v>
      </c>
      <c r="B415" t="s">
        <v>1239</v>
      </c>
      <c r="C415" t="s">
        <v>1577</v>
      </c>
      <c r="D415" t="str">
        <f>LEFT(B415,18)</f>
        <v>CL415 Firefighting</v>
      </c>
      <c r="E415" t="str">
        <f>MID(B415,20,100)</f>
        <v>(FIREFIGHTING_ADAPTIVE INTL_01)</v>
      </c>
      <c r="F415" s="3">
        <v>0</v>
      </c>
      <c r="G415" t="s">
        <v>1583</v>
      </c>
    </row>
    <row r="416" spans="1:7" x14ac:dyDescent="0.35">
      <c r="A416" t="s">
        <v>1612</v>
      </c>
      <c r="B416" t="s">
        <v>1240</v>
      </c>
      <c r="C416" t="s">
        <v>1577</v>
      </c>
      <c r="D416" t="str">
        <f>LEFT(B416,18)</f>
        <v>CL415 Firefighting</v>
      </c>
      <c r="E416" t="str">
        <f>MID(B416,20,100)</f>
        <v>(FIREFIGHTING FREELANCE_01)</v>
      </c>
      <c r="F416" s="3">
        <v>0</v>
      </c>
      <c r="G416" t="s">
        <v>1583</v>
      </c>
    </row>
    <row r="417" spans="1:7" x14ac:dyDescent="0.35">
      <c r="A417" t="s">
        <v>1612</v>
      </c>
      <c r="B417" t="s">
        <v>1241</v>
      </c>
      <c r="C417" t="s">
        <v>1577</v>
      </c>
      <c r="D417" t="str">
        <f>LEFT(B417,18)</f>
        <v>CL415 Firefighting</v>
      </c>
      <c r="E417" t="str">
        <f>MID(B417,20,100)</f>
        <v>(OFFICIAL_STATIC_01)</v>
      </c>
      <c r="F417" s="3">
        <v>0</v>
      </c>
      <c r="G417" t="s">
        <v>1583</v>
      </c>
    </row>
    <row r="418" spans="1:7" x14ac:dyDescent="0.35">
      <c r="A418" t="s">
        <v>1612</v>
      </c>
      <c r="B418" t="s">
        <v>1242</v>
      </c>
      <c r="C418" t="s">
        <v>1577</v>
      </c>
      <c r="D418" t="str">
        <f>LEFT(B418,18)</f>
        <v>CL415 Firefighting</v>
      </c>
      <c r="E418" t="str">
        <f>MID(B418,20,100)</f>
        <v>(OFFICIAL_STATIC_02)</v>
      </c>
      <c r="F418" s="3">
        <v>0</v>
      </c>
      <c r="G418" t="s">
        <v>1583</v>
      </c>
    </row>
    <row r="419" spans="1:7" x14ac:dyDescent="0.35">
      <c r="A419" t="s">
        <v>1612</v>
      </c>
      <c r="B419" t="s">
        <v>792</v>
      </c>
      <c r="C419" t="s">
        <v>12</v>
      </c>
      <c r="D419" t="str">
        <f>LEFT(B419,18)</f>
        <v>Curtiss JN-4 Jenny</v>
      </c>
      <c r="E419" t="s">
        <v>1579</v>
      </c>
      <c r="F419" s="3">
        <v>0</v>
      </c>
      <c r="G419" t="s">
        <v>1575</v>
      </c>
    </row>
    <row r="420" spans="1:7" x14ac:dyDescent="0.35">
      <c r="A420" t="s">
        <v>1612</v>
      </c>
      <c r="B420" t="s">
        <v>793</v>
      </c>
      <c r="C420" t="s">
        <v>12</v>
      </c>
      <c r="D420" t="str">
        <f>LEFT(B420,18)</f>
        <v>Curtiss JN-4 Jenny</v>
      </c>
      <c r="E420" t="str">
        <f>MID(B420,20,100)</f>
        <v>(DEFAULT)</v>
      </c>
      <c r="F420" s="3">
        <v>0</v>
      </c>
      <c r="G420" t="s">
        <v>1575</v>
      </c>
    </row>
    <row r="421" spans="1:7" x14ac:dyDescent="0.35">
      <c r="A421" t="s">
        <v>1612</v>
      </c>
      <c r="B421" t="s">
        <v>1068</v>
      </c>
      <c r="C421" t="s">
        <v>1577</v>
      </c>
      <c r="D421" t="str">
        <f>LEFT(B421,15)</f>
        <v>DA62 Passengers</v>
      </c>
      <c r="E421" t="s">
        <v>1579</v>
      </c>
      <c r="F421" s="3">
        <v>0</v>
      </c>
      <c r="G421" t="s">
        <v>1576</v>
      </c>
    </row>
    <row r="422" spans="1:7" x14ac:dyDescent="0.35">
      <c r="A422" t="s">
        <v>1612</v>
      </c>
      <c r="B422" t="s">
        <v>1069</v>
      </c>
      <c r="C422" t="s">
        <v>1577</v>
      </c>
      <c r="D422" t="str">
        <f>LEFT(B422,15)</f>
        <v>DA62 Passengers</v>
      </c>
      <c r="E422" t="str">
        <f>MID(B422,17,100)</f>
        <v>(OFFICIAL_STATIC_01)</v>
      </c>
      <c r="F422" s="3">
        <v>0</v>
      </c>
      <c r="G422" t="s">
        <v>1576</v>
      </c>
    </row>
    <row r="423" spans="1:7" x14ac:dyDescent="0.35">
      <c r="A423" t="s">
        <v>1612</v>
      </c>
      <c r="B423" t="s">
        <v>1070</v>
      </c>
      <c r="C423" t="s">
        <v>1577</v>
      </c>
      <c r="D423" t="str">
        <f>LEFT(B423,15)</f>
        <v>DA62 Passengers</v>
      </c>
      <c r="E423" t="str">
        <f>MID(B423,17,100)</f>
        <v>(PRIVATE_FREELANCE_01)</v>
      </c>
      <c r="F423" s="3">
        <v>0</v>
      </c>
      <c r="G423" t="s">
        <v>1576</v>
      </c>
    </row>
    <row r="424" spans="1:7" x14ac:dyDescent="0.35">
      <c r="A424" t="s">
        <v>1612</v>
      </c>
      <c r="B424" t="s">
        <v>1071</v>
      </c>
      <c r="C424" t="s">
        <v>1577</v>
      </c>
      <c r="D424" t="str">
        <f>LEFT(B424,15)</f>
        <v>DA62 Passengers</v>
      </c>
      <c r="E424" t="str">
        <f>MID(B424,17,100)</f>
        <v>(PRIVATE_STATIC_01)</v>
      </c>
      <c r="F424" s="3">
        <v>0</v>
      </c>
      <c r="G424" t="s">
        <v>1576</v>
      </c>
    </row>
    <row r="425" spans="1:7" x14ac:dyDescent="0.35">
      <c r="A425" t="s">
        <v>1612</v>
      </c>
      <c r="B425" t="s">
        <v>1072</v>
      </c>
      <c r="C425" t="s">
        <v>1577</v>
      </c>
      <c r="D425" t="str">
        <f>LEFT(B425,15)</f>
        <v>DA62 Passengers</v>
      </c>
      <c r="E425" t="str">
        <f>MID(B425,17,100)</f>
        <v>(PRIVATE_STATIC_02)</v>
      </c>
      <c r="F425" s="3">
        <v>0</v>
      </c>
      <c r="G425" t="s">
        <v>1576</v>
      </c>
    </row>
    <row r="426" spans="1:7" x14ac:dyDescent="0.35">
      <c r="A426" t="s">
        <v>1612</v>
      </c>
      <c r="B426" t="s">
        <v>1354</v>
      </c>
      <c r="C426" t="s">
        <v>1577</v>
      </c>
      <c r="D426" t="str">
        <f>LEFT(B426,24)</f>
        <v>DA62 Scientific Research</v>
      </c>
      <c r="E426" t="s">
        <v>1579</v>
      </c>
      <c r="F426" s="3">
        <v>0</v>
      </c>
      <c r="G426" t="s">
        <v>1576</v>
      </c>
    </row>
    <row r="427" spans="1:7" x14ac:dyDescent="0.35">
      <c r="A427" t="s">
        <v>1612</v>
      </c>
      <c r="B427" t="s">
        <v>1355</v>
      </c>
      <c r="C427" t="s">
        <v>1577</v>
      </c>
      <c r="D427" t="str">
        <f>LEFT(B427,24)</f>
        <v>DA62 Scientific Research</v>
      </c>
      <c r="E427" t="str">
        <f>MID(B427,26,100)</f>
        <v>(SCIENTIFIC_STATIC_01)</v>
      </c>
      <c r="F427" s="3">
        <v>0</v>
      </c>
      <c r="G427" t="s">
        <v>1576</v>
      </c>
    </row>
    <row r="428" spans="1:7" x14ac:dyDescent="0.35">
      <c r="A428" t="s">
        <v>1612</v>
      </c>
      <c r="B428" t="s">
        <v>158</v>
      </c>
      <c r="C428" t="s">
        <v>1577</v>
      </c>
      <c r="D428" t="str">
        <f>LEFT(B428,12)</f>
        <v>DG LS8</v>
      </c>
      <c r="E428" t="s">
        <v>1579</v>
      </c>
      <c r="F428" s="3">
        <v>0</v>
      </c>
      <c r="G428" t="s">
        <v>1581</v>
      </c>
    </row>
    <row r="429" spans="1:7" x14ac:dyDescent="0.35">
      <c r="A429" t="s">
        <v>1612</v>
      </c>
      <c r="B429" t="s">
        <v>220</v>
      </c>
      <c r="C429" t="s">
        <v>1577</v>
      </c>
      <c r="D429" t="str">
        <f>LEFT(B429,14)</f>
        <v>DG-1001-E Neo</v>
      </c>
      <c r="E429" t="s">
        <v>1579</v>
      </c>
      <c r="F429" s="3">
        <v>0</v>
      </c>
      <c r="G429" t="s">
        <v>1581</v>
      </c>
    </row>
    <row r="430" spans="1:7" x14ac:dyDescent="0.35">
      <c r="A430" t="s">
        <v>1612</v>
      </c>
      <c r="B430" t="s">
        <v>221</v>
      </c>
      <c r="C430" t="s">
        <v>1577</v>
      </c>
      <c r="D430" t="str">
        <f>LEFT(B430,14)</f>
        <v xml:space="preserve">DG-1001-E Neo </v>
      </c>
      <c r="E430" t="str">
        <f>MID(B430,15,100)</f>
        <v>(OFFICIAL_STATIC_01)</v>
      </c>
      <c r="F430" s="3">
        <v>0</v>
      </c>
      <c r="G430" t="s">
        <v>1581</v>
      </c>
    </row>
    <row r="431" spans="1:7" x14ac:dyDescent="0.35">
      <c r="A431" t="s">
        <v>1612</v>
      </c>
      <c r="B431" t="s">
        <v>173</v>
      </c>
      <c r="C431" t="s">
        <v>1601</v>
      </c>
      <c r="D431" t="str">
        <f>LEFT(B431,19)</f>
        <v>DHC-2 Beaver Floats</v>
      </c>
      <c r="E431" t="str">
        <f>MID(B431,23,100)</f>
        <v>Passenger Cabin / Radio + ADF</v>
      </c>
      <c r="F431" s="3">
        <v>0</v>
      </c>
      <c r="G431" t="s">
        <v>1575</v>
      </c>
    </row>
    <row r="432" spans="1:7" x14ac:dyDescent="0.35">
      <c r="A432" t="s">
        <v>1612</v>
      </c>
      <c r="B432" t="s">
        <v>174</v>
      </c>
      <c r="C432" t="s">
        <v>1601</v>
      </c>
      <c r="D432" t="str">
        <f>LEFT(B432,19)</f>
        <v>DHC-2 Beaver Floats</v>
      </c>
      <c r="E432" t="str">
        <f>MID(B432,23,100)</f>
        <v>Passenger Cabin / Radio + ADF (1_F)</v>
      </c>
      <c r="F432" s="3">
        <v>0</v>
      </c>
      <c r="G432" t="s">
        <v>1575</v>
      </c>
    </row>
    <row r="433" spans="1:7" x14ac:dyDescent="0.35">
      <c r="A433" t="s">
        <v>1612</v>
      </c>
      <c r="B433" t="s">
        <v>175</v>
      </c>
      <c r="C433" t="s">
        <v>1601</v>
      </c>
      <c r="D433" t="str">
        <f>LEFT(B433,19)</f>
        <v>DHC-2 Beaver Floats</v>
      </c>
      <c r="E433" t="str">
        <f>MID(B433,23,100)</f>
        <v>Passenger Cabin / Radio + ADF (2_F)</v>
      </c>
      <c r="F433" s="3">
        <v>0</v>
      </c>
      <c r="G433" t="s">
        <v>1575</v>
      </c>
    </row>
    <row r="434" spans="1:7" x14ac:dyDescent="0.35">
      <c r="A434" t="s">
        <v>1612</v>
      </c>
      <c r="B434" t="s">
        <v>176</v>
      </c>
      <c r="C434" t="s">
        <v>1601</v>
      </c>
      <c r="D434" t="str">
        <f>LEFT(B434,19)</f>
        <v>DHC-2 Beaver Floats</v>
      </c>
      <c r="E434" t="str">
        <f>MID(B434,23,100)</f>
        <v>Passenger Cabin / Radio + ADF (3_F)</v>
      </c>
      <c r="F434" s="3">
        <v>0</v>
      </c>
      <c r="G434" t="s">
        <v>1575</v>
      </c>
    </row>
    <row r="435" spans="1:7" x14ac:dyDescent="0.35">
      <c r="A435" t="s">
        <v>1612</v>
      </c>
      <c r="B435" t="s">
        <v>177</v>
      </c>
      <c r="C435" t="s">
        <v>1601</v>
      </c>
      <c r="D435" t="str">
        <f>LEFT(B435,19)</f>
        <v>DHC-2 Beaver Floats</v>
      </c>
      <c r="E435" t="str">
        <f>MID(B435,23,100)</f>
        <v>Passenger Cabin / Radio + ADF (4_F)</v>
      </c>
      <c r="F435" s="3">
        <v>0</v>
      </c>
      <c r="G435" t="s">
        <v>1575</v>
      </c>
    </row>
    <row r="436" spans="1:7" x14ac:dyDescent="0.35">
      <c r="A436" t="s">
        <v>1612</v>
      </c>
      <c r="B436" t="s">
        <v>178</v>
      </c>
      <c r="C436" t="s">
        <v>1601</v>
      </c>
      <c r="D436" t="str">
        <f>LEFT(B436,19)</f>
        <v>DHC-2 Beaver Floats</v>
      </c>
      <c r="E436" t="str">
        <f>MID(B436,23,100)</f>
        <v>Passenger Cabin / Radio + ADF (5_F)</v>
      </c>
      <c r="F436" s="3">
        <v>0</v>
      </c>
      <c r="G436" t="s">
        <v>1575</v>
      </c>
    </row>
    <row r="437" spans="1:7" x14ac:dyDescent="0.35">
      <c r="A437" t="s">
        <v>1612</v>
      </c>
      <c r="B437" t="s">
        <v>179</v>
      </c>
      <c r="C437" t="s">
        <v>1601</v>
      </c>
      <c r="D437" t="str">
        <f>LEFT(B437,19)</f>
        <v>DHC-2 Beaver Floats</v>
      </c>
      <c r="E437" t="str">
        <f>MID(B437,23,100)</f>
        <v>Passenger Cabin / Radio + ADF (6_F)</v>
      </c>
      <c r="F437" s="3">
        <v>0</v>
      </c>
      <c r="G437" t="s">
        <v>1575</v>
      </c>
    </row>
    <row r="438" spans="1:7" x14ac:dyDescent="0.35">
      <c r="A438" t="s">
        <v>1612</v>
      </c>
      <c r="B438" t="s">
        <v>180</v>
      </c>
      <c r="C438" t="s">
        <v>1601</v>
      </c>
      <c r="D438" t="str">
        <f>LEFT(B438,19)</f>
        <v>DHC-2 Beaver Floats</v>
      </c>
      <c r="E438" t="str">
        <f>MID(B438,23,100)</f>
        <v>Passenger Cabin / Radio + ADF (7_F)</v>
      </c>
      <c r="F438" s="3">
        <v>0</v>
      </c>
      <c r="G438" t="s">
        <v>1575</v>
      </c>
    </row>
    <row r="439" spans="1:7" x14ac:dyDescent="0.35">
      <c r="A439" t="s">
        <v>1612</v>
      </c>
      <c r="B439" t="s">
        <v>181</v>
      </c>
      <c r="C439" t="s">
        <v>1601</v>
      </c>
      <c r="D439" t="str">
        <f>LEFT(B439,19)</f>
        <v>DHC-2 Beaver Floats</v>
      </c>
      <c r="E439" t="str">
        <f>MID(B439,23,100)</f>
        <v>Passenger Cabin / Radio + ADF (8_F)</v>
      </c>
      <c r="F439" s="3">
        <v>0</v>
      </c>
      <c r="G439" t="s">
        <v>1575</v>
      </c>
    </row>
    <row r="440" spans="1:7" x14ac:dyDescent="0.35">
      <c r="A440" t="s">
        <v>1612</v>
      </c>
      <c r="B440" t="s">
        <v>508</v>
      </c>
      <c r="C440" t="s">
        <v>1601</v>
      </c>
      <c r="D440" t="str">
        <f>LEFT(B440,20)</f>
        <v xml:space="preserve">DHC-2 Beaver Floats </v>
      </c>
      <c r="E440" t="str">
        <f>MID(B440,23,100)</f>
        <v>Passenger Cabin / Radios</v>
      </c>
      <c r="F440" s="3">
        <v>0</v>
      </c>
      <c r="G440" t="s">
        <v>1575</v>
      </c>
    </row>
    <row r="441" spans="1:7" x14ac:dyDescent="0.35">
      <c r="A441" t="s">
        <v>1612</v>
      </c>
      <c r="B441" t="s">
        <v>509</v>
      </c>
      <c r="C441" t="s">
        <v>1601</v>
      </c>
      <c r="D441" t="str">
        <f>LEFT(B441,20)</f>
        <v xml:space="preserve">DHC-2 Beaver Floats </v>
      </c>
      <c r="E441" t="str">
        <f>MID(B441,23,100)</f>
        <v>Passenger Cabin / Radios (1_F)</v>
      </c>
      <c r="F441" s="3">
        <v>0</v>
      </c>
      <c r="G441" t="s">
        <v>1575</v>
      </c>
    </row>
    <row r="442" spans="1:7" x14ac:dyDescent="0.35">
      <c r="A442" t="s">
        <v>1612</v>
      </c>
      <c r="B442" t="s">
        <v>510</v>
      </c>
      <c r="C442" t="s">
        <v>1601</v>
      </c>
      <c r="D442" t="str">
        <f>LEFT(B442,20)</f>
        <v xml:space="preserve">DHC-2 Beaver Floats </v>
      </c>
      <c r="E442" t="str">
        <f>MID(B442,23,100)</f>
        <v>Passenger Cabin / Radios (2_F)</v>
      </c>
      <c r="F442" s="3">
        <v>0</v>
      </c>
      <c r="G442" t="s">
        <v>1575</v>
      </c>
    </row>
    <row r="443" spans="1:7" x14ac:dyDescent="0.35">
      <c r="A443" t="s">
        <v>1612</v>
      </c>
      <c r="B443" t="s">
        <v>511</v>
      </c>
      <c r="C443" t="s">
        <v>1601</v>
      </c>
      <c r="D443" t="str">
        <f>LEFT(B443,20)</f>
        <v xml:space="preserve">DHC-2 Beaver Floats </v>
      </c>
      <c r="E443" t="str">
        <f>MID(B443,23,100)</f>
        <v>Passenger Cabin / Radios (3_F)</v>
      </c>
      <c r="F443" s="3">
        <v>0</v>
      </c>
      <c r="G443" t="s">
        <v>1575</v>
      </c>
    </row>
    <row r="444" spans="1:7" x14ac:dyDescent="0.35">
      <c r="A444" t="s">
        <v>1612</v>
      </c>
      <c r="B444" t="s">
        <v>512</v>
      </c>
      <c r="C444" t="s">
        <v>1601</v>
      </c>
      <c r="D444" t="str">
        <f>LEFT(B444,20)</f>
        <v xml:space="preserve">DHC-2 Beaver Floats </v>
      </c>
      <c r="E444" t="str">
        <f>MID(B444,23,100)</f>
        <v>Passenger Cabin / Radios (4_F)</v>
      </c>
      <c r="F444" s="3">
        <v>0</v>
      </c>
      <c r="G444" t="s">
        <v>1575</v>
      </c>
    </row>
    <row r="445" spans="1:7" x14ac:dyDescent="0.35">
      <c r="A445" t="s">
        <v>1612</v>
      </c>
      <c r="B445" t="s">
        <v>513</v>
      </c>
      <c r="C445" t="s">
        <v>1601</v>
      </c>
      <c r="D445" t="str">
        <f>LEFT(B445,20)</f>
        <v xml:space="preserve">DHC-2 Beaver Floats </v>
      </c>
      <c r="E445" t="str">
        <f>MID(B445,23,100)</f>
        <v>Passenger Cabin / Radios (5_F)</v>
      </c>
      <c r="F445" s="3">
        <v>0</v>
      </c>
      <c r="G445" t="s">
        <v>1575</v>
      </c>
    </row>
    <row r="446" spans="1:7" x14ac:dyDescent="0.35">
      <c r="A446" t="s">
        <v>1612</v>
      </c>
      <c r="B446" t="s">
        <v>514</v>
      </c>
      <c r="C446" t="s">
        <v>1601</v>
      </c>
      <c r="D446" t="str">
        <f>LEFT(B446,20)</f>
        <v xml:space="preserve">DHC-2 Beaver Floats </v>
      </c>
      <c r="E446" t="str">
        <f>MID(B446,23,100)</f>
        <v>Passenger Cabin / Radios (6_F)</v>
      </c>
      <c r="F446" s="3">
        <v>0</v>
      </c>
      <c r="G446" t="s">
        <v>1575</v>
      </c>
    </row>
    <row r="447" spans="1:7" x14ac:dyDescent="0.35">
      <c r="A447" t="s">
        <v>1612</v>
      </c>
      <c r="B447" t="s">
        <v>515</v>
      </c>
      <c r="C447" t="s">
        <v>1601</v>
      </c>
      <c r="D447" t="str">
        <f>LEFT(B447,20)</f>
        <v xml:space="preserve">DHC-2 Beaver Floats </v>
      </c>
      <c r="E447" t="str">
        <f>MID(B447,23,100)</f>
        <v>Passenger Cabin / Radios (7_F)</v>
      </c>
      <c r="F447" s="3">
        <v>0</v>
      </c>
      <c r="G447" t="s">
        <v>1575</v>
      </c>
    </row>
    <row r="448" spans="1:7" x14ac:dyDescent="0.35">
      <c r="A448" t="s">
        <v>1612</v>
      </c>
      <c r="B448" t="s">
        <v>516</v>
      </c>
      <c r="C448" t="s">
        <v>1601</v>
      </c>
      <c r="D448" t="str">
        <f>LEFT(B448,20)</f>
        <v xml:space="preserve">DHC-2 Beaver Floats </v>
      </c>
      <c r="E448" t="str">
        <f>MID(B448,23,100)</f>
        <v>Passenger Cabin / Radios (8_F)</v>
      </c>
      <c r="F448" s="3">
        <v>0</v>
      </c>
      <c r="G448" t="s">
        <v>1575</v>
      </c>
    </row>
    <row r="449" spans="1:7" x14ac:dyDescent="0.35">
      <c r="A449" t="s">
        <v>1612</v>
      </c>
      <c r="B449" t="s">
        <v>1388</v>
      </c>
      <c r="C449" t="s">
        <v>1601</v>
      </c>
      <c r="D449" t="str">
        <f>LEFT(B449,20)</f>
        <v xml:space="preserve">DHC-2 Beaver Floats </v>
      </c>
      <c r="E449" t="str">
        <f>MID(B449,23,100)</f>
        <v>Passenger Cabin / GPS</v>
      </c>
      <c r="F449" s="3">
        <v>0</v>
      </c>
      <c r="G449" t="s">
        <v>1575</v>
      </c>
    </row>
    <row r="450" spans="1:7" x14ac:dyDescent="0.35">
      <c r="A450" t="s">
        <v>1612</v>
      </c>
      <c r="B450" t="s">
        <v>1389</v>
      </c>
      <c r="C450" t="s">
        <v>1601</v>
      </c>
      <c r="D450" t="str">
        <f>LEFT(B450,20)</f>
        <v xml:space="preserve">DHC-2 Beaver Floats </v>
      </c>
      <c r="E450" t="str">
        <f>MID(B450,23,100)</f>
        <v>Passenger Cabin / GPS (1_F)</v>
      </c>
      <c r="F450" s="3">
        <v>0</v>
      </c>
      <c r="G450" t="s">
        <v>1575</v>
      </c>
    </row>
    <row r="451" spans="1:7" x14ac:dyDescent="0.35">
      <c r="A451" t="s">
        <v>1612</v>
      </c>
      <c r="B451" t="s">
        <v>1390</v>
      </c>
      <c r="C451" t="s">
        <v>1601</v>
      </c>
      <c r="D451" t="str">
        <f>LEFT(B451,20)</f>
        <v xml:space="preserve">DHC-2 Beaver Floats </v>
      </c>
      <c r="E451" t="str">
        <f>MID(B451,23,100)</f>
        <v>Passenger Cabin / GPS (2_F)</v>
      </c>
      <c r="F451" s="3">
        <v>0</v>
      </c>
      <c r="G451" t="s">
        <v>1575</v>
      </c>
    </row>
    <row r="452" spans="1:7" x14ac:dyDescent="0.35">
      <c r="A452" t="s">
        <v>1612</v>
      </c>
      <c r="B452" t="s">
        <v>1391</v>
      </c>
      <c r="C452" t="s">
        <v>1601</v>
      </c>
      <c r="D452" t="str">
        <f>LEFT(B452,20)</f>
        <v xml:space="preserve">DHC-2 Beaver Floats </v>
      </c>
      <c r="E452" t="str">
        <f>MID(B452,23,100)</f>
        <v>Passenger Cabin / GPS (3_F)</v>
      </c>
      <c r="F452" s="3">
        <v>0</v>
      </c>
      <c r="G452" t="s">
        <v>1575</v>
      </c>
    </row>
    <row r="453" spans="1:7" x14ac:dyDescent="0.35">
      <c r="A453" t="s">
        <v>1612</v>
      </c>
      <c r="B453" t="s">
        <v>1392</v>
      </c>
      <c r="C453" t="s">
        <v>1601</v>
      </c>
      <c r="D453" t="str">
        <f>LEFT(B453,20)</f>
        <v xml:space="preserve">DHC-2 Beaver Floats </v>
      </c>
      <c r="E453" t="str">
        <f>MID(B453,23,100)</f>
        <v>Passenger Cabin / GPS (4_F)</v>
      </c>
      <c r="F453" s="3">
        <v>0</v>
      </c>
      <c r="G453" t="s">
        <v>1575</v>
      </c>
    </row>
    <row r="454" spans="1:7" x14ac:dyDescent="0.35">
      <c r="A454" t="s">
        <v>1612</v>
      </c>
      <c r="B454" t="s">
        <v>1393</v>
      </c>
      <c r="C454" t="s">
        <v>1601</v>
      </c>
      <c r="D454" t="str">
        <f>LEFT(B454,20)</f>
        <v xml:space="preserve">DHC-2 Beaver Floats </v>
      </c>
      <c r="E454" t="str">
        <f>MID(B454,23,100)</f>
        <v>Passenger Cabin / GPS (5_F)</v>
      </c>
      <c r="F454" s="3">
        <v>0</v>
      </c>
      <c r="G454" t="s">
        <v>1575</v>
      </c>
    </row>
    <row r="455" spans="1:7" x14ac:dyDescent="0.35">
      <c r="A455" t="s">
        <v>1612</v>
      </c>
      <c r="B455" t="s">
        <v>1394</v>
      </c>
      <c r="C455" t="s">
        <v>1601</v>
      </c>
      <c r="D455" t="str">
        <f>LEFT(B455,20)</f>
        <v xml:space="preserve">DHC-2 Beaver Floats </v>
      </c>
      <c r="E455" t="str">
        <f>MID(B455,23,100)</f>
        <v>Passenger Cabin / GPS (6_F)</v>
      </c>
      <c r="F455" s="3">
        <v>0</v>
      </c>
      <c r="G455" t="s">
        <v>1575</v>
      </c>
    </row>
    <row r="456" spans="1:7" x14ac:dyDescent="0.35">
      <c r="A456" t="s">
        <v>1612</v>
      </c>
      <c r="B456" t="s">
        <v>1395</v>
      </c>
      <c r="C456" t="s">
        <v>1601</v>
      </c>
      <c r="D456" t="str">
        <f>LEFT(B456,20)</f>
        <v xml:space="preserve">DHC-2 Beaver Floats </v>
      </c>
      <c r="E456" t="str">
        <f>MID(B456,23,100)</f>
        <v>Passenger Cabin / GPS (7_F)</v>
      </c>
      <c r="F456" s="3">
        <v>0</v>
      </c>
      <c r="G456" t="s">
        <v>1575</v>
      </c>
    </row>
    <row r="457" spans="1:7" x14ac:dyDescent="0.35">
      <c r="A457" t="s">
        <v>1612</v>
      </c>
      <c r="B457" t="s">
        <v>1396</v>
      </c>
      <c r="C457" t="s">
        <v>1601</v>
      </c>
      <c r="D457" t="str">
        <f>LEFT(B457,20)</f>
        <v xml:space="preserve">DHC-2 Beaver Floats </v>
      </c>
      <c r="E457" t="str">
        <f>MID(B457,23,100)</f>
        <v>Passenger Cabin / GPS (8_F)</v>
      </c>
      <c r="F457" s="3">
        <v>0</v>
      </c>
      <c r="G457" t="s">
        <v>1575</v>
      </c>
    </row>
    <row r="458" spans="1:7" x14ac:dyDescent="0.35">
      <c r="A458" t="s">
        <v>1612</v>
      </c>
      <c r="B458" t="s">
        <v>340</v>
      </c>
      <c r="C458" t="s">
        <v>1601</v>
      </c>
      <c r="D458" t="str">
        <f>LEFT(B458,19)</f>
        <v>DHC-2 Beaver Wheels</v>
      </c>
      <c r="E458" t="str">
        <f>MID(B458,23,100)</f>
        <v>Passenger Cabin / Radios</v>
      </c>
      <c r="F458" s="3">
        <v>0</v>
      </c>
      <c r="G458" t="s">
        <v>1575</v>
      </c>
    </row>
    <row r="459" spans="1:7" x14ac:dyDescent="0.35">
      <c r="A459" t="s">
        <v>1612</v>
      </c>
      <c r="B459" t="s">
        <v>341</v>
      </c>
      <c r="C459" t="s">
        <v>1601</v>
      </c>
      <c r="D459" t="str">
        <f>LEFT(B459,19)</f>
        <v>DHC-2 Beaver Wheels</v>
      </c>
      <c r="E459" t="str">
        <f>MID(B459,23,100)</f>
        <v>Passenger Cabin / Radios (1_W)</v>
      </c>
      <c r="F459" s="3">
        <v>0</v>
      </c>
      <c r="G459" t="s">
        <v>1575</v>
      </c>
    </row>
    <row r="460" spans="1:7" x14ac:dyDescent="0.35">
      <c r="A460" t="s">
        <v>1612</v>
      </c>
      <c r="B460" t="s">
        <v>342</v>
      </c>
      <c r="C460" t="s">
        <v>1601</v>
      </c>
      <c r="D460" t="str">
        <f>LEFT(B460,19)</f>
        <v>DHC-2 Beaver Wheels</v>
      </c>
      <c r="E460" t="str">
        <f>MID(B460,23,100)</f>
        <v>Passenger Cabin / Radios (2_W)</v>
      </c>
      <c r="F460" s="3">
        <v>0</v>
      </c>
      <c r="G460" t="s">
        <v>1575</v>
      </c>
    </row>
    <row r="461" spans="1:7" x14ac:dyDescent="0.35">
      <c r="A461" t="s">
        <v>1612</v>
      </c>
      <c r="B461" t="s">
        <v>343</v>
      </c>
      <c r="C461" t="s">
        <v>1601</v>
      </c>
      <c r="D461" t="str">
        <f>LEFT(B461,19)</f>
        <v>DHC-2 Beaver Wheels</v>
      </c>
      <c r="E461" t="str">
        <f>MID(B461,23,100)</f>
        <v>Passenger Cabin Radios (3_W)</v>
      </c>
      <c r="F461" s="3">
        <v>0</v>
      </c>
      <c r="G461" t="s">
        <v>1575</v>
      </c>
    </row>
    <row r="462" spans="1:7" x14ac:dyDescent="0.35">
      <c r="A462" t="s">
        <v>1612</v>
      </c>
      <c r="B462" t="s">
        <v>344</v>
      </c>
      <c r="C462" t="s">
        <v>1601</v>
      </c>
      <c r="D462" t="str">
        <f>LEFT(B462,19)</f>
        <v>DHC-2 Beaver Wheels</v>
      </c>
      <c r="E462" t="str">
        <f>MID(B462,23,100)</f>
        <v>Passenger Cabin / Radios (4_W)</v>
      </c>
      <c r="F462" s="3">
        <v>0</v>
      </c>
      <c r="G462" t="s">
        <v>1575</v>
      </c>
    </row>
    <row r="463" spans="1:7" x14ac:dyDescent="0.35">
      <c r="A463" t="s">
        <v>1612</v>
      </c>
      <c r="B463" t="s">
        <v>345</v>
      </c>
      <c r="C463" t="s">
        <v>1601</v>
      </c>
      <c r="D463" t="str">
        <f>LEFT(B463,19)</f>
        <v>DHC-2 Beaver Wheels</v>
      </c>
      <c r="E463" t="str">
        <f>MID(B463,23,100)</f>
        <v>Passenger Cabin / Radios (5_W)</v>
      </c>
      <c r="F463" s="3">
        <v>0</v>
      </c>
      <c r="G463" t="s">
        <v>1575</v>
      </c>
    </row>
    <row r="464" spans="1:7" x14ac:dyDescent="0.35">
      <c r="A464" t="s">
        <v>1612</v>
      </c>
      <c r="B464" t="s">
        <v>346</v>
      </c>
      <c r="C464" t="s">
        <v>1601</v>
      </c>
      <c r="D464" t="str">
        <f>LEFT(B464,19)</f>
        <v>DHC-2 Beaver Wheels</v>
      </c>
      <c r="E464" t="str">
        <f>MID(B464,23,100)</f>
        <v>Passenger Cabin / Radios (6_W)</v>
      </c>
      <c r="F464" s="3">
        <v>0</v>
      </c>
      <c r="G464" t="s">
        <v>1575</v>
      </c>
    </row>
    <row r="465" spans="1:7" x14ac:dyDescent="0.35">
      <c r="A465" t="s">
        <v>1612</v>
      </c>
      <c r="B465" t="s">
        <v>347</v>
      </c>
      <c r="C465" t="s">
        <v>1601</v>
      </c>
      <c r="D465" t="str">
        <f>LEFT(B465,19)</f>
        <v>DHC-2 Beaver Wheels</v>
      </c>
      <c r="E465" t="str">
        <f>MID(B465,23,100)</f>
        <v>Passenger Cabin / Radios (7_W)</v>
      </c>
      <c r="F465" s="3">
        <v>0</v>
      </c>
      <c r="G465" t="s">
        <v>1575</v>
      </c>
    </row>
    <row r="466" spans="1:7" x14ac:dyDescent="0.35">
      <c r="A466" t="s">
        <v>1612</v>
      </c>
      <c r="B466" t="s">
        <v>348</v>
      </c>
      <c r="C466" t="s">
        <v>1601</v>
      </c>
      <c r="D466" t="str">
        <f>LEFT(B466,19)</f>
        <v>DHC-2 Beaver Wheels</v>
      </c>
      <c r="E466" t="str">
        <f>MID(B466,23,100)</f>
        <v>Passenger Cabin / Radios (8_W)</v>
      </c>
      <c r="F466" s="3">
        <v>0</v>
      </c>
      <c r="G466" t="s">
        <v>1575</v>
      </c>
    </row>
    <row r="467" spans="1:7" x14ac:dyDescent="0.35">
      <c r="A467" t="s">
        <v>1612</v>
      </c>
      <c r="B467" t="s">
        <v>1586</v>
      </c>
      <c r="C467" t="s">
        <v>1601</v>
      </c>
      <c r="D467" t="str">
        <f>LEFT(B467,19)</f>
        <v>DHC-2 Beaver Wheels</v>
      </c>
      <c r="E467" t="str">
        <f>MID(B467,23,100)</f>
        <v>Cargo / Radios</v>
      </c>
      <c r="F467" s="3">
        <v>0</v>
      </c>
      <c r="G467" t="s">
        <v>1575</v>
      </c>
    </row>
    <row r="468" spans="1:7" x14ac:dyDescent="0.35">
      <c r="A468" t="s">
        <v>1612</v>
      </c>
      <c r="B468" t="s">
        <v>1587</v>
      </c>
      <c r="C468" t="s">
        <v>1601</v>
      </c>
      <c r="D468" t="str">
        <f>LEFT(B468,19)</f>
        <v>DHC-2 Beaver Wheels</v>
      </c>
      <c r="E468" t="str">
        <f>MID(B468,23,100)</f>
        <v>Cargo / Radios (1_W)</v>
      </c>
      <c r="F468" s="3">
        <v>0</v>
      </c>
      <c r="G468" t="s">
        <v>1575</v>
      </c>
    </row>
    <row r="469" spans="1:7" x14ac:dyDescent="0.35">
      <c r="A469" t="s">
        <v>1612</v>
      </c>
      <c r="B469" t="s">
        <v>1588</v>
      </c>
      <c r="C469" t="s">
        <v>1601</v>
      </c>
      <c r="D469" t="str">
        <f>LEFT(B469,19)</f>
        <v>DHC-2 Beaver Wheels</v>
      </c>
      <c r="E469" t="str">
        <f>MID(B469,23,100)</f>
        <v>Cargo / Radios (2_W)</v>
      </c>
      <c r="F469" s="3">
        <v>0</v>
      </c>
      <c r="G469" t="s">
        <v>1575</v>
      </c>
    </row>
    <row r="470" spans="1:7" x14ac:dyDescent="0.35">
      <c r="A470" t="s">
        <v>1612</v>
      </c>
      <c r="B470" t="s">
        <v>1589</v>
      </c>
      <c r="C470" t="s">
        <v>1601</v>
      </c>
      <c r="D470" t="str">
        <f>LEFT(B470,19)</f>
        <v>DHC-2 Beaver Wheels</v>
      </c>
      <c r="E470" t="str">
        <f>MID(B470,23,100)</f>
        <v>Cargo / Radios (3_W)</v>
      </c>
      <c r="F470" s="3">
        <v>0</v>
      </c>
      <c r="G470" t="s">
        <v>1575</v>
      </c>
    </row>
    <row r="471" spans="1:7" x14ac:dyDescent="0.35">
      <c r="A471" t="s">
        <v>1612</v>
      </c>
      <c r="B471" t="s">
        <v>1590</v>
      </c>
      <c r="C471" t="s">
        <v>1601</v>
      </c>
      <c r="D471" t="str">
        <f>LEFT(B471,19)</f>
        <v>DHC-2 Beaver Wheels</v>
      </c>
      <c r="E471" t="str">
        <f>MID(B471,23,100)</f>
        <v>Cargo / Radios (4_W)</v>
      </c>
      <c r="F471" s="3">
        <v>0</v>
      </c>
      <c r="G471" t="s">
        <v>1575</v>
      </c>
    </row>
    <row r="472" spans="1:7" x14ac:dyDescent="0.35">
      <c r="A472" t="s">
        <v>1612</v>
      </c>
      <c r="B472" t="s">
        <v>1591</v>
      </c>
      <c r="C472" t="s">
        <v>1601</v>
      </c>
      <c r="D472" t="str">
        <f>LEFT(B472,19)</f>
        <v>DHC-2 Beaver Wheels</v>
      </c>
      <c r="E472" t="str">
        <f>MID(B472,23,100)</f>
        <v>Cargo / Radios (5_W)</v>
      </c>
      <c r="F472" s="3">
        <v>0</v>
      </c>
      <c r="G472" t="s">
        <v>1575</v>
      </c>
    </row>
    <row r="473" spans="1:7" x14ac:dyDescent="0.35">
      <c r="A473" t="s">
        <v>1612</v>
      </c>
      <c r="B473" t="s">
        <v>1592</v>
      </c>
      <c r="C473" t="s">
        <v>1601</v>
      </c>
      <c r="D473" t="str">
        <f>LEFT(B473,19)</f>
        <v>DHC-2 Beaver Wheels</v>
      </c>
      <c r="E473" t="str">
        <f>MID(B473,23,100)</f>
        <v>Cargo / Radios (6_W)</v>
      </c>
      <c r="F473" s="3">
        <v>0</v>
      </c>
      <c r="G473" t="s">
        <v>1575</v>
      </c>
    </row>
    <row r="474" spans="1:7" x14ac:dyDescent="0.35">
      <c r="A474" t="s">
        <v>1612</v>
      </c>
      <c r="B474" t="s">
        <v>1593</v>
      </c>
      <c r="C474" t="s">
        <v>1601</v>
      </c>
      <c r="D474" t="str">
        <f>LEFT(B474,19)</f>
        <v>DHC-2 Beaver Wheels</v>
      </c>
      <c r="E474" t="str">
        <f>MID(B474,23,100)</f>
        <v>Cargo / Radios (7_W)</v>
      </c>
      <c r="F474" s="3">
        <v>0</v>
      </c>
      <c r="G474" t="s">
        <v>1575</v>
      </c>
    </row>
    <row r="475" spans="1:7" x14ac:dyDescent="0.35">
      <c r="A475" t="s">
        <v>1612</v>
      </c>
      <c r="B475" t="s">
        <v>364</v>
      </c>
      <c r="C475" t="s">
        <v>1601</v>
      </c>
      <c r="D475" t="str">
        <f>LEFT(B475,19)</f>
        <v>DHC-2 Beaver Wheels</v>
      </c>
      <c r="E475" t="str">
        <f>MID(B475,23,100)</f>
        <v>Cargo / Radios (8_W)</v>
      </c>
      <c r="F475" s="3">
        <v>0</v>
      </c>
      <c r="G475" t="s">
        <v>1575</v>
      </c>
    </row>
    <row r="476" spans="1:7" x14ac:dyDescent="0.35">
      <c r="A476" t="s">
        <v>1612</v>
      </c>
      <c r="B476" t="s">
        <v>736</v>
      </c>
      <c r="C476" t="s">
        <v>1601</v>
      </c>
      <c r="D476" t="str">
        <f>LEFT(B476,19)</f>
        <v>DHC-2 Beaver Wheels</v>
      </c>
      <c r="E476" t="str">
        <f>MID(B476,23,100)</f>
        <v>Cargo / GPS</v>
      </c>
      <c r="F476" s="3">
        <v>0</v>
      </c>
      <c r="G476" t="s">
        <v>1575</v>
      </c>
    </row>
    <row r="477" spans="1:7" x14ac:dyDescent="0.35">
      <c r="A477" t="s">
        <v>1612</v>
      </c>
      <c r="B477" t="s">
        <v>737</v>
      </c>
      <c r="C477" t="s">
        <v>1601</v>
      </c>
      <c r="D477" t="str">
        <f>LEFT(B477,19)</f>
        <v>DHC-2 Beaver Wheels</v>
      </c>
      <c r="E477" t="str">
        <f>MID(B477,23,100)</f>
        <v>Cargo / GPS (1_W)</v>
      </c>
      <c r="F477" s="3">
        <v>0</v>
      </c>
      <c r="G477" t="s">
        <v>1575</v>
      </c>
    </row>
    <row r="478" spans="1:7" x14ac:dyDescent="0.35">
      <c r="A478" t="s">
        <v>1612</v>
      </c>
      <c r="B478" t="s">
        <v>738</v>
      </c>
      <c r="C478" t="s">
        <v>1601</v>
      </c>
      <c r="D478" t="str">
        <f>LEFT(B478,19)</f>
        <v>DHC-2 Beaver Wheels</v>
      </c>
      <c r="E478" t="str">
        <f>MID(B478,23,100)</f>
        <v>Cargo / GPS (2_W)</v>
      </c>
      <c r="F478" s="3">
        <v>0</v>
      </c>
      <c r="G478" t="s">
        <v>1575</v>
      </c>
    </row>
    <row r="479" spans="1:7" x14ac:dyDescent="0.35">
      <c r="A479" t="s">
        <v>1612</v>
      </c>
      <c r="B479" t="s">
        <v>739</v>
      </c>
      <c r="C479" t="s">
        <v>1601</v>
      </c>
      <c r="D479" t="str">
        <f>LEFT(B479,19)</f>
        <v>DHC-2 Beaver Wheels</v>
      </c>
      <c r="E479" t="str">
        <f>MID(B479,23,100)</f>
        <v>Cargo / GPS (3_W)</v>
      </c>
      <c r="F479" s="3">
        <v>0</v>
      </c>
      <c r="G479" t="s">
        <v>1575</v>
      </c>
    </row>
    <row r="480" spans="1:7" x14ac:dyDescent="0.35">
      <c r="A480" t="s">
        <v>1612</v>
      </c>
      <c r="B480" t="s">
        <v>740</v>
      </c>
      <c r="C480" t="s">
        <v>1601</v>
      </c>
      <c r="D480" t="str">
        <f>LEFT(B480,19)</f>
        <v>DHC-2 Beaver Wheels</v>
      </c>
      <c r="E480" t="str">
        <f>MID(B480,23,100)</f>
        <v>Cargo / GPS (4_W)</v>
      </c>
      <c r="F480" s="3">
        <v>0</v>
      </c>
      <c r="G480" t="s">
        <v>1575</v>
      </c>
    </row>
    <row r="481" spans="1:7" x14ac:dyDescent="0.35">
      <c r="A481" t="s">
        <v>1612</v>
      </c>
      <c r="B481" t="s">
        <v>741</v>
      </c>
      <c r="C481" t="s">
        <v>1601</v>
      </c>
      <c r="D481" t="str">
        <f>LEFT(B481,19)</f>
        <v>DHC-2 Beaver Wheels</v>
      </c>
      <c r="E481" t="str">
        <f>MID(B481,23,100)</f>
        <v>Cargo / GPS (5_W)</v>
      </c>
      <c r="F481" s="3">
        <v>0</v>
      </c>
      <c r="G481" t="s">
        <v>1575</v>
      </c>
    </row>
    <row r="482" spans="1:7" x14ac:dyDescent="0.35">
      <c r="A482" t="s">
        <v>1612</v>
      </c>
      <c r="B482" t="s">
        <v>742</v>
      </c>
      <c r="C482" t="s">
        <v>1601</v>
      </c>
      <c r="D482" t="str">
        <f>LEFT(B482,19)</f>
        <v>DHC-2 Beaver Wheels</v>
      </c>
      <c r="E482" t="str">
        <f>MID(B482,23,100)</f>
        <v>Cargo / GPS (6_W)</v>
      </c>
      <c r="F482" s="3">
        <v>0</v>
      </c>
      <c r="G482" t="s">
        <v>1575</v>
      </c>
    </row>
    <row r="483" spans="1:7" x14ac:dyDescent="0.35">
      <c r="A483" t="s">
        <v>1612</v>
      </c>
      <c r="B483" t="s">
        <v>743</v>
      </c>
      <c r="C483" t="s">
        <v>1601</v>
      </c>
      <c r="D483" t="str">
        <f>LEFT(B483,19)</f>
        <v>DHC-2 Beaver Wheels</v>
      </c>
      <c r="E483" t="str">
        <f>MID(B483,23,100)</f>
        <v>Cargo / GPS (7_W)</v>
      </c>
      <c r="F483" s="3">
        <v>0</v>
      </c>
      <c r="G483" t="s">
        <v>1575</v>
      </c>
    </row>
    <row r="484" spans="1:7" x14ac:dyDescent="0.35">
      <c r="A484" t="s">
        <v>1612</v>
      </c>
      <c r="B484" t="s">
        <v>744</v>
      </c>
      <c r="C484" t="s">
        <v>1601</v>
      </c>
      <c r="D484" t="str">
        <f>LEFT(B484,19)</f>
        <v>DHC-2 Beaver Wheels</v>
      </c>
      <c r="E484" t="str">
        <f>MID(B484,23,100)</f>
        <v>Cargo / GPS (8_W)</v>
      </c>
      <c r="F484" s="3">
        <v>0</v>
      </c>
      <c r="G484" t="s">
        <v>1575</v>
      </c>
    </row>
    <row r="485" spans="1:7" x14ac:dyDescent="0.35">
      <c r="A485" t="s">
        <v>1612</v>
      </c>
      <c r="B485" t="s">
        <v>659</v>
      </c>
      <c r="C485" t="s">
        <v>1601</v>
      </c>
      <c r="D485" t="str">
        <f>LEFT(B485,20)</f>
        <v xml:space="preserve">DHC-2 Beaver Wheels </v>
      </c>
      <c r="E485" t="str">
        <f>MID(B485,23,100)</f>
        <v>Passenger Cabin / Radio + ADF</v>
      </c>
      <c r="F485" s="3">
        <v>0</v>
      </c>
      <c r="G485" t="s">
        <v>1575</v>
      </c>
    </row>
    <row r="486" spans="1:7" x14ac:dyDescent="0.35">
      <c r="A486" t="s">
        <v>1612</v>
      </c>
      <c r="B486" t="s">
        <v>660</v>
      </c>
      <c r="C486" t="s">
        <v>1601</v>
      </c>
      <c r="D486" t="str">
        <f>LEFT(B486,20)</f>
        <v xml:space="preserve">DHC-2 Beaver Wheels </v>
      </c>
      <c r="E486" t="str">
        <f>MID(B486,23,100)</f>
        <v>Passenger Cabin / Radio + ADF (1_W)</v>
      </c>
      <c r="F486" s="3">
        <v>0</v>
      </c>
      <c r="G486" t="s">
        <v>1575</v>
      </c>
    </row>
    <row r="487" spans="1:7" x14ac:dyDescent="0.35">
      <c r="A487" t="s">
        <v>1612</v>
      </c>
      <c r="B487" t="s">
        <v>661</v>
      </c>
      <c r="C487" t="s">
        <v>1601</v>
      </c>
      <c r="D487" t="str">
        <f>LEFT(B487,20)</f>
        <v xml:space="preserve">DHC-2 Beaver Wheels </v>
      </c>
      <c r="E487" t="str">
        <f>MID(B487,23,100)</f>
        <v>Passenger Cabin / Radio + ADF (2_W)</v>
      </c>
      <c r="F487" s="3">
        <v>0</v>
      </c>
      <c r="G487" t="s">
        <v>1575</v>
      </c>
    </row>
    <row r="488" spans="1:7" x14ac:dyDescent="0.35">
      <c r="A488" t="s">
        <v>1612</v>
      </c>
      <c r="B488" t="s">
        <v>662</v>
      </c>
      <c r="C488" t="s">
        <v>1601</v>
      </c>
      <c r="D488" t="str">
        <f>LEFT(B488,20)</f>
        <v xml:space="preserve">DHC-2 Beaver Wheels </v>
      </c>
      <c r="E488" t="str">
        <f>MID(B488,23,100)</f>
        <v>Passenger Cabin / Radio + ADF (3_W)</v>
      </c>
      <c r="F488" s="3">
        <v>0</v>
      </c>
      <c r="G488" t="s">
        <v>1575</v>
      </c>
    </row>
    <row r="489" spans="1:7" x14ac:dyDescent="0.35">
      <c r="A489" t="s">
        <v>1612</v>
      </c>
      <c r="B489" t="s">
        <v>663</v>
      </c>
      <c r="C489" t="s">
        <v>1601</v>
      </c>
      <c r="D489" t="str">
        <f>LEFT(B489,20)</f>
        <v xml:space="preserve">DHC-2 Beaver Wheels </v>
      </c>
      <c r="E489" t="str">
        <f>MID(B489,23,100)</f>
        <v>Passenger Cabin / Radio + ADF (4_W)</v>
      </c>
      <c r="F489" s="3">
        <v>0</v>
      </c>
      <c r="G489" t="s">
        <v>1575</v>
      </c>
    </row>
    <row r="490" spans="1:7" x14ac:dyDescent="0.35">
      <c r="A490" t="s">
        <v>1612</v>
      </c>
      <c r="B490" t="s">
        <v>664</v>
      </c>
      <c r="C490" t="s">
        <v>1601</v>
      </c>
      <c r="D490" t="str">
        <f>LEFT(B490,20)</f>
        <v xml:space="preserve">DHC-2 Beaver Wheels </v>
      </c>
      <c r="E490" t="str">
        <f>MID(B490,23,100)</f>
        <v>Passenger Cabin / Radio + ADF (5_W)</v>
      </c>
      <c r="F490" s="3">
        <v>0</v>
      </c>
      <c r="G490" t="s">
        <v>1575</v>
      </c>
    </row>
    <row r="491" spans="1:7" x14ac:dyDescent="0.35">
      <c r="A491" t="s">
        <v>1612</v>
      </c>
      <c r="B491" t="s">
        <v>665</v>
      </c>
      <c r="C491" t="s">
        <v>1601</v>
      </c>
      <c r="D491" t="str">
        <f>LEFT(B491,20)</f>
        <v xml:space="preserve">DHC-2 Beaver Wheels </v>
      </c>
      <c r="E491" t="str">
        <f>MID(B491,23,100)</f>
        <v>Passenger Cabin / Radio + ADF (6_W)</v>
      </c>
      <c r="F491" s="3">
        <v>0</v>
      </c>
      <c r="G491" t="s">
        <v>1575</v>
      </c>
    </row>
    <row r="492" spans="1:7" x14ac:dyDescent="0.35">
      <c r="A492" t="s">
        <v>1612</v>
      </c>
      <c r="B492" t="s">
        <v>666</v>
      </c>
      <c r="C492" t="s">
        <v>1601</v>
      </c>
      <c r="D492" t="str">
        <f>LEFT(B492,20)</f>
        <v xml:space="preserve">DHC-2 Beaver Wheels </v>
      </c>
      <c r="E492" t="str">
        <f>MID(B492,23,100)</f>
        <v>Passenger Cabin / Radio + ADF (7_W)</v>
      </c>
      <c r="F492" s="3">
        <v>0</v>
      </c>
      <c r="G492" t="s">
        <v>1575</v>
      </c>
    </row>
    <row r="493" spans="1:7" x14ac:dyDescent="0.35">
      <c r="A493" t="s">
        <v>1612</v>
      </c>
      <c r="B493" t="s">
        <v>667</v>
      </c>
      <c r="C493" t="s">
        <v>1601</v>
      </c>
      <c r="D493" t="str">
        <f>LEFT(B493,20)</f>
        <v xml:space="preserve">DHC-2 Beaver Wheels </v>
      </c>
      <c r="E493" t="str">
        <f>MID(B493,23,100)</f>
        <v>Passenger Cabin / Radio + ADF (8_W)</v>
      </c>
      <c r="F493" s="3">
        <v>0</v>
      </c>
      <c r="G493" t="s">
        <v>1575</v>
      </c>
    </row>
    <row r="494" spans="1:7" x14ac:dyDescent="0.35">
      <c r="A494" t="s">
        <v>1612</v>
      </c>
      <c r="B494" t="s">
        <v>76</v>
      </c>
      <c r="C494" t="s">
        <v>1601</v>
      </c>
      <c r="D494" t="str">
        <f>LEFT(B494,20)</f>
        <v xml:space="preserve">DHC-2 Beaver Wheels </v>
      </c>
      <c r="E494" t="str">
        <f>MID(B494,23,100)</f>
        <v>Passenger Cabin / GPS</v>
      </c>
      <c r="F494" s="3">
        <v>0</v>
      </c>
      <c r="G494" t="s">
        <v>1575</v>
      </c>
    </row>
    <row r="495" spans="1:7" x14ac:dyDescent="0.35">
      <c r="A495" t="s">
        <v>1612</v>
      </c>
      <c r="B495" t="s">
        <v>77</v>
      </c>
      <c r="C495" t="s">
        <v>1601</v>
      </c>
      <c r="D495" t="str">
        <f>LEFT(B495,20)</f>
        <v xml:space="preserve">DHC-2 Beaver Wheels </v>
      </c>
      <c r="E495" t="str">
        <f>MID(B495,23,100)</f>
        <v>Passenger Cabin / GPS (1_W)</v>
      </c>
      <c r="F495" s="3">
        <v>0</v>
      </c>
      <c r="G495" t="s">
        <v>1575</v>
      </c>
    </row>
    <row r="496" spans="1:7" x14ac:dyDescent="0.35">
      <c r="A496" t="s">
        <v>1612</v>
      </c>
      <c r="B496" t="s">
        <v>78</v>
      </c>
      <c r="C496" t="s">
        <v>1601</v>
      </c>
      <c r="D496" t="str">
        <f>LEFT(B496,20)</f>
        <v xml:space="preserve">DHC-2 Beaver Wheels </v>
      </c>
      <c r="E496" t="str">
        <f>MID(B496,23,100)</f>
        <v>Passenger Cabin / GPS (2_W)</v>
      </c>
      <c r="F496" s="3">
        <v>0</v>
      </c>
      <c r="G496" t="s">
        <v>1575</v>
      </c>
    </row>
    <row r="497" spans="1:7" x14ac:dyDescent="0.35">
      <c r="A497" t="s">
        <v>1612</v>
      </c>
      <c r="B497" t="s">
        <v>79</v>
      </c>
      <c r="C497" t="s">
        <v>1601</v>
      </c>
      <c r="D497" t="str">
        <f>LEFT(B497,20)</f>
        <v xml:space="preserve">DHC-2 Beaver Wheels </v>
      </c>
      <c r="E497" t="str">
        <f>MID(B497,23,100)</f>
        <v>Passenger Cabin / GPS (3_W)</v>
      </c>
      <c r="F497" s="3">
        <v>0</v>
      </c>
      <c r="G497" t="s">
        <v>1575</v>
      </c>
    </row>
    <row r="498" spans="1:7" x14ac:dyDescent="0.35">
      <c r="A498" t="s">
        <v>1612</v>
      </c>
      <c r="B498" t="s">
        <v>80</v>
      </c>
      <c r="C498" t="s">
        <v>1601</v>
      </c>
      <c r="D498" t="str">
        <f>LEFT(B498,20)</f>
        <v xml:space="preserve">DHC-2 Beaver Wheels </v>
      </c>
      <c r="E498" t="str">
        <f>MID(B498,23,100)</f>
        <v>Passenger Cabin / GPS (4_W)</v>
      </c>
      <c r="F498" s="3">
        <v>0</v>
      </c>
      <c r="G498" t="s">
        <v>1575</v>
      </c>
    </row>
    <row r="499" spans="1:7" x14ac:dyDescent="0.35">
      <c r="A499" t="s">
        <v>1612</v>
      </c>
      <c r="B499" t="s">
        <v>81</v>
      </c>
      <c r="C499" t="s">
        <v>1601</v>
      </c>
      <c r="D499" t="str">
        <f>LEFT(B499,20)</f>
        <v xml:space="preserve">DHC-2 Beaver Wheels </v>
      </c>
      <c r="E499" t="str">
        <f>MID(B499,23,100)</f>
        <v>Passenger Cabin / GPS (5_W)</v>
      </c>
      <c r="F499" s="3">
        <v>0</v>
      </c>
      <c r="G499" t="s">
        <v>1575</v>
      </c>
    </row>
    <row r="500" spans="1:7" x14ac:dyDescent="0.35">
      <c r="A500" t="s">
        <v>1612</v>
      </c>
      <c r="B500" t="s">
        <v>82</v>
      </c>
      <c r="C500" t="s">
        <v>1601</v>
      </c>
      <c r="D500" t="str">
        <f>LEFT(B500,20)</f>
        <v xml:space="preserve">DHC-2 Beaver Wheels </v>
      </c>
      <c r="E500" t="str">
        <f>MID(B500,23,100)</f>
        <v>Passenger Cabin / GPS (6_W)</v>
      </c>
      <c r="F500" s="3">
        <v>0</v>
      </c>
      <c r="G500" t="s">
        <v>1575</v>
      </c>
    </row>
    <row r="501" spans="1:7" x14ac:dyDescent="0.35">
      <c r="A501" t="s">
        <v>1612</v>
      </c>
      <c r="B501" t="s">
        <v>83</v>
      </c>
      <c r="C501" t="s">
        <v>1601</v>
      </c>
      <c r="D501" t="str">
        <f>LEFT(B501,20)</f>
        <v xml:space="preserve">DHC-2 Beaver Wheels </v>
      </c>
      <c r="E501" t="str">
        <f>MID(B501,23,100)</f>
        <v>Passenger Cabin / GPS (7_W)</v>
      </c>
      <c r="F501" s="3">
        <v>0</v>
      </c>
      <c r="G501" t="s">
        <v>1575</v>
      </c>
    </row>
    <row r="502" spans="1:7" x14ac:dyDescent="0.35">
      <c r="A502" t="s">
        <v>1612</v>
      </c>
      <c r="B502" t="s">
        <v>84</v>
      </c>
      <c r="C502" t="s">
        <v>1601</v>
      </c>
      <c r="D502" t="str">
        <f>LEFT(B502,20)</f>
        <v xml:space="preserve">DHC-2 Beaver Wheels </v>
      </c>
      <c r="E502" t="str">
        <f>MID(B502,23,100)</f>
        <v>Passenger Cabin / GPS (8_W)</v>
      </c>
      <c r="F502" s="3">
        <v>0</v>
      </c>
      <c r="G502" t="s">
        <v>1575</v>
      </c>
    </row>
    <row r="503" spans="1:7" x14ac:dyDescent="0.35">
      <c r="A503" t="s">
        <v>1612</v>
      </c>
      <c r="B503" t="s">
        <v>1345</v>
      </c>
      <c r="C503" t="s">
        <v>1601</v>
      </c>
      <c r="D503" t="str">
        <f>LEFT(B503,20)</f>
        <v xml:space="preserve">DHC-2 Beaver Wheels </v>
      </c>
      <c r="E503" t="str">
        <f>MID(B503,21,100)</f>
        <v>Cargo / Radio + ADF</v>
      </c>
      <c r="F503" s="3">
        <v>0</v>
      </c>
      <c r="G503" t="s">
        <v>1575</v>
      </c>
    </row>
    <row r="504" spans="1:7" x14ac:dyDescent="0.35">
      <c r="A504" t="s">
        <v>1612</v>
      </c>
      <c r="B504" t="s">
        <v>1346</v>
      </c>
      <c r="C504" t="s">
        <v>1601</v>
      </c>
      <c r="D504" t="str">
        <f>LEFT(B504,20)</f>
        <v xml:space="preserve">DHC-2 Beaver Wheels </v>
      </c>
      <c r="E504" t="str">
        <f>MID(B504,21,100)</f>
        <v>Cargo / Radio + ADF (1_W)</v>
      </c>
      <c r="F504" s="3">
        <v>0</v>
      </c>
      <c r="G504" t="s">
        <v>1575</v>
      </c>
    </row>
    <row r="505" spans="1:7" x14ac:dyDescent="0.35">
      <c r="A505" t="s">
        <v>1612</v>
      </c>
      <c r="B505" t="s">
        <v>1347</v>
      </c>
      <c r="C505" t="s">
        <v>1601</v>
      </c>
      <c r="D505" t="str">
        <f>LEFT(B505,20)</f>
        <v xml:space="preserve">DHC-2 Beaver Wheels </v>
      </c>
      <c r="E505" t="str">
        <f>MID(B505,21,100)</f>
        <v>Cargo / Radio + ADF (2_W)</v>
      </c>
      <c r="F505" s="3">
        <v>0</v>
      </c>
      <c r="G505" t="s">
        <v>1575</v>
      </c>
    </row>
    <row r="506" spans="1:7" x14ac:dyDescent="0.35">
      <c r="A506" t="s">
        <v>1612</v>
      </c>
      <c r="B506" t="s">
        <v>1348</v>
      </c>
      <c r="C506" t="s">
        <v>1601</v>
      </c>
      <c r="D506" t="str">
        <f>LEFT(B506,20)</f>
        <v xml:space="preserve">DHC-2 Beaver Wheels </v>
      </c>
      <c r="E506" t="str">
        <f>MID(B506,21,100)</f>
        <v>Cargo / Radio + ADF (3_W)</v>
      </c>
      <c r="F506" s="3">
        <v>0</v>
      </c>
      <c r="G506" t="s">
        <v>1575</v>
      </c>
    </row>
    <row r="507" spans="1:7" x14ac:dyDescent="0.35">
      <c r="A507" t="s">
        <v>1612</v>
      </c>
      <c r="B507" t="s">
        <v>1349</v>
      </c>
      <c r="C507" t="s">
        <v>1601</v>
      </c>
      <c r="D507" t="str">
        <f>LEFT(B507,20)</f>
        <v xml:space="preserve">DHC-2 Beaver Wheels </v>
      </c>
      <c r="E507" t="str">
        <f>MID(B507,21,100)</f>
        <v>Cargo / Radio + ADF (4_W)</v>
      </c>
      <c r="F507" s="3">
        <v>0</v>
      </c>
      <c r="G507" t="s">
        <v>1575</v>
      </c>
    </row>
    <row r="508" spans="1:7" x14ac:dyDescent="0.35">
      <c r="A508" t="s">
        <v>1612</v>
      </c>
      <c r="B508" t="s">
        <v>1350</v>
      </c>
      <c r="C508" t="s">
        <v>1601</v>
      </c>
      <c r="D508" t="str">
        <f>LEFT(B508,20)</f>
        <v xml:space="preserve">DHC-2 Beaver Wheels </v>
      </c>
      <c r="E508" t="str">
        <f>MID(B508,21,100)</f>
        <v>Cargo / Radio + ADF (5_W)</v>
      </c>
      <c r="F508" s="3">
        <v>0</v>
      </c>
      <c r="G508" t="s">
        <v>1575</v>
      </c>
    </row>
    <row r="509" spans="1:7" x14ac:dyDescent="0.35">
      <c r="A509" t="s">
        <v>1612</v>
      </c>
      <c r="B509" t="s">
        <v>1351</v>
      </c>
      <c r="C509" t="s">
        <v>1601</v>
      </c>
      <c r="D509" t="str">
        <f>LEFT(B509,20)</f>
        <v xml:space="preserve">DHC-2 Beaver Wheels </v>
      </c>
      <c r="E509" t="str">
        <f>MID(B509,21,100)</f>
        <v>Cargo / Radio + ADF (6_W)</v>
      </c>
      <c r="F509" s="3">
        <v>0</v>
      </c>
      <c r="G509" t="s">
        <v>1575</v>
      </c>
    </row>
    <row r="510" spans="1:7" x14ac:dyDescent="0.35">
      <c r="A510" t="s">
        <v>1612</v>
      </c>
      <c r="B510" t="s">
        <v>1352</v>
      </c>
      <c r="C510" t="s">
        <v>1601</v>
      </c>
      <c r="D510" t="str">
        <f>LEFT(B510,20)</f>
        <v xml:space="preserve">DHC-2 Beaver Wheels </v>
      </c>
      <c r="E510" t="str">
        <f>MID(B510,21,100)</f>
        <v>Cargo / Radio + ADF (7_W)</v>
      </c>
      <c r="F510" s="3">
        <v>0</v>
      </c>
      <c r="G510" t="s">
        <v>1575</v>
      </c>
    </row>
    <row r="511" spans="1:7" x14ac:dyDescent="0.35">
      <c r="A511" t="s">
        <v>1612</v>
      </c>
      <c r="B511" t="s">
        <v>1353</v>
      </c>
      <c r="C511" t="s">
        <v>1601</v>
      </c>
      <c r="D511" t="str">
        <f>LEFT(B511,20)</f>
        <v xml:space="preserve">DHC-2 Beaver Wheels </v>
      </c>
      <c r="E511" t="str">
        <f>MID(B511,21,100)</f>
        <v>Cargo / Radio + ADF (8_W)</v>
      </c>
      <c r="F511" s="3">
        <v>0</v>
      </c>
      <c r="G511" t="s">
        <v>1575</v>
      </c>
    </row>
    <row r="512" spans="1:7" x14ac:dyDescent="0.35">
      <c r="A512" t="s">
        <v>1612</v>
      </c>
      <c r="B512" t="s">
        <v>1048</v>
      </c>
      <c r="C512" t="s">
        <v>12</v>
      </c>
      <c r="D512" t="str">
        <f>LEFT(B512,27)</f>
        <v>DHC-6-300 Twin Otter Floats</v>
      </c>
      <c r="E512" t="s">
        <v>1579</v>
      </c>
      <c r="F512" s="3">
        <v>0</v>
      </c>
      <c r="G512" t="s">
        <v>1576</v>
      </c>
    </row>
    <row r="513" spans="1:7" x14ac:dyDescent="0.35">
      <c r="A513" t="s">
        <v>1612</v>
      </c>
      <c r="B513" t="s">
        <v>1049</v>
      </c>
      <c r="C513" t="s">
        <v>12</v>
      </c>
      <c r="D513" t="str">
        <f>LEFT(B513,27)</f>
        <v>DHC-6-300 Twin Otter Floats</v>
      </c>
      <c r="E513" t="str">
        <f>MID(B513,29,100)</f>
        <v>(BOREK)</v>
      </c>
      <c r="F513" s="3">
        <v>0</v>
      </c>
      <c r="G513" t="s">
        <v>1576</v>
      </c>
    </row>
    <row r="514" spans="1:7" x14ac:dyDescent="0.35">
      <c r="A514" t="s">
        <v>1612</v>
      </c>
      <c r="B514" t="s">
        <v>1050</v>
      </c>
      <c r="C514" t="s">
        <v>12</v>
      </c>
      <c r="D514" t="str">
        <f>LEFT(B514,27)</f>
        <v>DHC-6-300 Twin Otter Floats</v>
      </c>
      <c r="E514" t="str">
        <f>MID(B514,29,100)</f>
        <v>(DEFAULT)</v>
      </c>
      <c r="F514" s="3">
        <v>0</v>
      </c>
      <c r="G514" t="s">
        <v>1576</v>
      </c>
    </row>
    <row r="515" spans="1:7" x14ac:dyDescent="0.35">
      <c r="A515" t="s">
        <v>1612</v>
      </c>
      <c r="B515" t="s">
        <v>1051</v>
      </c>
      <c r="C515" t="s">
        <v>12</v>
      </c>
      <c r="D515" t="str">
        <f>LEFT(B515,27)</f>
        <v>DHC-6-300 Twin Otter Floats</v>
      </c>
      <c r="E515" t="str">
        <f>MID(B515,29,100)</f>
        <v>(SHARK)</v>
      </c>
      <c r="F515" s="3">
        <v>0</v>
      </c>
      <c r="G515" t="s">
        <v>1576</v>
      </c>
    </row>
    <row r="516" spans="1:7" x14ac:dyDescent="0.35">
      <c r="A516" t="s">
        <v>1612</v>
      </c>
      <c r="B516" t="s">
        <v>1126</v>
      </c>
      <c r="C516" t="s">
        <v>12</v>
      </c>
      <c r="D516" t="str">
        <f>LEFT(B516,25)</f>
        <v>DHC-6-300 Twin Otter Skis</v>
      </c>
      <c r="E516" t="s">
        <v>1579</v>
      </c>
      <c r="F516" s="3">
        <v>0</v>
      </c>
      <c r="G516" t="s">
        <v>1576</v>
      </c>
    </row>
    <row r="517" spans="1:7" x14ac:dyDescent="0.35">
      <c r="A517" t="s">
        <v>1612</v>
      </c>
      <c r="B517" t="s">
        <v>1127</v>
      </c>
      <c r="C517" t="s">
        <v>12</v>
      </c>
      <c r="D517" t="str">
        <f>LEFT(B517,25)</f>
        <v>DHC-6-300 Twin Otter Skis</v>
      </c>
      <c r="E517" t="str">
        <f>MID(B517,27,100)</f>
        <v>(BOREK)</v>
      </c>
      <c r="F517" s="3">
        <v>0</v>
      </c>
      <c r="G517" t="s">
        <v>1576</v>
      </c>
    </row>
    <row r="518" spans="1:7" x14ac:dyDescent="0.35">
      <c r="A518" t="s">
        <v>1612</v>
      </c>
      <c r="B518" t="s">
        <v>1128</v>
      </c>
      <c r="C518" t="s">
        <v>12</v>
      </c>
      <c r="D518" t="str">
        <f>LEFT(B518,25)</f>
        <v>DHC-6-300 Twin Otter Skis</v>
      </c>
      <c r="E518" t="str">
        <f>MID(B518,27,100)</f>
        <v>(DEFAULT)</v>
      </c>
      <c r="F518" s="3">
        <v>0</v>
      </c>
      <c r="G518" t="s">
        <v>1576</v>
      </c>
    </row>
    <row r="519" spans="1:7" x14ac:dyDescent="0.35">
      <c r="A519" t="s">
        <v>1612</v>
      </c>
      <c r="B519" t="s">
        <v>1129</v>
      </c>
      <c r="C519" t="s">
        <v>12</v>
      </c>
      <c r="D519" t="str">
        <f>LEFT(B519,25)</f>
        <v>DHC-6-300 Twin Otter Skis</v>
      </c>
      <c r="E519" t="str">
        <f>MID(B519,27,100)</f>
        <v>(SHARK)</v>
      </c>
      <c r="F519" s="3">
        <v>0</v>
      </c>
      <c r="G519" t="s">
        <v>1576</v>
      </c>
    </row>
    <row r="520" spans="1:7" x14ac:dyDescent="0.35">
      <c r="A520" t="s">
        <v>1612</v>
      </c>
      <c r="B520" t="s">
        <v>535</v>
      </c>
      <c r="C520" t="s">
        <v>12</v>
      </c>
      <c r="D520" t="str">
        <f>LEFT(B520,30)</f>
        <v>DHC-6-300 Twin Otter Wheels</v>
      </c>
      <c r="E520" t="s">
        <v>1579</v>
      </c>
      <c r="F520" s="3">
        <v>0</v>
      </c>
      <c r="G520" t="s">
        <v>1576</v>
      </c>
    </row>
    <row r="521" spans="1:7" x14ac:dyDescent="0.35">
      <c r="A521" t="s">
        <v>1612</v>
      </c>
      <c r="B521" t="s">
        <v>536</v>
      </c>
      <c r="C521" t="s">
        <v>12</v>
      </c>
      <c r="D521" t="str">
        <f>LEFT(B521,27)</f>
        <v>DHC-6-300 Twin Otter Wheels</v>
      </c>
      <c r="E521" t="str">
        <f>MID(B521,29,100)</f>
        <v>(BOREK)</v>
      </c>
      <c r="F521" s="3">
        <v>0</v>
      </c>
      <c r="G521" t="s">
        <v>1576</v>
      </c>
    </row>
    <row r="522" spans="1:7" x14ac:dyDescent="0.35">
      <c r="A522" t="s">
        <v>1612</v>
      </c>
      <c r="B522" t="s">
        <v>537</v>
      </c>
      <c r="C522" t="s">
        <v>12</v>
      </c>
      <c r="D522" t="str">
        <f>LEFT(B522,27)</f>
        <v>DHC-6-300 Twin Otter Wheels</v>
      </c>
      <c r="E522" t="str">
        <f>MID(B522,29,100)</f>
        <v>(DEFAULT)</v>
      </c>
      <c r="F522" s="3">
        <v>0</v>
      </c>
      <c r="G522" t="s">
        <v>1576</v>
      </c>
    </row>
    <row r="523" spans="1:7" x14ac:dyDescent="0.35">
      <c r="A523" t="s">
        <v>1612</v>
      </c>
      <c r="B523" t="s">
        <v>538</v>
      </c>
      <c r="C523" t="s">
        <v>12</v>
      </c>
      <c r="D523" t="str">
        <f>LEFT(B523,27)</f>
        <v>DHC-6-300 Twin Otter Wheels</v>
      </c>
      <c r="E523" t="str">
        <f>MID(B523,29,100)</f>
        <v>(SHARK)</v>
      </c>
      <c r="F523" s="3">
        <v>0</v>
      </c>
      <c r="G523" t="s">
        <v>1576</v>
      </c>
    </row>
    <row r="524" spans="1:7" x14ac:dyDescent="0.35">
      <c r="A524" t="s">
        <v>1612</v>
      </c>
      <c r="B524" t="s">
        <v>361</v>
      </c>
      <c r="C524" t="s">
        <v>1577</v>
      </c>
      <c r="D524" t="str">
        <f>LEFT(B524,18)</f>
        <v>Diamond DA40NG</v>
      </c>
      <c r="E524" t="s">
        <v>1579</v>
      </c>
      <c r="F524" s="3">
        <v>0</v>
      </c>
      <c r="G524" t="s">
        <v>1575</v>
      </c>
    </row>
    <row r="525" spans="1:7" x14ac:dyDescent="0.35">
      <c r="A525" t="s">
        <v>1612</v>
      </c>
      <c r="B525" t="s">
        <v>26</v>
      </c>
      <c r="C525" t="s">
        <v>1577</v>
      </c>
      <c r="D525" t="str">
        <f>LEFT(B525,15)</f>
        <v xml:space="preserve">Diamond DA40NG </v>
      </c>
      <c r="E525" t="str">
        <f>MID(B525,16,100)</f>
        <v>Private Charter</v>
      </c>
      <c r="F525" s="3">
        <v>0</v>
      </c>
      <c r="G525" t="s">
        <v>1575</v>
      </c>
    </row>
    <row r="526" spans="1:7" x14ac:dyDescent="0.35">
      <c r="A526" t="s">
        <v>1612</v>
      </c>
      <c r="B526" t="s">
        <v>27</v>
      </c>
      <c r="C526" t="s">
        <v>1577</v>
      </c>
      <c r="D526" t="str">
        <f>LEFT(B526,15)</f>
        <v xml:space="preserve">Diamond DA40NG </v>
      </c>
      <c r="E526" t="str">
        <f>MID(B526,16,100)</f>
        <v>Private Charter (DEFAULT)</v>
      </c>
      <c r="F526" s="3">
        <v>0</v>
      </c>
      <c r="G526" t="s">
        <v>1575</v>
      </c>
    </row>
    <row r="527" spans="1:7" x14ac:dyDescent="0.35">
      <c r="A527" t="s">
        <v>1612</v>
      </c>
      <c r="B527" t="s">
        <v>28</v>
      </c>
      <c r="C527" t="s">
        <v>1577</v>
      </c>
      <c r="D527" t="str">
        <f>LEFT(B527,15)</f>
        <v xml:space="preserve">Diamond DA40NG </v>
      </c>
      <c r="E527" t="str">
        <f>MID(B527,16,100)</f>
        <v>Private Charter (KENMORE)</v>
      </c>
      <c r="F527" s="3">
        <v>0</v>
      </c>
      <c r="G527" t="s">
        <v>1575</v>
      </c>
    </row>
    <row r="528" spans="1:7" x14ac:dyDescent="0.35">
      <c r="A528" t="s">
        <v>1612</v>
      </c>
      <c r="B528" t="s">
        <v>362</v>
      </c>
      <c r="C528" t="s">
        <v>1577</v>
      </c>
      <c r="D528" t="str">
        <f>LEFT(B528,15)</f>
        <v xml:space="preserve">Diamond DA40NG </v>
      </c>
      <c r="E528" t="str">
        <f>MID(B528,16,100)</f>
        <v>(DEFAULT)</v>
      </c>
      <c r="F528" s="3">
        <v>0</v>
      </c>
      <c r="G528" t="s">
        <v>1575</v>
      </c>
    </row>
    <row r="529" spans="1:7" x14ac:dyDescent="0.35">
      <c r="A529" t="s">
        <v>1612</v>
      </c>
      <c r="B529" t="s">
        <v>363</v>
      </c>
      <c r="C529" t="s">
        <v>1577</v>
      </c>
      <c r="D529" t="str">
        <f>LEFT(B529,15)</f>
        <v xml:space="preserve">Diamond DA40NG </v>
      </c>
      <c r="E529" t="str">
        <f>MID(B529,16,100)</f>
        <v>(KENMORE)</v>
      </c>
      <c r="F529" s="3">
        <v>0</v>
      </c>
      <c r="G529" t="s">
        <v>1575</v>
      </c>
    </row>
    <row r="530" spans="1:7" x14ac:dyDescent="0.35">
      <c r="A530" t="s">
        <v>1612</v>
      </c>
      <c r="B530" t="s">
        <v>147</v>
      </c>
      <c r="C530" t="s">
        <v>12</v>
      </c>
      <c r="D530" t="str">
        <f>LEFT(B530,12)</f>
        <v>Douglas DC-3</v>
      </c>
      <c r="E530" t="str">
        <f>MID(B530,14,100)</f>
        <v>WORLD TRAVEL</v>
      </c>
      <c r="F530" s="3">
        <v>0</v>
      </c>
      <c r="G530" t="s">
        <v>1578</v>
      </c>
    </row>
    <row r="531" spans="1:7" x14ac:dyDescent="0.35">
      <c r="A531" t="s">
        <v>1612</v>
      </c>
      <c r="B531" t="s">
        <v>148</v>
      </c>
      <c r="C531" t="s">
        <v>12</v>
      </c>
      <c r="D531" t="str">
        <f>LEFT(B531,12)</f>
        <v>Douglas DC-3</v>
      </c>
      <c r="E531" t="str">
        <f>MID(B531,14,100)</f>
        <v>METAL LEFT</v>
      </c>
      <c r="F531" s="3">
        <v>0</v>
      </c>
      <c r="G531" t="s">
        <v>1578</v>
      </c>
    </row>
    <row r="532" spans="1:7" x14ac:dyDescent="0.35">
      <c r="A532" t="s">
        <v>1612</v>
      </c>
      <c r="B532" t="s">
        <v>149</v>
      </c>
      <c r="C532" t="s">
        <v>12</v>
      </c>
      <c r="D532" t="str">
        <f>LEFT(B532,12)</f>
        <v>Douglas DC-3</v>
      </c>
      <c r="E532" t="str">
        <f>MID(B532,14,100)</f>
        <v>DUSTY</v>
      </c>
      <c r="F532" s="3">
        <v>0</v>
      </c>
      <c r="G532" t="s">
        <v>1578</v>
      </c>
    </row>
    <row r="533" spans="1:7" x14ac:dyDescent="0.35">
      <c r="A533" t="s">
        <v>1612</v>
      </c>
      <c r="B533" t="s">
        <v>150</v>
      </c>
      <c r="C533" t="s">
        <v>12</v>
      </c>
      <c r="D533" t="str">
        <f>LEFT(B533,12)</f>
        <v>Douglas DC-3</v>
      </c>
      <c r="E533" t="str">
        <f>MID(B533,14,100)</f>
        <v>Aviators Club modern</v>
      </c>
      <c r="F533" s="3">
        <v>0</v>
      </c>
      <c r="G533" t="s">
        <v>1578</v>
      </c>
    </row>
    <row r="534" spans="1:7" x14ac:dyDescent="0.35">
      <c r="A534" t="s">
        <v>1612</v>
      </c>
      <c r="B534" t="s">
        <v>151</v>
      </c>
      <c r="C534" t="s">
        <v>12</v>
      </c>
      <c r="D534" t="str">
        <f>LEFT(B534,12)</f>
        <v>Douglas DC-3</v>
      </c>
      <c r="E534" t="str">
        <f>MID(B534,14,100)</f>
        <v>Aviators XBOX Club</v>
      </c>
      <c r="F534" s="3">
        <v>0</v>
      </c>
      <c r="G534" t="s">
        <v>1578</v>
      </c>
    </row>
    <row r="535" spans="1:7" x14ac:dyDescent="0.35">
      <c r="A535" t="s">
        <v>1612</v>
      </c>
      <c r="B535" t="s">
        <v>152</v>
      </c>
      <c r="C535" t="s">
        <v>12</v>
      </c>
      <c r="D535" t="str">
        <f>LEFT(B535,12)</f>
        <v>Douglas DC-3</v>
      </c>
      <c r="E535" t="str">
        <f>MID(B535,14,100)</f>
        <v>EMERALD HARBOR</v>
      </c>
      <c r="F535" s="3">
        <v>0</v>
      </c>
      <c r="G535" t="s">
        <v>1578</v>
      </c>
    </row>
    <row r="536" spans="1:7" x14ac:dyDescent="0.35">
      <c r="A536" t="s">
        <v>1612</v>
      </c>
      <c r="B536" t="s">
        <v>153</v>
      </c>
      <c r="C536" t="s">
        <v>12</v>
      </c>
      <c r="D536" t="str">
        <f>LEFT(B536,12)</f>
        <v>Douglas DC-3</v>
      </c>
      <c r="E536" t="str">
        <f>MID(B536,14,100)</f>
        <v>RED YELLOW</v>
      </c>
      <c r="F536" s="3">
        <v>0</v>
      </c>
      <c r="G536" t="s">
        <v>1578</v>
      </c>
    </row>
    <row r="537" spans="1:7" x14ac:dyDescent="0.35">
      <c r="A537" t="s">
        <v>1612</v>
      </c>
      <c r="B537" t="s">
        <v>154</v>
      </c>
      <c r="C537" t="s">
        <v>12</v>
      </c>
      <c r="D537" t="str">
        <f>LEFT(B537,12)</f>
        <v>Douglas DC-3</v>
      </c>
      <c r="E537" t="str">
        <f>MID(B537,14,100)</f>
        <v>Metal - classic</v>
      </c>
      <c r="F537" s="3">
        <v>0</v>
      </c>
      <c r="G537" t="s">
        <v>1578</v>
      </c>
    </row>
    <row r="538" spans="1:7" x14ac:dyDescent="0.35">
      <c r="A538" t="s">
        <v>1612</v>
      </c>
      <c r="B538" t="s">
        <v>155</v>
      </c>
      <c r="C538" t="s">
        <v>12</v>
      </c>
      <c r="D538" t="str">
        <f>LEFT(B538,12)</f>
        <v>Douglas DC-3</v>
      </c>
      <c r="E538" t="str">
        <f>MID(B538,14,100)</f>
        <v>WHITE - classic</v>
      </c>
      <c r="F538" s="3">
        <v>0</v>
      </c>
      <c r="G538" t="s">
        <v>1578</v>
      </c>
    </row>
    <row r="539" spans="1:7" x14ac:dyDescent="0.35">
      <c r="A539" t="s">
        <v>1612</v>
      </c>
      <c r="B539" t="s">
        <v>156</v>
      </c>
      <c r="C539" t="s">
        <v>12</v>
      </c>
      <c r="D539" t="str">
        <f>LEFT(B539,12)</f>
        <v>Douglas DC-3</v>
      </c>
      <c r="E539" t="str">
        <f>MID(B539,14,100)</f>
        <v>BLUE STRIPE</v>
      </c>
      <c r="F539" s="3">
        <v>0</v>
      </c>
      <c r="G539" t="s">
        <v>1578</v>
      </c>
    </row>
    <row r="540" spans="1:7" x14ac:dyDescent="0.35">
      <c r="A540" t="s">
        <v>1612</v>
      </c>
      <c r="B540" t="s">
        <v>157</v>
      </c>
      <c r="C540" t="s">
        <v>12</v>
      </c>
      <c r="D540" t="str">
        <f>LEFT(B540,12)</f>
        <v>Douglas DC-3</v>
      </c>
      <c r="E540" t="str">
        <f>MID(B540,14,100)</f>
        <v>DCDIRECT</v>
      </c>
      <c r="F540" s="3">
        <v>0</v>
      </c>
      <c r="G540" t="s">
        <v>1578</v>
      </c>
    </row>
    <row r="541" spans="1:7" x14ac:dyDescent="0.35">
      <c r="A541" t="s">
        <v>1612</v>
      </c>
      <c r="B541" t="s">
        <v>1193</v>
      </c>
      <c r="C541" t="s">
        <v>12</v>
      </c>
      <c r="D541" t="str">
        <f>LEFT(B541,14)</f>
        <v>Draco X: Cargo</v>
      </c>
      <c r="E541" t="s">
        <v>1579</v>
      </c>
      <c r="F541" s="3">
        <v>0</v>
      </c>
      <c r="G541" t="s">
        <v>1575</v>
      </c>
    </row>
    <row r="542" spans="1:7" x14ac:dyDescent="0.35">
      <c r="A542" t="s">
        <v>1612</v>
      </c>
      <c r="B542" t="s">
        <v>1194</v>
      </c>
      <c r="C542" t="s">
        <v>12</v>
      </c>
      <c r="D542" t="str">
        <f>LEFT(B542,14)</f>
        <v>Draco X: Cargo</v>
      </c>
      <c r="E542" t="str">
        <f>MID(B542,16,100)</f>
        <v>(PATEY AVIATION)</v>
      </c>
      <c r="F542" s="3">
        <v>0</v>
      </c>
      <c r="G542" t="s">
        <v>1575</v>
      </c>
    </row>
    <row r="543" spans="1:7" x14ac:dyDescent="0.35">
      <c r="A543" t="s">
        <v>1612</v>
      </c>
      <c r="B543" t="s">
        <v>1195</v>
      </c>
      <c r="C543" t="s">
        <v>12</v>
      </c>
      <c r="D543" t="str">
        <f>LEFT(B543,14)</f>
        <v>Draco X: Cargo</v>
      </c>
      <c r="E543" t="str">
        <f>MID(B543,16,100)</f>
        <v>(SPECIAL)</v>
      </c>
      <c r="F543" s="3">
        <v>0</v>
      </c>
      <c r="G543" t="s">
        <v>1575</v>
      </c>
    </row>
    <row r="544" spans="1:7" x14ac:dyDescent="0.35">
      <c r="A544" t="s">
        <v>1612</v>
      </c>
      <c r="B544" t="s">
        <v>1056</v>
      </c>
      <c r="C544" t="s">
        <v>12</v>
      </c>
      <c r="D544" t="str">
        <f>LEFT(B544,19)</f>
        <v>Draco X: Passengers</v>
      </c>
      <c r="E544" t="s">
        <v>1579</v>
      </c>
      <c r="F544" s="3">
        <v>0</v>
      </c>
      <c r="G544" t="s">
        <v>1575</v>
      </c>
    </row>
    <row r="545" spans="1:7" x14ac:dyDescent="0.35">
      <c r="A545" t="s">
        <v>1612</v>
      </c>
      <c r="B545" t="s">
        <v>1057</v>
      </c>
      <c r="C545" t="s">
        <v>12</v>
      </c>
      <c r="D545" t="str">
        <f>LEFT(B545,19)</f>
        <v>Draco X: Passengers</v>
      </c>
      <c r="E545" t="str">
        <f>MID(B545,21,100)</f>
        <v>(PATEY AVIATION)</v>
      </c>
      <c r="F545" s="3">
        <v>0</v>
      </c>
      <c r="G545" t="s">
        <v>1575</v>
      </c>
    </row>
    <row r="546" spans="1:7" x14ac:dyDescent="0.35">
      <c r="A546" t="s">
        <v>1612</v>
      </c>
      <c r="B546" t="s">
        <v>1058</v>
      </c>
      <c r="C546" t="s">
        <v>12</v>
      </c>
      <c r="D546" t="str">
        <f>LEFT(B546,19)</f>
        <v>Draco X: Passengers</v>
      </c>
      <c r="E546" t="str">
        <f>MID(B546,21,100)</f>
        <v>(SPECIAL)</v>
      </c>
      <c r="F546" s="3">
        <v>0</v>
      </c>
      <c r="G546" t="s">
        <v>1575</v>
      </c>
    </row>
    <row r="547" spans="1:7" x14ac:dyDescent="0.35">
      <c r="A547" t="s">
        <v>1612</v>
      </c>
      <c r="B547" t="s">
        <v>853</v>
      </c>
      <c r="C547" t="s">
        <v>12</v>
      </c>
      <c r="D547" t="str">
        <f>LEFT(B547,20)</f>
        <v>Edge540 v2</v>
      </c>
      <c r="E547" t="s">
        <v>1579</v>
      </c>
      <c r="F547" s="3">
        <v>0</v>
      </c>
      <c r="G547" t="s">
        <v>1575</v>
      </c>
    </row>
    <row r="548" spans="1:7" x14ac:dyDescent="0.35">
      <c r="A548" t="s">
        <v>1612</v>
      </c>
      <c r="B548" t="s">
        <v>854</v>
      </c>
      <c r="C548" t="s">
        <v>12</v>
      </c>
      <c r="D548" t="str">
        <f>LEFT(B548,10)</f>
        <v>Edge540 v2</v>
      </c>
      <c r="E548" t="str">
        <f>MID(B548,12,100)</f>
        <v>(CHALLENGER)</v>
      </c>
      <c r="F548" s="3">
        <v>0</v>
      </c>
      <c r="G548" t="s">
        <v>1575</v>
      </c>
    </row>
    <row r="549" spans="1:7" x14ac:dyDescent="0.35">
      <c r="A549" t="s">
        <v>1612</v>
      </c>
      <c r="B549" t="s">
        <v>436</v>
      </c>
      <c r="C549" t="s">
        <v>12</v>
      </c>
      <c r="D549" t="str">
        <f>LEFT(B549,19)</f>
        <v>Edge540 v3 Bullet</v>
      </c>
      <c r="E549" t="s">
        <v>1579</v>
      </c>
      <c r="F549" s="3">
        <v>0</v>
      </c>
      <c r="G549" t="s">
        <v>1575</v>
      </c>
    </row>
    <row r="550" spans="1:7" x14ac:dyDescent="0.35">
      <c r="A550" t="s">
        <v>1612</v>
      </c>
      <c r="B550" t="s">
        <v>437</v>
      </c>
      <c r="C550" t="s">
        <v>12</v>
      </c>
      <c r="D550" t="str">
        <f>LEFT(B550,17)</f>
        <v>Edge540 v3 Bullet</v>
      </c>
      <c r="E550" t="str">
        <f>MID(B550,19,100)</f>
        <v>(BULLET)</v>
      </c>
      <c r="F550" s="3">
        <v>0</v>
      </c>
      <c r="G550" t="s">
        <v>1575</v>
      </c>
    </row>
    <row r="551" spans="1:7" x14ac:dyDescent="0.35">
      <c r="A551" t="s">
        <v>1612</v>
      </c>
      <c r="B551" t="s">
        <v>719</v>
      </c>
      <c r="C551" t="s">
        <v>12</v>
      </c>
      <c r="D551" t="str">
        <f>LEFT(B551,26)</f>
        <v>Edge540 v3 Kirby Chambliss</v>
      </c>
      <c r="E551" t="s">
        <v>1579</v>
      </c>
      <c r="F551" s="3">
        <v>0</v>
      </c>
      <c r="G551" t="s">
        <v>1575</v>
      </c>
    </row>
    <row r="552" spans="1:7" x14ac:dyDescent="0.35">
      <c r="A552" t="s">
        <v>1612</v>
      </c>
      <c r="B552" t="s">
        <v>720</v>
      </c>
      <c r="C552" t="s">
        <v>12</v>
      </c>
      <c r="D552" t="str">
        <f>LEFT(B552,26)</f>
        <v>Edge540 v3 Kirby Chambliss</v>
      </c>
      <c r="E552" t="str">
        <f>MID(B552,28,100)</f>
        <v>(KIRBY CHAMBLISS)</v>
      </c>
      <c r="F552" s="3">
        <v>0</v>
      </c>
      <c r="G552" t="s">
        <v>1575</v>
      </c>
    </row>
    <row r="553" spans="1:7" x14ac:dyDescent="0.35">
      <c r="A553" t="s">
        <v>1612</v>
      </c>
      <c r="B553" t="s">
        <v>213</v>
      </c>
      <c r="C553" t="s">
        <v>12</v>
      </c>
      <c r="D553" t="str">
        <f>LEFT(B553,24)</f>
        <v>Edge540 v3 Martin Sonka</v>
      </c>
      <c r="E553" t="s">
        <v>1579</v>
      </c>
      <c r="F553" s="3">
        <v>0</v>
      </c>
      <c r="G553" t="s">
        <v>1575</v>
      </c>
    </row>
    <row r="554" spans="1:7" x14ac:dyDescent="0.35">
      <c r="A554" t="s">
        <v>1612</v>
      </c>
      <c r="B554" t="s">
        <v>214</v>
      </c>
      <c r="C554" t="s">
        <v>12</v>
      </c>
      <c r="D554" t="str">
        <f>LEFT(B554,24)</f>
        <v xml:space="preserve">Edge540 v3 Martin Sonka </v>
      </c>
      <c r="E554" t="str">
        <f>MID(B554,25,100)</f>
        <v>(MARTIN SONKA)</v>
      </c>
      <c r="F554" s="3">
        <v>0</v>
      </c>
      <c r="G554" t="s">
        <v>1575</v>
      </c>
    </row>
    <row r="555" spans="1:7" x14ac:dyDescent="0.35">
      <c r="A555" t="s">
        <v>1612</v>
      </c>
      <c r="B555" t="s">
        <v>695</v>
      </c>
      <c r="C555" t="s">
        <v>12</v>
      </c>
      <c r="D555" t="str">
        <f>LEFT(B555,20)</f>
        <v>Edge540 v3 Matt Hall</v>
      </c>
      <c r="E555" t="s">
        <v>1579</v>
      </c>
      <c r="F555" s="3">
        <v>0</v>
      </c>
      <c r="G555" t="s">
        <v>1575</v>
      </c>
    </row>
    <row r="556" spans="1:7" x14ac:dyDescent="0.35">
      <c r="A556" t="s">
        <v>1612</v>
      </c>
      <c r="B556" t="s">
        <v>696</v>
      </c>
      <c r="C556" t="s">
        <v>12</v>
      </c>
      <c r="D556" t="str">
        <f>LEFT(B556,20)</f>
        <v>Edge540 v3 Matt Hall</v>
      </c>
      <c r="E556" t="str">
        <f>MID(B556,22,100)</f>
        <v>(MATT HALL ORGANICS)</v>
      </c>
      <c r="F556" s="3">
        <v>0</v>
      </c>
      <c r="G556" t="s">
        <v>1575</v>
      </c>
    </row>
    <row r="557" spans="1:7" x14ac:dyDescent="0.35">
      <c r="A557" t="s">
        <v>1612</v>
      </c>
      <c r="B557" t="s">
        <v>684</v>
      </c>
      <c r="C557" t="s">
        <v>1577</v>
      </c>
      <c r="D557" t="str">
        <f>LEFT(B557,15)</f>
        <v>ES30 Passengers</v>
      </c>
      <c r="E557" t="s">
        <v>1579</v>
      </c>
      <c r="F557" s="3">
        <v>0</v>
      </c>
      <c r="G557" t="s">
        <v>1584</v>
      </c>
    </row>
    <row r="558" spans="1:7" x14ac:dyDescent="0.35">
      <c r="A558" t="s">
        <v>1612</v>
      </c>
      <c r="B558" t="s">
        <v>685</v>
      </c>
      <c r="C558" t="s">
        <v>1577</v>
      </c>
      <c r="D558" t="str">
        <f>LEFT(B558,15)</f>
        <v>ES30 Passengers</v>
      </c>
      <c r="E558" t="str">
        <f>MID(B558,17,100)</f>
        <v>(COMMERCIAL_ADAPTIVERGNL_01)</v>
      </c>
      <c r="F558" s="3">
        <v>0</v>
      </c>
      <c r="G558" t="s">
        <v>1584</v>
      </c>
    </row>
    <row r="559" spans="1:7" x14ac:dyDescent="0.35">
      <c r="A559" t="s">
        <v>1612</v>
      </c>
      <c r="B559" t="s">
        <v>686</v>
      </c>
      <c r="C559" t="s">
        <v>1577</v>
      </c>
      <c r="D559" t="str">
        <f>LEFT(B559,15)</f>
        <v>ES30 Passengers</v>
      </c>
      <c r="E559" t="str">
        <f>MID(B559,17,100)</f>
        <v>(COMMERCIAL_ADAPTIVERGNL_02)</v>
      </c>
      <c r="F559" s="3">
        <v>0</v>
      </c>
      <c r="G559" t="s">
        <v>1584</v>
      </c>
    </row>
    <row r="560" spans="1:7" x14ac:dyDescent="0.35">
      <c r="A560" t="s">
        <v>1612</v>
      </c>
      <c r="B560" t="s">
        <v>687</v>
      </c>
      <c r="C560" t="s">
        <v>1577</v>
      </c>
      <c r="D560" t="str">
        <f>LEFT(B560,15)</f>
        <v>ES30 Passengers</v>
      </c>
      <c r="E560" t="str">
        <f>MID(B560,17,100)</f>
        <v>(COMMERCIAL_ADAPTIVERGNL_03)</v>
      </c>
      <c r="F560" s="3">
        <v>0</v>
      </c>
      <c r="G560" t="s">
        <v>1584</v>
      </c>
    </row>
    <row r="561" spans="1:7" x14ac:dyDescent="0.35">
      <c r="A561" t="s">
        <v>1612</v>
      </c>
      <c r="B561" t="s">
        <v>688</v>
      </c>
      <c r="C561" t="s">
        <v>1577</v>
      </c>
      <c r="D561" t="str">
        <f>LEFT(B561,15)</f>
        <v>ES30 Passengers</v>
      </c>
      <c r="E561" t="str">
        <f>MID(B561,17,100)</f>
        <v>(COMMERCIAL_ADAPTIVERGNL_04)</v>
      </c>
      <c r="F561" s="3">
        <v>0</v>
      </c>
      <c r="G561" t="s">
        <v>1584</v>
      </c>
    </row>
    <row r="562" spans="1:7" x14ac:dyDescent="0.35">
      <c r="A562" t="s">
        <v>1612</v>
      </c>
      <c r="B562" t="s">
        <v>689</v>
      </c>
      <c r="C562" t="s">
        <v>1577</v>
      </c>
      <c r="D562" t="str">
        <f>LEFT(B562,15)</f>
        <v>ES30 Passengers</v>
      </c>
      <c r="E562" t="str">
        <f>MID(B562,17,100)</f>
        <v>(COMMERCIAL_ADAPTIVERGNL_05)</v>
      </c>
      <c r="F562" s="3">
        <v>0</v>
      </c>
      <c r="G562" t="s">
        <v>1584</v>
      </c>
    </row>
    <row r="563" spans="1:7" x14ac:dyDescent="0.35">
      <c r="A563" t="s">
        <v>1612</v>
      </c>
      <c r="B563" t="s">
        <v>690</v>
      </c>
      <c r="C563" t="s">
        <v>1577</v>
      </c>
      <c r="D563" t="str">
        <f>LEFT(B563,15)</f>
        <v>ES30 Passengers</v>
      </c>
      <c r="E563" t="str">
        <f>MID(B563,17,100)</f>
        <v>(COMMERCIAL_FREELANCE_01)</v>
      </c>
      <c r="F563" s="3">
        <v>0</v>
      </c>
      <c r="G563" t="s">
        <v>1584</v>
      </c>
    </row>
    <row r="564" spans="1:7" x14ac:dyDescent="0.35">
      <c r="A564" t="s">
        <v>1612</v>
      </c>
      <c r="B564" t="s">
        <v>691</v>
      </c>
      <c r="C564" t="s">
        <v>1577</v>
      </c>
      <c r="D564" t="str">
        <f>LEFT(B564,15)</f>
        <v>ES30 Passengers</v>
      </c>
      <c r="E564" t="str">
        <f>MID(B564,17,100)</f>
        <v>(COMMERCIAL_STATIC_01)</v>
      </c>
      <c r="F564" s="3">
        <v>0</v>
      </c>
      <c r="G564" t="s">
        <v>1584</v>
      </c>
    </row>
    <row r="565" spans="1:7" x14ac:dyDescent="0.35">
      <c r="A565" t="s">
        <v>1612</v>
      </c>
      <c r="B565" t="s">
        <v>692</v>
      </c>
      <c r="C565" t="s">
        <v>1577</v>
      </c>
      <c r="D565" t="str">
        <f>LEFT(B565,15)</f>
        <v>ES30 Passengers</v>
      </c>
      <c r="E565" t="str">
        <f>MID(B565,17,100)</f>
        <v>(COMMERCIAL_STATIC_02)</v>
      </c>
      <c r="F565" s="3">
        <v>0</v>
      </c>
      <c r="G565" t="s">
        <v>1584</v>
      </c>
    </row>
    <row r="566" spans="1:7" x14ac:dyDescent="0.35">
      <c r="A566" t="s">
        <v>1612</v>
      </c>
      <c r="B566" t="s">
        <v>693</v>
      </c>
      <c r="C566" t="s">
        <v>1577</v>
      </c>
      <c r="D566" t="str">
        <f>LEFT(B566,15)</f>
        <v>ES30 Passengers</v>
      </c>
      <c r="E566" t="str">
        <f>MID(B566,17,100)</f>
        <v>(COMMERCIAL_STATIC_03)</v>
      </c>
      <c r="F566" s="3">
        <v>0</v>
      </c>
      <c r="G566" t="s">
        <v>1584</v>
      </c>
    </row>
    <row r="567" spans="1:7" x14ac:dyDescent="0.35">
      <c r="A567" t="s">
        <v>1612</v>
      </c>
      <c r="B567" t="s">
        <v>694</v>
      </c>
      <c r="C567" t="s">
        <v>1577</v>
      </c>
      <c r="D567" t="str">
        <f>LEFT(B567,15)</f>
        <v>ES30 Passengers</v>
      </c>
      <c r="E567" t="str">
        <f>MID(B567,17,100)</f>
        <v>(OFFICIAL_STATIC_01)</v>
      </c>
      <c r="F567" s="3">
        <v>0</v>
      </c>
      <c r="G567" t="s">
        <v>1584</v>
      </c>
    </row>
    <row r="568" spans="1:7" x14ac:dyDescent="0.35">
      <c r="A568" t="s">
        <v>1612</v>
      </c>
      <c r="B568" t="s">
        <v>582</v>
      </c>
      <c r="C568" t="s">
        <v>1577</v>
      </c>
      <c r="D568" t="str">
        <f>LEFT(B568,24)</f>
        <v>Extra 330 Passengers</v>
      </c>
      <c r="E568" t="s">
        <v>1579</v>
      </c>
      <c r="F568" s="3">
        <v>0</v>
      </c>
      <c r="G568" t="s">
        <v>1575</v>
      </c>
    </row>
    <row r="569" spans="1:7" x14ac:dyDescent="0.35">
      <c r="A569" t="s">
        <v>1612</v>
      </c>
      <c r="B569" t="s">
        <v>583</v>
      </c>
      <c r="C569" t="s">
        <v>1577</v>
      </c>
      <c r="D569" t="str">
        <f>LEFT(B569,20)</f>
        <v>Extra 330 Passengers</v>
      </c>
      <c r="E569" t="str">
        <f>MID(B569,22,100)</f>
        <v>(OFFICIAL_STATIC)</v>
      </c>
      <c r="F569" s="3">
        <v>0</v>
      </c>
      <c r="G569" t="s">
        <v>1575</v>
      </c>
    </row>
    <row r="570" spans="1:7" x14ac:dyDescent="0.35">
      <c r="A570" t="s">
        <v>1612</v>
      </c>
      <c r="B570" t="s">
        <v>584</v>
      </c>
      <c r="C570" t="s">
        <v>1577</v>
      </c>
      <c r="D570" t="str">
        <f>LEFT(B570,20)</f>
        <v>Extra 330 Passengers</v>
      </c>
      <c r="E570" t="str">
        <f>MID(B570,22,100)</f>
        <v>(RACE ADAPTIVEINTL_01)</v>
      </c>
      <c r="F570" s="3">
        <v>0</v>
      </c>
      <c r="G570" t="s">
        <v>1575</v>
      </c>
    </row>
    <row r="571" spans="1:7" x14ac:dyDescent="0.35">
      <c r="A571" t="s">
        <v>1612</v>
      </c>
      <c r="B571" t="s">
        <v>729</v>
      </c>
      <c r="C571" t="s">
        <v>1577</v>
      </c>
      <c r="D571" t="str">
        <f>LEFT(B571,33)</f>
        <v>FA18E SuperHornet</v>
      </c>
      <c r="E571" t="s">
        <v>1579</v>
      </c>
      <c r="F571" s="3">
        <v>0</v>
      </c>
      <c r="G571" t="s">
        <v>1582</v>
      </c>
    </row>
    <row r="572" spans="1:7" x14ac:dyDescent="0.35">
      <c r="A572" t="s">
        <v>1612</v>
      </c>
      <c r="B572" t="s">
        <v>730</v>
      </c>
      <c r="C572" t="s">
        <v>1577</v>
      </c>
      <c r="D572" t="str">
        <f>LEFT(B572,17)</f>
        <v>FA18E SuperHornet</v>
      </c>
      <c r="E572" t="str">
        <f>MID(B572,19,100)</f>
        <v>(OFFICIAL_STATIC_01)</v>
      </c>
      <c r="F572" s="3">
        <v>0</v>
      </c>
      <c r="G572" t="s">
        <v>1582</v>
      </c>
    </row>
    <row r="573" spans="1:7" x14ac:dyDescent="0.35">
      <c r="A573" t="s">
        <v>1612</v>
      </c>
      <c r="B573" t="s">
        <v>376</v>
      </c>
      <c r="C573" t="s">
        <v>1577</v>
      </c>
      <c r="D573" t="str">
        <f>LEFT(B573,22)</f>
        <v>Flight Design CT</v>
      </c>
      <c r="E573" t="s">
        <v>1579</v>
      </c>
      <c r="F573" s="3">
        <v>0</v>
      </c>
      <c r="G573" t="s">
        <v>1575</v>
      </c>
    </row>
    <row r="574" spans="1:7" x14ac:dyDescent="0.35">
      <c r="A574" t="s">
        <v>1612</v>
      </c>
      <c r="B574" t="s">
        <v>377</v>
      </c>
      <c r="C574" t="s">
        <v>1577</v>
      </c>
      <c r="D574" t="str">
        <f>LEFT(B574,17)</f>
        <v xml:space="preserve">Flight Design CT </v>
      </c>
      <c r="E574" t="str">
        <f>MID(B574,18,100)</f>
        <v>(CTSL 01 LIVERY)</v>
      </c>
      <c r="F574" s="3">
        <v>0</v>
      </c>
      <c r="G574" t="s">
        <v>1575</v>
      </c>
    </row>
    <row r="575" spans="1:7" x14ac:dyDescent="0.35">
      <c r="A575" t="s">
        <v>1612</v>
      </c>
      <c r="B575" t="s">
        <v>378</v>
      </c>
      <c r="C575" t="s">
        <v>1577</v>
      </c>
      <c r="D575" t="str">
        <f>LEFT(B575,17)</f>
        <v xml:space="preserve">Flight Design CT </v>
      </c>
      <c r="E575" t="str">
        <f>MID(B575,18,100)</f>
        <v>(CTSL KENMORE LIVERY)</v>
      </c>
      <c r="F575" s="3">
        <v>0</v>
      </c>
      <c r="G575" t="s">
        <v>1575</v>
      </c>
    </row>
    <row r="576" spans="1:7" x14ac:dyDescent="0.35">
      <c r="A576" t="s">
        <v>1612</v>
      </c>
      <c r="B576" t="s">
        <v>379</v>
      </c>
      <c r="C576" t="s">
        <v>1577</v>
      </c>
      <c r="D576" t="str">
        <f>LEFT(B576,17)</f>
        <v xml:space="preserve">Flight Design CT </v>
      </c>
      <c r="E576" t="str">
        <f>MID(B576,18,100)</f>
        <v>(DEFAULT)</v>
      </c>
      <c r="F576" s="3">
        <v>0</v>
      </c>
      <c r="G576" t="s">
        <v>1575</v>
      </c>
    </row>
    <row r="577" spans="1:7" x14ac:dyDescent="0.35">
      <c r="A577" t="s">
        <v>1612</v>
      </c>
      <c r="B577" t="s">
        <v>1566</v>
      </c>
      <c r="C577" t="s">
        <v>1577</v>
      </c>
      <c r="D577" t="str">
        <f>LEFT(B577,17)</f>
        <v>FlyDoo Passengers</v>
      </c>
      <c r="E577" t="s">
        <v>1579</v>
      </c>
      <c r="F577" s="3">
        <v>0</v>
      </c>
      <c r="G577" t="s">
        <v>1575</v>
      </c>
    </row>
    <row r="578" spans="1:7" x14ac:dyDescent="0.35">
      <c r="A578" t="s">
        <v>1612</v>
      </c>
      <c r="B578" t="s">
        <v>1567</v>
      </c>
      <c r="C578" t="s">
        <v>1577</v>
      </c>
      <c r="D578" t="str">
        <f>LEFT(B578,17)</f>
        <v>FlyDoo Passengers</v>
      </c>
      <c r="E578" t="str">
        <f>MID(B578,19,100)</f>
        <v>(OFFICIAL_STATIC_01)</v>
      </c>
      <c r="F578" s="3">
        <v>0</v>
      </c>
      <c r="G578" t="s">
        <v>1575</v>
      </c>
    </row>
    <row r="579" spans="1:7" x14ac:dyDescent="0.35">
      <c r="A579" t="s">
        <v>1612</v>
      </c>
      <c r="B579" t="s">
        <v>898</v>
      </c>
      <c r="C579" t="s">
        <v>12</v>
      </c>
      <c r="D579" t="str">
        <f>LEFT(B579,18)</f>
        <v>Grumman Goose G21A</v>
      </c>
      <c r="E579" t="s">
        <v>1579</v>
      </c>
      <c r="F579" s="3">
        <v>0</v>
      </c>
      <c r="G579" t="s">
        <v>1576</v>
      </c>
    </row>
    <row r="580" spans="1:7" x14ac:dyDescent="0.35">
      <c r="A580" t="s">
        <v>1612</v>
      </c>
      <c r="B580" t="s">
        <v>899</v>
      </c>
      <c r="C580" t="s">
        <v>12</v>
      </c>
      <c r="D580" t="str">
        <f>LEFT(B580,18)</f>
        <v>Grumman Goose G21A</v>
      </c>
      <c r="E580" t="str">
        <f>MID(B580,20,100)</f>
        <v>(DEFAULT)</v>
      </c>
      <c r="F580" s="3">
        <v>0</v>
      </c>
      <c r="G580" t="s">
        <v>1576</v>
      </c>
    </row>
    <row r="581" spans="1:7" x14ac:dyDescent="0.35">
      <c r="A581" t="s">
        <v>1612</v>
      </c>
      <c r="B581" t="s">
        <v>1526</v>
      </c>
      <c r="C581" t="s">
        <v>1577</v>
      </c>
      <c r="D581" t="str">
        <f>LEFT(B581,14)</f>
        <v>H125 AerialApp</v>
      </c>
      <c r="E581" t="s">
        <v>1579</v>
      </c>
      <c r="F581" s="3">
        <v>0</v>
      </c>
      <c r="G581" t="s">
        <v>1580</v>
      </c>
    </row>
    <row r="582" spans="1:7" x14ac:dyDescent="0.35">
      <c r="A582" t="s">
        <v>1612</v>
      </c>
      <c r="B582" t="s">
        <v>1527</v>
      </c>
      <c r="C582" t="s">
        <v>1577</v>
      </c>
      <c r="D582" t="str">
        <f>LEFT(B582,14)</f>
        <v>H125 AerialApp</v>
      </c>
      <c r="E582" t="str">
        <f>MID(B582,16,100)</f>
        <v>(AGRICULTURAL_ADAPTIVE INTL_01)</v>
      </c>
      <c r="F582" s="3">
        <v>0</v>
      </c>
      <c r="G582" t="s">
        <v>1580</v>
      </c>
    </row>
    <row r="583" spans="1:7" x14ac:dyDescent="0.35">
      <c r="A583" t="s">
        <v>1612</v>
      </c>
      <c r="B583" t="s">
        <v>1528</v>
      </c>
      <c r="C583" t="s">
        <v>1577</v>
      </c>
      <c r="D583" t="str">
        <f>LEFT(B583,14)</f>
        <v>H125 AerialApp</v>
      </c>
      <c r="E583" t="str">
        <f>MID(B583,16,100)</f>
        <v>(AGRICULTURAL FREELANCE_01)</v>
      </c>
      <c r="F583" s="3">
        <v>0</v>
      </c>
      <c r="G583" t="s">
        <v>1580</v>
      </c>
    </row>
    <row r="584" spans="1:7" x14ac:dyDescent="0.35">
      <c r="A584" t="s">
        <v>1612</v>
      </c>
      <c r="B584" t="s">
        <v>1529</v>
      </c>
      <c r="C584" t="s">
        <v>1577</v>
      </c>
      <c r="D584" t="str">
        <f>LEFT(B584,14)</f>
        <v>H125 AerialApp</v>
      </c>
      <c r="E584" t="str">
        <f>MID(B584,16,100)</f>
        <v>(AGRICULTURAL_STATIC_01)</v>
      </c>
      <c r="F584" s="3">
        <v>0</v>
      </c>
      <c r="G584" t="s">
        <v>1580</v>
      </c>
    </row>
    <row r="585" spans="1:7" x14ac:dyDescent="0.35">
      <c r="A585" t="s">
        <v>1612</v>
      </c>
      <c r="B585" t="s">
        <v>1530</v>
      </c>
      <c r="C585" t="s">
        <v>1577</v>
      </c>
      <c r="D585" t="str">
        <f>LEFT(B585,14)</f>
        <v>H125 AerialApp</v>
      </c>
      <c r="E585" t="str">
        <f>MID(B585,16,100)</f>
        <v>(OFFICIAL_STATIC_01)</v>
      </c>
      <c r="F585" s="3">
        <v>0</v>
      </c>
      <c r="G585" t="s">
        <v>1580</v>
      </c>
    </row>
    <row r="586" spans="1:7" x14ac:dyDescent="0.35">
      <c r="A586" t="s">
        <v>1612</v>
      </c>
      <c r="B586" t="s">
        <v>1457</v>
      </c>
      <c r="C586" t="s">
        <v>1577</v>
      </c>
      <c r="D586" t="str">
        <f>LEFT(B586,10)</f>
        <v>H125 Cargo</v>
      </c>
      <c r="E586" t="s">
        <v>1579</v>
      </c>
      <c r="F586" s="3">
        <v>0</v>
      </c>
      <c r="G586" t="s">
        <v>1580</v>
      </c>
    </row>
    <row r="587" spans="1:7" x14ac:dyDescent="0.35">
      <c r="A587" t="s">
        <v>1612</v>
      </c>
      <c r="B587" t="s">
        <v>1458</v>
      </c>
      <c r="C587" t="s">
        <v>1577</v>
      </c>
      <c r="D587" t="str">
        <f>LEFT(B587,10)</f>
        <v>H125 Cargo</v>
      </c>
      <c r="E587" t="str">
        <f>MID(B587,12,100)</f>
        <v>(CARGO_ADAPTIVERGNL_01)</v>
      </c>
      <c r="F587" s="3">
        <v>0</v>
      </c>
      <c r="G587" t="s">
        <v>1580</v>
      </c>
    </row>
    <row r="588" spans="1:7" x14ac:dyDescent="0.35">
      <c r="A588" t="s">
        <v>1612</v>
      </c>
      <c r="B588" t="s">
        <v>1459</v>
      </c>
      <c r="C588" t="s">
        <v>1577</v>
      </c>
      <c r="D588" t="str">
        <f>LEFT(B588,10)</f>
        <v>H125 Cargo</v>
      </c>
      <c r="E588" t="str">
        <f>MID(B588,12,100)</f>
        <v>(CARGO_ADAPTIVERGNL_02)</v>
      </c>
      <c r="F588" s="3">
        <v>0</v>
      </c>
      <c r="G588" t="s">
        <v>1580</v>
      </c>
    </row>
    <row r="589" spans="1:7" x14ac:dyDescent="0.35">
      <c r="A589" t="s">
        <v>1612</v>
      </c>
      <c r="B589" t="s">
        <v>1460</v>
      </c>
      <c r="C589" t="s">
        <v>1577</v>
      </c>
      <c r="D589" t="str">
        <f>LEFT(B589,10)</f>
        <v>H125 Cargo</v>
      </c>
      <c r="E589" t="str">
        <f>MID(B589,12,100)</f>
        <v>(CARGO_ADAPTIVERGNL_03)</v>
      </c>
      <c r="F589" s="3">
        <v>0</v>
      </c>
      <c r="G589" t="s">
        <v>1580</v>
      </c>
    </row>
    <row r="590" spans="1:7" x14ac:dyDescent="0.35">
      <c r="A590" t="s">
        <v>1612</v>
      </c>
      <c r="B590" t="s">
        <v>1461</v>
      </c>
      <c r="C590" t="s">
        <v>1577</v>
      </c>
      <c r="D590" t="str">
        <f>LEFT(B590,10)</f>
        <v>H125 Cargo</v>
      </c>
      <c r="E590" t="str">
        <f>MID(B590,12,100)</f>
        <v>(CARGO_ADAPTIVERGNL_04)</v>
      </c>
      <c r="F590" s="3">
        <v>0</v>
      </c>
      <c r="G590" t="s">
        <v>1580</v>
      </c>
    </row>
    <row r="591" spans="1:7" x14ac:dyDescent="0.35">
      <c r="A591" t="s">
        <v>1612</v>
      </c>
      <c r="B591" t="s">
        <v>1462</v>
      </c>
      <c r="C591" t="s">
        <v>1577</v>
      </c>
      <c r="D591" t="str">
        <f>LEFT(B591,10)</f>
        <v>H125 Cargo</v>
      </c>
      <c r="E591" t="str">
        <f>MID(B591,12,100)</f>
        <v>(CARGO_ADAPTIVERGNL_05)</v>
      </c>
      <c r="F591" s="3">
        <v>0</v>
      </c>
      <c r="G591" t="s">
        <v>1580</v>
      </c>
    </row>
    <row r="592" spans="1:7" x14ac:dyDescent="0.35">
      <c r="A592" t="s">
        <v>1612</v>
      </c>
      <c r="B592" t="s">
        <v>1463</v>
      </c>
      <c r="C592" t="s">
        <v>1577</v>
      </c>
      <c r="D592" t="str">
        <f>LEFT(B592,10)</f>
        <v>H125 Cargo</v>
      </c>
      <c r="E592" t="str">
        <f>MID(B592,12,100)</f>
        <v>(CARGO_FREELANCE_01)</v>
      </c>
      <c r="F592" s="3">
        <v>0</v>
      </c>
      <c r="G592" t="s">
        <v>1580</v>
      </c>
    </row>
    <row r="593" spans="1:7" x14ac:dyDescent="0.35">
      <c r="A593" t="s">
        <v>1612</v>
      </c>
      <c r="B593" t="s">
        <v>1464</v>
      </c>
      <c r="C593" t="s">
        <v>1577</v>
      </c>
      <c r="D593" t="str">
        <f>LEFT(B593,10)</f>
        <v>H125 Cargo</v>
      </c>
      <c r="E593" t="str">
        <f>MID(B593,12,100)</f>
        <v>(CARGO_STATIC_01)</v>
      </c>
      <c r="F593" s="3">
        <v>0</v>
      </c>
      <c r="G593" t="s">
        <v>1580</v>
      </c>
    </row>
    <row r="594" spans="1:7" x14ac:dyDescent="0.35">
      <c r="A594" t="s">
        <v>1612</v>
      </c>
      <c r="B594" t="s">
        <v>1465</v>
      </c>
      <c r="C594" t="s">
        <v>1577</v>
      </c>
      <c r="D594" t="str">
        <f>LEFT(B594,10)</f>
        <v>H125 Cargo</v>
      </c>
      <c r="E594" t="str">
        <f>MID(B594,12,100)</f>
        <v>(FLIGHTSEEING_ADAPTIVERGNL_04)</v>
      </c>
      <c r="F594" s="3">
        <v>0</v>
      </c>
      <c r="G594" t="s">
        <v>1580</v>
      </c>
    </row>
    <row r="595" spans="1:7" x14ac:dyDescent="0.35">
      <c r="A595" t="s">
        <v>1612</v>
      </c>
      <c r="B595" t="s">
        <v>1466</v>
      </c>
      <c r="C595" t="s">
        <v>1577</v>
      </c>
      <c r="D595" t="str">
        <f>LEFT(B595,10)</f>
        <v>H125 Cargo</v>
      </c>
      <c r="E595" t="str">
        <f>MID(B595,12,100)</f>
        <v>(OFFICIAL_STATIC_01)</v>
      </c>
      <c r="F595" s="3">
        <v>0</v>
      </c>
      <c r="G595" t="s">
        <v>1580</v>
      </c>
    </row>
    <row r="596" spans="1:7" x14ac:dyDescent="0.35">
      <c r="A596" t="s">
        <v>1612</v>
      </c>
      <c r="B596" t="s">
        <v>1499</v>
      </c>
      <c r="C596" t="s">
        <v>1577</v>
      </c>
      <c r="D596" t="str">
        <f>LEFT(B596,16)</f>
        <v>H125 Passengers</v>
      </c>
      <c r="E596" t="s">
        <v>1579</v>
      </c>
      <c r="F596" s="3">
        <v>0</v>
      </c>
      <c r="G596" t="s">
        <v>1580</v>
      </c>
    </row>
    <row r="597" spans="1:7" x14ac:dyDescent="0.35">
      <c r="A597" t="s">
        <v>1612</v>
      </c>
      <c r="B597" t="s">
        <v>1500</v>
      </c>
      <c r="C597" t="s">
        <v>1577</v>
      </c>
      <c r="D597" t="str">
        <f>LEFT(B597,16)</f>
        <v xml:space="preserve">H125 Passengers </v>
      </c>
      <c r="E597" t="str">
        <f>MID(B597,18,100)</f>
        <v>FLIGHTSEEING_ADAPTIVERGNL_01)</v>
      </c>
      <c r="F597" s="3">
        <v>0</v>
      </c>
      <c r="G597" t="s">
        <v>1580</v>
      </c>
    </row>
    <row r="598" spans="1:7" x14ac:dyDescent="0.35">
      <c r="A598" t="s">
        <v>1612</v>
      </c>
      <c r="B598" t="s">
        <v>1501</v>
      </c>
      <c r="C598" t="s">
        <v>1577</v>
      </c>
      <c r="D598" t="str">
        <f>LEFT(B598,16)</f>
        <v xml:space="preserve">H125 Passengers </v>
      </c>
      <c r="E598" t="str">
        <f>MID(B598,18,100)</f>
        <v>FLIGHTSEEING_ADAPTIVERGNL_02)</v>
      </c>
      <c r="F598" s="3">
        <v>0</v>
      </c>
      <c r="G598" t="s">
        <v>1580</v>
      </c>
    </row>
    <row r="599" spans="1:7" x14ac:dyDescent="0.35">
      <c r="A599" t="s">
        <v>1612</v>
      </c>
      <c r="B599" t="s">
        <v>1502</v>
      </c>
      <c r="C599" t="s">
        <v>1577</v>
      </c>
      <c r="D599" t="str">
        <f>LEFT(B599,16)</f>
        <v xml:space="preserve">H125 Passengers </v>
      </c>
      <c r="E599" t="str">
        <f>MID(B599,18,100)</f>
        <v>FLIGHTSEEING_ADAPTIVERGNL_03)</v>
      </c>
      <c r="F599" s="3">
        <v>0</v>
      </c>
      <c r="G599" t="s">
        <v>1580</v>
      </c>
    </row>
    <row r="600" spans="1:7" x14ac:dyDescent="0.35">
      <c r="A600" t="s">
        <v>1612</v>
      </c>
      <c r="B600" t="s">
        <v>1503</v>
      </c>
      <c r="C600" t="s">
        <v>1577</v>
      </c>
      <c r="D600" t="str">
        <f>LEFT(B600,16)</f>
        <v xml:space="preserve">H125 Passengers </v>
      </c>
      <c r="E600" t="str">
        <f>MID(B600,18,100)</f>
        <v>FLIGHTSEEING_ADAPTIVERGNL_05)</v>
      </c>
      <c r="F600" s="3">
        <v>0</v>
      </c>
      <c r="G600" t="s">
        <v>1580</v>
      </c>
    </row>
    <row r="601" spans="1:7" x14ac:dyDescent="0.35">
      <c r="A601" t="s">
        <v>1612</v>
      </c>
      <c r="B601" t="s">
        <v>1504</v>
      </c>
      <c r="C601" t="s">
        <v>1577</v>
      </c>
      <c r="D601" t="str">
        <f>LEFT(B601,16)</f>
        <v xml:space="preserve">H125 Passengers </v>
      </c>
      <c r="E601" t="str">
        <f>MID(B601,18,100)</f>
        <v>FLIGHTSEEING_ADAPTIVERGNL_06)</v>
      </c>
      <c r="F601" s="3">
        <v>0</v>
      </c>
      <c r="G601" t="s">
        <v>1580</v>
      </c>
    </row>
    <row r="602" spans="1:7" x14ac:dyDescent="0.35">
      <c r="A602" t="s">
        <v>1612</v>
      </c>
      <c r="B602" t="s">
        <v>1505</v>
      </c>
      <c r="C602" t="s">
        <v>1577</v>
      </c>
      <c r="D602" t="str">
        <f>LEFT(B602,16)</f>
        <v xml:space="preserve">H125 Passengers </v>
      </c>
      <c r="E602" t="str">
        <f>MID(B602,18,100)</f>
        <v>FLIGHTSEEING_ADAPTIVERGNL_07)</v>
      </c>
      <c r="F602" s="3">
        <v>0</v>
      </c>
      <c r="G602" t="s">
        <v>1580</v>
      </c>
    </row>
    <row r="603" spans="1:7" x14ac:dyDescent="0.35">
      <c r="A603" t="s">
        <v>1612</v>
      </c>
      <c r="B603" t="s">
        <v>1506</v>
      </c>
      <c r="C603" t="s">
        <v>1577</v>
      </c>
      <c r="D603" t="str">
        <f>LEFT(B603,16)</f>
        <v xml:space="preserve">H125 Passengers </v>
      </c>
      <c r="E603" t="str">
        <f>MID(B603,18,100)</f>
        <v>FLIGHTSEEING_ADAPTIVERGNL_08)</v>
      </c>
      <c r="F603" s="3">
        <v>0</v>
      </c>
      <c r="G603" t="s">
        <v>1580</v>
      </c>
    </row>
    <row r="604" spans="1:7" x14ac:dyDescent="0.35">
      <c r="A604" t="s">
        <v>1612</v>
      </c>
      <c r="B604" t="s">
        <v>1507</v>
      </c>
      <c r="C604" t="s">
        <v>1577</v>
      </c>
      <c r="D604" t="str">
        <f>LEFT(B604,16)</f>
        <v xml:space="preserve">H125 Passengers </v>
      </c>
      <c r="E604" t="str">
        <f>MID(B604,18,100)</f>
        <v>FLIGHTSEEING_ADAPTIVERGNL_09)</v>
      </c>
      <c r="F604" s="3">
        <v>0</v>
      </c>
      <c r="G604" t="s">
        <v>1580</v>
      </c>
    </row>
    <row r="605" spans="1:7" x14ac:dyDescent="0.35">
      <c r="A605" t="s">
        <v>1612</v>
      </c>
      <c r="B605" t="s">
        <v>1508</v>
      </c>
      <c r="C605" t="s">
        <v>1577</v>
      </c>
      <c r="D605" t="str">
        <f>LEFT(B605,16)</f>
        <v xml:space="preserve">H125 Passengers </v>
      </c>
      <c r="E605" t="str">
        <f>MID(B605,18,100)</f>
        <v>FLIGHTSEEING_ADAPTIVERGNL_10)</v>
      </c>
      <c r="F605" s="3">
        <v>0</v>
      </c>
      <c r="G605" t="s">
        <v>1580</v>
      </c>
    </row>
    <row r="606" spans="1:7" x14ac:dyDescent="0.35">
      <c r="A606" t="s">
        <v>1612</v>
      </c>
      <c r="B606" t="s">
        <v>1509</v>
      </c>
      <c r="C606" t="s">
        <v>1577</v>
      </c>
      <c r="D606" t="str">
        <f>LEFT(B606,16)</f>
        <v xml:space="preserve">H125 Passengers </v>
      </c>
      <c r="E606" t="str">
        <f>MID(B606,18,100)</f>
        <v>FLIGHTSEEING_STATIC_01)</v>
      </c>
      <c r="F606" s="3">
        <v>0</v>
      </c>
      <c r="G606" t="s">
        <v>1580</v>
      </c>
    </row>
    <row r="607" spans="1:7" x14ac:dyDescent="0.35">
      <c r="A607" t="s">
        <v>1612</v>
      </c>
      <c r="B607" t="s">
        <v>1510</v>
      </c>
      <c r="C607" t="s">
        <v>1577</v>
      </c>
      <c r="D607" t="str">
        <f>LEFT(B607,16)</f>
        <v xml:space="preserve">H125 Passengers </v>
      </c>
      <c r="E607" t="str">
        <f>MID(B607,18,100)</f>
        <v>FLIGHTSEEING_STATIC_02)</v>
      </c>
      <c r="F607" s="3">
        <v>0</v>
      </c>
      <c r="G607" t="s">
        <v>1580</v>
      </c>
    </row>
    <row r="608" spans="1:7" x14ac:dyDescent="0.35">
      <c r="A608" t="s">
        <v>1612</v>
      </c>
      <c r="B608" t="s">
        <v>1511</v>
      </c>
      <c r="C608" t="s">
        <v>1577</v>
      </c>
      <c r="D608" t="str">
        <f>LEFT(B608,16)</f>
        <v xml:space="preserve">H125 Passengers </v>
      </c>
      <c r="E608" t="str">
        <f>MID(B608,18,100)</f>
        <v>FLIGHTSEEING_STATIC_03)</v>
      </c>
      <c r="F608" s="3">
        <v>0</v>
      </c>
      <c r="G608" t="s">
        <v>1580</v>
      </c>
    </row>
    <row r="609" spans="1:7" x14ac:dyDescent="0.35">
      <c r="A609" t="s">
        <v>1612</v>
      </c>
      <c r="B609" t="s">
        <v>1512</v>
      </c>
      <c r="C609" t="s">
        <v>1577</v>
      </c>
      <c r="D609" t="str">
        <f>LEFT(B609,16)</f>
        <v xml:space="preserve">H125 Passengers </v>
      </c>
      <c r="E609" t="str">
        <f>MID(B609,18,100)</f>
        <v>FLIGHTSEEING_STATIC_05)</v>
      </c>
      <c r="F609" s="3">
        <v>0</v>
      </c>
      <c r="G609" t="s">
        <v>1580</v>
      </c>
    </row>
    <row r="610" spans="1:7" x14ac:dyDescent="0.35">
      <c r="A610" t="s">
        <v>1612</v>
      </c>
      <c r="B610" t="s">
        <v>1513</v>
      </c>
      <c r="C610" t="s">
        <v>1577</v>
      </c>
      <c r="D610" t="str">
        <f>LEFT(B610,16)</f>
        <v xml:space="preserve">H125 Passengers </v>
      </c>
      <c r="E610" t="str">
        <f>MID(B610,18,100)</f>
        <v>OFFICIAL_STATIC_01)</v>
      </c>
      <c r="F610" s="3">
        <v>0</v>
      </c>
      <c r="G610" t="s">
        <v>1580</v>
      </c>
    </row>
    <row r="611" spans="1:7" x14ac:dyDescent="0.35">
      <c r="A611" t="s">
        <v>1612</v>
      </c>
      <c r="B611" t="s">
        <v>1422</v>
      </c>
      <c r="C611" t="s">
        <v>1577</v>
      </c>
      <c r="D611" t="str">
        <f>LEFT(B611,11)</f>
        <v>H125 Rescue</v>
      </c>
      <c r="E611" t="s">
        <v>1579</v>
      </c>
      <c r="F611" s="3">
        <v>0</v>
      </c>
      <c r="G611" t="s">
        <v>1580</v>
      </c>
    </row>
    <row r="612" spans="1:7" x14ac:dyDescent="0.35">
      <c r="A612" t="s">
        <v>1612</v>
      </c>
      <c r="B612" t="s">
        <v>1423</v>
      </c>
      <c r="C612" t="s">
        <v>1577</v>
      </c>
      <c r="D612" t="str">
        <f>LEFT(B612,11)</f>
        <v>H125 Rescue</v>
      </c>
      <c r="E612" t="str">
        <f>MID(B612,13,100)</f>
        <v>(OFFICIAL_STATIC_01)</v>
      </c>
      <c r="F612" s="3">
        <v>0</v>
      </c>
      <c r="G612" t="s">
        <v>1580</v>
      </c>
    </row>
    <row r="613" spans="1:7" x14ac:dyDescent="0.35">
      <c r="A613" t="s">
        <v>1612</v>
      </c>
      <c r="B613" t="s">
        <v>1424</v>
      </c>
      <c r="C613" t="s">
        <v>1577</v>
      </c>
      <c r="D613" t="str">
        <f>LEFT(B613,11)</f>
        <v>H125 Rescue</v>
      </c>
      <c r="E613" t="str">
        <f>MID(B613,13,100)</f>
        <v>(RESCUE ADAPTIVE INTL_01)</v>
      </c>
      <c r="F613" s="3">
        <v>0</v>
      </c>
      <c r="G613" t="s">
        <v>1580</v>
      </c>
    </row>
    <row r="614" spans="1:7" x14ac:dyDescent="0.35">
      <c r="A614" t="s">
        <v>1612</v>
      </c>
      <c r="B614" t="s">
        <v>1425</v>
      </c>
      <c r="C614" t="s">
        <v>1577</v>
      </c>
      <c r="D614" t="str">
        <f>LEFT(B614,11)</f>
        <v>H125 Rescue</v>
      </c>
      <c r="E614" t="str">
        <f>MID(B614,13,100)</f>
        <v>(RESCUE FREELANCE_01)</v>
      </c>
      <c r="F614" s="3">
        <v>0</v>
      </c>
      <c r="G614" t="s">
        <v>1580</v>
      </c>
    </row>
    <row r="615" spans="1:7" x14ac:dyDescent="0.35">
      <c r="A615" t="s">
        <v>1612</v>
      </c>
      <c r="B615" t="s">
        <v>1551</v>
      </c>
      <c r="C615" t="s">
        <v>1577</v>
      </c>
      <c r="D615" t="str">
        <f>LEFT(B615,20)</f>
        <v>H125 Rescue No Hoist</v>
      </c>
      <c r="E615" t="s">
        <v>1579</v>
      </c>
      <c r="F615" s="3">
        <v>0</v>
      </c>
      <c r="G615" t="s">
        <v>1580</v>
      </c>
    </row>
    <row r="616" spans="1:7" x14ac:dyDescent="0.35">
      <c r="A616" t="s">
        <v>1612</v>
      </c>
      <c r="B616" t="s">
        <v>1552</v>
      </c>
      <c r="C616" t="s">
        <v>1577</v>
      </c>
      <c r="D616" t="str">
        <f>LEFT(B616,20)</f>
        <v>H125 Rescue No Hoist</v>
      </c>
      <c r="E616" t="str">
        <f>MID(B616,22,100)</f>
        <v>(OFFICIAL_STATIC_01)</v>
      </c>
      <c r="F616" s="3">
        <v>0</v>
      </c>
      <c r="G616" t="s">
        <v>1580</v>
      </c>
    </row>
    <row r="617" spans="1:7" x14ac:dyDescent="0.35">
      <c r="A617" t="s">
        <v>1612</v>
      </c>
      <c r="B617" t="s">
        <v>1553</v>
      </c>
      <c r="C617" t="s">
        <v>1577</v>
      </c>
      <c r="D617" t="str">
        <f>LEFT(B617,20)</f>
        <v>H125 Rescue No Hoist</v>
      </c>
      <c r="E617" t="str">
        <f>MID(B617,22,100)</f>
        <v>(RESCUE ADAPTIVE INTL 01)</v>
      </c>
      <c r="F617" s="3">
        <v>0</v>
      </c>
      <c r="G617" t="s">
        <v>1580</v>
      </c>
    </row>
    <row r="618" spans="1:7" x14ac:dyDescent="0.35">
      <c r="A618" t="s">
        <v>1612</v>
      </c>
      <c r="B618" t="s">
        <v>1554</v>
      </c>
      <c r="C618" t="s">
        <v>1577</v>
      </c>
      <c r="D618" t="str">
        <f>LEFT(B618,20)</f>
        <v>H125 Rescue No Hoist</v>
      </c>
      <c r="E618" t="str">
        <f>MID(B618,22,100)</f>
        <v>(RESCUE FREELANCE_01)</v>
      </c>
      <c r="F618" s="3">
        <v>0</v>
      </c>
      <c r="G618" t="s">
        <v>1580</v>
      </c>
    </row>
    <row r="619" spans="1:7" x14ac:dyDescent="0.35">
      <c r="A619" t="s">
        <v>1612</v>
      </c>
      <c r="B619" t="s">
        <v>893</v>
      </c>
      <c r="C619" t="s">
        <v>12</v>
      </c>
      <c r="D619" t="str">
        <f>LEFT(B619,20)</f>
        <v>Hercules H-4</v>
      </c>
      <c r="E619" t="s">
        <v>1579</v>
      </c>
      <c r="F619" s="3">
        <v>0</v>
      </c>
      <c r="G619" t="s">
        <v>1584</v>
      </c>
    </row>
    <row r="620" spans="1:7" x14ac:dyDescent="0.35">
      <c r="A620" t="s">
        <v>1612</v>
      </c>
      <c r="B620" t="s">
        <v>1555</v>
      </c>
      <c r="C620" t="s">
        <v>1577</v>
      </c>
      <c r="D620" t="str">
        <f>LEFT(B620,24)</f>
        <v>HotAirBalloon Passengers</v>
      </c>
      <c r="E620" t="s">
        <v>1579</v>
      </c>
      <c r="F620" s="3">
        <v>0</v>
      </c>
      <c r="G620" t="s">
        <v>1581</v>
      </c>
    </row>
    <row r="621" spans="1:7" x14ac:dyDescent="0.35">
      <c r="A621" t="s">
        <v>1612</v>
      </c>
      <c r="B621" t="s">
        <v>1603</v>
      </c>
      <c r="C621" t="s">
        <v>1577</v>
      </c>
      <c r="D621" t="str">
        <f>LEFT(B621,24)</f>
        <v>HotAirBalloon Passengers</v>
      </c>
      <c r="E621" t="str">
        <f>MID(B621,26,100)</f>
        <v>(OFFICIAL_STATIC_01)</v>
      </c>
      <c r="F621" s="3">
        <v>0</v>
      </c>
      <c r="G621" t="s">
        <v>1581</v>
      </c>
    </row>
    <row r="622" spans="1:7" x14ac:dyDescent="0.35">
      <c r="A622" t="s">
        <v>1612</v>
      </c>
      <c r="B622" t="s">
        <v>1604</v>
      </c>
      <c r="C622" t="s">
        <v>1577</v>
      </c>
      <c r="D622" t="str">
        <f>LEFT(B622,24)</f>
        <v>HotAirBalloon Passengers</v>
      </c>
      <c r="E622" t="str">
        <f>MID(B622,26,100)</f>
        <v>(OFFICIAL_STATIC_02)</v>
      </c>
      <c r="F622" s="3">
        <v>0</v>
      </c>
      <c r="G622" t="s">
        <v>1581</v>
      </c>
    </row>
    <row r="623" spans="1:7" x14ac:dyDescent="0.35">
      <c r="A623" t="s">
        <v>1612</v>
      </c>
      <c r="B623" t="s">
        <v>1556</v>
      </c>
      <c r="C623" t="s">
        <v>1577</v>
      </c>
      <c r="D623" t="str">
        <f>LEFT(B623,24)</f>
        <v>HotAirBalloon Passengers</v>
      </c>
      <c r="E623" t="str">
        <f>MID(B623,26,100)</f>
        <v>(OFFICIAL_STATIC_03)</v>
      </c>
      <c r="F623" s="3">
        <v>0</v>
      </c>
      <c r="G623" t="s">
        <v>1581</v>
      </c>
    </row>
    <row r="624" spans="1:7" x14ac:dyDescent="0.35">
      <c r="A624" t="s">
        <v>1612</v>
      </c>
      <c r="B624" t="s">
        <v>1557</v>
      </c>
      <c r="C624" t="s">
        <v>1577</v>
      </c>
      <c r="D624" t="str">
        <f>LEFT(B624,24)</f>
        <v>HotAirBalloon Passengers</v>
      </c>
      <c r="E624" t="str">
        <f>MID(B624,26,100)</f>
        <v>(OFFICIAL_STATIC_04)</v>
      </c>
      <c r="F624" s="3">
        <v>0</v>
      </c>
      <c r="G624" t="s">
        <v>1581</v>
      </c>
    </row>
    <row r="625" spans="1:7" x14ac:dyDescent="0.35">
      <c r="A625" t="s">
        <v>1612</v>
      </c>
      <c r="B625" t="s">
        <v>1558</v>
      </c>
      <c r="C625" t="s">
        <v>1577</v>
      </c>
      <c r="D625" t="str">
        <f>LEFT(B625,24)</f>
        <v>HotAirBalloon Passengers</v>
      </c>
      <c r="E625" t="str">
        <f>MID(B625,26,100)</f>
        <v>(OFFICIAL_STATIC_05)</v>
      </c>
      <c r="F625" s="3">
        <v>0</v>
      </c>
      <c r="G625" t="s">
        <v>1581</v>
      </c>
    </row>
    <row r="626" spans="1:7" x14ac:dyDescent="0.35">
      <c r="A626" t="s">
        <v>1612</v>
      </c>
      <c r="B626" t="s">
        <v>1559</v>
      </c>
      <c r="C626" t="s">
        <v>1577</v>
      </c>
      <c r="D626" t="str">
        <f>LEFT(B626,24)</f>
        <v>HotAirBalloon Passengers</v>
      </c>
      <c r="E626" t="str">
        <f>MID(B626,26,100)</f>
        <v>(OFFICIAL_STATIC_06)</v>
      </c>
      <c r="F626" s="3">
        <v>0</v>
      </c>
      <c r="G626" t="s">
        <v>1581</v>
      </c>
    </row>
    <row r="627" spans="1:7" x14ac:dyDescent="0.35">
      <c r="A627" t="s">
        <v>1612</v>
      </c>
      <c r="B627" t="s">
        <v>1560</v>
      </c>
      <c r="C627" t="s">
        <v>1577</v>
      </c>
      <c r="D627" t="str">
        <f>LEFT(B627,24)</f>
        <v>HotAirBalloon Passengers</v>
      </c>
      <c r="E627" t="str">
        <f>MID(B627,26,100)</f>
        <v>(OFFICIAL_STATIC_07)</v>
      </c>
      <c r="F627" s="3">
        <v>0</v>
      </c>
      <c r="G627" t="s">
        <v>1581</v>
      </c>
    </row>
    <row r="628" spans="1:7" x14ac:dyDescent="0.35">
      <c r="A628" t="s">
        <v>1612</v>
      </c>
      <c r="B628" t="s">
        <v>1605</v>
      </c>
      <c r="C628" t="s">
        <v>1577</v>
      </c>
      <c r="D628" t="str">
        <f>LEFT(B628,24)</f>
        <v>HotAirBalloon Passengers</v>
      </c>
      <c r="E628" t="str">
        <f>MID(B628,26,100)</f>
        <v>(OFFICIAL_STATIC_08)</v>
      </c>
      <c r="F628" s="3">
        <v>0</v>
      </c>
      <c r="G628" t="s">
        <v>1581</v>
      </c>
    </row>
    <row r="629" spans="1:7" x14ac:dyDescent="0.35">
      <c r="A629" t="s">
        <v>1612</v>
      </c>
      <c r="B629" t="s">
        <v>1606</v>
      </c>
      <c r="C629" t="s">
        <v>1577</v>
      </c>
      <c r="D629" t="str">
        <f>LEFT(B629,24)</f>
        <v>HotAirBalloon Passengers</v>
      </c>
      <c r="E629" t="str">
        <f>MID(B629,26,100)</f>
        <v>(OFFICIAL_STATIC_09)</v>
      </c>
      <c r="F629" s="3">
        <v>0</v>
      </c>
      <c r="G629" t="s">
        <v>1581</v>
      </c>
    </row>
    <row r="630" spans="1:7" x14ac:dyDescent="0.35">
      <c r="A630" t="s">
        <v>1612</v>
      </c>
      <c r="B630" t="s">
        <v>1561</v>
      </c>
      <c r="C630" t="s">
        <v>1577</v>
      </c>
      <c r="D630" t="str">
        <f>LEFT(B630,24)</f>
        <v>HotAirBalloon Passengers</v>
      </c>
      <c r="E630" t="str">
        <f>MID(B630,26,100)</f>
        <v>(OFFICIAL_STATIC_10)</v>
      </c>
      <c r="F630" s="3">
        <v>0</v>
      </c>
      <c r="G630" t="s">
        <v>1581</v>
      </c>
    </row>
    <row r="631" spans="1:7" x14ac:dyDescent="0.35">
      <c r="A631" t="s">
        <v>1612</v>
      </c>
      <c r="B631" t="s">
        <v>1562</v>
      </c>
      <c r="C631" t="s">
        <v>1577</v>
      </c>
      <c r="D631" t="str">
        <f>LEFT(B631,24)</f>
        <v>HotAirBalloon Passengers</v>
      </c>
      <c r="E631" t="str">
        <f>MID(B631,26,100)</f>
        <v>(OFFICIAL_STATIC_11)</v>
      </c>
      <c r="F631" s="3">
        <v>0</v>
      </c>
      <c r="G631" t="s">
        <v>1581</v>
      </c>
    </row>
    <row r="632" spans="1:7" x14ac:dyDescent="0.35">
      <c r="A632" t="s">
        <v>1612</v>
      </c>
      <c r="B632" t="s">
        <v>1563</v>
      </c>
      <c r="C632" t="s">
        <v>1577</v>
      </c>
      <c r="D632" t="str">
        <f>LEFT(B632,24)</f>
        <v>HotAirBalloon Passengers</v>
      </c>
      <c r="E632" t="str">
        <f>MID(B632,26,100)</f>
        <v>(OFFICIAL_STATIC_12)</v>
      </c>
      <c r="F632" s="3">
        <v>0</v>
      </c>
      <c r="G632" t="s">
        <v>1581</v>
      </c>
    </row>
    <row r="633" spans="1:7" x14ac:dyDescent="0.35">
      <c r="A633" t="s">
        <v>1612</v>
      </c>
      <c r="B633" t="s">
        <v>1607</v>
      </c>
      <c r="C633" t="s">
        <v>1577</v>
      </c>
      <c r="D633" t="str">
        <f>LEFT(B633,24)</f>
        <v>HotAirBalloon Passengers</v>
      </c>
      <c r="E633" t="str">
        <f>MID(B633,26,100)</f>
        <v>(OFFICIAL_STATIC_13)</v>
      </c>
      <c r="F633" s="3">
        <v>0</v>
      </c>
      <c r="G633" t="s">
        <v>1581</v>
      </c>
    </row>
    <row r="634" spans="1:7" x14ac:dyDescent="0.35">
      <c r="A634" t="s">
        <v>1612</v>
      </c>
      <c r="B634" t="s">
        <v>1564</v>
      </c>
      <c r="C634" t="s">
        <v>1577</v>
      </c>
      <c r="D634" t="str">
        <f>LEFT(B634,24)</f>
        <v>HotAirBalloon Passengers</v>
      </c>
      <c r="E634" t="str">
        <f>MID(B634,26,100)</f>
        <v>(OFFICIAL_STATIC_14)</v>
      </c>
      <c r="F634" s="3">
        <v>0</v>
      </c>
      <c r="G634" t="s">
        <v>1581</v>
      </c>
    </row>
    <row r="635" spans="1:7" x14ac:dyDescent="0.35">
      <c r="A635" t="s">
        <v>1612</v>
      </c>
      <c r="B635" t="s">
        <v>1608</v>
      </c>
      <c r="C635" t="s">
        <v>1577</v>
      </c>
      <c r="D635" t="str">
        <f>LEFT(B635,24)</f>
        <v>HotAirBalloon Passengers</v>
      </c>
      <c r="E635" t="str">
        <f>MID(B635,26,100)</f>
        <v>(OFFICIAL_STATIC_15)</v>
      </c>
      <c r="F635" s="3">
        <v>0</v>
      </c>
      <c r="G635" t="s">
        <v>1581</v>
      </c>
    </row>
    <row r="636" spans="1:7" x14ac:dyDescent="0.35">
      <c r="A636" t="s">
        <v>1612</v>
      </c>
      <c r="B636" t="s">
        <v>1609</v>
      </c>
      <c r="C636" t="s">
        <v>1577</v>
      </c>
      <c r="D636" t="str">
        <f>LEFT(B636,24)</f>
        <v>HotAirBalloon Passengers</v>
      </c>
      <c r="E636" t="str">
        <f>MID(B636,26,100)</f>
        <v>(OFFICIAL_STATIC_16)</v>
      </c>
      <c r="F636" s="3">
        <v>0</v>
      </c>
      <c r="G636" t="s">
        <v>1581</v>
      </c>
    </row>
    <row r="637" spans="1:7" x14ac:dyDescent="0.35">
      <c r="A637" t="s">
        <v>1612</v>
      </c>
      <c r="B637" t="s">
        <v>1565</v>
      </c>
      <c r="C637" t="s">
        <v>1577</v>
      </c>
      <c r="D637" t="str">
        <f>LEFT(B637,24)</f>
        <v>HotAirBalloon Passengers</v>
      </c>
      <c r="E637" t="str">
        <f>MID(B637,26,100)</f>
        <v>(OFFICIAL_STATIC_17)</v>
      </c>
      <c r="F637" s="3">
        <v>0</v>
      </c>
      <c r="G637" t="s">
        <v>1581</v>
      </c>
    </row>
    <row r="638" spans="1:7" x14ac:dyDescent="0.35">
      <c r="A638" t="s">
        <v>1612</v>
      </c>
      <c r="B638" t="s">
        <v>1231</v>
      </c>
      <c r="C638" t="s">
        <v>1577</v>
      </c>
      <c r="D638" t="str">
        <f>LEFT(B638,7)</f>
        <v>Icon A5</v>
      </c>
      <c r="E638" t="s">
        <v>1579</v>
      </c>
      <c r="F638" s="3">
        <v>0</v>
      </c>
      <c r="G638" t="s">
        <v>1575</v>
      </c>
    </row>
    <row r="639" spans="1:7" x14ac:dyDescent="0.35">
      <c r="A639" t="s">
        <v>1612</v>
      </c>
      <c r="B639" t="s">
        <v>1232</v>
      </c>
      <c r="C639" t="s">
        <v>1577</v>
      </c>
      <c r="D639" t="str">
        <f>LEFT(B639,7)</f>
        <v>Icon A5</v>
      </c>
      <c r="E639" t="str">
        <f>MID(B639,9,100)</f>
        <v>(DEFAULT)</v>
      </c>
      <c r="F639" s="3">
        <v>0</v>
      </c>
      <c r="G639" t="s">
        <v>1575</v>
      </c>
    </row>
    <row r="640" spans="1:7" x14ac:dyDescent="0.35">
      <c r="A640" t="s">
        <v>1612</v>
      </c>
      <c r="B640" t="s">
        <v>1233</v>
      </c>
      <c r="C640" t="s">
        <v>1577</v>
      </c>
      <c r="D640" t="str">
        <f>LEFT(B640,7)</f>
        <v>Icon A5</v>
      </c>
      <c r="E640" t="str">
        <f>MID(B640,9,100)</f>
        <v>(DEFAULT 01)</v>
      </c>
      <c r="F640" s="3">
        <v>0</v>
      </c>
      <c r="G640" t="s">
        <v>1575</v>
      </c>
    </row>
    <row r="641" spans="1:7" x14ac:dyDescent="0.35">
      <c r="A641" t="s">
        <v>1612</v>
      </c>
      <c r="B641" t="s">
        <v>1234</v>
      </c>
      <c r="C641" t="s">
        <v>1577</v>
      </c>
      <c r="D641" t="str">
        <f>LEFT(B641,7)</f>
        <v>Icon A5</v>
      </c>
      <c r="E641" t="str">
        <f>MID(B641,9,100)</f>
        <v>(KENMORE)</v>
      </c>
      <c r="F641" s="3">
        <v>0</v>
      </c>
      <c r="G641" t="s">
        <v>1575</v>
      </c>
    </row>
    <row r="642" spans="1:7" x14ac:dyDescent="0.35">
      <c r="A642" t="s">
        <v>1612</v>
      </c>
      <c r="B642" t="s">
        <v>658</v>
      </c>
      <c r="C642" t="s">
        <v>12</v>
      </c>
      <c r="D642" t="str">
        <f>LEFT(B642,10)</f>
        <v>Jetson One</v>
      </c>
      <c r="E642" t="str">
        <f>MID(B642,12,100)</f>
        <v>[Preset Default]</v>
      </c>
      <c r="F642" s="3">
        <v>0</v>
      </c>
      <c r="G642" t="s">
        <v>1580</v>
      </c>
    </row>
    <row r="643" spans="1:7" x14ac:dyDescent="0.35">
      <c r="A643" t="s">
        <v>1612</v>
      </c>
      <c r="B643" t="s">
        <v>906</v>
      </c>
      <c r="C643" t="s">
        <v>1577</v>
      </c>
      <c r="D643" t="str">
        <f>LEFT(B643,16)</f>
        <v>JMB Aviation VL3</v>
      </c>
      <c r="E643" t="s">
        <v>1579</v>
      </c>
      <c r="F643" s="3">
        <v>0</v>
      </c>
      <c r="G643" t="s">
        <v>1575</v>
      </c>
    </row>
    <row r="644" spans="1:7" x14ac:dyDescent="0.35">
      <c r="A644" t="s">
        <v>1612</v>
      </c>
      <c r="B644" t="s">
        <v>907</v>
      </c>
      <c r="C644" t="s">
        <v>1577</v>
      </c>
      <c r="D644" t="str">
        <f>LEFT(B644,16)</f>
        <v>JMB Aviation VL3</v>
      </c>
      <c r="E644" t="str">
        <f>MID(B644,18,100)</f>
        <v>(DEFAULT)</v>
      </c>
      <c r="F644" s="3">
        <v>0</v>
      </c>
      <c r="G644" t="s">
        <v>1575</v>
      </c>
    </row>
    <row r="645" spans="1:7" x14ac:dyDescent="0.35">
      <c r="A645" t="s">
        <v>1612</v>
      </c>
      <c r="B645" t="s">
        <v>908</v>
      </c>
      <c r="C645" t="s">
        <v>1577</v>
      </c>
      <c r="D645" t="str">
        <f>LEFT(B645,16)</f>
        <v>JMB Aviation VL3</v>
      </c>
      <c r="E645" t="str">
        <f>MID(B645,18,100)</f>
        <v>(VL3 01 LIVERY)</v>
      </c>
      <c r="F645" s="3">
        <v>0</v>
      </c>
      <c r="G645" t="s">
        <v>1575</v>
      </c>
    </row>
    <row r="646" spans="1:7" x14ac:dyDescent="0.35">
      <c r="A646" t="s">
        <v>1612</v>
      </c>
      <c r="B646" t="s">
        <v>909</v>
      </c>
      <c r="C646" t="s">
        <v>1577</v>
      </c>
      <c r="D646" t="str">
        <f>LEFT(B646,16)</f>
        <v>JMB Aviation VL3</v>
      </c>
      <c r="E646" t="str">
        <f>MID(B646,18,100)</f>
        <v>(VL3 KENMORE LIVERY)</v>
      </c>
      <c r="F646" s="3">
        <v>0</v>
      </c>
      <c r="G646" t="s">
        <v>1575</v>
      </c>
    </row>
    <row r="647" spans="1:7" x14ac:dyDescent="0.35">
      <c r="A647" t="s">
        <v>1612</v>
      </c>
      <c r="B647" t="s">
        <v>1399</v>
      </c>
      <c r="C647" t="s">
        <v>1577</v>
      </c>
      <c r="D647" t="str">
        <f>LEFT(B647,26)</f>
        <v>JMB Aviation VL3 Passenger</v>
      </c>
      <c r="E647" t="s">
        <v>1579</v>
      </c>
      <c r="F647" s="3">
        <v>0</v>
      </c>
      <c r="G647" t="s">
        <v>1575</v>
      </c>
    </row>
    <row r="648" spans="1:7" x14ac:dyDescent="0.35">
      <c r="A648" t="s">
        <v>1612</v>
      </c>
      <c r="B648" t="s">
        <v>1400</v>
      </c>
      <c r="C648" t="s">
        <v>1577</v>
      </c>
      <c r="D648" t="str">
        <f>LEFT(B648,26)</f>
        <v>JMB Aviation VL3 Passenger</v>
      </c>
      <c r="E648" t="str">
        <f>MID(B648,28,100)</f>
        <v>(DEFAULT)</v>
      </c>
      <c r="F648" s="3">
        <v>0</v>
      </c>
      <c r="G648" t="s">
        <v>1575</v>
      </c>
    </row>
    <row r="649" spans="1:7" x14ac:dyDescent="0.35">
      <c r="A649" t="s">
        <v>1612</v>
      </c>
      <c r="B649" t="s">
        <v>1401</v>
      </c>
      <c r="C649" t="s">
        <v>1577</v>
      </c>
      <c r="D649" t="str">
        <f>LEFT(B649,26)</f>
        <v>JMB Aviation VL3 Passenger</v>
      </c>
      <c r="E649" t="str">
        <f>MID(B649,28,100)</f>
        <v>(VL3 01 LIVERY)</v>
      </c>
      <c r="F649" s="3">
        <v>0</v>
      </c>
      <c r="G649" t="s">
        <v>1575</v>
      </c>
    </row>
    <row r="650" spans="1:7" x14ac:dyDescent="0.35">
      <c r="A650" t="s">
        <v>1612</v>
      </c>
      <c r="B650" t="s">
        <v>1402</v>
      </c>
      <c r="C650" t="s">
        <v>1577</v>
      </c>
      <c r="D650" t="str">
        <f>LEFT(B650,26)</f>
        <v>JMB Aviation VL3 Passenger</v>
      </c>
      <c r="E650" t="str">
        <f>MID(B650,28,100)</f>
        <v>(VL3 KENMORE LIVERY)</v>
      </c>
      <c r="F650" s="3">
        <v>0</v>
      </c>
      <c r="G650" t="s">
        <v>1575</v>
      </c>
    </row>
    <row r="651" spans="1:7" x14ac:dyDescent="0.35">
      <c r="A651" t="s">
        <v>1612</v>
      </c>
      <c r="B651" t="s">
        <v>1067</v>
      </c>
      <c r="C651" t="s">
        <v>12</v>
      </c>
      <c r="D651" t="str">
        <f>LEFT(B651,4)</f>
        <v>Joby</v>
      </c>
      <c r="E651" t="str">
        <f>MID(B651,6,100)</f>
        <v>[Preset Default]</v>
      </c>
      <c r="F651" s="3">
        <v>0</v>
      </c>
      <c r="G651" t="s">
        <v>1580</v>
      </c>
    </row>
    <row r="652" spans="1:7" x14ac:dyDescent="0.35">
      <c r="A652" t="s">
        <v>1612</v>
      </c>
      <c r="B652" t="s">
        <v>517</v>
      </c>
      <c r="C652" t="s">
        <v>1577</v>
      </c>
      <c r="D652" t="str">
        <f>LEFT(B652,20)</f>
        <v>L-39 Albatros</v>
      </c>
      <c r="E652" t="s">
        <v>1579</v>
      </c>
      <c r="F652" s="3">
        <v>0</v>
      </c>
      <c r="G652" t="s">
        <v>1582</v>
      </c>
    </row>
    <row r="653" spans="1:7" x14ac:dyDescent="0.35">
      <c r="A653" t="s">
        <v>1612</v>
      </c>
      <c r="B653" t="s">
        <v>518</v>
      </c>
      <c r="C653" t="s">
        <v>1577</v>
      </c>
      <c r="D653" t="str">
        <f>LEFT(B653,13)</f>
        <v>L-39 Albatros</v>
      </c>
      <c r="E653" t="str">
        <f>MID(B653,15,100)</f>
        <v>(LIVERY 01)</v>
      </c>
      <c r="F653" s="3">
        <v>0</v>
      </c>
      <c r="G653" t="s">
        <v>1582</v>
      </c>
    </row>
    <row r="654" spans="1:7" x14ac:dyDescent="0.35">
      <c r="A654" t="s">
        <v>1612</v>
      </c>
      <c r="B654" t="s">
        <v>519</v>
      </c>
      <c r="C654" t="s">
        <v>1577</v>
      </c>
      <c r="D654" t="str">
        <f>LEFT(B654,13)</f>
        <v>L-39 Albatros</v>
      </c>
      <c r="E654" t="str">
        <f>MID(B654,15,100)</f>
        <v>(LIVERY 02)</v>
      </c>
      <c r="F654" s="3">
        <v>0</v>
      </c>
      <c r="G654" t="s">
        <v>1582</v>
      </c>
    </row>
    <row r="655" spans="1:7" x14ac:dyDescent="0.35">
      <c r="A655" t="s">
        <v>1612</v>
      </c>
      <c r="B655" t="s">
        <v>520</v>
      </c>
      <c r="C655" t="s">
        <v>1577</v>
      </c>
      <c r="D655" t="str">
        <f>LEFT(B655,13)</f>
        <v>L-39 Albatros</v>
      </c>
      <c r="E655" t="str">
        <f>MID(B655,15,100)</f>
        <v>(LIVERY 03)</v>
      </c>
      <c r="F655" s="3">
        <v>0</v>
      </c>
      <c r="G655" t="s">
        <v>1582</v>
      </c>
    </row>
    <row r="656" spans="1:7" x14ac:dyDescent="0.35">
      <c r="A656" t="s">
        <v>1612</v>
      </c>
      <c r="B656" t="s">
        <v>521</v>
      </c>
      <c r="C656" t="s">
        <v>1577</v>
      </c>
      <c r="D656" t="str">
        <f>LEFT(B656,13)</f>
        <v>L-39 Albatros</v>
      </c>
      <c r="E656" t="str">
        <f>MID(B656,15,100)</f>
        <v>(LIVERY 04)</v>
      </c>
      <c r="F656" s="3">
        <v>0</v>
      </c>
      <c r="G656" t="s">
        <v>1582</v>
      </c>
    </row>
    <row r="657" spans="1:7" x14ac:dyDescent="0.35">
      <c r="A657" t="s">
        <v>1612</v>
      </c>
      <c r="B657" t="s">
        <v>522</v>
      </c>
      <c r="C657" t="s">
        <v>1577</v>
      </c>
      <c r="D657" t="str">
        <f>LEFT(B657,13)</f>
        <v>L-39 Albatros</v>
      </c>
      <c r="E657" t="str">
        <f>MID(B657,15,100)</f>
        <v>(LIVERY 05)</v>
      </c>
      <c r="F657" s="3">
        <v>0</v>
      </c>
      <c r="G657" t="s">
        <v>1582</v>
      </c>
    </row>
    <row r="658" spans="1:7" x14ac:dyDescent="0.35">
      <c r="A658" t="s">
        <v>1612</v>
      </c>
      <c r="B658" t="s">
        <v>523</v>
      </c>
      <c r="C658" t="s">
        <v>1577</v>
      </c>
      <c r="D658" t="str">
        <f>LEFT(B658,13)</f>
        <v>L-39 Albatros</v>
      </c>
      <c r="E658" t="str">
        <f>MID(B658,15,100)</f>
        <v>(LIVERY 06)</v>
      </c>
      <c r="F658" s="3">
        <v>0</v>
      </c>
      <c r="G658" t="s">
        <v>1582</v>
      </c>
    </row>
    <row r="659" spans="1:7" x14ac:dyDescent="0.35">
      <c r="A659" t="s">
        <v>1612</v>
      </c>
      <c r="B659" t="s">
        <v>524</v>
      </c>
      <c r="C659" t="s">
        <v>1577</v>
      </c>
      <c r="D659" t="str">
        <f>LEFT(B659,13)</f>
        <v>L-39 Albatros</v>
      </c>
      <c r="E659" t="str">
        <f>MID(B659,15,100)</f>
        <v>(LIVERY 07)</v>
      </c>
      <c r="F659" s="3">
        <v>0</v>
      </c>
      <c r="G659" t="s">
        <v>1582</v>
      </c>
    </row>
    <row r="660" spans="1:7" x14ac:dyDescent="0.35">
      <c r="A660" t="s">
        <v>1612</v>
      </c>
      <c r="B660" t="s">
        <v>525</v>
      </c>
      <c r="C660" t="s">
        <v>1577</v>
      </c>
      <c r="D660" t="str">
        <f>LEFT(B660,13)</f>
        <v>L-39 Albatros</v>
      </c>
      <c r="E660" t="str">
        <f>MID(B660,15,100)</f>
        <v>(LIVERY 08)</v>
      </c>
      <c r="F660" s="3">
        <v>0</v>
      </c>
      <c r="G660" t="s">
        <v>1582</v>
      </c>
    </row>
    <row r="661" spans="1:7" x14ac:dyDescent="0.35">
      <c r="A661" t="s">
        <v>1612</v>
      </c>
      <c r="B661" t="s">
        <v>29</v>
      </c>
      <c r="C661" t="s">
        <v>12</v>
      </c>
      <c r="D661" t="str">
        <f>LEFT(B661,15)</f>
        <v xml:space="preserve">Magni M24 Plus </v>
      </c>
      <c r="E661" t="str">
        <f>MID(B661,16,100)</f>
        <v>White</v>
      </c>
      <c r="F661" s="3">
        <v>0</v>
      </c>
      <c r="G661" t="s">
        <v>1580</v>
      </c>
    </row>
    <row r="662" spans="1:7" x14ac:dyDescent="0.35">
      <c r="A662" t="s">
        <v>1612</v>
      </c>
      <c r="B662" t="s">
        <v>31</v>
      </c>
      <c r="C662" t="s">
        <v>12</v>
      </c>
      <c r="D662" t="str">
        <f>LEFT(B662,15)</f>
        <v xml:space="preserve">Magni M24 Plus </v>
      </c>
      <c r="E662" t="str">
        <f>MID(B662,16,100)</f>
        <v>White (BLUE)</v>
      </c>
      <c r="F662" s="3">
        <v>0</v>
      </c>
      <c r="G662" t="s">
        <v>1580</v>
      </c>
    </row>
    <row r="663" spans="1:7" x14ac:dyDescent="0.35">
      <c r="A663" t="s">
        <v>1612</v>
      </c>
      <c r="B663" t="s">
        <v>32</v>
      </c>
      <c r="C663" t="s">
        <v>12</v>
      </c>
      <c r="D663" t="str">
        <f>LEFT(B663,15)</f>
        <v xml:space="preserve">Magni M24 Plus </v>
      </c>
      <c r="E663" t="str">
        <f>MID(B663,16,100)</f>
        <v>White (DARK_RED)</v>
      </c>
      <c r="F663" s="3">
        <v>0</v>
      </c>
      <c r="G663" t="s">
        <v>1580</v>
      </c>
    </row>
    <row r="664" spans="1:7" x14ac:dyDescent="0.35">
      <c r="A664" t="s">
        <v>1612</v>
      </c>
      <c r="B664" t="s">
        <v>33</v>
      </c>
      <c r="C664" t="s">
        <v>12</v>
      </c>
      <c r="D664" t="str">
        <f>LEFT(B664,15)</f>
        <v xml:space="preserve">Magni M24 Plus </v>
      </c>
      <c r="E664" t="str">
        <f>MID(B664,16,100)</f>
        <v>White (GRAY)</v>
      </c>
      <c r="F664" s="3">
        <v>0</v>
      </c>
      <c r="G664" t="s">
        <v>1580</v>
      </c>
    </row>
    <row r="665" spans="1:7" x14ac:dyDescent="0.35">
      <c r="A665" t="s">
        <v>1612</v>
      </c>
      <c r="B665" t="s">
        <v>34</v>
      </c>
      <c r="C665" t="s">
        <v>12</v>
      </c>
      <c r="D665" t="str">
        <f>LEFT(B665,15)</f>
        <v xml:space="preserve">Magni M24 Plus </v>
      </c>
      <c r="E665" t="str">
        <f>MID(B665,16,100)</f>
        <v>White (GREEN)</v>
      </c>
      <c r="F665" s="3">
        <v>0</v>
      </c>
      <c r="G665" t="s">
        <v>1580</v>
      </c>
    </row>
    <row r="666" spans="1:7" x14ac:dyDescent="0.35">
      <c r="A666" t="s">
        <v>1612</v>
      </c>
      <c r="B666" t="s">
        <v>35</v>
      </c>
      <c r="C666" t="s">
        <v>12</v>
      </c>
      <c r="D666" t="str">
        <f>LEFT(B666,15)</f>
        <v xml:space="preserve">Magni M24 Plus </v>
      </c>
      <c r="E666" t="str">
        <f>MID(B666,16,100)</f>
        <v>White (LIGHT RED)</v>
      </c>
      <c r="F666" s="3">
        <v>0</v>
      </c>
      <c r="G666" t="s">
        <v>1580</v>
      </c>
    </row>
    <row r="667" spans="1:7" x14ac:dyDescent="0.35">
      <c r="A667" t="s">
        <v>1612</v>
      </c>
      <c r="B667" t="s">
        <v>36</v>
      </c>
      <c r="C667" t="s">
        <v>12</v>
      </c>
      <c r="D667" t="str">
        <f>LEFT(B667,15)</f>
        <v xml:space="preserve">Magni M24 Plus </v>
      </c>
      <c r="E667" t="str">
        <f>MID(B667,16,100)</f>
        <v>White (LIGHT_YELLOW)</v>
      </c>
      <c r="F667" s="3">
        <v>0</v>
      </c>
      <c r="G667" t="s">
        <v>1580</v>
      </c>
    </row>
    <row r="668" spans="1:7" x14ac:dyDescent="0.35">
      <c r="A668" t="s">
        <v>1612</v>
      </c>
      <c r="B668" t="s">
        <v>37</v>
      </c>
      <c r="C668" t="s">
        <v>12</v>
      </c>
      <c r="D668" t="str">
        <f>LEFT(B668,15)</f>
        <v xml:space="preserve">Magni M24 Plus </v>
      </c>
      <c r="E668" t="str">
        <f>MID(B668,16,100)</f>
        <v>White (MEDIUM_QUASAR_BLUE)</v>
      </c>
      <c r="F668" s="3">
        <v>0</v>
      </c>
      <c r="G668" t="s">
        <v>1580</v>
      </c>
    </row>
    <row r="669" spans="1:7" x14ac:dyDescent="0.35">
      <c r="A669" t="s">
        <v>1612</v>
      </c>
      <c r="B669" t="s">
        <v>38</v>
      </c>
      <c r="C669" t="s">
        <v>12</v>
      </c>
      <c r="D669" t="str">
        <f>LEFT(B669,15)</f>
        <v xml:space="preserve">Magni M24 Plus </v>
      </c>
      <c r="E669" t="str">
        <f>MID(B669,16,100)</f>
        <v>White (METALLIC_RED)</v>
      </c>
      <c r="F669" s="3">
        <v>0</v>
      </c>
      <c r="G669" t="s">
        <v>1580</v>
      </c>
    </row>
    <row r="670" spans="1:7" x14ac:dyDescent="0.35">
      <c r="A670" t="s">
        <v>1612</v>
      </c>
      <c r="B670" t="s">
        <v>39</v>
      </c>
      <c r="C670" t="s">
        <v>12</v>
      </c>
      <c r="D670" t="str">
        <f>LEFT(B670,15)</f>
        <v xml:space="preserve">Magni M24 Plus </v>
      </c>
      <c r="E670" t="str">
        <f>MID(B670,16,100)</f>
        <v>White (ORANGE)</v>
      </c>
      <c r="F670" s="3">
        <v>0</v>
      </c>
      <c r="G670" t="s">
        <v>1580</v>
      </c>
    </row>
    <row r="671" spans="1:7" x14ac:dyDescent="0.35">
      <c r="A671" t="s">
        <v>1612</v>
      </c>
      <c r="B671" t="s">
        <v>40</v>
      </c>
      <c r="C671" t="s">
        <v>12</v>
      </c>
      <c r="D671" t="str">
        <f>LEFT(B671,15)</f>
        <v xml:space="preserve">Magni M24 Plus </v>
      </c>
      <c r="E671" t="str">
        <f>MID(B671,16,100)</f>
        <v>White (PEARLED_BEIGE)</v>
      </c>
      <c r="F671" s="3">
        <v>0</v>
      </c>
      <c r="G671" t="s">
        <v>1580</v>
      </c>
    </row>
    <row r="672" spans="1:7" x14ac:dyDescent="0.35">
      <c r="A672" t="s">
        <v>1612</v>
      </c>
      <c r="B672" t="s">
        <v>41</v>
      </c>
      <c r="C672" t="s">
        <v>12</v>
      </c>
      <c r="D672" t="str">
        <f>LEFT(B672,15)</f>
        <v xml:space="preserve">Magni M24 Plus </v>
      </c>
      <c r="E672" t="str">
        <f>MID(B672,16,100)</f>
        <v>White (SAFARI)</v>
      </c>
      <c r="F672" s="3">
        <v>0</v>
      </c>
      <c r="G672" t="s">
        <v>1580</v>
      </c>
    </row>
    <row r="673" spans="1:7" x14ac:dyDescent="0.35">
      <c r="A673" t="s">
        <v>1612</v>
      </c>
      <c r="B673" t="s">
        <v>42</v>
      </c>
      <c r="C673" t="s">
        <v>12</v>
      </c>
      <c r="D673" t="str">
        <f>LEFT(B673,15)</f>
        <v xml:space="preserve">Magni M24 Plus </v>
      </c>
      <c r="E673" t="str">
        <f>MID(B673,16,100)</f>
        <v>White (WHITE)</v>
      </c>
      <c r="F673" s="3">
        <v>0</v>
      </c>
      <c r="G673" t="s">
        <v>1580</v>
      </c>
    </row>
    <row r="674" spans="1:7" x14ac:dyDescent="0.35">
      <c r="A674" t="s">
        <v>1612</v>
      </c>
      <c r="B674" t="s">
        <v>43</v>
      </c>
      <c r="C674" t="s">
        <v>12</v>
      </c>
      <c r="D674" t="str">
        <f>LEFT(B674,15)</f>
        <v xml:space="preserve">Magni M24 Plus </v>
      </c>
      <c r="E674" t="str">
        <f>MID(B674,16,100)</f>
        <v>White (YELLOW)</v>
      </c>
      <c r="F674" s="3">
        <v>0</v>
      </c>
      <c r="G674" t="s">
        <v>1580</v>
      </c>
    </row>
    <row r="675" spans="1:7" x14ac:dyDescent="0.35">
      <c r="A675" t="s">
        <v>1612</v>
      </c>
      <c r="B675" t="s">
        <v>1138</v>
      </c>
      <c r="C675" t="s">
        <v>12</v>
      </c>
      <c r="D675" t="s">
        <v>1613</v>
      </c>
      <c r="E675" t="str">
        <f>MID(B675,10,100)</f>
        <v>[Preset Default]</v>
      </c>
      <c r="F675" s="3">
        <v>0</v>
      </c>
      <c r="G675" t="s">
        <v>1580</v>
      </c>
    </row>
    <row r="676" spans="1:7" x14ac:dyDescent="0.35">
      <c r="A676" t="s">
        <v>1612</v>
      </c>
      <c r="B676" t="s">
        <v>371</v>
      </c>
      <c r="C676" t="s">
        <v>12</v>
      </c>
      <c r="D676" t="str">
        <f>LEFT(B676,18)</f>
        <v>MXS-R</v>
      </c>
      <c r="E676" t="s">
        <v>1579</v>
      </c>
      <c r="F676" s="3">
        <v>0</v>
      </c>
      <c r="G676" t="s">
        <v>1575</v>
      </c>
    </row>
    <row r="677" spans="1:7" x14ac:dyDescent="0.35">
      <c r="A677" t="s">
        <v>1612</v>
      </c>
      <c r="B677" t="s">
        <v>349</v>
      </c>
      <c r="C677" t="s">
        <v>1577</v>
      </c>
      <c r="D677" t="str">
        <f>LEFT(B677,29)</f>
        <v>North American T-6 Texan Reno</v>
      </c>
      <c r="E677" t="s">
        <v>1579</v>
      </c>
      <c r="F677" s="3">
        <v>0</v>
      </c>
      <c r="G677" t="s">
        <v>1582</v>
      </c>
    </row>
    <row r="678" spans="1:7" x14ac:dyDescent="0.35">
      <c r="A678" t="s">
        <v>1612</v>
      </c>
      <c r="B678" t="s">
        <v>350</v>
      </c>
      <c r="C678" t="s">
        <v>1577</v>
      </c>
      <c r="D678" t="str">
        <f>LEFT(B678,29)</f>
        <v>North American T-6 Texan Reno</v>
      </c>
      <c r="E678" t="str">
        <f>MID(B678,31,100)</f>
        <v>(LIVERY 01)</v>
      </c>
      <c r="F678" s="3">
        <v>0</v>
      </c>
      <c r="G678" t="s">
        <v>1582</v>
      </c>
    </row>
    <row r="679" spans="1:7" x14ac:dyDescent="0.35">
      <c r="A679" t="s">
        <v>1612</v>
      </c>
      <c r="B679" t="s">
        <v>351</v>
      </c>
      <c r="C679" t="s">
        <v>1577</v>
      </c>
      <c r="D679" t="str">
        <f>LEFT(B679,29)</f>
        <v>North American T-6 Texan Reno</v>
      </c>
      <c r="E679" t="str">
        <f>MID(B679,31,100)</f>
        <v>(LIVERY 02)</v>
      </c>
      <c r="F679" s="3">
        <v>0</v>
      </c>
      <c r="G679" t="s">
        <v>1582</v>
      </c>
    </row>
    <row r="680" spans="1:7" x14ac:dyDescent="0.35">
      <c r="A680" t="s">
        <v>1612</v>
      </c>
      <c r="B680" t="s">
        <v>352</v>
      </c>
      <c r="C680" t="s">
        <v>1577</v>
      </c>
      <c r="D680" t="str">
        <f>LEFT(B680,29)</f>
        <v>North American T-6 Texan Reno</v>
      </c>
      <c r="E680" t="str">
        <f>MID(B680,31,100)</f>
        <v>(LIVERY 03)</v>
      </c>
      <c r="F680" s="3">
        <v>0</v>
      </c>
      <c r="G680" t="s">
        <v>1582</v>
      </c>
    </row>
    <row r="681" spans="1:7" x14ac:dyDescent="0.35">
      <c r="A681" t="s">
        <v>1612</v>
      </c>
      <c r="B681" t="s">
        <v>353</v>
      </c>
      <c r="C681" t="s">
        <v>1577</v>
      </c>
      <c r="D681" t="str">
        <f>LEFT(B681,29)</f>
        <v>North American T-6 Texan Reno</v>
      </c>
      <c r="E681" t="str">
        <f>MID(B681,31,100)</f>
        <v>(LIVERY 04)</v>
      </c>
      <c r="F681" s="3">
        <v>0</v>
      </c>
      <c r="G681" t="s">
        <v>1582</v>
      </c>
    </row>
    <row r="682" spans="1:7" x14ac:dyDescent="0.35">
      <c r="A682" t="s">
        <v>1612</v>
      </c>
      <c r="B682" t="s">
        <v>354</v>
      </c>
      <c r="C682" t="s">
        <v>1577</v>
      </c>
      <c r="D682" t="str">
        <f>LEFT(B682,29)</f>
        <v>North American T-6 Texan Reno</v>
      </c>
      <c r="E682" t="str">
        <f>MID(B682,31,100)</f>
        <v>(LIVERY 05)</v>
      </c>
      <c r="F682" s="3">
        <v>0</v>
      </c>
      <c r="G682" t="s">
        <v>1582</v>
      </c>
    </row>
    <row r="683" spans="1:7" x14ac:dyDescent="0.35">
      <c r="A683" t="s">
        <v>1612</v>
      </c>
      <c r="B683" t="s">
        <v>355</v>
      </c>
      <c r="C683" t="s">
        <v>1577</v>
      </c>
      <c r="D683" t="str">
        <f>LEFT(B683,29)</f>
        <v>North American T-6 Texan Reno</v>
      </c>
      <c r="E683" t="str">
        <f>MID(B683,31,100)</f>
        <v>(LIVERY 06)</v>
      </c>
      <c r="F683" s="3">
        <v>0</v>
      </c>
      <c r="G683" t="s">
        <v>1582</v>
      </c>
    </row>
    <row r="684" spans="1:7" x14ac:dyDescent="0.35">
      <c r="A684" t="s">
        <v>1612</v>
      </c>
      <c r="B684" t="s">
        <v>356</v>
      </c>
      <c r="C684" t="s">
        <v>1577</v>
      </c>
      <c r="D684" t="str">
        <f>LEFT(B684,29)</f>
        <v>North American T-6 Texan Reno</v>
      </c>
      <c r="E684" t="str">
        <f>MID(B684,31,100)</f>
        <v>(LIVERY 07)</v>
      </c>
      <c r="F684" s="3">
        <v>0</v>
      </c>
      <c r="G684" t="s">
        <v>1582</v>
      </c>
    </row>
    <row r="685" spans="1:7" x14ac:dyDescent="0.35">
      <c r="A685" t="s">
        <v>1612</v>
      </c>
      <c r="B685" t="s">
        <v>357</v>
      </c>
      <c r="C685" t="s">
        <v>1577</v>
      </c>
      <c r="D685" t="str">
        <f>LEFT(B685,29)</f>
        <v>North American T-6 Texan Reno</v>
      </c>
      <c r="E685" t="str">
        <f>MID(B685,31,100)</f>
        <v>(LIVERY 08)</v>
      </c>
      <c r="F685" s="3">
        <v>0</v>
      </c>
      <c r="G685" t="s">
        <v>1582</v>
      </c>
    </row>
    <row r="686" spans="1:7" x14ac:dyDescent="0.35">
      <c r="A686" t="s">
        <v>1612</v>
      </c>
      <c r="B686" t="s">
        <v>717</v>
      </c>
      <c r="C686" t="s">
        <v>1577</v>
      </c>
      <c r="D686" t="str">
        <f>LEFT(B686,16)</f>
        <v>NXCub</v>
      </c>
      <c r="E686" t="s">
        <v>1579</v>
      </c>
      <c r="F686" s="3">
        <v>0</v>
      </c>
      <c r="G686" t="s">
        <v>1575</v>
      </c>
    </row>
    <row r="687" spans="1:7" x14ac:dyDescent="0.35">
      <c r="A687" t="s">
        <v>1612</v>
      </c>
      <c r="B687" t="s">
        <v>718</v>
      </c>
      <c r="C687" t="s">
        <v>1577</v>
      </c>
      <c r="D687" t="str">
        <f>LEFT(B687,5)</f>
        <v>NXCub</v>
      </c>
      <c r="E687" t="str">
        <f>MID(B687,7,100)</f>
        <v>(DEFAULT)</v>
      </c>
      <c r="F687" s="3">
        <v>0</v>
      </c>
      <c r="G687" t="s">
        <v>1575</v>
      </c>
    </row>
    <row r="688" spans="1:7" x14ac:dyDescent="0.35">
      <c r="A688" t="s">
        <v>1612</v>
      </c>
      <c r="B688" t="s">
        <v>268</v>
      </c>
      <c r="C688" t="s">
        <v>1577</v>
      </c>
      <c r="D688" t="str">
        <f>LEFT(B688,24)</f>
        <v>NXCub Aerial Advertising</v>
      </c>
      <c r="E688" t="s">
        <v>1579</v>
      </c>
      <c r="F688" s="3">
        <v>0</v>
      </c>
      <c r="G688" t="s">
        <v>1575</v>
      </c>
    </row>
    <row r="689" spans="1:7" x14ac:dyDescent="0.35">
      <c r="A689" t="s">
        <v>1612</v>
      </c>
      <c r="B689" t="s">
        <v>269</v>
      </c>
      <c r="C689" t="s">
        <v>1577</v>
      </c>
      <c r="D689" t="str">
        <f>LEFT(B689,24)</f>
        <v>NXCub Aerial Advertising</v>
      </c>
      <c r="E689" t="str">
        <f>MID(B689,26,100)</f>
        <v>(DEFAULT)</v>
      </c>
      <c r="F689" s="3">
        <v>0</v>
      </c>
      <c r="G689" t="s">
        <v>1575</v>
      </c>
    </row>
    <row r="690" spans="1:7" x14ac:dyDescent="0.35">
      <c r="A690" t="s">
        <v>1612</v>
      </c>
      <c r="B690" t="s">
        <v>648</v>
      </c>
      <c r="C690" t="s">
        <v>12</v>
      </c>
      <c r="D690" t="str">
        <f>LEFT(B690,21)</f>
        <v>Optica: Passengers</v>
      </c>
      <c r="E690" t="s">
        <v>1579</v>
      </c>
      <c r="F690" s="3">
        <v>0</v>
      </c>
      <c r="G690" t="s">
        <v>1575</v>
      </c>
    </row>
    <row r="691" spans="1:7" x14ac:dyDescent="0.35">
      <c r="A691" t="s">
        <v>1612</v>
      </c>
      <c r="B691" t="s">
        <v>649</v>
      </c>
      <c r="C691" t="s">
        <v>12</v>
      </c>
      <c r="D691" t="str">
        <f>LEFT(B691,18)</f>
        <v>Optica: Passengers</v>
      </c>
      <c r="E691" t="str">
        <f>MID(B691,20,100)</f>
        <v>(AETHER)</v>
      </c>
      <c r="F691" s="3">
        <v>0</v>
      </c>
      <c r="G691" t="s">
        <v>1575</v>
      </c>
    </row>
    <row r="692" spans="1:7" x14ac:dyDescent="0.35">
      <c r="A692" t="s">
        <v>1612</v>
      </c>
      <c r="B692" t="s">
        <v>650</v>
      </c>
      <c r="C692" t="s">
        <v>12</v>
      </c>
      <c r="D692" t="str">
        <f>LEFT(B692,18)</f>
        <v>Optica: Passengers</v>
      </c>
      <c r="E692" t="str">
        <f>MID(B692,20,100)</f>
        <v>(CASCADE)</v>
      </c>
      <c r="F692" s="3">
        <v>0</v>
      </c>
      <c r="G692" t="s">
        <v>1575</v>
      </c>
    </row>
    <row r="693" spans="1:7" x14ac:dyDescent="0.35">
      <c r="A693" t="s">
        <v>1612</v>
      </c>
      <c r="B693" t="s">
        <v>651</v>
      </c>
      <c r="C693" t="s">
        <v>12</v>
      </c>
      <c r="D693" t="str">
        <f>LEFT(B693,18)</f>
        <v>Optica: Passengers</v>
      </c>
      <c r="E693" t="str">
        <f>MID(B693,20,100)</f>
        <v>(NEBULA)</v>
      </c>
      <c r="F693" s="3">
        <v>0</v>
      </c>
      <c r="G693" t="s">
        <v>1575</v>
      </c>
    </row>
    <row r="694" spans="1:7" x14ac:dyDescent="0.35">
      <c r="A694" t="s">
        <v>1612</v>
      </c>
      <c r="B694" t="s">
        <v>652</v>
      </c>
      <c r="C694" t="s">
        <v>12</v>
      </c>
      <c r="D694" t="str">
        <f>LEFT(B694,18)</f>
        <v>Optica: Passengers</v>
      </c>
      <c r="E694" t="str">
        <f>MID(B694,20,100)</f>
        <v>(SOLARIS)</v>
      </c>
      <c r="F694" s="3">
        <v>0</v>
      </c>
      <c r="G694" t="s">
        <v>1575</v>
      </c>
    </row>
    <row r="695" spans="1:7" x14ac:dyDescent="0.35">
      <c r="A695" t="s">
        <v>1612</v>
      </c>
      <c r="B695" t="s">
        <v>653</v>
      </c>
      <c r="C695" t="s">
        <v>12</v>
      </c>
      <c r="D695" t="str">
        <f>LEFT(B695,18)</f>
        <v>Optica: Passengers</v>
      </c>
      <c r="E695" t="str">
        <f>MID(B695,20,100)</f>
        <v>(TEMPEST)</v>
      </c>
      <c r="F695" s="3">
        <v>0</v>
      </c>
      <c r="G695" t="s">
        <v>1575</v>
      </c>
    </row>
    <row r="696" spans="1:7" x14ac:dyDescent="0.35">
      <c r="A696" t="s">
        <v>1612</v>
      </c>
      <c r="B696" t="s">
        <v>654</v>
      </c>
      <c r="C696" t="s">
        <v>12</v>
      </c>
      <c r="D696" t="str">
        <f>LEFT(B696,18)</f>
        <v>Optica: Passengers</v>
      </c>
      <c r="E696" t="str">
        <f>MID(B696,20,100)</f>
        <v>(VORTEX)</v>
      </c>
      <c r="F696" s="3">
        <v>0</v>
      </c>
      <c r="G696" t="s">
        <v>1575</v>
      </c>
    </row>
    <row r="697" spans="1:7" x14ac:dyDescent="0.35">
      <c r="A697" t="s">
        <v>1612</v>
      </c>
      <c r="B697" t="s">
        <v>886</v>
      </c>
      <c r="C697" t="s">
        <v>12</v>
      </c>
      <c r="D697" t="str">
        <f>LEFT(B697,30)</f>
        <v>Optica: Scientific Research</v>
      </c>
      <c r="E697" t="s">
        <v>1579</v>
      </c>
      <c r="F697" s="3">
        <v>0</v>
      </c>
      <c r="G697" t="s">
        <v>1575</v>
      </c>
    </row>
    <row r="698" spans="1:7" x14ac:dyDescent="0.35">
      <c r="A698" t="s">
        <v>1612</v>
      </c>
      <c r="B698" t="s">
        <v>887</v>
      </c>
      <c r="C698" t="s">
        <v>12</v>
      </c>
      <c r="D698" t="str">
        <f>LEFT(B698,27)</f>
        <v>Optica: Scientific Research</v>
      </c>
      <c r="E698" t="str">
        <f>MID(B698,29,100)</f>
        <v>(INTERCEPTOR)</v>
      </c>
      <c r="F698" s="3">
        <v>0</v>
      </c>
      <c r="G698" t="s">
        <v>1575</v>
      </c>
    </row>
    <row r="699" spans="1:7" x14ac:dyDescent="0.35">
      <c r="A699" t="s">
        <v>1612</v>
      </c>
      <c r="B699" t="s">
        <v>888</v>
      </c>
      <c r="C699" t="s">
        <v>12</v>
      </c>
      <c r="D699" t="str">
        <f>LEFT(B699,27)</f>
        <v>Optica: Scientific Research</v>
      </c>
      <c r="E699" t="str">
        <f>MID(B699,29,100)</f>
        <v>(SCOUT)</v>
      </c>
      <c r="F699" s="3">
        <v>0</v>
      </c>
      <c r="G699" t="s">
        <v>1575</v>
      </c>
    </row>
    <row r="700" spans="1:7" x14ac:dyDescent="0.35">
      <c r="A700" t="s">
        <v>1612</v>
      </c>
      <c r="B700" t="s">
        <v>1059</v>
      </c>
      <c r="C700" t="s">
        <v>1577</v>
      </c>
      <c r="D700" t="str">
        <f>LEFT(B700,11)</f>
        <v>P51 Mustang</v>
      </c>
      <c r="E700" t="s">
        <v>1579</v>
      </c>
      <c r="F700" s="3">
        <v>0</v>
      </c>
      <c r="G700" t="s">
        <v>1575</v>
      </c>
    </row>
    <row r="701" spans="1:7" x14ac:dyDescent="0.35">
      <c r="A701" t="s">
        <v>1612</v>
      </c>
      <c r="B701" t="s">
        <v>1060</v>
      </c>
      <c r="C701" t="s">
        <v>1577</v>
      </c>
      <c r="D701" t="str">
        <f>LEFT(B701,11)</f>
        <v>P51 Mustang</v>
      </c>
      <c r="E701" t="str">
        <f>MID(B701,13,100)</f>
        <v>(DEFAULT)</v>
      </c>
      <c r="F701" s="3">
        <v>0</v>
      </c>
      <c r="G701" t="s">
        <v>1575</v>
      </c>
    </row>
    <row r="702" spans="1:7" x14ac:dyDescent="0.35">
      <c r="A702" t="s">
        <v>1612</v>
      </c>
      <c r="B702" t="s">
        <v>1061</v>
      </c>
      <c r="C702" t="s">
        <v>1577</v>
      </c>
      <c r="D702" t="str">
        <f>LEFT(B702,11)</f>
        <v>P51 Mustang</v>
      </c>
      <c r="E702" t="str">
        <f>MID(B702,13,100)</f>
        <v>(LIVERY 01)</v>
      </c>
      <c r="F702" s="3">
        <v>0</v>
      </c>
      <c r="G702" t="s">
        <v>1575</v>
      </c>
    </row>
    <row r="703" spans="1:7" x14ac:dyDescent="0.35">
      <c r="A703" t="s">
        <v>1612</v>
      </c>
      <c r="B703" t="s">
        <v>1062</v>
      </c>
      <c r="C703" t="s">
        <v>1577</v>
      </c>
      <c r="D703" t="str">
        <f>LEFT(B703,11)</f>
        <v>P51 Mustang</v>
      </c>
      <c r="E703" t="str">
        <f>MID(B703,13,100)</f>
        <v>(LIVERY 02)</v>
      </c>
      <c r="F703" s="3">
        <v>0</v>
      </c>
      <c r="G703" t="s">
        <v>1575</v>
      </c>
    </row>
    <row r="704" spans="1:7" x14ac:dyDescent="0.35">
      <c r="A704" t="s">
        <v>1612</v>
      </c>
      <c r="B704" t="s">
        <v>1063</v>
      </c>
      <c r="C704" t="s">
        <v>1577</v>
      </c>
      <c r="D704" t="str">
        <f>LEFT(B704,11)</f>
        <v>P51 Mustang</v>
      </c>
      <c r="E704" t="str">
        <f>MID(B704,13,100)</f>
        <v>(LIVERY 03)</v>
      </c>
      <c r="F704" s="3">
        <v>0</v>
      </c>
      <c r="G704" t="s">
        <v>1575</v>
      </c>
    </row>
    <row r="705" spans="1:7" x14ac:dyDescent="0.35">
      <c r="A705" t="s">
        <v>1612</v>
      </c>
      <c r="B705" t="s">
        <v>1064</v>
      </c>
      <c r="C705" t="s">
        <v>1577</v>
      </c>
      <c r="D705" t="str">
        <f>LEFT(B705,11)</f>
        <v>P51 Mustang</v>
      </c>
      <c r="E705" t="str">
        <f>MID(B705,13,100)</f>
        <v>(LIVERY 04)</v>
      </c>
      <c r="F705" s="3">
        <v>0</v>
      </c>
      <c r="G705" t="s">
        <v>1575</v>
      </c>
    </row>
    <row r="706" spans="1:7" x14ac:dyDescent="0.35">
      <c r="A706" t="s">
        <v>1612</v>
      </c>
      <c r="B706" t="s">
        <v>1065</v>
      </c>
      <c r="C706" t="s">
        <v>1577</v>
      </c>
      <c r="D706" t="str">
        <f>LEFT(B706,11)</f>
        <v>P51 Mustang</v>
      </c>
      <c r="E706" t="str">
        <f>MID(B706,13,100)</f>
        <v>(LIVERY 05)</v>
      </c>
      <c r="F706" s="3">
        <v>0</v>
      </c>
      <c r="G706" t="s">
        <v>1575</v>
      </c>
    </row>
    <row r="707" spans="1:7" x14ac:dyDescent="0.35">
      <c r="A707" t="s">
        <v>1612</v>
      </c>
      <c r="B707" t="s">
        <v>1066</v>
      </c>
      <c r="C707" t="s">
        <v>1577</v>
      </c>
      <c r="D707" t="str">
        <f>LEFT(B707,11)</f>
        <v>P51 Mustang</v>
      </c>
      <c r="E707" t="str">
        <f>MID(B707,13,100)</f>
        <v>(LIVERY 06)</v>
      </c>
      <c r="F707" s="3">
        <v>0</v>
      </c>
      <c r="G707" t="s">
        <v>1575</v>
      </c>
    </row>
    <row r="708" spans="1:7" x14ac:dyDescent="0.35">
      <c r="A708" t="s">
        <v>1612</v>
      </c>
      <c r="B708" t="s">
        <v>182</v>
      </c>
      <c r="C708" t="s">
        <v>12</v>
      </c>
      <c r="D708" t="str">
        <f>LEFT(B708,10)</f>
        <v xml:space="preserve">PC-12 NGX </v>
      </c>
      <c r="E708" t="str">
        <f>MID(B708,11,100)</f>
        <v>VIP</v>
      </c>
      <c r="F708" s="3">
        <v>0</v>
      </c>
      <c r="G708" t="s">
        <v>1575</v>
      </c>
    </row>
    <row r="709" spans="1:7" x14ac:dyDescent="0.35">
      <c r="A709" t="s">
        <v>1612</v>
      </c>
      <c r="B709" t="s">
        <v>183</v>
      </c>
      <c r="C709" t="s">
        <v>12</v>
      </c>
      <c r="D709" t="str">
        <f>LEFT(B709,10)</f>
        <v xml:space="preserve">PC-12 NGX </v>
      </c>
      <c r="E709" t="str">
        <f>MID(B709,11,100)</f>
        <v>VIP (LIVERY_03_VIP)</v>
      </c>
      <c r="F709" s="3">
        <v>0</v>
      </c>
      <c r="G709" t="s">
        <v>1575</v>
      </c>
    </row>
    <row r="710" spans="1:7" x14ac:dyDescent="0.35">
      <c r="A710" t="s">
        <v>1612</v>
      </c>
      <c r="B710" t="s">
        <v>184</v>
      </c>
      <c r="C710" t="s">
        <v>12</v>
      </c>
      <c r="D710" t="str">
        <f>LEFT(B710,10)</f>
        <v xml:space="preserve">PC-12 NGX </v>
      </c>
      <c r="E710" t="str">
        <f>MID(B710,11,100)</f>
        <v>VIP (LIVERY WHITE)</v>
      </c>
      <c r="F710" s="3">
        <v>0</v>
      </c>
      <c r="G710" t="s">
        <v>1575</v>
      </c>
    </row>
    <row r="711" spans="1:7" x14ac:dyDescent="0.35">
      <c r="A711" t="s">
        <v>1612</v>
      </c>
      <c r="B711" t="s">
        <v>478</v>
      </c>
      <c r="C711" t="s">
        <v>12</v>
      </c>
      <c r="D711" t="str">
        <f>LEFT(B711,23)</f>
        <v>PC-12 NGX Air Ambulance</v>
      </c>
      <c r="E711" t="s">
        <v>1579</v>
      </c>
      <c r="F711" s="3">
        <v>0</v>
      </c>
      <c r="G711" t="s">
        <v>1575</v>
      </c>
    </row>
    <row r="712" spans="1:7" x14ac:dyDescent="0.35">
      <c r="A712" t="s">
        <v>1612</v>
      </c>
      <c r="B712" t="s">
        <v>479</v>
      </c>
      <c r="C712" t="s">
        <v>12</v>
      </c>
      <c r="D712" t="str">
        <f>LEFT(B712,23)</f>
        <v>PC-12 NGX Air Ambulance</v>
      </c>
      <c r="E712" t="str">
        <f>MID(B712,25,100)</f>
        <v>(LIVERY_03_M)</v>
      </c>
      <c r="F712" s="3">
        <v>0</v>
      </c>
      <c r="G712" t="s">
        <v>1575</v>
      </c>
    </row>
    <row r="713" spans="1:7" x14ac:dyDescent="0.35">
      <c r="A713" t="s">
        <v>1612</v>
      </c>
      <c r="B713" t="s">
        <v>480</v>
      </c>
      <c r="C713" t="s">
        <v>12</v>
      </c>
      <c r="D713" t="str">
        <f>LEFT(B713,23)</f>
        <v>PC-12 NGX Air Ambulance</v>
      </c>
      <c r="E713" t="str">
        <f>MID(B713,25,100)</f>
        <v>(LIVERY WHITE)</v>
      </c>
      <c r="F713" s="3">
        <v>0</v>
      </c>
      <c r="G713" t="s">
        <v>1575</v>
      </c>
    </row>
    <row r="714" spans="1:7" x14ac:dyDescent="0.35">
      <c r="A714" t="s">
        <v>1612</v>
      </c>
      <c r="B714" t="s">
        <v>1248</v>
      </c>
      <c r="C714" t="s">
        <v>12</v>
      </c>
      <c r="D714" t="str">
        <f>LEFT(B714,20)</f>
        <v>PC-12 NGX Passengers</v>
      </c>
      <c r="E714" t="s">
        <v>1579</v>
      </c>
      <c r="F714" s="3">
        <v>0</v>
      </c>
      <c r="G714" t="s">
        <v>1575</v>
      </c>
    </row>
    <row r="715" spans="1:7" x14ac:dyDescent="0.35">
      <c r="A715" t="s">
        <v>1612</v>
      </c>
      <c r="B715" t="s">
        <v>1249</v>
      </c>
      <c r="C715" t="s">
        <v>12</v>
      </c>
      <c r="D715" t="str">
        <f>LEFT(B715,20)</f>
        <v>PC-12 NGX Passengers</v>
      </c>
      <c r="E715" t="str">
        <f>MID(B715,22,100)</f>
        <v>(LIVERY_02)</v>
      </c>
      <c r="F715" s="3">
        <v>0</v>
      </c>
      <c r="G715" t="s">
        <v>1575</v>
      </c>
    </row>
    <row r="716" spans="1:7" x14ac:dyDescent="0.35">
      <c r="A716" t="s">
        <v>1612</v>
      </c>
      <c r="B716" t="s">
        <v>1250</v>
      </c>
      <c r="C716" t="s">
        <v>12</v>
      </c>
      <c r="D716" t="str">
        <f>LEFT(B716,20)</f>
        <v>PC-12 NGX Passengers</v>
      </c>
      <c r="E716" t="str">
        <f>MID(B716,22,100)</f>
        <v>(LIVERY_03)</v>
      </c>
      <c r="F716" s="3">
        <v>0</v>
      </c>
      <c r="G716" t="s">
        <v>1575</v>
      </c>
    </row>
    <row r="717" spans="1:7" x14ac:dyDescent="0.35">
      <c r="A717" t="s">
        <v>1612</v>
      </c>
      <c r="B717" t="s">
        <v>1251</v>
      </c>
      <c r="C717" t="s">
        <v>12</v>
      </c>
      <c r="D717" t="str">
        <f>LEFT(B717,20)</f>
        <v>PC-12 NGX Passengers</v>
      </c>
      <c r="E717" t="str">
        <f>MID(B717,22,100)</f>
        <v>(LIVERY WHITE)</v>
      </c>
      <c r="F717" s="3">
        <v>0</v>
      </c>
      <c r="G717" t="s">
        <v>1575</v>
      </c>
    </row>
    <row r="718" spans="1:7" x14ac:dyDescent="0.35">
      <c r="A718" t="s">
        <v>1612</v>
      </c>
      <c r="B718" t="s">
        <v>1008</v>
      </c>
      <c r="C718" t="s">
        <v>12</v>
      </c>
      <c r="D718" t="str">
        <f>LEFT(B718,22)</f>
        <v>PC-12NGX Cargo - Empty</v>
      </c>
      <c r="E718" t="s">
        <v>1579</v>
      </c>
      <c r="F718" s="3">
        <v>0</v>
      </c>
      <c r="G718" t="s">
        <v>1575</v>
      </c>
    </row>
    <row r="719" spans="1:7" x14ac:dyDescent="0.35">
      <c r="A719" t="s">
        <v>1612</v>
      </c>
      <c r="B719" t="s">
        <v>1009</v>
      </c>
      <c r="C719" t="s">
        <v>12</v>
      </c>
      <c r="D719" t="str">
        <f>LEFT(B719,22)</f>
        <v>PC-12NGX Cargo - Empty</v>
      </c>
      <c r="E719" t="str">
        <f>MID(B719,24,100)</f>
        <v>(LIVERY_02_C)</v>
      </c>
      <c r="F719" s="3">
        <v>0</v>
      </c>
      <c r="G719" t="s">
        <v>1575</v>
      </c>
    </row>
    <row r="720" spans="1:7" x14ac:dyDescent="0.35">
      <c r="A720" t="s">
        <v>1612</v>
      </c>
      <c r="B720" t="s">
        <v>1010</v>
      </c>
      <c r="C720" t="s">
        <v>12</v>
      </c>
      <c r="D720" t="str">
        <f>LEFT(B720,22)</f>
        <v>PC-12NGX Cargo - Empty</v>
      </c>
      <c r="E720" t="str">
        <f>MID(B720,24,100)</f>
        <v>(LIVERY_03_C)</v>
      </c>
      <c r="F720" s="3">
        <v>0</v>
      </c>
      <c r="G720" t="s">
        <v>1575</v>
      </c>
    </row>
    <row r="721" spans="1:7" x14ac:dyDescent="0.35">
      <c r="A721" t="s">
        <v>1612</v>
      </c>
      <c r="B721" t="s">
        <v>1011</v>
      </c>
      <c r="C721" t="s">
        <v>12</v>
      </c>
      <c r="D721" t="str">
        <f>LEFT(B721,22)</f>
        <v>PC-12NGX Cargo - Empty</v>
      </c>
      <c r="E721" t="str">
        <f>MID(B721,24,100)</f>
        <v>(LIVERY WHITE)</v>
      </c>
      <c r="F721" s="3">
        <v>0</v>
      </c>
      <c r="G721" t="s">
        <v>1575</v>
      </c>
    </row>
    <row r="722" spans="1:7" x14ac:dyDescent="0.35">
      <c r="A722" t="s">
        <v>1612</v>
      </c>
      <c r="B722" t="s">
        <v>1595</v>
      </c>
      <c r="C722" t="s">
        <v>12</v>
      </c>
      <c r="D722" t="str">
        <f>LEFT(B722,26)</f>
        <v>PC-12NGX Cargo - Loaded</v>
      </c>
      <c r="E722" t="s">
        <v>1579</v>
      </c>
      <c r="F722" s="3">
        <v>0</v>
      </c>
      <c r="G722" t="s">
        <v>1575</v>
      </c>
    </row>
    <row r="723" spans="1:7" x14ac:dyDescent="0.35">
      <c r="A723" t="s">
        <v>1612</v>
      </c>
      <c r="B723" t="s">
        <v>579</v>
      </c>
      <c r="C723" t="s">
        <v>12</v>
      </c>
      <c r="D723" t="str">
        <f>LEFT(B723,24)</f>
        <v xml:space="preserve">PC-12NGX Cargo - Loaded </v>
      </c>
      <c r="E723" t="str">
        <f>MID(B723,25,100)</f>
        <v>(LIVERY_02_C)</v>
      </c>
      <c r="F723" s="3">
        <v>0</v>
      </c>
      <c r="G723" t="s">
        <v>1575</v>
      </c>
    </row>
    <row r="724" spans="1:7" x14ac:dyDescent="0.35">
      <c r="A724" t="s">
        <v>1612</v>
      </c>
      <c r="B724" t="s">
        <v>580</v>
      </c>
      <c r="C724" t="s">
        <v>12</v>
      </c>
      <c r="D724" t="str">
        <f>LEFT(B724,24)</f>
        <v xml:space="preserve">PC-12NGX Cargo - Loaded </v>
      </c>
      <c r="E724" t="str">
        <f>MID(B724,25,100)</f>
        <v>(LIVERY_03_C)</v>
      </c>
      <c r="F724" s="3">
        <v>0</v>
      </c>
      <c r="G724" t="s">
        <v>1575</v>
      </c>
    </row>
    <row r="725" spans="1:7" x14ac:dyDescent="0.35">
      <c r="A725" t="s">
        <v>1612</v>
      </c>
      <c r="B725" t="s">
        <v>581</v>
      </c>
      <c r="C725" t="s">
        <v>12</v>
      </c>
      <c r="D725" t="str">
        <f>LEFT(B725,24)</f>
        <v xml:space="preserve">PC-12NGX Cargo - Loaded </v>
      </c>
      <c r="E725" t="str">
        <f>MID(B725,25,100)</f>
        <v>(LIVERY WHITE)</v>
      </c>
      <c r="F725" s="3">
        <v>0</v>
      </c>
      <c r="G725" t="s">
        <v>1575</v>
      </c>
    </row>
    <row r="726" spans="1:7" x14ac:dyDescent="0.35">
      <c r="A726" t="s">
        <v>1612</v>
      </c>
      <c r="B726" t="s">
        <v>462</v>
      </c>
      <c r="C726" t="s">
        <v>12</v>
      </c>
      <c r="D726" t="str">
        <f>LEFT(B726,24)</f>
        <v>Pilatus PC-6 G950 Floats</v>
      </c>
      <c r="E726" t="s">
        <v>1579</v>
      </c>
      <c r="F726" s="3">
        <v>0</v>
      </c>
      <c r="G726" t="s">
        <v>1575</v>
      </c>
    </row>
    <row r="727" spans="1:7" x14ac:dyDescent="0.35">
      <c r="A727" t="s">
        <v>1612</v>
      </c>
      <c r="B727" t="s">
        <v>463</v>
      </c>
      <c r="C727" t="s">
        <v>12</v>
      </c>
      <c r="D727" t="str">
        <f>LEFT(B727,24)</f>
        <v>Pilatus PC-6 G950 Floats</v>
      </c>
      <c r="E727" t="str">
        <f>MID(B727,26,100)</f>
        <v>(G950_FLOATS)</v>
      </c>
      <c r="F727" s="3">
        <v>0</v>
      </c>
      <c r="G727" t="s">
        <v>1575</v>
      </c>
    </row>
    <row r="728" spans="1:7" x14ac:dyDescent="0.35">
      <c r="A728" t="s">
        <v>1612</v>
      </c>
      <c r="B728" t="s">
        <v>1235</v>
      </c>
      <c r="C728" t="s">
        <v>12</v>
      </c>
      <c r="D728" t="str">
        <f>LEFT(B728,24)</f>
        <v>Pilatus PC-6 G950 Wheels</v>
      </c>
      <c r="E728" t="s">
        <v>1579</v>
      </c>
      <c r="F728" s="3">
        <v>0</v>
      </c>
      <c r="G728" t="s">
        <v>1575</v>
      </c>
    </row>
    <row r="729" spans="1:7" x14ac:dyDescent="0.35">
      <c r="A729" t="s">
        <v>1612</v>
      </c>
      <c r="B729" t="s">
        <v>1236</v>
      </c>
      <c r="C729" t="s">
        <v>12</v>
      </c>
      <c r="D729" t="str">
        <f>LEFT(B729,24)</f>
        <v>Pilatus PC-6 G950 Wheels</v>
      </c>
      <c r="E729" t="str">
        <f>MID(B729,26,100)</f>
        <v>(G950_WHEELS_01)</v>
      </c>
      <c r="F729" s="3">
        <v>0</v>
      </c>
      <c r="G729" t="s">
        <v>1575</v>
      </c>
    </row>
    <row r="730" spans="1:7" x14ac:dyDescent="0.35">
      <c r="A730" t="s">
        <v>1612</v>
      </c>
      <c r="B730" t="s">
        <v>1237</v>
      </c>
      <c r="C730" t="s">
        <v>12</v>
      </c>
      <c r="D730" t="str">
        <f>LEFT(B730,24)</f>
        <v>Pilatus PC-6 G950 Wheels</v>
      </c>
      <c r="E730" t="str">
        <f>MID(B730,26,100)</f>
        <v>(G950_WHEELS_02)</v>
      </c>
      <c r="F730" s="3">
        <v>0</v>
      </c>
      <c r="G730" t="s">
        <v>1575</v>
      </c>
    </row>
    <row r="731" spans="1:7" x14ac:dyDescent="0.35">
      <c r="A731" t="s">
        <v>1612</v>
      </c>
      <c r="B731" t="s">
        <v>1322</v>
      </c>
      <c r="C731" t="s">
        <v>12</v>
      </c>
      <c r="D731" t="str">
        <f>LEFT(B731,23)</f>
        <v>Pilatus PC-6 Gauge Skis</v>
      </c>
      <c r="E731" t="s">
        <v>1579</v>
      </c>
      <c r="F731" s="3">
        <v>0</v>
      </c>
      <c r="G731" t="s">
        <v>1575</v>
      </c>
    </row>
    <row r="732" spans="1:7" x14ac:dyDescent="0.35">
      <c r="A732" t="s">
        <v>1612</v>
      </c>
      <c r="B732" t="s">
        <v>1323</v>
      </c>
      <c r="C732" t="s">
        <v>12</v>
      </c>
      <c r="D732" t="str">
        <f>LEFT(B732,23)</f>
        <v>Pilatus PC-6 Gauge Skis</v>
      </c>
      <c r="E732" t="str">
        <f>MID(B732,25,100)</f>
        <v>(GAUGE SKIS)</v>
      </c>
      <c r="F732" s="3">
        <v>0</v>
      </c>
      <c r="G732" t="s">
        <v>1575</v>
      </c>
    </row>
    <row r="733" spans="1:7" x14ac:dyDescent="0.35">
      <c r="A733" t="s">
        <v>1612</v>
      </c>
      <c r="B733" t="s">
        <v>575</v>
      </c>
      <c r="C733" t="s">
        <v>12</v>
      </c>
      <c r="D733" t="str">
        <f>LEFT(B733,26)</f>
        <v>Pilatus PC-6 Gauge Wheels</v>
      </c>
      <c r="E733" t="s">
        <v>1579</v>
      </c>
      <c r="F733" s="3">
        <v>0</v>
      </c>
      <c r="G733" t="s">
        <v>1575</v>
      </c>
    </row>
    <row r="734" spans="1:7" x14ac:dyDescent="0.35">
      <c r="A734" t="s">
        <v>1612</v>
      </c>
      <c r="B734" t="s">
        <v>576</v>
      </c>
      <c r="C734" t="s">
        <v>12</v>
      </c>
      <c r="D734" t="str">
        <f>LEFT(B734,26)</f>
        <v xml:space="preserve">Pilatus PC-6 Gauge Wheels </v>
      </c>
      <c r="E734" t="str">
        <f>MID(B734,27,100)</f>
        <v>(GAUGE WHEELS_01)</v>
      </c>
      <c r="F734" s="3">
        <v>0</v>
      </c>
      <c r="G734" t="s">
        <v>1575</v>
      </c>
    </row>
    <row r="735" spans="1:7" x14ac:dyDescent="0.35">
      <c r="A735" t="s">
        <v>1612</v>
      </c>
      <c r="B735" t="s">
        <v>577</v>
      </c>
      <c r="C735" t="s">
        <v>12</v>
      </c>
      <c r="D735" t="str">
        <f>LEFT(B735,26)</f>
        <v xml:space="preserve">Pilatus PC-6 Gauge Wheels </v>
      </c>
      <c r="E735" t="str">
        <f>MID(B735,27,100)</f>
        <v>(GAUGE WHEELS_02)</v>
      </c>
      <c r="F735" s="3">
        <v>0</v>
      </c>
      <c r="G735" t="s">
        <v>1575</v>
      </c>
    </row>
    <row r="736" spans="1:7" x14ac:dyDescent="0.35">
      <c r="A736" t="s">
        <v>1612</v>
      </c>
      <c r="B736" t="s">
        <v>578</v>
      </c>
      <c r="C736" t="s">
        <v>12</v>
      </c>
      <c r="D736" t="str">
        <f>LEFT(B736,26)</f>
        <v xml:space="preserve">Pilatus PC-6 Gauge Wheels </v>
      </c>
      <c r="E736" t="str">
        <f>MID(B736,27,100)</f>
        <v>(GAUGE WHEELS_03)</v>
      </c>
      <c r="F736" s="3">
        <v>0</v>
      </c>
      <c r="G736" t="s">
        <v>1575</v>
      </c>
    </row>
    <row r="737" spans="1:7" x14ac:dyDescent="0.35">
      <c r="A737" t="s">
        <v>1612</v>
      </c>
      <c r="B737" t="s">
        <v>493</v>
      </c>
      <c r="C737" t="s">
        <v>12</v>
      </c>
      <c r="D737" t="str">
        <f>LEFT(B737,22)</f>
        <v>Powrachute Sky Rascal</v>
      </c>
      <c r="E737" t="s">
        <v>1579</v>
      </c>
      <c r="F737" s="3">
        <v>0</v>
      </c>
      <c r="G737" t="s">
        <v>1575</v>
      </c>
    </row>
    <row r="738" spans="1:7" x14ac:dyDescent="0.35">
      <c r="A738" t="s">
        <v>1612</v>
      </c>
      <c r="B738" t="s">
        <v>494</v>
      </c>
      <c r="C738" t="s">
        <v>12</v>
      </c>
      <c r="D738" t="str">
        <f>LEFT(B738,22)</f>
        <v xml:space="preserve">Powrachute Sky Rascal </v>
      </c>
      <c r="E738" t="str">
        <f>MID(B738,23,100)</f>
        <v>(ACID_GREEN)</v>
      </c>
      <c r="F738" s="3">
        <v>0</v>
      </c>
      <c r="G738" t="s">
        <v>1575</v>
      </c>
    </row>
    <row r="739" spans="1:7" x14ac:dyDescent="0.35">
      <c r="A739" t="s">
        <v>1612</v>
      </c>
      <c r="B739" t="s">
        <v>495</v>
      </c>
      <c r="C739" t="s">
        <v>12</v>
      </c>
      <c r="D739" t="str">
        <f>LEFT(B739,22)</f>
        <v xml:space="preserve">Powrachute Sky Rascal </v>
      </c>
      <c r="E739" t="str">
        <f>MID(B739,23,100)</f>
        <v>(BLACK)</v>
      </c>
      <c r="F739" s="3">
        <v>0</v>
      </c>
      <c r="G739" t="s">
        <v>1575</v>
      </c>
    </row>
    <row r="740" spans="1:7" x14ac:dyDescent="0.35">
      <c r="A740" t="s">
        <v>1612</v>
      </c>
      <c r="B740" t="s">
        <v>496</v>
      </c>
      <c r="C740" t="s">
        <v>12</v>
      </c>
      <c r="D740" t="str">
        <f>LEFT(B740,22)</f>
        <v xml:space="preserve">Powrachute Sky Rascal </v>
      </c>
      <c r="E740" t="str">
        <f>MID(B740,23,100)</f>
        <v>(COPPER)</v>
      </c>
      <c r="F740" s="3">
        <v>0</v>
      </c>
      <c r="G740" t="s">
        <v>1575</v>
      </c>
    </row>
    <row r="741" spans="1:7" x14ac:dyDescent="0.35">
      <c r="A741" t="s">
        <v>1612</v>
      </c>
      <c r="B741" t="s">
        <v>497</v>
      </c>
      <c r="C741" t="s">
        <v>12</v>
      </c>
      <c r="D741" t="str">
        <f>LEFT(B741,22)</f>
        <v xml:space="preserve">Powrachute Sky Rascal </v>
      </c>
      <c r="E741" t="str">
        <f>MID(B741,23,100)</f>
        <v>(GREEN)</v>
      </c>
      <c r="F741" s="3">
        <v>0</v>
      </c>
      <c r="G741" t="s">
        <v>1575</v>
      </c>
    </row>
    <row r="742" spans="1:7" x14ac:dyDescent="0.35">
      <c r="A742" t="s">
        <v>1612</v>
      </c>
      <c r="B742" t="s">
        <v>498</v>
      </c>
      <c r="C742" t="s">
        <v>12</v>
      </c>
      <c r="D742" t="str">
        <f>LEFT(B742,22)</f>
        <v xml:space="preserve">Powrachute Sky Rascal </v>
      </c>
      <c r="E742" t="str">
        <f>MID(B742,23,100)</f>
        <v>(GREY)</v>
      </c>
      <c r="F742" s="3">
        <v>0</v>
      </c>
      <c r="G742" t="s">
        <v>1575</v>
      </c>
    </row>
    <row r="743" spans="1:7" x14ac:dyDescent="0.35">
      <c r="A743" t="s">
        <v>1612</v>
      </c>
      <c r="B743" t="s">
        <v>499</v>
      </c>
      <c r="C743" t="s">
        <v>12</v>
      </c>
      <c r="D743" t="str">
        <f>LEFT(B743,22)</f>
        <v xml:space="preserve">Powrachute Sky Rascal </v>
      </c>
      <c r="E743" t="str">
        <f>MID(B743,23,100)</f>
        <v>(NIGHT BLUE)</v>
      </c>
      <c r="F743" s="3">
        <v>0</v>
      </c>
      <c r="G743" t="s">
        <v>1575</v>
      </c>
    </row>
    <row r="744" spans="1:7" x14ac:dyDescent="0.35">
      <c r="A744" t="s">
        <v>1612</v>
      </c>
      <c r="B744" t="s">
        <v>500</v>
      </c>
      <c r="C744" t="s">
        <v>12</v>
      </c>
      <c r="D744" t="str">
        <f>LEFT(B744,22)</f>
        <v xml:space="preserve">Powrachute Sky Rascal </v>
      </c>
      <c r="E744" t="str">
        <f>MID(B744,23,100)</f>
        <v>(ORANGE)</v>
      </c>
      <c r="F744" s="3">
        <v>0</v>
      </c>
      <c r="G744" t="s">
        <v>1575</v>
      </c>
    </row>
    <row r="745" spans="1:7" x14ac:dyDescent="0.35">
      <c r="A745" t="s">
        <v>1612</v>
      </c>
      <c r="B745" t="s">
        <v>501</v>
      </c>
      <c r="C745" t="s">
        <v>12</v>
      </c>
      <c r="D745" t="str">
        <f>LEFT(B745,22)</f>
        <v xml:space="preserve">Powrachute Sky Rascal </v>
      </c>
      <c r="E745" t="str">
        <f>MID(B745,23,100)</f>
        <v>(PURPLE)</v>
      </c>
      <c r="F745" s="3">
        <v>0</v>
      </c>
      <c r="G745" t="s">
        <v>1575</v>
      </c>
    </row>
    <row r="746" spans="1:7" x14ac:dyDescent="0.35">
      <c r="A746" t="s">
        <v>1612</v>
      </c>
      <c r="B746" t="s">
        <v>502</v>
      </c>
      <c r="C746" t="s">
        <v>12</v>
      </c>
      <c r="D746" t="str">
        <f>LEFT(B746,22)</f>
        <v xml:space="preserve">Powrachute Sky Rascal </v>
      </c>
      <c r="E746" t="str">
        <f>MID(B746,23,100)</f>
        <v>(RED)</v>
      </c>
      <c r="F746" s="3">
        <v>0</v>
      </c>
      <c r="G746" t="s">
        <v>1575</v>
      </c>
    </row>
    <row r="747" spans="1:7" x14ac:dyDescent="0.35">
      <c r="A747" t="s">
        <v>1612</v>
      </c>
      <c r="B747" t="s">
        <v>503</v>
      </c>
      <c r="C747" t="s">
        <v>12</v>
      </c>
      <c r="D747" t="str">
        <f>LEFT(B747,22)</f>
        <v xml:space="preserve">Powrachute Sky Rascal </v>
      </c>
      <c r="E747" t="str">
        <f>MID(B747,23,100)</f>
        <v>(WHITE)</v>
      </c>
      <c r="F747" s="3">
        <v>0</v>
      </c>
      <c r="G747" t="s">
        <v>1575</v>
      </c>
    </row>
    <row r="748" spans="1:7" x14ac:dyDescent="0.35">
      <c r="A748" t="s">
        <v>1612</v>
      </c>
      <c r="B748" t="s">
        <v>504</v>
      </c>
      <c r="C748" t="s">
        <v>12</v>
      </c>
      <c r="D748" t="str">
        <f>LEFT(B748,22)</f>
        <v xml:space="preserve">Powrachute Sky Rascal </v>
      </c>
      <c r="E748" t="str">
        <f>MID(B748,23,100)</f>
        <v>(YELLOW)</v>
      </c>
      <c r="F748" s="3">
        <v>0</v>
      </c>
      <c r="G748" t="s">
        <v>1575</v>
      </c>
    </row>
    <row r="749" spans="1:7" x14ac:dyDescent="0.35">
      <c r="A749" t="s">
        <v>1612</v>
      </c>
      <c r="B749" t="s">
        <v>1514</v>
      </c>
      <c r="C749" t="s">
        <v>12</v>
      </c>
      <c r="D749" t="str">
        <f>LEFT(B749,21)</f>
        <v>R66 Turbine Passenger</v>
      </c>
      <c r="E749" t="s">
        <v>1579</v>
      </c>
      <c r="F749" s="3">
        <v>0</v>
      </c>
      <c r="G749" t="s">
        <v>1580</v>
      </c>
    </row>
    <row r="750" spans="1:7" x14ac:dyDescent="0.35">
      <c r="A750" t="s">
        <v>1612</v>
      </c>
      <c r="B750" t="s">
        <v>1515</v>
      </c>
      <c r="C750" t="s">
        <v>12</v>
      </c>
      <c r="D750" t="str">
        <f>LEFT(B750,21)</f>
        <v>R66 Turbine Passenger</v>
      </c>
      <c r="E750" t="str">
        <f>MID(B750,23,100)</f>
        <v>(PASSENGERS_01)</v>
      </c>
      <c r="F750" s="3">
        <v>0</v>
      </c>
      <c r="G750" t="s">
        <v>1580</v>
      </c>
    </row>
    <row r="751" spans="1:7" x14ac:dyDescent="0.35">
      <c r="A751" t="s">
        <v>1612</v>
      </c>
      <c r="B751" t="s">
        <v>1516</v>
      </c>
      <c r="C751" t="s">
        <v>12</v>
      </c>
      <c r="D751" t="str">
        <f>LEFT(B751,21)</f>
        <v>R66 Turbine Passenger</v>
      </c>
      <c r="E751" t="str">
        <f>MID(B751,23,100)</f>
        <v>(PASSENGERS_04)</v>
      </c>
      <c r="F751" s="3">
        <v>0</v>
      </c>
      <c r="G751" t="s">
        <v>1580</v>
      </c>
    </row>
    <row r="752" spans="1:7" x14ac:dyDescent="0.35">
      <c r="A752" t="s">
        <v>1612</v>
      </c>
      <c r="B752" t="s">
        <v>1517</v>
      </c>
      <c r="C752" t="s">
        <v>12</v>
      </c>
      <c r="D752" t="str">
        <f>LEFT(B752,21)</f>
        <v>R66 Turbine Passenger</v>
      </c>
      <c r="E752" t="str">
        <f>MID(B752,23,100)</f>
        <v>(PASSENGERS_05)</v>
      </c>
      <c r="F752" s="3">
        <v>0</v>
      </c>
      <c r="G752" t="s">
        <v>1580</v>
      </c>
    </row>
    <row r="753" spans="1:7" x14ac:dyDescent="0.35">
      <c r="A753" t="s">
        <v>1612</v>
      </c>
      <c r="B753" t="s">
        <v>1518</v>
      </c>
      <c r="C753" t="s">
        <v>12</v>
      </c>
      <c r="D753" t="str">
        <f>LEFT(B753,21)</f>
        <v>R66 Turbine Passenger</v>
      </c>
      <c r="E753" t="str">
        <f>MID(B753,23,100)</f>
        <v>(PASSENGERS_06)</v>
      </c>
      <c r="F753" s="3">
        <v>0</v>
      </c>
      <c r="G753" t="s">
        <v>1580</v>
      </c>
    </row>
    <row r="754" spans="1:7" x14ac:dyDescent="0.35">
      <c r="A754" t="s">
        <v>1612</v>
      </c>
      <c r="B754" t="s">
        <v>1519</v>
      </c>
      <c r="C754" t="s">
        <v>12</v>
      </c>
      <c r="D754" t="str">
        <f>LEFT(B754,21)</f>
        <v>R66 Turbine Passenger</v>
      </c>
      <c r="E754" t="str">
        <f>MID(B754,23,100)</f>
        <v>(PASSENGERS_07)</v>
      </c>
      <c r="F754" s="3">
        <v>0</v>
      </c>
      <c r="G754" t="s">
        <v>1580</v>
      </c>
    </row>
    <row r="755" spans="1:7" x14ac:dyDescent="0.35">
      <c r="A755" t="s">
        <v>1612</v>
      </c>
      <c r="B755" t="s">
        <v>1520</v>
      </c>
      <c r="C755" t="s">
        <v>12</v>
      </c>
      <c r="D755" t="str">
        <f>LEFT(B755,21)</f>
        <v>R66 Turbine Passenger</v>
      </c>
      <c r="E755" t="str">
        <f>MID(B755,23,100)</f>
        <v>(PASSENGERS_WHITE)</v>
      </c>
      <c r="F755" s="3">
        <v>0</v>
      </c>
      <c r="G755" t="s">
        <v>1580</v>
      </c>
    </row>
    <row r="756" spans="1:7" x14ac:dyDescent="0.35">
      <c r="A756" t="s">
        <v>1612</v>
      </c>
      <c r="B756" t="s">
        <v>1413</v>
      </c>
      <c r="C756" t="s">
        <v>12</v>
      </c>
      <c r="D756" t="str">
        <f>LEFT(B756,24)</f>
        <v>R66 Turbine Spray System</v>
      </c>
      <c r="E756" t="s">
        <v>1579</v>
      </c>
      <c r="F756" s="3">
        <v>0</v>
      </c>
      <c r="G756" t="s">
        <v>1580</v>
      </c>
    </row>
    <row r="757" spans="1:7" x14ac:dyDescent="0.35">
      <c r="A757" t="s">
        <v>1612</v>
      </c>
      <c r="B757" t="s">
        <v>1414</v>
      </c>
      <c r="C757" t="s">
        <v>12</v>
      </c>
      <c r="D757" t="str">
        <f>LEFT(B757,24)</f>
        <v>R66 Turbine Spray System</v>
      </c>
      <c r="E757" t="str">
        <f>MID(B757,26,100)</f>
        <v>(SPRAYSYSTEM_01)</v>
      </c>
      <c r="F757" s="3">
        <v>0</v>
      </c>
      <c r="G757" t="s">
        <v>1580</v>
      </c>
    </row>
    <row r="758" spans="1:7" x14ac:dyDescent="0.35">
      <c r="A758" t="s">
        <v>1612</v>
      </c>
      <c r="B758" t="s">
        <v>1415</v>
      </c>
      <c r="C758" t="s">
        <v>12</v>
      </c>
      <c r="D758" t="str">
        <f>LEFT(B758,24)</f>
        <v>R66 Turbine Spray System</v>
      </c>
      <c r="E758" t="str">
        <f>MID(B758,26,100)</f>
        <v>(SPRAYSYSTEM_04)</v>
      </c>
      <c r="F758" s="3">
        <v>0</v>
      </c>
      <c r="G758" t="s">
        <v>1580</v>
      </c>
    </row>
    <row r="759" spans="1:7" x14ac:dyDescent="0.35">
      <c r="A759" t="s">
        <v>1612</v>
      </c>
      <c r="B759" t="s">
        <v>1416</v>
      </c>
      <c r="C759" t="s">
        <v>12</v>
      </c>
      <c r="D759" t="str">
        <f>LEFT(B759,24)</f>
        <v>R66 Turbine Spray System</v>
      </c>
      <c r="E759" t="str">
        <f>MID(B759,26,100)</f>
        <v>(SPRAYSYSTEM_05)</v>
      </c>
      <c r="F759" s="3">
        <v>0</v>
      </c>
      <c r="G759" t="s">
        <v>1580</v>
      </c>
    </row>
    <row r="760" spans="1:7" x14ac:dyDescent="0.35">
      <c r="A760" t="s">
        <v>1612</v>
      </c>
      <c r="B760" t="s">
        <v>1417</v>
      </c>
      <c r="C760" t="s">
        <v>12</v>
      </c>
      <c r="D760" t="str">
        <f>LEFT(B760,24)</f>
        <v>R66 Turbine Spray System</v>
      </c>
      <c r="E760" t="str">
        <f>MID(B760,26,100)</f>
        <v>(SPRAYSYSTEM_06)</v>
      </c>
      <c r="F760" s="3">
        <v>0</v>
      </c>
      <c r="G760" t="s">
        <v>1580</v>
      </c>
    </row>
    <row r="761" spans="1:7" x14ac:dyDescent="0.35">
      <c r="A761" t="s">
        <v>1612</v>
      </c>
      <c r="B761" t="s">
        <v>1418</v>
      </c>
      <c r="C761" t="s">
        <v>12</v>
      </c>
      <c r="D761" t="str">
        <f>LEFT(B761,24)</f>
        <v>R66 Turbine Spray System</v>
      </c>
      <c r="E761" t="str">
        <f>MID(B761,26,100)</f>
        <v>(SPRAYSYSTEM_07)</v>
      </c>
      <c r="F761" s="3">
        <v>0</v>
      </c>
      <c r="G761" t="s">
        <v>1580</v>
      </c>
    </row>
    <row r="762" spans="1:7" x14ac:dyDescent="0.35">
      <c r="A762" t="s">
        <v>1612</v>
      </c>
      <c r="B762" t="s">
        <v>821</v>
      </c>
      <c r="C762" t="s">
        <v>1577</v>
      </c>
      <c r="D762" t="str">
        <f>LEFT(B762,32)</f>
        <v>Robin CAP10</v>
      </c>
      <c r="E762" t="s">
        <v>1579</v>
      </c>
      <c r="F762" s="3">
        <v>0</v>
      </c>
      <c r="G762" t="s">
        <v>1575</v>
      </c>
    </row>
    <row r="763" spans="1:7" x14ac:dyDescent="0.35">
      <c r="A763" t="s">
        <v>1612</v>
      </c>
      <c r="B763" t="s">
        <v>822</v>
      </c>
      <c r="C763" t="s">
        <v>1577</v>
      </c>
      <c r="D763" t="str">
        <f>LEFT(B763,11)</f>
        <v>Robin CAP10</v>
      </c>
      <c r="E763" t="str">
        <f>MID(B763,13,100)</f>
        <v>(DEFAULT)</v>
      </c>
      <c r="F763" s="3">
        <v>0</v>
      </c>
      <c r="G763" t="s">
        <v>1575</v>
      </c>
    </row>
    <row r="764" spans="1:7" x14ac:dyDescent="0.35">
      <c r="A764" t="s">
        <v>1612</v>
      </c>
      <c r="B764" t="s">
        <v>438</v>
      </c>
      <c r="C764" t="s">
        <v>1577</v>
      </c>
      <c r="D764" t="str">
        <f>LEFT(B764,17)</f>
        <v>Robin DR400</v>
      </c>
      <c r="E764" t="s">
        <v>1579</v>
      </c>
      <c r="F764" s="3">
        <v>0</v>
      </c>
      <c r="G764" t="s">
        <v>1575</v>
      </c>
    </row>
    <row r="765" spans="1:7" x14ac:dyDescent="0.35">
      <c r="A765" t="s">
        <v>1612</v>
      </c>
      <c r="B765" t="s">
        <v>439</v>
      </c>
      <c r="C765" t="s">
        <v>1577</v>
      </c>
      <c r="D765" t="str">
        <f>LEFT(B765,11)</f>
        <v>Robin DR400</v>
      </c>
      <c r="E765" t="str">
        <f>MID(B765,13,100)</f>
        <v>(DEFAULT)</v>
      </c>
      <c r="F765" s="3">
        <v>0</v>
      </c>
      <c r="G765" t="s">
        <v>1575</v>
      </c>
    </row>
    <row r="766" spans="1:7" x14ac:dyDescent="0.35">
      <c r="A766" t="s">
        <v>1612</v>
      </c>
      <c r="B766" t="s">
        <v>440</v>
      </c>
      <c r="C766" t="s">
        <v>1577</v>
      </c>
      <c r="D766" t="str">
        <f>LEFT(B766,11)</f>
        <v>Robin DR400</v>
      </c>
      <c r="E766" t="str">
        <f>MID(B766,13,100)</f>
        <v>(DR400 01 LIVERY)</v>
      </c>
      <c r="F766" s="3">
        <v>0</v>
      </c>
      <c r="G766" t="s">
        <v>1575</v>
      </c>
    </row>
    <row r="767" spans="1:7" x14ac:dyDescent="0.35">
      <c r="A767" t="s">
        <v>1612</v>
      </c>
      <c r="B767" t="s">
        <v>441</v>
      </c>
      <c r="C767" t="s">
        <v>1577</v>
      </c>
      <c r="D767" t="str">
        <f>LEFT(B767,11)</f>
        <v>Robin DR400</v>
      </c>
      <c r="E767" t="str">
        <f>MID(B767,13,100)</f>
        <v>(DR400 KENMORE LIVERY)</v>
      </c>
      <c r="F767" s="3">
        <v>0</v>
      </c>
      <c r="G767" t="s">
        <v>1575</v>
      </c>
    </row>
    <row r="768" spans="1:7" x14ac:dyDescent="0.35">
      <c r="A768" t="s">
        <v>1612</v>
      </c>
      <c r="B768" t="s">
        <v>188</v>
      </c>
      <c r="C768" t="s">
        <v>12</v>
      </c>
      <c r="D768" t="str">
        <f>LEFT(B768,18)</f>
        <v>S12-G: Passengers</v>
      </c>
      <c r="E768" t="s">
        <v>1579</v>
      </c>
      <c r="F768" s="3">
        <v>0</v>
      </c>
      <c r="G768" t="s">
        <v>1581</v>
      </c>
    </row>
    <row r="769" spans="1:7" x14ac:dyDescent="0.35">
      <c r="A769" t="s">
        <v>1612</v>
      </c>
      <c r="B769" t="s">
        <v>189</v>
      </c>
      <c r="C769" t="s">
        <v>12</v>
      </c>
      <c r="D769" t="str">
        <f>LEFT(B769,18)</f>
        <v xml:space="preserve">S12-G: Passengers </v>
      </c>
      <c r="E769" t="str">
        <f>MID(B769,19,100)</f>
        <v>(GERMANY)</v>
      </c>
      <c r="F769" s="3">
        <v>0</v>
      </c>
      <c r="G769" t="s">
        <v>1581</v>
      </c>
    </row>
    <row r="770" spans="1:7" x14ac:dyDescent="0.35">
      <c r="A770" t="s">
        <v>1612</v>
      </c>
      <c r="B770" t="s">
        <v>190</v>
      </c>
      <c r="C770" t="s">
        <v>12</v>
      </c>
      <c r="D770" t="str">
        <f>LEFT(B770,18)</f>
        <v xml:space="preserve">S12-G: Passengers </v>
      </c>
      <c r="E770" t="str">
        <f>MID(B770,19,100)</f>
        <v>(PIONEER)</v>
      </c>
      <c r="F770" s="3">
        <v>0</v>
      </c>
      <c r="G770" t="s">
        <v>1581</v>
      </c>
    </row>
    <row r="771" spans="1:7" x14ac:dyDescent="0.35">
      <c r="A771" t="s">
        <v>1612</v>
      </c>
      <c r="B771" t="s">
        <v>191</v>
      </c>
      <c r="C771" t="s">
        <v>12</v>
      </c>
      <c r="D771" t="str">
        <f>LEFT(B771,18)</f>
        <v xml:space="preserve">S12-G: Passengers </v>
      </c>
      <c r="E771" t="str">
        <f>MID(B771,19,100)</f>
        <v>(USA)</v>
      </c>
      <c r="F771" s="3">
        <v>0</v>
      </c>
      <c r="G771" t="s">
        <v>1581</v>
      </c>
    </row>
    <row r="772" spans="1:7" x14ac:dyDescent="0.35">
      <c r="A772" t="s">
        <v>1612</v>
      </c>
      <c r="B772" t="s">
        <v>1521</v>
      </c>
      <c r="C772" t="s">
        <v>1601</v>
      </c>
      <c r="D772" t="str">
        <f>LEFT(B772,36)</f>
        <v>S-64F Skycrane Default Configuration</v>
      </c>
      <c r="E772" t="s">
        <v>1579</v>
      </c>
      <c r="F772" s="3">
        <v>0</v>
      </c>
      <c r="G772" t="s">
        <v>1580</v>
      </c>
    </row>
    <row r="773" spans="1:7" x14ac:dyDescent="0.35">
      <c r="A773" t="s">
        <v>1612</v>
      </c>
      <c r="B773" t="s">
        <v>1522</v>
      </c>
      <c r="C773" t="s">
        <v>1601</v>
      </c>
      <c r="D773" t="str">
        <f>LEFT(B773,36)</f>
        <v>S-64F Skycrane Default Configuration</v>
      </c>
      <c r="E773" t="str">
        <f>MID(B773,38,100)</f>
        <v>(1_SL_DEF)</v>
      </c>
      <c r="F773" s="3">
        <v>0</v>
      </c>
      <c r="G773" t="s">
        <v>1580</v>
      </c>
    </row>
    <row r="774" spans="1:7" x14ac:dyDescent="0.35">
      <c r="A774" t="s">
        <v>1612</v>
      </c>
      <c r="B774" t="s">
        <v>1523</v>
      </c>
      <c r="C774" t="s">
        <v>1601</v>
      </c>
      <c r="D774" t="str">
        <f>LEFT(B774,36)</f>
        <v>S-64F Skycrane Default Configuration</v>
      </c>
      <c r="E774" t="str">
        <f>MID(B774,38,100)</f>
        <v>(3_SL_DEF)</v>
      </c>
      <c r="F774" s="3">
        <v>0</v>
      </c>
      <c r="G774" t="s">
        <v>1580</v>
      </c>
    </row>
    <row r="775" spans="1:7" x14ac:dyDescent="0.35">
      <c r="A775" t="s">
        <v>1612</v>
      </c>
      <c r="B775" t="s">
        <v>1524</v>
      </c>
      <c r="C775" t="s">
        <v>1601</v>
      </c>
      <c r="D775" t="str">
        <f>LEFT(B775,36)</f>
        <v>S-64F Skycrane Default Configuration</v>
      </c>
      <c r="E775" t="str">
        <f>MID(B775,38,100)</f>
        <v>(4_SL_DEF)</v>
      </c>
      <c r="F775" s="3">
        <v>0</v>
      </c>
      <c r="G775" t="s">
        <v>1580</v>
      </c>
    </row>
    <row r="776" spans="1:7" x14ac:dyDescent="0.35">
      <c r="A776" t="s">
        <v>1612</v>
      </c>
      <c r="B776" t="s">
        <v>1525</v>
      </c>
      <c r="C776" t="s">
        <v>1601</v>
      </c>
      <c r="D776" t="str">
        <f>LEFT(B776,36)</f>
        <v>S-64F Skycrane Default Configuration</v>
      </c>
      <c r="E776" t="str">
        <f>MID(B776,38,100)</f>
        <v>(5_SL_DEF)</v>
      </c>
      <c r="F776" s="3">
        <v>0</v>
      </c>
      <c r="G776" t="s">
        <v>1580</v>
      </c>
    </row>
    <row r="777" spans="1:7" x14ac:dyDescent="0.35">
      <c r="A777" t="s">
        <v>1612</v>
      </c>
      <c r="B777" t="s">
        <v>1426</v>
      </c>
      <c r="C777" t="s">
        <v>1601</v>
      </c>
      <c r="D777" t="str">
        <f>LEFT(B777,41)</f>
        <v>S-64F Skycrane Firefighting Configuration</v>
      </c>
      <c r="E777" t="s">
        <v>1579</v>
      </c>
      <c r="F777" s="3">
        <v>0</v>
      </c>
      <c r="G777" t="s">
        <v>1580</v>
      </c>
    </row>
    <row r="778" spans="1:7" x14ac:dyDescent="0.35">
      <c r="A778" t="s">
        <v>1612</v>
      </c>
      <c r="B778" t="s">
        <v>1427</v>
      </c>
      <c r="C778" t="s">
        <v>1601</v>
      </c>
      <c r="D778" t="str">
        <f>LEFT(B778,41)</f>
        <v>S-64F Skycrane Firefighting Configuration</v>
      </c>
      <c r="E778" t="str">
        <f>MID(B778,43,100)</f>
        <v>(1_RT)</v>
      </c>
      <c r="F778" s="3">
        <v>0</v>
      </c>
      <c r="G778" t="s">
        <v>1580</v>
      </c>
    </row>
    <row r="779" spans="1:7" x14ac:dyDescent="0.35">
      <c r="A779" t="s">
        <v>1612</v>
      </c>
      <c r="B779" t="s">
        <v>1428</v>
      </c>
      <c r="C779" t="s">
        <v>1601</v>
      </c>
      <c r="D779" t="str">
        <f>LEFT(B779,41)</f>
        <v>S-64F Skycrane Firefighting Configuration</v>
      </c>
      <c r="E779" t="str">
        <f>MID(B779,43,100)</f>
        <v>(3_RT)</v>
      </c>
      <c r="F779" s="3">
        <v>0</v>
      </c>
      <c r="G779" t="s">
        <v>1580</v>
      </c>
    </row>
    <row r="780" spans="1:7" x14ac:dyDescent="0.35">
      <c r="A780" t="s">
        <v>1612</v>
      </c>
      <c r="B780" t="s">
        <v>1429</v>
      </c>
      <c r="C780" t="s">
        <v>1601</v>
      </c>
      <c r="D780" t="str">
        <f>LEFT(B780,41)</f>
        <v>S-64F Skycrane Firefighting Configuration</v>
      </c>
      <c r="E780" t="str">
        <f>MID(B780,43,100)</f>
        <v>(4_RT)</v>
      </c>
      <c r="F780" s="3">
        <v>0</v>
      </c>
      <c r="G780" t="s">
        <v>1580</v>
      </c>
    </row>
    <row r="781" spans="1:7" x14ac:dyDescent="0.35">
      <c r="A781" t="s">
        <v>1612</v>
      </c>
      <c r="B781" t="s">
        <v>1430</v>
      </c>
      <c r="C781" t="s">
        <v>1601</v>
      </c>
      <c r="D781" t="str">
        <f>LEFT(B781,41)</f>
        <v>S-64F Skycrane Firefighting Configuration</v>
      </c>
      <c r="E781" t="str">
        <f>MID(B781,43,100)</f>
        <v>(5_RT)</v>
      </c>
      <c r="F781" s="3">
        <v>0</v>
      </c>
      <c r="G781" t="s">
        <v>1580</v>
      </c>
    </row>
    <row r="782" spans="1:7" x14ac:dyDescent="0.35">
      <c r="A782" t="s">
        <v>1612</v>
      </c>
      <c r="B782" t="s">
        <v>1546</v>
      </c>
      <c r="C782" t="s">
        <v>1601</v>
      </c>
      <c r="D782" t="str">
        <f>LEFT(B782,36)</f>
        <v>S-64F Skycrane Lifting Configuration</v>
      </c>
      <c r="E782" t="s">
        <v>1579</v>
      </c>
      <c r="F782" s="3">
        <v>0</v>
      </c>
      <c r="G782" t="s">
        <v>1580</v>
      </c>
    </row>
    <row r="783" spans="1:7" x14ac:dyDescent="0.35">
      <c r="A783" t="s">
        <v>1612</v>
      </c>
      <c r="B783" t="s">
        <v>1547</v>
      </c>
      <c r="C783" t="s">
        <v>1601</v>
      </c>
      <c r="D783" t="str">
        <f>LEFT(B783,36)</f>
        <v>S-64F Skycrane Lifting Configuration</v>
      </c>
      <c r="E783" t="str">
        <f>MID(B783,38,100)</f>
        <v>(1_SL)</v>
      </c>
      <c r="F783" s="3">
        <v>0</v>
      </c>
      <c r="G783" t="s">
        <v>1580</v>
      </c>
    </row>
    <row r="784" spans="1:7" x14ac:dyDescent="0.35">
      <c r="A784" t="s">
        <v>1612</v>
      </c>
      <c r="B784" t="s">
        <v>1548</v>
      </c>
      <c r="C784" t="s">
        <v>1601</v>
      </c>
      <c r="D784" t="str">
        <f>LEFT(B784,36)</f>
        <v>S-64F Skycrane Lifting Configuration</v>
      </c>
      <c r="E784" t="str">
        <f>MID(B784,38,100)</f>
        <v>(3_SL)</v>
      </c>
      <c r="F784" s="3">
        <v>0</v>
      </c>
      <c r="G784" t="s">
        <v>1580</v>
      </c>
    </row>
    <row r="785" spans="1:7" x14ac:dyDescent="0.35">
      <c r="A785" t="s">
        <v>1612</v>
      </c>
      <c r="B785" t="s">
        <v>1549</v>
      </c>
      <c r="C785" t="s">
        <v>1601</v>
      </c>
      <c r="D785" t="str">
        <f>LEFT(B785,36)</f>
        <v>S-64F Skycrane Lifting Configuration</v>
      </c>
      <c r="E785" t="str">
        <f>MID(B785,38,100)</f>
        <v>(4_SL)</v>
      </c>
      <c r="F785" s="3">
        <v>0</v>
      </c>
      <c r="G785" t="s">
        <v>1580</v>
      </c>
    </row>
    <row r="786" spans="1:7" x14ac:dyDescent="0.35">
      <c r="A786" t="s">
        <v>1612</v>
      </c>
      <c r="B786" t="s">
        <v>1550</v>
      </c>
      <c r="C786" t="s">
        <v>1601</v>
      </c>
      <c r="D786" t="str">
        <f>LEFT(B786,36)</f>
        <v>S-64F Skycrane Lifting Configuration</v>
      </c>
      <c r="E786" t="str">
        <f>MID(B786,38,100)</f>
        <v>(5_SL)</v>
      </c>
      <c r="F786" s="3">
        <v>0</v>
      </c>
      <c r="G786" t="s">
        <v>1580</v>
      </c>
    </row>
    <row r="787" spans="1:7" x14ac:dyDescent="0.35">
      <c r="A787" t="s">
        <v>1612</v>
      </c>
      <c r="B787" t="s">
        <v>753</v>
      </c>
      <c r="C787" t="s">
        <v>1577</v>
      </c>
      <c r="D787" t="str">
        <f>LEFT(B787,20)</f>
        <v>Skyship600 Passenger</v>
      </c>
      <c r="E787" t="s">
        <v>1579</v>
      </c>
      <c r="F787" s="3">
        <v>0</v>
      </c>
      <c r="G787" t="s">
        <v>1580</v>
      </c>
    </row>
    <row r="788" spans="1:7" x14ac:dyDescent="0.35">
      <c r="A788" t="s">
        <v>1612</v>
      </c>
      <c r="B788" t="s">
        <v>754</v>
      </c>
      <c r="C788" t="s">
        <v>1577</v>
      </c>
      <c r="D788" t="str">
        <f>LEFT(B788,20)</f>
        <v>Skyship600 Passenger</v>
      </c>
      <c r="E788" t="str">
        <f>MID(B788,22,100)</f>
        <v>(OFFICIAL_STATIC_01)</v>
      </c>
      <c r="F788" s="3">
        <v>0</v>
      </c>
      <c r="G788" t="s">
        <v>1580</v>
      </c>
    </row>
    <row r="789" spans="1:7" x14ac:dyDescent="0.35">
      <c r="A789" t="s">
        <v>1612</v>
      </c>
      <c r="B789" t="s">
        <v>215</v>
      </c>
      <c r="C789" t="s">
        <v>12</v>
      </c>
      <c r="D789" t="str">
        <f>LEFT(B789,24)</f>
        <v>Spirit of St. Louis</v>
      </c>
      <c r="E789" t="s">
        <v>1579</v>
      </c>
      <c r="F789" s="3">
        <v>0</v>
      </c>
      <c r="G789" t="s">
        <v>1575</v>
      </c>
    </row>
    <row r="790" spans="1:7" x14ac:dyDescent="0.35">
      <c r="A790" t="s">
        <v>1612</v>
      </c>
      <c r="B790" t="s">
        <v>216</v>
      </c>
      <c r="C790" t="s">
        <v>12</v>
      </c>
      <c r="D790" t="str">
        <f>LEFT(B790,20)</f>
        <v xml:space="preserve">Spirit of St. Louis </v>
      </c>
      <c r="E790" t="str">
        <f>MID(B790,21,100)</f>
        <v>(NYP)</v>
      </c>
      <c r="F790" s="3">
        <v>0</v>
      </c>
      <c r="G790" t="s">
        <v>1575</v>
      </c>
    </row>
    <row r="791" spans="1:7" x14ac:dyDescent="0.35">
      <c r="A791" t="s">
        <v>1612</v>
      </c>
      <c r="B791" t="s">
        <v>1080</v>
      </c>
      <c r="C791" t="s">
        <v>1577</v>
      </c>
      <c r="D791" t="str">
        <f>MID(B791,7,36)</f>
        <v>TBM 930 Passengers</v>
      </c>
      <c r="E791" t="s">
        <v>1579</v>
      </c>
      <c r="F791" s="3">
        <v>0</v>
      </c>
      <c r="G791" t="s">
        <v>1575</v>
      </c>
    </row>
    <row r="792" spans="1:7" x14ac:dyDescent="0.35">
      <c r="A792" t="s">
        <v>1612</v>
      </c>
      <c r="B792" t="s">
        <v>1081</v>
      </c>
      <c r="C792" t="s">
        <v>1577</v>
      </c>
      <c r="D792" t="str">
        <f>MID(B792,7,36)</f>
        <v>TBM 930 Passengers (01)</v>
      </c>
      <c r="E792" t="str">
        <f>MID(B792,26,100)</f>
        <v>(01)</v>
      </c>
      <c r="F792" s="3">
        <v>0</v>
      </c>
      <c r="G792" t="s">
        <v>1575</v>
      </c>
    </row>
    <row r="793" spans="1:7" x14ac:dyDescent="0.35">
      <c r="A793" t="s">
        <v>1612</v>
      </c>
      <c r="B793" t="s">
        <v>1082</v>
      </c>
      <c r="C793" t="s">
        <v>1577</v>
      </c>
      <c r="D793" t="str">
        <f>MID(B793,7,36)</f>
        <v>TBM 930 Passengers (DEFAULT)</v>
      </c>
      <c r="E793" t="str">
        <f>MID(B793,26,100)</f>
        <v>(DEFAULT)</v>
      </c>
      <c r="F793" s="3">
        <v>0</v>
      </c>
      <c r="G793" t="s">
        <v>1575</v>
      </c>
    </row>
    <row r="794" spans="1:7" x14ac:dyDescent="0.35">
      <c r="A794" t="s">
        <v>1612</v>
      </c>
      <c r="B794" t="s">
        <v>1083</v>
      </c>
      <c r="C794" t="s">
        <v>1577</v>
      </c>
      <c r="D794" t="str">
        <f>MID(B794,7,36)</f>
        <v>TBM 930 Passengers (KENMORE)</v>
      </c>
      <c r="E794" t="str">
        <f>MID(B794,26,100)</f>
        <v>(KENMORE)</v>
      </c>
      <c r="F794" s="3">
        <v>0</v>
      </c>
      <c r="G794" t="s">
        <v>1575</v>
      </c>
    </row>
    <row r="795" spans="1:7" x14ac:dyDescent="0.35">
      <c r="A795" t="s">
        <v>1612</v>
      </c>
      <c r="B795" t="s">
        <v>368</v>
      </c>
      <c r="C795" t="s">
        <v>12</v>
      </c>
      <c r="D795" t="s">
        <v>1622</v>
      </c>
      <c r="E795" t="str">
        <f>MID(B795,20,100)</f>
        <v>Livery Xbox Aviators Club</v>
      </c>
      <c r="F795" s="3">
        <v>0</v>
      </c>
      <c r="G795" t="s">
        <v>1580</v>
      </c>
    </row>
    <row r="796" spans="1:7" x14ac:dyDescent="0.35">
      <c r="A796" t="s">
        <v>1612</v>
      </c>
      <c r="B796" t="s">
        <v>369</v>
      </c>
      <c r="C796" t="s">
        <v>12</v>
      </c>
      <c r="D796" t="s">
        <v>1622</v>
      </c>
      <c r="E796" t="str">
        <f>MID(B796,20,100)</f>
        <v>Livery Aviators Club</v>
      </c>
      <c r="F796" s="3">
        <v>0</v>
      </c>
      <c r="G796" t="s">
        <v>1580</v>
      </c>
    </row>
    <row r="797" spans="1:7" x14ac:dyDescent="0.35">
      <c r="A797" t="s">
        <v>1612</v>
      </c>
      <c r="B797" t="s">
        <v>370</v>
      </c>
      <c r="C797" t="s">
        <v>12</v>
      </c>
      <c r="D797" t="s">
        <v>1622</v>
      </c>
      <c r="E797" t="s">
        <v>1579</v>
      </c>
      <c r="F797" s="3">
        <v>0</v>
      </c>
      <c r="G797" t="s">
        <v>1580</v>
      </c>
    </row>
    <row r="798" spans="1:7" x14ac:dyDescent="0.35">
      <c r="A798" t="s">
        <v>1612</v>
      </c>
      <c r="B798" t="s">
        <v>1306</v>
      </c>
      <c r="C798" t="s">
        <v>12</v>
      </c>
      <c r="D798" t="str">
        <f>MID(B798,11,27)</f>
        <v>Vision Jet Complete Seating</v>
      </c>
      <c r="E798" t="s">
        <v>1579</v>
      </c>
      <c r="F798" s="3">
        <v>0</v>
      </c>
      <c r="G798" t="s">
        <v>1582</v>
      </c>
    </row>
    <row r="799" spans="1:7" x14ac:dyDescent="0.35">
      <c r="A799" t="s">
        <v>1612</v>
      </c>
      <c r="B799" t="s">
        <v>1307</v>
      </c>
      <c r="C799" t="s">
        <v>12</v>
      </c>
      <c r="D799" t="str">
        <f>MID(B799,11,27)</f>
        <v>Vision Jet Complete Seating</v>
      </c>
      <c r="E799" t="str">
        <f>MID(B799,39,100)</f>
        <v>(APEX_CORSO_RED)</v>
      </c>
      <c r="F799" s="3">
        <v>0</v>
      </c>
      <c r="G799" t="s">
        <v>1582</v>
      </c>
    </row>
    <row r="800" spans="1:7" x14ac:dyDescent="0.35">
      <c r="A800" t="s">
        <v>1612</v>
      </c>
      <c r="B800" t="s">
        <v>1308</v>
      </c>
      <c r="C800" t="s">
        <v>12</v>
      </c>
      <c r="D800" t="str">
        <f>MID(B800,11,27)</f>
        <v>Vision Jet Complete Seating</v>
      </c>
      <c r="E800" t="str">
        <f>MID(B800,39,100)</f>
        <v>(ARRIVEE_ALPINE)</v>
      </c>
      <c r="F800" s="3">
        <v>0</v>
      </c>
      <c r="G800" t="s">
        <v>1582</v>
      </c>
    </row>
    <row r="801" spans="1:7" x14ac:dyDescent="0.35">
      <c r="A801" t="s">
        <v>1612</v>
      </c>
      <c r="B801" t="s">
        <v>1309</v>
      </c>
      <c r="C801" t="s">
        <v>12</v>
      </c>
      <c r="D801" t="str">
        <f>MID(B801,11,27)</f>
        <v>Vision Jet Complete Seating</v>
      </c>
      <c r="E801" t="str">
        <f>MID(B801,39,100)</f>
        <v>(ARRIVEE STELLAR)</v>
      </c>
      <c r="F801" s="3">
        <v>0</v>
      </c>
      <c r="G801" t="s">
        <v>1582</v>
      </c>
    </row>
    <row r="802" spans="1:7" x14ac:dyDescent="0.35">
      <c r="A802" t="s">
        <v>1612</v>
      </c>
      <c r="B802" t="s">
        <v>1310</v>
      </c>
      <c r="C802" t="s">
        <v>12</v>
      </c>
      <c r="D802" t="str">
        <f>MID(B802,11,27)</f>
        <v>Vision Jet Complete Seating</v>
      </c>
      <c r="E802" t="str">
        <f>MID(B802,39,100)</f>
        <v>(VITESSE_VISION_BLUE)</v>
      </c>
      <c r="F802" s="3">
        <v>0</v>
      </c>
      <c r="G802" t="s">
        <v>1582</v>
      </c>
    </row>
    <row r="803" spans="1:7" x14ac:dyDescent="0.35">
      <c r="A803" t="s">
        <v>1612</v>
      </c>
      <c r="B803" t="s">
        <v>1571</v>
      </c>
      <c r="C803" t="s">
        <v>12</v>
      </c>
      <c r="D803" t="str">
        <f>MID(B803,11,28)</f>
        <v>Vision Jet Executive Seating</v>
      </c>
      <c r="E803" t="s">
        <v>1579</v>
      </c>
      <c r="F803" s="3">
        <v>0</v>
      </c>
      <c r="G803" t="s">
        <v>1582</v>
      </c>
    </row>
    <row r="804" spans="1:7" x14ac:dyDescent="0.35">
      <c r="A804" t="s">
        <v>1612</v>
      </c>
      <c r="B804" t="s">
        <v>1585</v>
      </c>
      <c r="C804" t="s">
        <v>12</v>
      </c>
      <c r="D804" t="str">
        <f>MID(B804,11,28)</f>
        <v>Vision Jet Executive Seating</v>
      </c>
      <c r="E804" t="str">
        <f>MID(B804,40,100)</f>
        <v>(APEX_CORSO_RED)</v>
      </c>
      <c r="F804" s="3">
        <v>0</v>
      </c>
      <c r="G804" t="s">
        <v>1582</v>
      </c>
    </row>
    <row r="805" spans="1:7" x14ac:dyDescent="0.35">
      <c r="A805" t="s">
        <v>1612</v>
      </c>
      <c r="B805" t="s">
        <v>195</v>
      </c>
      <c r="C805" t="s">
        <v>12</v>
      </c>
      <c r="D805" t="str">
        <f>MID(B805,11,28)</f>
        <v>Vision Jet Executive Seating</v>
      </c>
      <c r="E805" t="str">
        <f>MID(B805,40,100)</f>
        <v>(ARRIVEE_ALPINE)</v>
      </c>
      <c r="F805" s="3">
        <v>0</v>
      </c>
      <c r="G805" t="s">
        <v>1582</v>
      </c>
    </row>
    <row r="806" spans="1:7" x14ac:dyDescent="0.35">
      <c r="A806" t="s">
        <v>1612</v>
      </c>
      <c r="B806" t="s">
        <v>196</v>
      </c>
      <c r="C806" t="s">
        <v>12</v>
      </c>
      <c r="D806" t="str">
        <f>MID(B806,11,28)</f>
        <v>Vision Jet Executive Seating</v>
      </c>
      <c r="E806" t="str">
        <f>MID(B806,40,100)</f>
        <v>(ARRIVEE_STELLAR)</v>
      </c>
      <c r="F806" s="3">
        <v>0</v>
      </c>
      <c r="G806" t="s">
        <v>1582</v>
      </c>
    </row>
    <row r="807" spans="1:7" x14ac:dyDescent="0.35">
      <c r="A807" t="s">
        <v>1612</v>
      </c>
      <c r="B807" t="s">
        <v>197</v>
      </c>
      <c r="C807" t="s">
        <v>12</v>
      </c>
      <c r="D807" t="str">
        <f>MID(B807,11,28)</f>
        <v>Vision Jet Executive Seating</v>
      </c>
      <c r="E807" t="str">
        <f>MID(B807,40,100)</f>
        <v>(VITESSE_VISION_BLUE)</v>
      </c>
      <c r="F807" s="3">
        <v>0</v>
      </c>
      <c r="G807" t="s">
        <v>1582</v>
      </c>
    </row>
    <row r="808" spans="1:7" x14ac:dyDescent="0.35">
      <c r="A808" t="s">
        <v>1612</v>
      </c>
      <c r="B808" t="s">
        <v>1052</v>
      </c>
      <c r="C808" t="s">
        <v>12</v>
      </c>
      <c r="D808" t="str">
        <f>MID(B808,11,100)</f>
        <v>Vision Jet Family Seating</v>
      </c>
      <c r="E808" t="s">
        <v>1579</v>
      </c>
      <c r="F808" s="3">
        <v>0</v>
      </c>
      <c r="G808" t="s">
        <v>1582</v>
      </c>
    </row>
    <row r="809" spans="1:7" x14ac:dyDescent="0.35">
      <c r="A809" t="s">
        <v>1612</v>
      </c>
      <c r="B809" t="s">
        <v>1053</v>
      </c>
      <c r="C809" t="s">
        <v>12</v>
      </c>
      <c r="D809" t="str">
        <f>MID(B809,11,26)</f>
        <v xml:space="preserve">Vision Jet Family Seating </v>
      </c>
      <c r="E809" t="str">
        <f>MID(B809,37,100)</f>
        <v>(APEX_CORSO_RED)</v>
      </c>
      <c r="F809" s="3">
        <v>0</v>
      </c>
      <c r="G809" t="s">
        <v>1582</v>
      </c>
    </row>
    <row r="810" spans="1:7" x14ac:dyDescent="0.35">
      <c r="A810" t="s">
        <v>1612</v>
      </c>
      <c r="B810" t="s">
        <v>1054</v>
      </c>
      <c r="C810" t="s">
        <v>12</v>
      </c>
      <c r="D810" t="str">
        <f>MID(B810,11,26)</f>
        <v xml:space="preserve">Vision Jet Family Seating </v>
      </c>
      <c r="E810" t="str">
        <f>MID(B810,37,100)</f>
        <v>(ARRIVEE_ALPINE)</v>
      </c>
      <c r="F810" s="3">
        <v>0</v>
      </c>
      <c r="G810" t="s">
        <v>1582</v>
      </c>
    </row>
    <row r="811" spans="1:7" x14ac:dyDescent="0.35">
      <c r="A811" t="s">
        <v>1612</v>
      </c>
      <c r="B811" t="s">
        <v>1055</v>
      </c>
      <c r="C811" t="s">
        <v>12</v>
      </c>
      <c r="D811" t="str">
        <f>MID(B811,11,26)</f>
        <v xml:space="preserve">Vision Jet Family Seating </v>
      </c>
      <c r="E811" t="str">
        <f>MID(B811,37,100)</f>
        <v>(ARRIVEE_STELLAR)</v>
      </c>
      <c r="F811" s="3">
        <v>0</v>
      </c>
      <c r="G811" t="s">
        <v>1582</v>
      </c>
    </row>
    <row r="812" spans="1:7" x14ac:dyDescent="0.35">
      <c r="A812" t="s">
        <v>1612</v>
      </c>
      <c r="B812" t="s">
        <v>1599</v>
      </c>
      <c r="C812" t="s">
        <v>12</v>
      </c>
      <c r="D812" t="str">
        <f>MID(B812,11,26)</f>
        <v xml:space="preserve">Vision Jet Family Seating </v>
      </c>
      <c r="E812" t="str">
        <f>MID(B812,37,100)</f>
        <v>(VITESSE_VISION_BLUE)</v>
      </c>
      <c r="F812" s="3">
        <v>0</v>
      </c>
      <c r="G812" t="s">
        <v>1582</v>
      </c>
    </row>
    <row r="813" spans="1:7" x14ac:dyDescent="0.35">
      <c r="A813" t="s">
        <v>1612</v>
      </c>
      <c r="B813" t="s">
        <v>143</v>
      </c>
      <c r="C813" t="s">
        <v>12</v>
      </c>
      <c r="D813" t="str">
        <f>LEFT(B813,18)</f>
        <v>Wright Flyer</v>
      </c>
      <c r="E813" t="s">
        <v>1579</v>
      </c>
      <c r="F813" s="3">
        <v>0</v>
      </c>
      <c r="G813" t="s">
        <v>1576</v>
      </c>
    </row>
    <row r="814" spans="1:7" x14ac:dyDescent="0.35">
      <c r="A814" t="s">
        <v>1612</v>
      </c>
      <c r="B814" t="s">
        <v>388</v>
      </c>
      <c r="C814" t="s">
        <v>1577</v>
      </c>
      <c r="D814" t="str">
        <f>LEFT(B814,4)</f>
        <v>XCub</v>
      </c>
      <c r="E814" t="str">
        <f>MID(B814,6,100)</f>
        <v>Passengers</v>
      </c>
      <c r="F814" s="3">
        <v>0</v>
      </c>
      <c r="G814" t="s">
        <v>1575</v>
      </c>
    </row>
    <row r="815" spans="1:7" x14ac:dyDescent="0.35">
      <c r="A815" t="s">
        <v>1612</v>
      </c>
      <c r="B815" t="s">
        <v>389</v>
      </c>
      <c r="C815" t="s">
        <v>1577</v>
      </c>
      <c r="D815" t="str">
        <f>LEFT(B815,4)</f>
        <v>XCub</v>
      </c>
      <c r="E815" t="str">
        <f>MID(B815,6,100)</f>
        <v>Passengers (AERIALAD_STATIC_01)</v>
      </c>
      <c r="F815" s="3">
        <v>0</v>
      </c>
      <c r="G815" t="s">
        <v>1575</v>
      </c>
    </row>
    <row r="816" spans="1:7" x14ac:dyDescent="0.35">
      <c r="A816" t="s">
        <v>1612</v>
      </c>
      <c r="B816" t="s">
        <v>390</v>
      </c>
      <c r="C816" t="s">
        <v>1577</v>
      </c>
      <c r="D816" t="str">
        <f>LEFT(B816,4)</f>
        <v>XCub</v>
      </c>
      <c r="E816" t="str">
        <f>MID(B816,6,100)</f>
        <v>Passengers (FLIGHTSEEING_ADAPTIVERGNL_01)</v>
      </c>
      <c r="F816" s="3">
        <v>0</v>
      </c>
      <c r="G816" t="s">
        <v>1575</v>
      </c>
    </row>
    <row r="817" spans="1:7" x14ac:dyDescent="0.35">
      <c r="A817" t="s">
        <v>1612</v>
      </c>
      <c r="B817" t="s">
        <v>391</v>
      </c>
      <c r="C817" t="s">
        <v>1577</v>
      </c>
      <c r="D817" t="str">
        <f>LEFT(B817,4)</f>
        <v>XCub</v>
      </c>
      <c r="E817" t="str">
        <f>MID(B817,6,100)</f>
        <v>Passengers (FLIGHTSEEING_ADAPTIVERGNL_02)</v>
      </c>
      <c r="F817" s="3">
        <v>0</v>
      </c>
      <c r="G817" t="s">
        <v>1575</v>
      </c>
    </row>
    <row r="818" spans="1:7" x14ac:dyDescent="0.35">
      <c r="A818" t="s">
        <v>1612</v>
      </c>
      <c r="B818" t="s">
        <v>392</v>
      </c>
      <c r="C818" t="s">
        <v>1577</v>
      </c>
      <c r="D818" t="str">
        <f>LEFT(B818,4)</f>
        <v>XCub</v>
      </c>
      <c r="E818" t="str">
        <f>MID(B818,6,100)</f>
        <v>Passengers (FLIGHTSEEING_ADAPTIVERGNL_03)</v>
      </c>
      <c r="F818" s="3">
        <v>0</v>
      </c>
      <c r="G818" t="s">
        <v>1575</v>
      </c>
    </row>
    <row r="819" spans="1:7" x14ac:dyDescent="0.35">
      <c r="A819" t="s">
        <v>1612</v>
      </c>
      <c r="B819" t="s">
        <v>393</v>
      </c>
      <c r="C819" t="s">
        <v>1577</v>
      </c>
      <c r="D819" t="str">
        <f>LEFT(B819,4)</f>
        <v>XCub</v>
      </c>
      <c r="E819" t="str">
        <f>MID(B819,6,100)</f>
        <v>Passengers (FLIGHTSEEING_ADAPTIVERGNL_04)</v>
      </c>
      <c r="F819" s="3">
        <v>0</v>
      </c>
      <c r="G819" t="s">
        <v>1575</v>
      </c>
    </row>
    <row r="820" spans="1:7" x14ac:dyDescent="0.35">
      <c r="A820" t="s">
        <v>1612</v>
      </c>
      <c r="B820" t="s">
        <v>394</v>
      </c>
      <c r="C820" t="s">
        <v>1577</v>
      </c>
      <c r="D820" t="str">
        <f>LEFT(B820,4)</f>
        <v>XCub</v>
      </c>
      <c r="E820" t="str">
        <f>MID(B820,6,100)</f>
        <v>Passengers (FLIGHTSEEING_ADAPTIVERGNL_05)</v>
      </c>
      <c r="F820" s="3">
        <v>0</v>
      </c>
      <c r="G820" t="s">
        <v>1575</v>
      </c>
    </row>
    <row r="821" spans="1:7" x14ac:dyDescent="0.35">
      <c r="A821" t="s">
        <v>1612</v>
      </c>
      <c r="B821" t="s">
        <v>395</v>
      </c>
      <c r="C821" t="s">
        <v>1577</v>
      </c>
      <c r="D821" t="str">
        <f>LEFT(B821,4)</f>
        <v>XCub</v>
      </c>
      <c r="E821" t="str">
        <f>MID(B821,6,100)</f>
        <v>Passengers (FLIGHTSEEING_ADAPTIVERGNL_06)</v>
      </c>
      <c r="F821" s="3">
        <v>0</v>
      </c>
      <c r="G821" t="s">
        <v>1575</v>
      </c>
    </row>
    <row r="822" spans="1:7" x14ac:dyDescent="0.35">
      <c r="A822" t="s">
        <v>1612</v>
      </c>
      <c r="B822" t="s">
        <v>396</v>
      </c>
      <c r="C822" t="s">
        <v>1577</v>
      </c>
      <c r="D822" t="str">
        <f>LEFT(B822,4)</f>
        <v>XCub</v>
      </c>
      <c r="E822" t="str">
        <f>MID(B822,6,100)</f>
        <v>Passengers (FLIGHTSEEING_ADAPTIVERGNL_07)</v>
      </c>
      <c r="F822" s="3">
        <v>0</v>
      </c>
      <c r="G822" t="s">
        <v>1575</v>
      </c>
    </row>
    <row r="823" spans="1:7" x14ac:dyDescent="0.35">
      <c r="A823" t="s">
        <v>1612</v>
      </c>
      <c r="B823" t="s">
        <v>397</v>
      </c>
      <c r="C823" t="s">
        <v>1577</v>
      </c>
      <c r="D823" t="str">
        <f>LEFT(B823,4)</f>
        <v>XCub</v>
      </c>
      <c r="E823" t="str">
        <f>MID(B823,6,100)</f>
        <v>Passengers (FLIGHTSEEING_ADAPTIVERGNL_08)</v>
      </c>
      <c r="F823" s="3">
        <v>0</v>
      </c>
      <c r="G823" t="s">
        <v>1575</v>
      </c>
    </row>
    <row r="824" spans="1:7" x14ac:dyDescent="0.35">
      <c r="A824" t="s">
        <v>1612</v>
      </c>
      <c r="B824" t="s">
        <v>398</v>
      </c>
      <c r="C824" t="s">
        <v>1577</v>
      </c>
      <c r="D824" t="str">
        <f>LEFT(B824,4)</f>
        <v>XCub</v>
      </c>
      <c r="E824" t="str">
        <f>MID(B824,6,100)</f>
        <v>Passengers (FLIGHTSEEING_ADAPTIVERGNL_09)</v>
      </c>
      <c r="F824" s="3">
        <v>0</v>
      </c>
      <c r="G824" t="s">
        <v>1575</v>
      </c>
    </row>
    <row r="825" spans="1:7" x14ac:dyDescent="0.35">
      <c r="A825" t="s">
        <v>1612</v>
      </c>
      <c r="B825" t="s">
        <v>399</v>
      </c>
      <c r="C825" t="s">
        <v>1577</v>
      </c>
      <c r="D825" t="str">
        <f>LEFT(B825,4)</f>
        <v>XCub</v>
      </c>
      <c r="E825" t="str">
        <f>MID(B825,6,100)</f>
        <v>Passengers (FLIGHTSEEING_ADAPTIVERGNL_10)</v>
      </c>
      <c r="F825" s="3">
        <v>0</v>
      </c>
      <c r="G825" t="s">
        <v>1575</v>
      </c>
    </row>
    <row r="826" spans="1:7" x14ac:dyDescent="0.35">
      <c r="A826" t="s">
        <v>1612</v>
      </c>
      <c r="B826" t="s">
        <v>400</v>
      </c>
      <c r="C826" t="s">
        <v>1577</v>
      </c>
      <c r="D826" t="str">
        <f>LEFT(B826,4)</f>
        <v>XCub</v>
      </c>
      <c r="E826" t="str">
        <f>MID(B826,6,100)</f>
        <v>Passengers (FLIGHTSEEING FREELANCE_01)</v>
      </c>
      <c r="F826" s="3">
        <v>0</v>
      </c>
      <c r="G826" t="s">
        <v>1575</v>
      </c>
    </row>
    <row r="827" spans="1:7" x14ac:dyDescent="0.35">
      <c r="A827" t="s">
        <v>1612</v>
      </c>
      <c r="B827" t="s">
        <v>401</v>
      </c>
      <c r="C827" t="s">
        <v>1577</v>
      </c>
      <c r="D827" t="str">
        <f>LEFT(B827,4)</f>
        <v>XCub</v>
      </c>
      <c r="E827" t="str">
        <f>MID(B827,6,100)</f>
        <v>Passengers (FLIGHTSEEING_STATIC_01)</v>
      </c>
      <c r="F827" s="3">
        <v>0</v>
      </c>
      <c r="G827" t="s">
        <v>1575</v>
      </c>
    </row>
    <row r="828" spans="1:7" x14ac:dyDescent="0.35">
      <c r="A828" t="s">
        <v>1612</v>
      </c>
      <c r="B828" t="s">
        <v>402</v>
      </c>
      <c r="C828" t="s">
        <v>1577</v>
      </c>
      <c r="D828" t="str">
        <f>LEFT(B828,4)</f>
        <v>XCub</v>
      </c>
      <c r="E828" t="str">
        <f>MID(B828,6,100)</f>
        <v>Passengers (FLIGHTSEEING_STATIC_02)</v>
      </c>
      <c r="F828" s="3">
        <v>0</v>
      </c>
      <c r="G828" t="s">
        <v>1575</v>
      </c>
    </row>
    <row r="829" spans="1:7" x14ac:dyDescent="0.35">
      <c r="A829" t="s">
        <v>1612</v>
      </c>
      <c r="B829" t="s">
        <v>403</v>
      </c>
      <c r="C829" t="s">
        <v>1577</v>
      </c>
      <c r="D829" t="str">
        <f>LEFT(B829,4)</f>
        <v>XCub</v>
      </c>
      <c r="E829" t="str">
        <f>MID(B829,6,100)</f>
        <v>Passengers (FLIGHTSEEING_STATIC_03)</v>
      </c>
      <c r="F829" s="3">
        <v>0</v>
      </c>
      <c r="G829" t="s">
        <v>1575</v>
      </c>
    </row>
    <row r="830" spans="1:7" x14ac:dyDescent="0.35">
      <c r="A830" t="s">
        <v>1612</v>
      </c>
      <c r="B830" t="s">
        <v>404</v>
      </c>
      <c r="C830" t="s">
        <v>1577</v>
      </c>
      <c r="D830" t="str">
        <f>LEFT(B830,4)</f>
        <v>XCub</v>
      </c>
      <c r="E830" t="str">
        <f>MID(B830,6,100)</f>
        <v>Passengers (FLIGHTSEEING_STATIC_04)</v>
      </c>
      <c r="F830" s="3">
        <v>0</v>
      </c>
      <c r="G830" t="s">
        <v>1575</v>
      </c>
    </row>
    <row r="831" spans="1:7" x14ac:dyDescent="0.35">
      <c r="A831" t="s">
        <v>1612</v>
      </c>
      <c r="B831" t="s">
        <v>405</v>
      </c>
      <c r="C831" t="s">
        <v>1577</v>
      </c>
      <c r="D831" t="str">
        <f>LEFT(B831,4)</f>
        <v>XCub</v>
      </c>
      <c r="E831" t="str">
        <f>MID(B831,6,100)</f>
        <v>Passengers (FLIGHTSEEING_STATIC_05)</v>
      </c>
      <c r="F831" s="3">
        <v>0</v>
      </c>
      <c r="G831" t="s">
        <v>1575</v>
      </c>
    </row>
    <row r="832" spans="1:7" x14ac:dyDescent="0.35">
      <c r="A832" t="s">
        <v>1612</v>
      </c>
      <c r="B832" t="s">
        <v>406</v>
      </c>
      <c r="C832" t="s">
        <v>1577</v>
      </c>
      <c r="D832" t="str">
        <f>LEFT(B832,4)</f>
        <v>XCub</v>
      </c>
      <c r="E832" t="str">
        <f>MID(B832,6,100)</f>
        <v>Passengers (OFFICIAL_STATIC_01)</v>
      </c>
      <c r="F832" s="3">
        <v>0</v>
      </c>
      <c r="G832" t="s">
        <v>1575</v>
      </c>
    </row>
    <row r="833" spans="1:7" x14ac:dyDescent="0.35">
      <c r="A833" t="s">
        <v>1612</v>
      </c>
      <c r="B833" t="s">
        <v>407</v>
      </c>
      <c r="C833" t="s">
        <v>1577</v>
      </c>
      <c r="D833" t="str">
        <f>LEFT(B833,4)</f>
        <v>XCub</v>
      </c>
      <c r="E833" t="str">
        <f>MID(B833,6,100)</f>
        <v>Passengers (RESCUE ADAPTIVEINTL_01)</v>
      </c>
      <c r="F833" s="3">
        <v>0</v>
      </c>
      <c r="G833" t="s">
        <v>1575</v>
      </c>
    </row>
    <row r="834" spans="1:7" x14ac:dyDescent="0.35">
      <c r="A834" t="s">
        <v>1612</v>
      </c>
      <c r="B834" t="s">
        <v>408</v>
      </c>
      <c r="C834" t="s">
        <v>1577</v>
      </c>
      <c r="D834" t="str">
        <f>LEFT(B834,4)</f>
        <v>XCub</v>
      </c>
      <c r="E834" t="str">
        <f>MID(B834,6,100)</f>
        <v>Passengers (RESCUE FREELANCE_01)</v>
      </c>
      <c r="F834" s="3">
        <v>0</v>
      </c>
      <c r="G834" t="s">
        <v>1575</v>
      </c>
    </row>
    <row r="835" spans="1:7" x14ac:dyDescent="0.35">
      <c r="A835" t="s">
        <v>1612</v>
      </c>
      <c r="B835" t="s">
        <v>409</v>
      </c>
      <c r="C835" t="s">
        <v>1577</v>
      </c>
      <c r="D835" t="str">
        <f>LEFT(B835,4)</f>
        <v>XCub</v>
      </c>
      <c r="E835" t="str">
        <f>MID(B835,6,100)</f>
        <v>Passengers (TACAERO_STATIC_01)</v>
      </c>
      <c r="F835" s="3">
        <v>0</v>
      </c>
      <c r="G835" t="s">
        <v>1575</v>
      </c>
    </row>
    <row r="836" spans="1:7" x14ac:dyDescent="0.35">
      <c r="A836" t="s">
        <v>1612</v>
      </c>
      <c r="B836" t="s">
        <v>1025</v>
      </c>
      <c r="C836" t="s">
        <v>1577</v>
      </c>
      <c r="D836" t="str">
        <f>LEFT(B836,23)</f>
        <v>XCub Aerial Advertising</v>
      </c>
      <c r="E836" t="s">
        <v>1579</v>
      </c>
      <c r="F836" s="3">
        <v>0</v>
      </c>
      <c r="G836" t="s">
        <v>1575</v>
      </c>
    </row>
    <row r="837" spans="1:7" x14ac:dyDescent="0.35">
      <c r="A837" t="s">
        <v>1612</v>
      </c>
      <c r="B837" t="s">
        <v>1026</v>
      </c>
      <c r="C837" t="s">
        <v>1577</v>
      </c>
      <c r="D837" t="str">
        <f>LEFT(B837,23)</f>
        <v>XCub Aerial Advertising</v>
      </c>
      <c r="E837" t="str">
        <f>MID(B837,25,100)</f>
        <v>(AERIALAD_STATIC_01)</v>
      </c>
      <c r="F837" s="3">
        <v>0</v>
      </c>
      <c r="G837" t="s">
        <v>1575</v>
      </c>
    </row>
    <row r="838" spans="1:7" x14ac:dyDescent="0.35">
      <c r="A838" t="s">
        <v>1612</v>
      </c>
      <c r="B838" t="s">
        <v>1027</v>
      </c>
      <c r="C838" t="s">
        <v>1577</v>
      </c>
      <c r="D838" t="str">
        <f>LEFT(B838,23)</f>
        <v>XCub Aerial Advertising</v>
      </c>
      <c r="E838" t="str">
        <f>MID(B838,25,100)</f>
        <v>(FLIGHTSEEING_ADAPTIVERGNL_01)</v>
      </c>
      <c r="F838" s="3">
        <v>0</v>
      </c>
      <c r="G838" t="s">
        <v>1575</v>
      </c>
    </row>
    <row r="839" spans="1:7" x14ac:dyDescent="0.35">
      <c r="A839" t="s">
        <v>1612</v>
      </c>
      <c r="B839" t="s">
        <v>1028</v>
      </c>
      <c r="C839" t="s">
        <v>1577</v>
      </c>
      <c r="D839" t="str">
        <f>LEFT(B839,23)</f>
        <v>XCub Aerial Advertising</v>
      </c>
      <c r="E839" t="str">
        <f>MID(B839,25,100)</f>
        <v>(FLIGHTSEEING_ADAPTIVERGNL_02)</v>
      </c>
      <c r="F839" s="3">
        <v>0</v>
      </c>
      <c r="G839" t="s">
        <v>1575</v>
      </c>
    </row>
    <row r="840" spans="1:7" x14ac:dyDescent="0.35">
      <c r="A840" t="s">
        <v>1612</v>
      </c>
      <c r="B840" t="s">
        <v>1029</v>
      </c>
      <c r="C840" t="s">
        <v>1577</v>
      </c>
      <c r="D840" t="str">
        <f>LEFT(B840,23)</f>
        <v>XCub Aerial Advertising</v>
      </c>
      <c r="E840" t="str">
        <f>MID(B840,25,100)</f>
        <v>(FLIGHTSEEING_ADAPTIVERGNL_03)</v>
      </c>
      <c r="F840" s="3">
        <v>0</v>
      </c>
      <c r="G840" t="s">
        <v>1575</v>
      </c>
    </row>
    <row r="841" spans="1:7" x14ac:dyDescent="0.35">
      <c r="A841" t="s">
        <v>1612</v>
      </c>
      <c r="B841" t="s">
        <v>1030</v>
      </c>
      <c r="C841" t="s">
        <v>1577</v>
      </c>
      <c r="D841" t="str">
        <f>LEFT(B841,23)</f>
        <v>XCub Aerial Advertising</v>
      </c>
      <c r="E841" t="str">
        <f>MID(B841,25,100)</f>
        <v>(FLIGHTSEEING_ADAPTIVERGNL_04)</v>
      </c>
      <c r="F841" s="3">
        <v>0</v>
      </c>
      <c r="G841" t="s">
        <v>1575</v>
      </c>
    </row>
    <row r="842" spans="1:7" x14ac:dyDescent="0.35">
      <c r="A842" t="s">
        <v>1612</v>
      </c>
      <c r="B842" t="s">
        <v>1031</v>
      </c>
      <c r="C842" t="s">
        <v>1577</v>
      </c>
      <c r="D842" t="str">
        <f>LEFT(B842,23)</f>
        <v>XCub Aerial Advertising</v>
      </c>
      <c r="E842" t="str">
        <f>MID(B842,25,100)</f>
        <v>(FLIGHTSEEING_ADAPTIVERGNL_05)</v>
      </c>
      <c r="F842" s="3">
        <v>0</v>
      </c>
      <c r="G842" t="s">
        <v>1575</v>
      </c>
    </row>
    <row r="843" spans="1:7" x14ac:dyDescent="0.35">
      <c r="A843" t="s">
        <v>1612</v>
      </c>
      <c r="B843" t="s">
        <v>1032</v>
      </c>
      <c r="C843" t="s">
        <v>1577</v>
      </c>
      <c r="D843" t="str">
        <f>LEFT(B843,23)</f>
        <v>XCub Aerial Advertising</v>
      </c>
      <c r="E843" t="str">
        <f>MID(B843,25,100)</f>
        <v>(FLIGHTSEEING_ADAPTIVERGNL_06)</v>
      </c>
      <c r="F843" s="3">
        <v>0</v>
      </c>
      <c r="G843" t="s">
        <v>1575</v>
      </c>
    </row>
    <row r="844" spans="1:7" x14ac:dyDescent="0.35">
      <c r="A844" t="s">
        <v>1612</v>
      </c>
      <c r="B844" t="s">
        <v>1033</v>
      </c>
      <c r="C844" t="s">
        <v>1577</v>
      </c>
      <c r="D844" t="str">
        <f>LEFT(B844,23)</f>
        <v>XCub Aerial Advertising</v>
      </c>
      <c r="E844" t="str">
        <f>MID(B844,25,100)</f>
        <v>(FLIGHTSEEING_ADAPTIVERGNL_07)</v>
      </c>
      <c r="F844" s="3">
        <v>0</v>
      </c>
      <c r="G844" t="s">
        <v>1575</v>
      </c>
    </row>
    <row r="845" spans="1:7" x14ac:dyDescent="0.35">
      <c r="A845" t="s">
        <v>1612</v>
      </c>
      <c r="B845" t="s">
        <v>1034</v>
      </c>
      <c r="C845" t="s">
        <v>1577</v>
      </c>
      <c r="D845" t="str">
        <f>LEFT(B845,23)</f>
        <v>XCub Aerial Advertising</v>
      </c>
      <c r="E845" t="str">
        <f>MID(B845,25,100)</f>
        <v>(FLIGHTSEEING_ADAPTIVERGNL_08)</v>
      </c>
      <c r="F845" s="3">
        <v>0</v>
      </c>
      <c r="G845" t="s">
        <v>1575</v>
      </c>
    </row>
    <row r="846" spans="1:7" x14ac:dyDescent="0.35">
      <c r="A846" t="s">
        <v>1612</v>
      </c>
      <c r="B846" t="s">
        <v>1035</v>
      </c>
      <c r="C846" t="s">
        <v>1577</v>
      </c>
      <c r="D846" t="str">
        <f>LEFT(B846,23)</f>
        <v>XCub Aerial Advertising</v>
      </c>
      <c r="E846" t="str">
        <f>MID(B846,25,100)</f>
        <v>(FLIGHTSEEING_ADAPTIVERGNL_09)</v>
      </c>
      <c r="F846" s="3">
        <v>0</v>
      </c>
      <c r="G846" t="s">
        <v>1575</v>
      </c>
    </row>
    <row r="847" spans="1:7" x14ac:dyDescent="0.35">
      <c r="A847" t="s">
        <v>1612</v>
      </c>
      <c r="B847" t="s">
        <v>1036</v>
      </c>
      <c r="C847" t="s">
        <v>1577</v>
      </c>
      <c r="D847" t="str">
        <f>LEFT(B847,23)</f>
        <v>XCub Aerial Advertising</v>
      </c>
      <c r="E847" t="str">
        <f>MID(B847,25,100)</f>
        <v>(FLIGHTSEEING_ADAPTIVERGNL_10)</v>
      </c>
      <c r="F847" s="3">
        <v>0</v>
      </c>
      <c r="G847" t="s">
        <v>1575</v>
      </c>
    </row>
    <row r="848" spans="1:7" x14ac:dyDescent="0.35">
      <c r="A848" t="s">
        <v>1612</v>
      </c>
      <c r="B848" t="s">
        <v>1037</v>
      </c>
      <c r="C848" t="s">
        <v>1577</v>
      </c>
      <c r="D848" t="str">
        <f>LEFT(B848,23)</f>
        <v>XCub Aerial Advertising</v>
      </c>
      <c r="E848" t="str">
        <f>MID(B848,25,100)</f>
        <v>(FLIGHTSEEING FREELANCE_01)</v>
      </c>
      <c r="F848" s="3">
        <v>0</v>
      </c>
      <c r="G848" t="s">
        <v>1575</v>
      </c>
    </row>
    <row r="849" spans="1:7" x14ac:dyDescent="0.35">
      <c r="A849" t="s">
        <v>1612</v>
      </c>
      <c r="B849" t="s">
        <v>1038</v>
      </c>
      <c r="C849" t="s">
        <v>1577</v>
      </c>
      <c r="D849" t="str">
        <f>LEFT(B849,23)</f>
        <v>XCub Aerial Advertising</v>
      </c>
      <c r="E849" t="str">
        <f>MID(B849,25,100)</f>
        <v>(FLIGHTSEEING_STATIC_01)</v>
      </c>
      <c r="F849" s="3">
        <v>0</v>
      </c>
      <c r="G849" t="s">
        <v>1575</v>
      </c>
    </row>
    <row r="850" spans="1:7" x14ac:dyDescent="0.35">
      <c r="A850" t="s">
        <v>1612</v>
      </c>
      <c r="B850" t="s">
        <v>1039</v>
      </c>
      <c r="C850" t="s">
        <v>1577</v>
      </c>
      <c r="D850" t="str">
        <f>LEFT(B850,23)</f>
        <v>XCub Aerial Advertising</v>
      </c>
      <c r="E850" t="str">
        <f>MID(B850,25,100)</f>
        <v>(FLIGHTSEEING_STATIC_02)</v>
      </c>
      <c r="F850" s="3">
        <v>0</v>
      </c>
      <c r="G850" t="s">
        <v>1575</v>
      </c>
    </row>
    <row r="851" spans="1:7" x14ac:dyDescent="0.35">
      <c r="A851" t="s">
        <v>1612</v>
      </c>
      <c r="B851" t="s">
        <v>1040</v>
      </c>
      <c r="C851" t="s">
        <v>1577</v>
      </c>
      <c r="D851" t="str">
        <f>LEFT(B851,23)</f>
        <v>XCub Aerial Advertising</v>
      </c>
      <c r="E851" t="str">
        <f>MID(B851,25,100)</f>
        <v>(FLIGHTSEEING_STATIC_03)</v>
      </c>
      <c r="F851" s="3">
        <v>0</v>
      </c>
      <c r="G851" t="s">
        <v>1575</v>
      </c>
    </row>
    <row r="852" spans="1:7" x14ac:dyDescent="0.35">
      <c r="A852" t="s">
        <v>1612</v>
      </c>
      <c r="B852" t="s">
        <v>1041</v>
      </c>
      <c r="C852" t="s">
        <v>1577</v>
      </c>
      <c r="D852" t="str">
        <f>LEFT(B852,23)</f>
        <v>XCub Aerial Advertising</v>
      </c>
      <c r="E852" t="str">
        <f>MID(B852,25,100)</f>
        <v>(FLIGHTSEEING_STATIC_04)</v>
      </c>
      <c r="F852" s="3">
        <v>0</v>
      </c>
      <c r="G852" t="s">
        <v>1575</v>
      </c>
    </row>
    <row r="853" spans="1:7" x14ac:dyDescent="0.35">
      <c r="A853" t="s">
        <v>1612</v>
      </c>
      <c r="B853" t="s">
        <v>1042</v>
      </c>
      <c r="C853" t="s">
        <v>1577</v>
      </c>
      <c r="D853" t="str">
        <f>LEFT(B853,23)</f>
        <v>XCub Aerial Advertising</v>
      </c>
      <c r="E853" t="str">
        <f>MID(B853,25,100)</f>
        <v>(FLIGHTSEEING_STATIC_05)</v>
      </c>
      <c r="F853" s="3">
        <v>0</v>
      </c>
      <c r="G853" t="s">
        <v>1575</v>
      </c>
    </row>
    <row r="854" spans="1:7" x14ac:dyDescent="0.35">
      <c r="A854" t="s">
        <v>1612</v>
      </c>
      <c r="B854" t="s">
        <v>1043</v>
      </c>
      <c r="C854" t="s">
        <v>1577</v>
      </c>
      <c r="D854" t="str">
        <f>LEFT(B854,23)</f>
        <v>XCub Aerial Advertising</v>
      </c>
      <c r="E854" t="str">
        <f>MID(B854,25,100)</f>
        <v>(OFFICIAL_STATIC_01)</v>
      </c>
      <c r="F854" s="3">
        <v>0</v>
      </c>
      <c r="G854" t="s">
        <v>1575</v>
      </c>
    </row>
    <row r="855" spans="1:7" x14ac:dyDescent="0.35">
      <c r="A855" t="s">
        <v>1612</v>
      </c>
      <c r="B855" t="s">
        <v>1044</v>
      </c>
      <c r="C855" t="s">
        <v>1577</v>
      </c>
      <c r="D855" t="str">
        <f>LEFT(B855,23)</f>
        <v>XCub Aerial Advertising</v>
      </c>
      <c r="E855" t="str">
        <f>MID(B855,25,100)</f>
        <v>(RESCUE ADAPTIVE INTL_01)</v>
      </c>
      <c r="F855" s="3">
        <v>0</v>
      </c>
      <c r="G855" t="s">
        <v>1575</v>
      </c>
    </row>
    <row r="856" spans="1:7" x14ac:dyDescent="0.35">
      <c r="A856" t="s">
        <v>1612</v>
      </c>
      <c r="B856" t="s">
        <v>1045</v>
      </c>
      <c r="C856" t="s">
        <v>1577</v>
      </c>
      <c r="D856" t="str">
        <f>LEFT(B856,23)</f>
        <v>XCub Aerial Advertising</v>
      </c>
      <c r="E856" t="str">
        <f>MID(B856,25,100)</f>
        <v>(RESCUE FREELANCE_01)</v>
      </c>
      <c r="F856" s="3">
        <v>0</v>
      </c>
      <c r="G856" t="s">
        <v>1575</v>
      </c>
    </row>
    <row r="857" spans="1:7" x14ac:dyDescent="0.35">
      <c r="A857" t="s">
        <v>1612</v>
      </c>
      <c r="B857" t="s">
        <v>1046</v>
      </c>
      <c r="C857" t="s">
        <v>1577</v>
      </c>
      <c r="D857" t="str">
        <f>LEFT(B857,23)</f>
        <v>XCub Aerial Advertising</v>
      </c>
      <c r="E857" t="str">
        <f>MID(B857,25,100)</f>
        <v>(TACAERO_STATIC_01)</v>
      </c>
      <c r="F857" s="3">
        <v>0</v>
      </c>
      <c r="G857" t="s">
        <v>1575</v>
      </c>
    </row>
    <row r="858" spans="1:7" x14ac:dyDescent="0.35">
      <c r="A858" t="s">
        <v>1612</v>
      </c>
      <c r="B858" t="s">
        <v>759</v>
      </c>
      <c r="C858" t="s">
        <v>1577</v>
      </c>
      <c r="D858" t="str">
        <f>LEFT(B858,28)</f>
        <v>XCub Passengers Big Wheels</v>
      </c>
      <c r="E858" t="s">
        <v>1579</v>
      </c>
      <c r="F858" s="3">
        <v>0</v>
      </c>
      <c r="G858" t="s">
        <v>1575</v>
      </c>
    </row>
    <row r="859" spans="1:7" x14ac:dyDescent="0.35">
      <c r="A859" t="s">
        <v>1612</v>
      </c>
      <c r="B859" t="s">
        <v>760</v>
      </c>
      <c r="C859" t="s">
        <v>1577</v>
      </c>
      <c r="D859" t="str">
        <f>LEFT(B859,26)</f>
        <v>XCub Passengers Big Wheels</v>
      </c>
      <c r="E859" t="str">
        <f>MID(B859,28,100)</f>
        <v>(AERIALAD_STATIC_01)</v>
      </c>
      <c r="F859" s="3">
        <v>0</v>
      </c>
      <c r="G859" t="s">
        <v>1575</v>
      </c>
    </row>
    <row r="860" spans="1:7" x14ac:dyDescent="0.35">
      <c r="A860" t="s">
        <v>1612</v>
      </c>
      <c r="B860" t="s">
        <v>761</v>
      </c>
      <c r="C860" t="s">
        <v>1577</v>
      </c>
      <c r="D860" t="str">
        <f>LEFT(B860,26)</f>
        <v>XCub Passengers Big Wheels</v>
      </c>
      <c r="E860" t="str">
        <f>MID(B860,28,100)</f>
        <v>(FLIGHTSEEING_ADAPTIVERGNL_01)</v>
      </c>
      <c r="F860" s="3">
        <v>0</v>
      </c>
      <c r="G860" t="s">
        <v>1575</v>
      </c>
    </row>
    <row r="861" spans="1:7" x14ac:dyDescent="0.35">
      <c r="A861" t="s">
        <v>1612</v>
      </c>
      <c r="B861" t="s">
        <v>762</v>
      </c>
      <c r="C861" t="s">
        <v>1577</v>
      </c>
      <c r="D861" t="str">
        <f>LEFT(B861,26)</f>
        <v>XCub Passengers Big Wheels</v>
      </c>
      <c r="E861" t="str">
        <f>MID(B861,28,100)</f>
        <v>(FLIGHTSEEING_ADAPTIVERGNL_02)</v>
      </c>
      <c r="F861" s="3">
        <v>0</v>
      </c>
      <c r="G861" t="s">
        <v>1575</v>
      </c>
    </row>
    <row r="862" spans="1:7" x14ac:dyDescent="0.35">
      <c r="A862" t="s">
        <v>1612</v>
      </c>
      <c r="B862" t="s">
        <v>763</v>
      </c>
      <c r="C862" t="s">
        <v>1577</v>
      </c>
      <c r="D862" t="str">
        <f>LEFT(B862,26)</f>
        <v>XCub Passengers Big Wheels</v>
      </c>
      <c r="E862" t="str">
        <f>MID(B862,28,100)</f>
        <v>(FLIGHTSEEING_ADAPTIVERGNL_03)</v>
      </c>
      <c r="F862" s="3">
        <v>0</v>
      </c>
      <c r="G862" t="s">
        <v>1575</v>
      </c>
    </row>
    <row r="863" spans="1:7" x14ac:dyDescent="0.35">
      <c r="A863" t="s">
        <v>1612</v>
      </c>
      <c r="B863" t="s">
        <v>764</v>
      </c>
      <c r="C863" t="s">
        <v>1577</v>
      </c>
      <c r="D863" t="str">
        <f>LEFT(B863,26)</f>
        <v>XCub Passengers Big Wheels</v>
      </c>
      <c r="E863" t="str">
        <f>MID(B863,28,100)</f>
        <v>(FLIGHTSEEING_ADAPTIVERGNL_04)</v>
      </c>
      <c r="F863" s="3">
        <v>0</v>
      </c>
      <c r="G863" t="s">
        <v>1575</v>
      </c>
    </row>
    <row r="864" spans="1:7" x14ac:dyDescent="0.35">
      <c r="A864" t="s">
        <v>1612</v>
      </c>
      <c r="B864" t="s">
        <v>765</v>
      </c>
      <c r="C864" t="s">
        <v>1577</v>
      </c>
      <c r="D864" t="str">
        <f>LEFT(B864,26)</f>
        <v>XCub Passengers Big Wheels</v>
      </c>
      <c r="E864" t="str">
        <f>MID(B864,28,100)</f>
        <v>(FLIGHTSEEING_ADAPTIVERGNL_05)</v>
      </c>
      <c r="F864" s="3">
        <v>0</v>
      </c>
      <c r="G864" t="s">
        <v>1575</v>
      </c>
    </row>
    <row r="865" spans="1:7" x14ac:dyDescent="0.35">
      <c r="A865" t="s">
        <v>1612</v>
      </c>
      <c r="B865" t="s">
        <v>766</v>
      </c>
      <c r="C865" t="s">
        <v>1577</v>
      </c>
      <c r="D865" t="str">
        <f>LEFT(B865,26)</f>
        <v>XCub Passengers Big Wheels</v>
      </c>
      <c r="E865" t="str">
        <f>MID(B865,28,100)</f>
        <v>(FLIGHTSEEING_ADAPTIVERGNL_06)</v>
      </c>
      <c r="F865" s="3">
        <v>0</v>
      </c>
      <c r="G865" t="s">
        <v>1575</v>
      </c>
    </row>
    <row r="866" spans="1:7" x14ac:dyDescent="0.35">
      <c r="A866" t="s">
        <v>1612</v>
      </c>
      <c r="B866" t="s">
        <v>767</v>
      </c>
      <c r="C866" t="s">
        <v>1577</v>
      </c>
      <c r="D866" t="str">
        <f>LEFT(B866,26)</f>
        <v>XCub Passengers Big Wheels</v>
      </c>
      <c r="E866" t="str">
        <f>MID(B866,28,100)</f>
        <v>(FLIGHTSEEING_ADAPTIVERGNL_07)</v>
      </c>
      <c r="F866" s="3">
        <v>0</v>
      </c>
      <c r="G866" t="s">
        <v>1575</v>
      </c>
    </row>
    <row r="867" spans="1:7" x14ac:dyDescent="0.35">
      <c r="A867" t="s">
        <v>1612</v>
      </c>
      <c r="B867" t="s">
        <v>768</v>
      </c>
      <c r="C867" t="s">
        <v>1577</v>
      </c>
      <c r="D867" t="str">
        <f>LEFT(B867,26)</f>
        <v>XCub Passengers Big Wheels</v>
      </c>
      <c r="E867" t="str">
        <f>MID(B867,28,100)</f>
        <v>(FLIGHTSEEING_ADAPTIVERGNL_08)</v>
      </c>
      <c r="F867" s="3">
        <v>0</v>
      </c>
      <c r="G867" t="s">
        <v>1575</v>
      </c>
    </row>
    <row r="868" spans="1:7" x14ac:dyDescent="0.35">
      <c r="A868" t="s">
        <v>1612</v>
      </c>
      <c r="B868" t="s">
        <v>769</v>
      </c>
      <c r="C868" t="s">
        <v>1577</v>
      </c>
      <c r="D868" t="str">
        <f>LEFT(B868,26)</f>
        <v>XCub Passengers Big Wheels</v>
      </c>
      <c r="E868" t="str">
        <f>MID(B868,28,100)</f>
        <v>(FLIGHTSEEING_ADAPTIVERGNL_09)</v>
      </c>
      <c r="F868" s="3">
        <v>0</v>
      </c>
      <c r="G868" t="s">
        <v>1575</v>
      </c>
    </row>
    <row r="869" spans="1:7" x14ac:dyDescent="0.35">
      <c r="A869" t="s">
        <v>1612</v>
      </c>
      <c r="B869" t="s">
        <v>770</v>
      </c>
      <c r="C869" t="s">
        <v>1577</v>
      </c>
      <c r="D869" t="str">
        <f>LEFT(B869,26)</f>
        <v>XCub Passengers Big Wheels</v>
      </c>
      <c r="E869" t="str">
        <f>MID(B869,28,100)</f>
        <v>(FLIGHTSEEING_ADAPTIVERGNL_10)</v>
      </c>
      <c r="F869" s="3">
        <v>0</v>
      </c>
      <c r="G869" t="s">
        <v>1575</v>
      </c>
    </row>
    <row r="870" spans="1:7" x14ac:dyDescent="0.35">
      <c r="A870" t="s">
        <v>1612</v>
      </c>
      <c r="B870" t="s">
        <v>771</v>
      </c>
      <c r="C870" t="s">
        <v>1577</v>
      </c>
      <c r="D870" t="str">
        <f>LEFT(B870,26)</f>
        <v>XCub Passengers Big Wheels</v>
      </c>
      <c r="E870" t="str">
        <f>MID(B870,28,100)</f>
        <v>(FLIGHTSEEING_FREELANCE_01)</v>
      </c>
      <c r="F870" s="3">
        <v>0</v>
      </c>
      <c r="G870" t="s">
        <v>1575</v>
      </c>
    </row>
    <row r="871" spans="1:7" x14ac:dyDescent="0.35">
      <c r="A871" t="s">
        <v>1612</v>
      </c>
      <c r="B871" t="s">
        <v>772</v>
      </c>
      <c r="C871" t="s">
        <v>1577</v>
      </c>
      <c r="D871" t="str">
        <f>LEFT(B871,26)</f>
        <v>XCub Passengers Big Wheels</v>
      </c>
      <c r="E871" t="str">
        <f>MID(B871,28,100)</f>
        <v>(FLIGHTSEEING_STATIC_01)</v>
      </c>
      <c r="F871" s="3">
        <v>0</v>
      </c>
      <c r="G871" t="s">
        <v>1575</v>
      </c>
    </row>
    <row r="872" spans="1:7" x14ac:dyDescent="0.35">
      <c r="A872" t="s">
        <v>1612</v>
      </c>
      <c r="B872" t="s">
        <v>773</v>
      </c>
      <c r="C872" t="s">
        <v>1577</v>
      </c>
      <c r="D872" t="str">
        <f>LEFT(B872,26)</f>
        <v>XCub Passengers Big Wheels</v>
      </c>
      <c r="E872" t="str">
        <f>MID(B872,28,100)</f>
        <v>(FLIGHTSEEING_STATIC_02)</v>
      </c>
      <c r="F872" s="3">
        <v>0</v>
      </c>
      <c r="G872" t="s">
        <v>1575</v>
      </c>
    </row>
    <row r="873" spans="1:7" x14ac:dyDescent="0.35">
      <c r="A873" t="s">
        <v>1612</v>
      </c>
      <c r="B873" t="s">
        <v>774</v>
      </c>
      <c r="C873" t="s">
        <v>1577</v>
      </c>
      <c r="D873" t="str">
        <f>LEFT(B873,26)</f>
        <v>XCub Passengers Big Wheels</v>
      </c>
      <c r="E873" t="str">
        <f>MID(B873,28,100)</f>
        <v>(FLIGHTSEEING_STATIC_03)</v>
      </c>
      <c r="F873" s="3">
        <v>0</v>
      </c>
      <c r="G873" t="s">
        <v>1575</v>
      </c>
    </row>
    <row r="874" spans="1:7" x14ac:dyDescent="0.35">
      <c r="A874" t="s">
        <v>1612</v>
      </c>
      <c r="B874" t="s">
        <v>775</v>
      </c>
      <c r="C874" t="s">
        <v>1577</v>
      </c>
      <c r="D874" t="str">
        <f>LEFT(B874,26)</f>
        <v>XCub Passengers Big Wheels</v>
      </c>
      <c r="E874" t="str">
        <f>MID(B874,28,100)</f>
        <v>(FLIGHTSEEING_STATIC_04)</v>
      </c>
      <c r="F874" s="3">
        <v>0</v>
      </c>
      <c r="G874" t="s">
        <v>1575</v>
      </c>
    </row>
    <row r="875" spans="1:7" x14ac:dyDescent="0.35">
      <c r="A875" t="s">
        <v>1612</v>
      </c>
      <c r="B875" t="s">
        <v>776</v>
      </c>
      <c r="C875" t="s">
        <v>1577</v>
      </c>
      <c r="D875" t="str">
        <f>LEFT(B875,26)</f>
        <v>XCub Passengers Big Wheels</v>
      </c>
      <c r="E875" t="str">
        <f>MID(B875,28,100)</f>
        <v>(FLIGHTSEEING_STATIC_05)</v>
      </c>
      <c r="F875" s="3">
        <v>0</v>
      </c>
      <c r="G875" t="s">
        <v>1575</v>
      </c>
    </row>
    <row r="876" spans="1:7" x14ac:dyDescent="0.35">
      <c r="A876" t="s">
        <v>1612</v>
      </c>
      <c r="B876" t="s">
        <v>777</v>
      </c>
      <c r="C876" t="s">
        <v>1577</v>
      </c>
      <c r="D876" t="str">
        <f>LEFT(B876,26)</f>
        <v>XCub Passengers Big Wheels</v>
      </c>
      <c r="E876" t="str">
        <f>MID(B876,28,100)</f>
        <v>(OFFICIAL_STATIC_01)</v>
      </c>
      <c r="F876" s="3">
        <v>0</v>
      </c>
      <c r="G876" t="s">
        <v>1575</v>
      </c>
    </row>
    <row r="877" spans="1:7" x14ac:dyDescent="0.35">
      <c r="A877" t="s">
        <v>1612</v>
      </c>
      <c r="B877" t="s">
        <v>778</v>
      </c>
      <c r="C877" t="s">
        <v>1577</v>
      </c>
      <c r="D877" t="str">
        <f>LEFT(B877,26)</f>
        <v>XCub Passengers Big Wheels</v>
      </c>
      <c r="E877" t="str">
        <f>MID(B877,28,100)</f>
        <v>(RESCUE ADAPTIVE INTL_01)</v>
      </c>
      <c r="F877" s="3">
        <v>0</v>
      </c>
      <c r="G877" t="s">
        <v>1575</v>
      </c>
    </row>
    <row r="878" spans="1:7" x14ac:dyDescent="0.35">
      <c r="A878" t="s">
        <v>1612</v>
      </c>
      <c r="B878" t="s">
        <v>779</v>
      </c>
      <c r="C878" t="s">
        <v>1577</v>
      </c>
      <c r="D878" t="str">
        <f>LEFT(B878,26)</f>
        <v>XCub Passengers Big Wheels</v>
      </c>
      <c r="E878" t="str">
        <f>MID(B878,28,100)</f>
        <v>(RESCUE FREELANCE_01)</v>
      </c>
      <c r="F878" s="3">
        <v>0</v>
      </c>
      <c r="G878" t="s">
        <v>1575</v>
      </c>
    </row>
    <row r="879" spans="1:7" x14ac:dyDescent="0.35">
      <c r="A879" t="s">
        <v>1612</v>
      </c>
      <c r="B879" t="s">
        <v>780</v>
      </c>
      <c r="C879" t="s">
        <v>1577</v>
      </c>
      <c r="D879" t="str">
        <f>LEFT(B879,26)</f>
        <v>XCub Passengers Big Wheels</v>
      </c>
      <c r="E879" t="str">
        <f>MID(B879,28,100)</f>
        <v>(TACAERO_STATIC_01)</v>
      </c>
      <c r="F879" s="3">
        <v>0</v>
      </c>
      <c r="G879" t="s">
        <v>1575</v>
      </c>
    </row>
    <row r="880" spans="1:7" x14ac:dyDescent="0.35">
      <c r="A880" t="s">
        <v>1612</v>
      </c>
      <c r="B880" t="s">
        <v>949</v>
      </c>
      <c r="C880" t="s">
        <v>1577</v>
      </c>
      <c r="D880" t="str">
        <f>LEFT(B880,22)</f>
        <v>XCub Passengers Floats</v>
      </c>
      <c r="E880" t="s">
        <v>1579</v>
      </c>
      <c r="F880" s="3">
        <v>0</v>
      </c>
      <c r="G880" t="s">
        <v>1575</v>
      </c>
    </row>
    <row r="881" spans="1:7" x14ac:dyDescent="0.35">
      <c r="A881" t="s">
        <v>1612</v>
      </c>
      <c r="B881" t="s">
        <v>950</v>
      </c>
      <c r="C881" t="s">
        <v>1577</v>
      </c>
      <c r="D881" t="str">
        <f>LEFT(B881,22)</f>
        <v>XCub Passengers Floats</v>
      </c>
      <c r="E881" t="str">
        <f>MID(B881,24,100)</f>
        <v>(AERIALAD_STATIC_01)</v>
      </c>
      <c r="F881" s="3">
        <v>0</v>
      </c>
      <c r="G881" t="s">
        <v>1575</v>
      </c>
    </row>
    <row r="882" spans="1:7" x14ac:dyDescent="0.35">
      <c r="A882" t="s">
        <v>1612</v>
      </c>
      <c r="B882" t="s">
        <v>951</v>
      </c>
      <c r="C882" t="s">
        <v>1577</v>
      </c>
      <c r="D882" t="str">
        <f>LEFT(B882,22)</f>
        <v>XCub Passengers Floats</v>
      </c>
      <c r="E882" t="str">
        <f>MID(B882,24,100)</f>
        <v>(FLIGHTSEEING_ADAPTIVERGNL_01)</v>
      </c>
      <c r="F882" s="3">
        <v>0</v>
      </c>
      <c r="G882" t="s">
        <v>1575</v>
      </c>
    </row>
    <row r="883" spans="1:7" x14ac:dyDescent="0.35">
      <c r="A883" t="s">
        <v>1612</v>
      </c>
      <c r="B883" t="s">
        <v>952</v>
      </c>
      <c r="C883" t="s">
        <v>1577</v>
      </c>
      <c r="D883" t="str">
        <f>LEFT(B883,22)</f>
        <v>XCub Passengers Floats</v>
      </c>
      <c r="E883" t="str">
        <f>MID(B883,24,100)</f>
        <v>(FLIGHTSEEING_ADAPTIVERGNL_02)</v>
      </c>
      <c r="F883" s="3">
        <v>0</v>
      </c>
      <c r="G883" t="s">
        <v>1575</v>
      </c>
    </row>
    <row r="884" spans="1:7" x14ac:dyDescent="0.35">
      <c r="A884" t="s">
        <v>1612</v>
      </c>
      <c r="B884" t="s">
        <v>953</v>
      </c>
      <c r="C884" t="s">
        <v>1577</v>
      </c>
      <c r="D884" t="str">
        <f>LEFT(B884,22)</f>
        <v>XCub Passengers Floats</v>
      </c>
      <c r="E884" t="str">
        <f>MID(B884,24,100)</f>
        <v>(FLIGHTSEEING_ADAPTIVERGNL_03)</v>
      </c>
      <c r="F884" s="3">
        <v>0</v>
      </c>
      <c r="G884" t="s">
        <v>1575</v>
      </c>
    </row>
    <row r="885" spans="1:7" x14ac:dyDescent="0.35">
      <c r="A885" t="s">
        <v>1612</v>
      </c>
      <c r="B885" t="s">
        <v>954</v>
      </c>
      <c r="C885" t="s">
        <v>1577</v>
      </c>
      <c r="D885" t="str">
        <f>LEFT(B885,22)</f>
        <v>XCub Passengers Floats</v>
      </c>
      <c r="E885" t="str">
        <f>MID(B885,24,100)</f>
        <v>(FLIGHTSEEING_ADAPTIVERGNL_04)</v>
      </c>
      <c r="F885" s="3">
        <v>0</v>
      </c>
      <c r="G885" t="s">
        <v>1575</v>
      </c>
    </row>
    <row r="886" spans="1:7" x14ac:dyDescent="0.35">
      <c r="A886" t="s">
        <v>1612</v>
      </c>
      <c r="B886" t="s">
        <v>955</v>
      </c>
      <c r="C886" t="s">
        <v>1577</v>
      </c>
      <c r="D886" t="str">
        <f>LEFT(B886,22)</f>
        <v>XCub Passengers Floats</v>
      </c>
      <c r="E886" t="str">
        <f>MID(B886,24,100)</f>
        <v>(FLIGHTSEEING_ADAPTIVERGNL_05)</v>
      </c>
      <c r="F886" s="3">
        <v>0</v>
      </c>
      <c r="G886" t="s">
        <v>1575</v>
      </c>
    </row>
    <row r="887" spans="1:7" x14ac:dyDescent="0.35">
      <c r="A887" t="s">
        <v>1612</v>
      </c>
      <c r="B887" t="s">
        <v>956</v>
      </c>
      <c r="C887" t="s">
        <v>1577</v>
      </c>
      <c r="D887" t="str">
        <f>LEFT(B887,22)</f>
        <v>XCub Passengers Floats</v>
      </c>
      <c r="E887" t="str">
        <f>MID(B887,24,100)</f>
        <v>(FLIGHTSEEING_ADAPTIVERGNL_06)</v>
      </c>
      <c r="F887" s="3">
        <v>0</v>
      </c>
      <c r="G887" t="s">
        <v>1575</v>
      </c>
    </row>
    <row r="888" spans="1:7" x14ac:dyDescent="0.35">
      <c r="A888" t="s">
        <v>1612</v>
      </c>
      <c r="B888" t="s">
        <v>957</v>
      </c>
      <c r="C888" t="s">
        <v>1577</v>
      </c>
      <c r="D888" t="str">
        <f>LEFT(B888,22)</f>
        <v>XCub Passengers Floats</v>
      </c>
      <c r="E888" t="str">
        <f>MID(B888,24,100)</f>
        <v>(FLIGHTSEEING_ADAPTIVERGNL_07)</v>
      </c>
      <c r="F888" s="3">
        <v>0</v>
      </c>
      <c r="G888" t="s">
        <v>1575</v>
      </c>
    </row>
    <row r="889" spans="1:7" x14ac:dyDescent="0.35">
      <c r="A889" t="s">
        <v>1612</v>
      </c>
      <c r="B889" t="s">
        <v>958</v>
      </c>
      <c r="C889" t="s">
        <v>1577</v>
      </c>
      <c r="D889" t="str">
        <f>LEFT(B889,22)</f>
        <v>XCub Passengers Floats</v>
      </c>
      <c r="E889" t="str">
        <f>MID(B889,24,100)</f>
        <v>(FLIGHTSEEING_ADAPTIVERGNL_08)</v>
      </c>
      <c r="F889" s="3">
        <v>0</v>
      </c>
      <c r="G889" t="s">
        <v>1575</v>
      </c>
    </row>
    <row r="890" spans="1:7" x14ac:dyDescent="0.35">
      <c r="A890" t="s">
        <v>1612</v>
      </c>
      <c r="B890" t="s">
        <v>959</v>
      </c>
      <c r="C890" t="s">
        <v>1577</v>
      </c>
      <c r="D890" t="str">
        <f>LEFT(B890,22)</f>
        <v>XCub Passengers Floats</v>
      </c>
      <c r="E890" t="str">
        <f>MID(B890,24,100)</f>
        <v>(FLIGHTSEEING_ADAPTIVERGNL_09)</v>
      </c>
      <c r="F890" s="3">
        <v>0</v>
      </c>
      <c r="G890" t="s">
        <v>1575</v>
      </c>
    </row>
    <row r="891" spans="1:7" x14ac:dyDescent="0.35">
      <c r="A891" t="s">
        <v>1612</v>
      </c>
      <c r="B891" t="s">
        <v>960</v>
      </c>
      <c r="C891" t="s">
        <v>1577</v>
      </c>
      <c r="D891" t="str">
        <f>LEFT(B891,22)</f>
        <v>XCub Passengers Floats</v>
      </c>
      <c r="E891" t="str">
        <f>MID(B891,24,100)</f>
        <v>(FLIGHTSEEING_ADAPTIVERGNL_10)</v>
      </c>
      <c r="F891" s="3">
        <v>0</v>
      </c>
      <c r="G891" t="s">
        <v>1575</v>
      </c>
    </row>
    <row r="892" spans="1:7" x14ac:dyDescent="0.35">
      <c r="A892" t="s">
        <v>1612</v>
      </c>
      <c r="B892" t="s">
        <v>961</v>
      </c>
      <c r="C892" t="s">
        <v>1577</v>
      </c>
      <c r="D892" t="str">
        <f>LEFT(B892,22)</f>
        <v>XCub Passengers Floats</v>
      </c>
      <c r="E892" t="str">
        <f>MID(B892,24,100)</f>
        <v>(FLIGHTSEEING FREELANCE_01)</v>
      </c>
      <c r="F892" s="3">
        <v>0</v>
      </c>
      <c r="G892" t="s">
        <v>1575</v>
      </c>
    </row>
    <row r="893" spans="1:7" x14ac:dyDescent="0.35">
      <c r="A893" t="s">
        <v>1612</v>
      </c>
      <c r="B893" t="s">
        <v>962</v>
      </c>
      <c r="C893" t="s">
        <v>1577</v>
      </c>
      <c r="D893" t="str">
        <f>LEFT(B893,22)</f>
        <v>XCub Passengers Floats</v>
      </c>
      <c r="E893" t="str">
        <f>MID(B893,24,100)</f>
        <v>(FLIGHTSEEING_STATIC_01)</v>
      </c>
      <c r="F893" s="3">
        <v>0</v>
      </c>
      <c r="G893" t="s">
        <v>1575</v>
      </c>
    </row>
    <row r="894" spans="1:7" x14ac:dyDescent="0.35">
      <c r="A894" t="s">
        <v>1612</v>
      </c>
      <c r="B894" t="s">
        <v>963</v>
      </c>
      <c r="C894" t="s">
        <v>1577</v>
      </c>
      <c r="D894" t="str">
        <f>LEFT(B894,22)</f>
        <v>XCub Passengers Floats</v>
      </c>
      <c r="E894" t="str">
        <f>MID(B894,24,100)</f>
        <v>(FLIGHTSEEING_STATIC_02)</v>
      </c>
      <c r="F894" s="3">
        <v>0</v>
      </c>
      <c r="G894" t="s">
        <v>1575</v>
      </c>
    </row>
    <row r="895" spans="1:7" x14ac:dyDescent="0.35">
      <c r="A895" t="s">
        <v>1612</v>
      </c>
      <c r="B895" t="s">
        <v>964</v>
      </c>
      <c r="C895" t="s">
        <v>1577</v>
      </c>
      <c r="D895" t="str">
        <f>LEFT(B895,22)</f>
        <v>XCub Passengers Floats</v>
      </c>
      <c r="E895" t="str">
        <f>MID(B895,24,100)</f>
        <v>(FLIGHTSEEING_STATIC_03)</v>
      </c>
      <c r="F895" s="3">
        <v>0</v>
      </c>
      <c r="G895" t="s">
        <v>1575</v>
      </c>
    </row>
    <row r="896" spans="1:7" x14ac:dyDescent="0.35">
      <c r="A896" t="s">
        <v>1612</v>
      </c>
      <c r="B896" t="s">
        <v>965</v>
      </c>
      <c r="C896" t="s">
        <v>1577</v>
      </c>
      <c r="D896" t="str">
        <f>LEFT(B896,22)</f>
        <v>XCub Passengers Floats</v>
      </c>
      <c r="E896" t="str">
        <f>MID(B896,24,100)</f>
        <v>(FLIGHTSEEING_STATIC_04)</v>
      </c>
      <c r="F896" s="3">
        <v>0</v>
      </c>
      <c r="G896" t="s">
        <v>1575</v>
      </c>
    </row>
    <row r="897" spans="1:7" x14ac:dyDescent="0.35">
      <c r="A897" t="s">
        <v>1612</v>
      </c>
      <c r="B897" t="s">
        <v>966</v>
      </c>
      <c r="C897" t="s">
        <v>1577</v>
      </c>
      <c r="D897" t="str">
        <f>LEFT(B897,22)</f>
        <v>XCub Passengers Floats</v>
      </c>
      <c r="E897" t="str">
        <f>MID(B897,24,100)</f>
        <v>(FLIGHTSEEING_STATIC_05)</v>
      </c>
      <c r="F897" s="3">
        <v>0</v>
      </c>
      <c r="G897" t="s">
        <v>1575</v>
      </c>
    </row>
    <row r="898" spans="1:7" x14ac:dyDescent="0.35">
      <c r="A898" t="s">
        <v>1612</v>
      </c>
      <c r="B898" t="s">
        <v>967</v>
      </c>
      <c r="C898" t="s">
        <v>1577</v>
      </c>
      <c r="D898" t="str">
        <f>LEFT(B898,22)</f>
        <v>XCub Passengers Floats</v>
      </c>
      <c r="E898" t="str">
        <f>MID(B898,24,100)</f>
        <v>(OFFICIAL_STATIC_01)</v>
      </c>
      <c r="F898" s="3">
        <v>0</v>
      </c>
      <c r="G898" t="s">
        <v>1575</v>
      </c>
    </row>
    <row r="899" spans="1:7" x14ac:dyDescent="0.35">
      <c r="A899" t="s">
        <v>1612</v>
      </c>
      <c r="B899" t="s">
        <v>968</v>
      </c>
      <c r="C899" t="s">
        <v>1577</v>
      </c>
      <c r="D899" t="str">
        <f>LEFT(B899,22)</f>
        <v>XCub Passengers Floats</v>
      </c>
      <c r="E899" t="str">
        <f>MID(B899,24,100)</f>
        <v>(RESCUE_ADAPTIVE INTL_01)</v>
      </c>
      <c r="F899" s="3">
        <v>0</v>
      </c>
      <c r="G899" t="s">
        <v>1575</v>
      </c>
    </row>
    <row r="900" spans="1:7" x14ac:dyDescent="0.35">
      <c r="A900" t="s">
        <v>1612</v>
      </c>
      <c r="B900" t="s">
        <v>969</v>
      </c>
      <c r="C900" t="s">
        <v>1577</v>
      </c>
      <c r="D900" t="str">
        <f>LEFT(B900,22)</f>
        <v>XCub Passengers Floats</v>
      </c>
      <c r="E900" t="str">
        <f>MID(B900,24,100)</f>
        <v>(RESCUE FREELANCE_01)</v>
      </c>
      <c r="F900" s="3">
        <v>0</v>
      </c>
      <c r="G900" t="s">
        <v>1575</v>
      </c>
    </row>
    <row r="901" spans="1:7" x14ac:dyDescent="0.35">
      <c r="A901" t="s">
        <v>1612</v>
      </c>
      <c r="B901" t="s">
        <v>970</v>
      </c>
      <c r="C901" t="s">
        <v>1577</v>
      </c>
      <c r="D901" t="str">
        <f>LEFT(B901,22)</f>
        <v>XCub Passengers Floats</v>
      </c>
      <c r="E901" t="str">
        <f>MID(B901,24,100)</f>
        <v>(TACAERO_STATIC_01)</v>
      </c>
      <c r="F901" s="3">
        <v>0</v>
      </c>
      <c r="G901" t="s">
        <v>1575</v>
      </c>
    </row>
    <row r="902" spans="1:7" x14ac:dyDescent="0.35">
      <c r="A902" t="s">
        <v>1612</v>
      </c>
      <c r="B902" t="s">
        <v>910</v>
      </c>
      <c r="C902" t="s">
        <v>1577</v>
      </c>
      <c r="D902" t="str">
        <f>LEFT(B902,21)</f>
        <v>XCub Passengers Skis</v>
      </c>
      <c r="E902" t="s">
        <v>1579</v>
      </c>
      <c r="F902" s="3">
        <v>0</v>
      </c>
      <c r="G902" t="s">
        <v>1575</v>
      </c>
    </row>
    <row r="903" spans="1:7" x14ac:dyDescent="0.35">
      <c r="A903" t="s">
        <v>1612</v>
      </c>
      <c r="B903" t="s">
        <v>911</v>
      </c>
      <c r="C903" t="s">
        <v>1577</v>
      </c>
      <c r="D903" t="str">
        <f>LEFT(B903,21)</f>
        <v xml:space="preserve">XCub Passengers Skis </v>
      </c>
      <c r="E903" t="str">
        <f>MID(B903,22,100)</f>
        <v>(AERIALAD_STATIC_01)</v>
      </c>
      <c r="F903" s="3">
        <v>0</v>
      </c>
      <c r="G903" t="s">
        <v>1575</v>
      </c>
    </row>
    <row r="904" spans="1:7" x14ac:dyDescent="0.35">
      <c r="A904" t="s">
        <v>1612</v>
      </c>
      <c r="B904" t="s">
        <v>912</v>
      </c>
      <c r="C904" t="s">
        <v>1577</v>
      </c>
      <c r="D904" t="str">
        <f>LEFT(B904,21)</f>
        <v xml:space="preserve">XCub Passengers Skis </v>
      </c>
      <c r="E904" t="str">
        <f>MID(B904,22,100)</f>
        <v>(FLIGHTSEEING_ADAPTIVERGNL_01)</v>
      </c>
      <c r="F904" s="3">
        <v>0</v>
      </c>
      <c r="G904" t="s">
        <v>1575</v>
      </c>
    </row>
    <row r="905" spans="1:7" x14ac:dyDescent="0.35">
      <c r="A905" t="s">
        <v>1612</v>
      </c>
      <c r="B905" t="s">
        <v>913</v>
      </c>
      <c r="C905" t="s">
        <v>1577</v>
      </c>
      <c r="D905" t="str">
        <f>LEFT(B905,21)</f>
        <v xml:space="preserve">XCub Passengers Skis </v>
      </c>
      <c r="E905" t="str">
        <f>MID(B905,22,100)</f>
        <v>(FLIGHTSEEING_ADAPTIVERGNL_02)</v>
      </c>
      <c r="F905" s="3">
        <v>0</v>
      </c>
      <c r="G905" t="s">
        <v>1575</v>
      </c>
    </row>
    <row r="906" spans="1:7" x14ac:dyDescent="0.35">
      <c r="A906" t="s">
        <v>1612</v>
      </c>
      <c r="B906" t="s">
        <v>914</v>
      </c>
      <c r="C906" t="s">
        <v>1577</v>
      </c>
      <c r="D906" t="str">
        <f>LEFT(B906,21)</f>
        <v xml:space="preserve">XCub Passengers Skis </v>
      </c>
      <c r="E906" t="str">
        <f>MID(B906,22,100)</f>
        <v>(FLIGHTSEEING_ADAPTIVERGNL_03)</v>
      </c>
      <c r="F906" s="3">
        <v>0</v>
      </c>
      <c r="G906" t="s">
        <v>1575</v>
      </c>
    </row>
    <row r="907" spans="1:7" x14ac:dyDescent="0.35">
      <c r="A907" t="s">
        <v>1612</v>
      </c>
      <c r="B907" t="s">
        <v>915</v>
      </c>
      <c r="C907" t="s">
        <v>1577</v>
      </c>
      <c r="D907" t="str">
        <f>LEFT(B907,21)</f>
        <v xml:space="preserve">XCub Passengers Skis </v>
      </c>
      <c r="E907" t="str">
        <f>MID(B907,22,100)</f>
        <v>(FLIGHTSEEING_ADAPTIVERGNL_04)</v>
      </c>
      <c r="F907" s="3">
        <v>0</v>
      </c>
      <c r="G907" t="s">
        <v>1575</v>
      </c>
    </row>
    <row r="908" spans="1:7" x14ac:dyDescent="0.35">
      <c r="A908" t="s">
        <v>1612</v>
      </c>
      <c r="B908" t="s">
        <v>916</v>
      </c>
      <c r="C908" t="s">
        <v>1577</v>
      </c>
      <c r="D908" t="str">
        <f>LEFT(B908,21)</f>
        <v xml:space="preserve">XCub Passengers Skis </v>
      </c>
      <c r="E908" t="str">
        <f>MID(B908,22,100)</f>
        <v>(FLIGHTSEEING_ADAPTIVERGNL_05)</v>
      </c>
      <c r="F908" s="3">
        <v>0</v>
      </c>
      <c r="G908" t="s">
        <v>1575</v>
      </c>
    </row>
    <row r="909" spans="1:7" x14ac:dyDescent="0.35">
      <c r="A909" t="s">
        <v>1612</v>
      </c>
      <c r="B909" t="s">
        <v>917</v>
      </c>
      <c r="C909" t="s">
        <v>1577</v>
      </c>
      <c r="D909" t="str">
        <f>LEFT(B909,21)</f>
        <v xml:space="preserve">XCub Passengers Skis </v>
      </c>
      <c r="E909" t="str">
        <f>MID(B909,22,100)</f>
        <v>(FLIGHTSEEING_ADAPTIVERGNL_06)</v>
      </c>
      <c r="F909" s="3">
        <v>0</v>
      </c>
      <c r="G909" t="s">
        <v>1575</v>
      </c>
    </row>
    <row r="910" spans="1:7" x14ac:dyDescent="0.35">
      <c r="A910" t="s">
        <v>1612</v>
      </c>
      <c r="B910" t="s">
        <v>918</v>
      </c>
      <c r="C910" t="s">
        <v>1577</v>
      </c>
      <c r="D910" t="str">
        <f>LEFT(B910,21)</f>
        <v xml:space="preserve">XCub Passengers Skis </v>
      </c>
      <c r="E910" t="str">
        <f>MID(B910,22,100)</f>
        <v>(FLIGHTSEEING_ADAPTIVERGNL_07)</v>
      </c>
      <c r="F910" s="3">
        <v>0</v>
      </c>
      <c r="G910" t="s">
        <v>1575</v>
      </c>
    </row>
    <row r="911" spans="1:7" x14ac:dyDescent="0.35">
      <c r="A911" t="s">
        <v>1612</v>
      </c>
      <c r="B911" t="s">
        <v>919</v>
      </c>
      <c r="C911" t="s">
        <v>1577</v>
      </c>
      <c r="D911" t="str">
        <f>LEFT(B911,21)</f>
        <v xml:space="preserve">XCub Passengers Skis </v>
      </c>
      <c r="E911" t="str">
        <f>MID(B911,22,100)</f>
        <v>(FLIGHTSEEING_ADAPTIVERGNL_08)</v>
      </c>
      <c r="F911" s="3">
        <v>0</v>
      </c>
      <c r="G911" t="s">
        <v>1575</v>
      </c>
    </row>
    <row r="912" spans="1:7" x14ac:dyDescent="0.35">
      <c r="A912" t="s">
        <v>1612</v>
      </c>
      <c r="B912" t="s">
        <v>920</v>
      </c>
      <c r="C912" t="s">
        <v>1577</v>
      </c>
      <c r="D912" t="str">
        <f>LEFT(B912,21)</f>
        <v xml:space="preserve">XCub Passengers Skis </v>
      </c>
      <c r="E912" t="str">
        <f>MID(B912,22,100)</f>
        <v>(FLIGHTSEEING_ADAPTIVERGNL_09)</v>
      </c>
      <c r="F912" s="3">
        <v>0</v>
      </c>
      <c r="G912" t="s">
        <v>1575</v>
      </c>
    </row>
    <row r="913" spans="1:7" x14ac:dyDescent="0.35">
      <c r="A913" t="s">
        <v>1612</v>
      </c>
      <c r="B913" t="s">
        <v>921</v>
      </c>
      <c r="C913" t="s">
        <v>1577</v>
      </c>
      <c r="D913" t="str">
        <f>LEFT(B913,21)</f>
        <v xml:space="preserve">XCub Passengers Skis </v>
      </c>
      <c r="E913" t="str">
        <f>MID(B913,22,100)</f>
        <v>(FLIGHTSEEING_ADAPTIVERGNL_10)</v>
      </c>
      <c r="F913" s="3">
        <v>0</v>
      </c>
      <c r="G913" t="s">
        <v>1575</v>
      </c>
    </row>
    <row r="914" spans="1:7" x14ac:dyDescent="0.35">
      <c r="A914" t="s">
        <v>1612</v>
      </c>
      <c r="B914" t="s">
        <v>922</v>
      </c>
      <c r="C914" t="s">
        <v>1577</v>
      </c>
      <c r="D914" t="str">
        <f>LEFT(B914,21)</f>
        <v xml:space="preserve">XCub Passengers Skis </v>
      </c>
      <c r="E914" t="str">
        <f>MID(B914,22,100)</f>
        <v>(FLIGHTSEEING FREELANCE 01)</v>
      </c>
      <c r="F914" s="3">
        <v>0</v>
      </c>
      <c r="G914" t="s">
        <v>1575</v>
      </c>
    </row>
    <row r="915" spans="1:7" x14ac:dyDescent="0.35">
      <c r="A915" t="s">
        <v>1612</v>
      </c>
      <c r="B915" t="s">
        <v>923</v>
      </c>
      <c r="C915" t="s">
        <v>1577</v>
      </c>
      <c r="D915" t="str">
        <f>LEFT(B915,21)</f>
        <v xml:space="preserve">XCub Passengers Skis </v>
      </c>
      <c r="E915" t="str">
        <f>MID(B915,22,100)</f>
        <v>(FLIGHTSEEING_STATIC_01)</v>
      </c>
      <c r="F915" s="3">
        <v>0</v>
      </c>
      <c r="G915" t="s">
        <v>1575</v>
      </c>
    </row>
    <row r="916" spans="1:7" x14ac:dyDescent="0.35">
      <c r="A916" t="s">
        <v>1612</v>
      </c>
      <c r="B916" t="s">
        <v>924</v>
      </c>
      <c r="C916" t="s">
        <v>1577</v>
      </c>
      <c r="D916" t="str">
        <f>LEFT(B916,21)</f>
        <v xml:space="preserve">XCub Passengers Skis </v>
      </c>
      <c r="E916" t="str">
        <f>MID(B916,22,100)</f>
        <v>(FLIGHTSEEING_STATIC_02)</v>
      </c>
      <c r="F916" s="3">
        <v>0</v>
      </c>
      <c r="G916" t="s">
        <v>1575</v>
      </c>
    </row>
    <row r="917" spans="1:7" x14ac:dyDescent="0.35">
      <c r="A917" t="s">
        <v>1612</v>
      </c>
      <c r="B917" t="s">
        <v>925</v>
      </c>
      <c r="C917" t="s">
        <v>1577</v>
      </c>
      <c r="D917" t="str">
        <f>LEFT(B917,21)</f>
        <v xml:space="preserve">XCub Passengers Skis </v>
      </c>
      <c r="E917" t="str">
        <f>MID(B917,22,100)</f>
        <v>(FLIGHTSEEING_STATIC_03)</v>
      </c>
      <c r="F917" s="3">
        <v>0</v>
      </c>
      <c r="G917" t="s">
        <v>1575</v>
      </c>
    </row>
    <row r="918" spans="1:7" x14ac:dyDescent="0.35">
      <c r="A918" t="s">
        <v>1612</v>
      </c>
      <c r="B918" t="s">
        <v>926</v>
      </c>
      <c r="C918" t="s">
        <v>1577</v>
      </c>
      <c r="D918" t="str">
        <f>LEFT(B918,21)</f>
        <v xml:space="preserve">XCub Passengers Skis </v>
      </c>
      <c r="E918" t="str">
        <f>MID(B918,22,100)</f>
        <v>(FLIGHTSEEING_STATIC_04)</v>
      </c>
      <c r="F918" s="3">
        <v>0</v>
      </c>
      <c r="G918" t="s">
        <v>1575</v>
      </c>
    </row>
    <row r="919" spans="1:7" x14ac:dyDescent="0.35">
      <c r="A919" t="s">
        <v>1612</v>
      </c>
      <c r="B919" t="s">
        <v>927</v>
      </c>
      <c r="C919" t="s">
        <v>1577</v>
      </c>
      <c r="D919" t="str">
        <f>LEFT(B919,21)</f>
        <v xml:space="preserve">XCub Passengers Skis </v>
      </c>
      <c r="E919" t="str">
        <f>MID(B919,22,100)</f>
        <v>(FLIGHTSEEING_STATIC_05)</v>
      </c>
      <c r="F919" s="3">
        <v>0</v>
      </c>
      <c r="G919" t="s">
        <v>1575</v>
      </c>
    </row>
    <row r="920" spans="1:7" x14ac:dyDescent="0.35">
      <c r="A920" t="s">
        <v>1612</v>
      </c>
      <c r="B920" t="s">
        <v>928</v>
      </c>
      <c r="C920" t="s">
        <v>1577</v>
      </c>
      <c r="D920" t="str">
        <f>LEFT(B920,21)</f>
        <v xml:space="preserve">XCub Passengers Skis </v>
      </c>
      <c r="E920" t="str">
        <f>MID(B920,22,100)</f>
        <v>(OFFICIAL_STATIC_01)</v>
      </c>
      <c r="F920" s="3">
        <v>0</v>
      </c>
      <c r="G920" t="s">
        <v>1575</v>
      </c>
    </row>
    <row r="921" spans="1:7" x14ac:dyDescent="0.35">
      <c r="A921" t="s">
        <v>1612</v>
      </c>
      <c r="B921" t="s">
        <v>929</v>
      </c>
      <c r="C921" t="s">
        <v>1577</v>
      </c>
      <c r="D921" t="str">
        <f>LEFT(B921,21)</f>
        <v xml:space="preserve">XCub Passengers Skis </v>
      </c>
      <c r="E921" t="str">
        <f>MID(B921,22,100)</f>
        <v>(RESCUE ADAPTIVE INTL_01)</v>
      </c>
      <c r="F921" s="3">
        <v>0</v>
      </c>
      <c r="G921" t="s">
        <v>1575</v>
      </c>
    </row>
    <row r="922" spans="1:7" x14ac:dyDescent="0.35">
      <c r="A922" t="s">
        <v>1612</v>
      </c>
      <c r="B922" t="s">
        <v>930</v>
      </c>
      <c r="C922" t="s">
        <v>1577</v>
      </c>
      <c r="D922" t="str">
        <f>LEFT(B922,21)</f>
        <v xml:space="preserve">XCub Passengers Skis </v>
      </c>
      <c r="E922" t="str">
        <f>MID(B922,22,100)</f>
        <v>(RESCUE FREELANCE_01)</v>
      </c>
      <c r="F922" s="3">
        <v>0</v>
      </c>
      <c r="G922" t="s">
        <v>1575</v>
      </c>
    </row>
    <row r="923" spans="1:7" x14ac:dyDescent="0.35">
      <c r="A923" t="s">
        <v>1612</v>
      </c>
      <c r="B923" t="s">
        <v>931</v>
      </c>
      <c r="C923" t="s">
        <v>1577</v>
      </c>
      <c r="D923" t="str">
        <f>LEFT(B923,21)</f>
        <v xml:space="preserve">XCub Passengers Skis </v>
      </c>
      <c r="E923" t="str">
        <f>MID(B923,22,100)</f>
        <v>(TACAERO_STATIC_01)</v>
      </c>
      <c r="F923" s="3">
        <v>0</v>
      </c>
      <c r="G923" t="s">
        <v>1575</v>
      </c>
    </row>
    <row r="924" spans="1:7" x14ac:dyDescent="0.35">
      <c r="A924" t="s">
        <v>1612</v>
      </c>
      <c r="B924" t="s">
        <v>410</v>
      </c>
      <c r="C924" t="s">
        <v>1577</v>
      </c>
      <c r="D924" t="str">
        <f>LEFT(B924,24)</f>
        <v>Zlin Aviation Savage Cub</v>
      </c>
      <c r="E924" t="s">
        <v>1579</v>
      </c>
      <c r="F924" s="3">
        <v>0</v>
      </c>
      <c r="G924" t="s">
        <v>1575</v>
      </c>
    </row>
    <row r="925" spans="1:7" x14ac:dyDescent="0.35">
      <c r="A925" t="s">
        <v>1612</v>
      </c>
      <c r="B925" t="s">
        <v>411</v>
      </c>
      <c r="C925" t="s">
        <v>1577</v>
      </c>
      <c r="D925" t="str">
        <f>LEFT(B925,24)</f>
        <v>Zlin Aviation Savage Cub</v>
      </c>
      <c r="E925" t="str">
        <f>MID(B925,26,100)</f>
        <v>(DEFAULT)</v>
      </c>
      <c r="F925" s="3">
        <v>0</v>
      </c>
      <c r="G925" t="s">
        <v>1575</v>
      </c>
    </row>
    <row r="926" spans="1:7" x14ac:dyDescent="0.35">
      <c r="A926" t="s">
        <v>1612</v>
      </c>
      <c r="B926" t="s">
        <v>412</v>
      </c>
      <c r="C926" t="s">
        <v>1577</v>
      </c>
      <c r="D926" t="str">
        <f>LEFT(B926,24)</f>
        <v>Zlin Aviation Savage Cub</v>
      </c>
      <c r="E926" t="str">
        <f>MID(B926,26,100)</f>
        <v>(KENMORE LIVERY)</v>
      </c>
      <c r="F926" s="3">
        <v>0</v>
      </c>
      <c r="G926" t="s">
        <v>1575</v>
      </c>
    </row>
    <row r="927" spans="1:7" x14ac:dyDescent="0.35">
      <c r="A927" t="s">
        <v>1612</v>
      </c>
      <c r="B927" t="s">
        <v>413</v>
      </c>
      <c r="C927" t="s">
        <v>1577</v>
      </c>
      <c r="D927" t="str">
        <f>LEFT(B927,24)</f>
        <v>Zlin Aviation Savage Cub</v>
      </c>
      <c r="E927" t="str">
        <f>MID(B927,26,100)</f>
        <v>(MULTICOLOR LIVERY)</v>
      </c>
      <c r="F927" s="3">
        <v>0</v>
      </c>
      <c r="G927" t="s">
        <v>1575</v>
      </c>
    </row>
    <row r="928" spans="1:7" x14ac:dyDescent="0.35">
      <c r="A928" t="s">
        <v>1612</v>
      </c>
      <c r="B928" t="s">
        <v>1091</v>
      </c>
      <c r="C928" t="s">
        <v>1577</v>
      </c>
      <c r="D928" t="str">
        <f>LEFT(B928,43)</f>
        <v>Zlin Aviation Savage Cub Aerial Advertising</v>
      </c>
      <c r="E928" t="s">
        <v>1579</v>
      </c>
      <c r="F928" s="3">
        <v>0</v>
      </c>
      <c r="G928" t="s">
        <v>1575</v>
      </c>
    </row>
    <row r="929" spans="1:7" x14ac:dyDescent="0.35">
      <c r="A929" t="s">
        <v>1612</v>
      </c>
      <c r="B929" t="s">
        <v>1092</v>
      </c>
      <c r="C929" t="s">
        <v>1577</v>
      </c>
      <c r="D929" t="str">
        <f>LEFT(B929,43)</f>
        <v>Zlin Aviation Savage Cub Aerial Advertising</v>
      </c>
      <c r="E929" t="str">
        <f>MID(B929,45,100)</f>
        <v>(DEFAULT)</v>
      </c>
      <c r="F929" s="3">
        <v>0</v>
      </c>
      <c r="G929" t="s">
        <v>1575</v>
      </c>
    </row>
    <row r="930" spans="1:7" x14ac:dyDescent="0.35">
      <c r="A930" t="s">
        <v>1612</v>
      </c>
      <c r="B930" t="s">
        <v>1093</v>
      </c>
      <c r="C930" t="s">
        <v>1577</v>
      </c>
      <c r="D930" t="str">
        <f>LEFT(B930,43)</f>
        <v>Zlin Aviation Savage Cub Aerial Advertising</v>
      </c>
      <c r="E930" t="str">
        <f>MID(B930,45,100)</f>
        <v>(KENMORE LIVERY)</v>
      </c>
      <c r="F930" s="3">
        <v>0</v>
      </c>
      <c r="G930" t="s">
        <v>1575</v>
      </c>
    </row>
    <row r="931" spans="1:7" x14ac:dyDescent="0.35">
      <c r="A931" t="s">
        <v>1612</v>
      </c>
      <c r="B931" t="s">
        <v>1094</v>
      </c>
      <c r="C931" t="s">
        <v>1577</v>
      </c>
      <c r="D931" t="str">
        <f>LEFT(B931,43)</f>
        <v>Zlin Aviation Savage Cub Aerial Advertising</v>
      </c>
      <c r="E931" t="str">
        <f>MID(B931,45,100)</f>
        <v>(MULTICOLOR LIVERY)</v>
      </c>
      <c r="F931" s="3">
        <v>0</v>
      </c>
      <c r="G931" t="s">
        <v>1575</v>
      </c>
    </row>
    <row r="932" spans="1:7" x14ac:dyDescent="0.35">
      <c r="A932" t="s">
        <v>1612</v>
      </c>
      <c r="B932" t="s">
        <v>1134</v>
      </c>
      <c r="C932" t="s">
        <v>1577</v>
      </c>
      <c r="D932" t="str">
        <f>LEFT(B932,31)</f>
        <v>Zlin Aviation Savage Cub Rescue</v>
      </c>
      <c r="E932" t="s">
        <v>1579</v>
      </c>
      <c r="F932" s="3">
        <v>0</v>
      </c>
      <c r="G932" t="s">
        <v>1575</v>
      </c>
    </row>
    <row r="933" spans="1:7" x14ac:dyDescent="0.35">
      <c r="A933" t="s">
        <v>1612</v>
      </c>
      <c r="B933" t="s">
        <v>1135</v>
      </c>
      <c r="C933" t="s">
        <v>1577</v>
      </c>
      <c r="D933" t="str">
        <f>LEFT(B933,31)</f>
        <v>Zlin Aviation Savage Cub Rescue</v>
      </c>
      <c r="E933" t="str">
        <f>MID(B933,33,100)</f>
        <v>(DEFAULT)</v>
      </c>
      <c r="F933" s="3">
        <v>0</v>
      </c>
      <c r="G933" t="s">
        <v>1575</v>
      </c>
    </row>
    <row r="934" spans="1:7" x14ac:dyDescent="0.35">
      <c r="A934" t="s">
        <v>1612</v>
      </c>
      <c r="B934" t="s">
        <v>1136</v>
      </c>
      <c r="C934" t="s">
        <v>1577</v>
      </c>
      <c r="D934" t="str">
        <f>LEFT(B934,31)</f>
        <v>Zlin Aviation Savage Cub Rescue</v>
      </c>
      <c r="E934" t="str">
        <f>MID(B934,33,100)</f>
        <v>(KENMORE LIVERY)</v>
      </c>
      <c r="F934" s="3">
        <v>0</v>
      </c>
      <c r="G934" t="s">
        <v>1575</v>
      </c>
    </row>
    <row r="935" spans="1:7" x14ac:dyDescent="0.35">
      <c r="A935" t="s">
        <v>1612</v>
      </c>
      <c r="B935" t="s">
        <v>1137</v>
      </c>
      <c r="C935" t="s">
        <v>1577</v>
      </c>
      <c r="D935" t="str">
        <f>LEFT(B935,31)</f>
        <v>Zlin Aviation Savage Cub Rescue</v>
      </c>
      <c r="E935" t="str">
        <f>MID(B935,33,100)</f>
        <v>(MULTICOLOR LIVERY)</v>
      </c>
      <c r="F935" s="3">
        <v>0</v>
      </c>
      <c r="G935" t="s">
        <v>1575</v>
      </c>
    </row>
    <row r="936" spans="1:7" x14ac:dyDescent="0.35">
      <c r="A936" t="s">
        <v>1663</v>
      </c>
      <c r="B936" t="s">
        <v>210</v>
      </c>
      <c r="C936" t="s">
        <v>12</v>
      </c>
      <c r="D936" t="str">
        <f>LEFT(B936,20)</f>
        <v>Taurus M: Passengers</v>
      </c>
      <c r="E936" t="s">
        <v>1579</v>
      </c>
      <c r="F936" s="3">
        <v>0</v>
      </c>
      <c r="G936" t="s">
        <v>1581</v>
      </c>
    </row>
    <row r="937" spans="1:7" x14ac:dyDescent="0.35">
      <c r="A937" t="s">
        <v>1663</v>
      </c>
      <c r="B937" t="s">
        <v>211</v>
      </c>
      <c r="C937" t="s">
        <v>12</v>
      </c>
      <c r="D937" t="str">
        <f>LEFT(B937,20)</f>
        <v>Taurus M: Passengers</v>
      </c>
      <c r="E937" t="str">
        <f>MID(B937,22,100)</f>
        <v>(AZURE)</v>
      </c>
      <c r="F937" s="3">
        <v>0</v>
      </c>
      <c r="G937" t="s">
        <v>1581</v>
      </c>
    </row>
    <row r="938" spans="1:7" x14ac:dyDescent="0.35">
      <c r="A938" t="s">
        <v>1663</v>
      </c>
      <c r="B938" t="s">
        <v>212</v>
      </c>
      <c r="C938" t="s">
        <v>12</v>
      </c>
      <c r="D938" t="str">
        <f>LEFT(B938,20)</f>
        <v>Taurus M: Passengers</v>
      </c>
      <c r="E938" t="str">
        <f>MID(B938,22,100)</f>
        <v>(FACTORY)</v>
      </c>
      <c r="F938" s="3">
        <v>0</v>
      </c>
      <c r="G938" t="s">
        <v>1581</v>
      </c>
    </row>
    <row r="939" spans="1:7" x14ac:dyDescent="0.35">
      <c r="A939" t="s">
        <v>1658</v>
      </c>
      <c r="B939" t="s">
        <v>1073</v>
      </c>
      <c r="C939" t="s">
        <v>627</v>
      </c>
      <c r="D939" t="str">
        <f>LEFT(B939,12)</f>
        <v>Cirrus SR22T</v>
      </c>
      <c r="E939" t="s">
        <v>1579</v>
      </c>
      <c r="F939" s="3">
        <v>0</v>
      </c>
      <c r="G939" t="s">
        <v>1575</v>
      </c>
    </row>
    <row r="940" spans="1:7" x14ac:dyDescent="0.35">
      <c r="A940" t="s">
        <v>1658</v>
      </c>
      <c r="B940" t="s">
        <v>1074</v>
      </c>
      <c r="C940" t="s">
        <v>627</v>
      </c>
      <c r="D940" t="str">
        <f>LEFT(B940,12)</f>
        <v>Cirrus SR22T</v>
      </c>
      <c r="E940" t="str">
        <f>MID(B940,14,100)</f>
        <v>(DEFAULT)</v>
      </c>
      <c r="F940" s="3">
        <v>0</v>
      </c>
      <c r="G940" t="s">
        <v>1575</v>
      </c>
    </row>
    <row r="941" spans="1:7" x14ac:dyDescent="0.35">
      <c r="A941" t="s">
        <v>1658</v>
      </c>
      <c r="B941" t="s">
        <v>1075</v>
      </c>
      <c r="C941" t="s">
        <v>627</v>
      </c>
      <c r="D941" t="str">
        <f>LEFT(B941,12)</f>
        <v>Cirrus SR22T</v>
      </c>
      <c r="E941" t="str">
        <f>MID(B941,14,100)</f>
        <v>(PREMIUM_BAJA_TURQUOISE)</v>
      </c>
      <c r="F941" s="3">
        <v>0</v>
      </c>
      <c r="G941" t="s">
        <v>1575</v>
      </c>
    </row>
    <row r="942" spans="1:7" x14ac:dyDescent="0.35">
      <c r="A942" t="s">
        <v>1658</v>
      </c>
      <c r="B942" t="s">
        <v>1076</v>
      </c>
      <c r="C942" t="s">
        <v>627</v>
      </c>
      <c r="D942" t="str">
        <f>LEFT(B942,12)</f>
        <v>Cirrus SR22T</v>
      </c>
      <c r="E942" t="str">
        <f>MID(B942,14,100)</f>
        <v>(PREMIUM_EVOLUTION_RED)</v>
      </c>
      <c r="F942" s="3">
        <v>0</v>
      </c>
      <c r="G942" t="s">
        <v>1575</v>
      </c>
    </row>
    <row r="943" spans="1:7" x14ac:dyDescent="0.35">
      <c r="A943" t="s">
        <v>1658</v>
      </c>
      <c r="B943" t="s">
        <v>1077</v>
      </c>
      <c r="C943" t="s">
        <v>627</v>
      </c>
      <c r="D943" t="str">
        <f>LEFT(B943,12)</f>
        <v>Cirrus SR22T</v>
      </c>
      <c r="E943" t="str">
        <f>MID(B943,14,100)</f>
        <v>(PREMIUM MONARCH_BLUE)</v>
      </c>
      <c r="F943" s="3">
        <v>0</v>
      </c>
      <c r="G943" t="s">
        <v>1575</v>
      </c>
    </row>
    <row r="944" spans="1:7" x14ac:dyDescent="0.35">
      <c r="A944" t="s">
        <v>1658</v>
      </c>
      <c r="B944" t="s">
        <v>1078</v>
      </c>
      <c r="C944" t="s">
        <v>627</v>
      </c>
      <c r="D944" t="str">
        <f>LEFT(B944,12)</f>
        <v>Cirrus SR22T</v>
      </c>
      <c r="E944" t="str">
        <f>MID(B944,14,100)</f>
        <v>(PREMIUM TITAN)</v>
      </c>
      <c r="F944" s="3">
        <v>0</v>
      </c>
      <c r="G944" t="s">
        <v>1575</v>
      </c>
    </row>
    <row r="945" spans="1:7" x14ac:dyDescent="0.35">
      <c r="A945" t="s">
        <v>1658</v>
      </c>
      <c r="B945" t="s">
        <v>1079</v>
      </c>
      <c r="C945" t="s">
        <v>627</v>
      </c>
      <c r="D945" t="str">
        <f>LEFT(B945,12)</f>
        <v>Cirrus SR22T</v>
      </c>
      <c r="E945" t="str">
        <f>MID(B945,14,100)</f>
        <v>(PREMIUM ZANZIBAR)</v>
      </c>
      <c r="F945" s="3">
        <v>0</v>
      </c>
      <c r="G945" t="s">
        <v>1575</v>
      </c>
    </row>
    <row r="946" spans="1:7" x14ac:dyDescent="0.35">
      <c r="A946" t="s">
        <v>1665</v>
      </c>
      <c r="B946" t="s">
        <v>192</v>
      </c>
      <c r="C946" t="s">
        <v>1577</v>
      </c>
      <c r="D946" t="str">
        <f>LEFT(B946,16)</f>
        <v>Zlin Shock Ultra</v>
      </c>
      <c r="E946" t="str">
        <f>MID(B946,18,100)</f>
        <v>Floats</v>
      </c>
      <c r="F946" s="3">
        <v>0</v>
      </c>
      <c r="G946" t="s">
        <v>1575</v>
      </c>
    </row>
    <row r="947" spans="1:7" x14ac:dyDescent="0.35">
      <c r="A947" t="s">
        <v>1665</v>
      </c>
      <c r="B947" t="s">
        <v>193</v>
      </c>
      <c r="C947" t="s">
        <v>1577</v>
      </c>
      <c r="D947" t="str">
        <f>LEFT(B947,16)</f>
        <v>Zlin Shock Ultra</v>
      </c>
      <c r="E947" t="str">
        <f>MID(B947,18,100)</f>
        <v>Floats (DEFAULT)</v>
      </c>
      <c r="F947" s="3">
        <v>0</v>
      </c>
      <c r="G947" t="s">
        <v>1575</v>
      </c>
    </row>
    <row r="948" spans="1:7" x14ac:dyDescent="0.35">
      <c r="A948" t="s">
        <v>1665</v>
      </c>
      <c r="B948" t="s">
        <v>194</v>
      </c>
      <c r="C948" t="s">
        <v>1577</v>
      </c>
      <c r="D948" t="str">
        <f>LEFT(B948,16)</f>
        <v>Zlin Shock Ultra</v>
      </c>
      <c r="E948" t="str">
        <f>MID(B948,18,100)</f>
        <v>Floats (KENMORE)</v>
      </c>
      <c r="F948" s="3">
        <v>0</v>
      </c>
      <c r="G948" t="s">
        <v>1575</v>
      </c>
    </row>
    <row r="949" spans="1:7" x14ac:dyDescent="0.35">
      <c r="A949" t="s">
        <v>1665</v>
      </c>
      <c r="B949" t="s">
        <v>711</v>
      </c>
      <c r="C949" t="s">
        <v>1577</v>
      </c>
      <c r="D949" t="str">
        <f>LEFT(B949,16)</f>
        <v>Zlin Shock Ultra</v>
      </c>
      <c r="E949" t="s">
        <v>1579</v>
      </c>
      <c r="F949" s="3">
        <v>0</v>
      </c>
      <c r="G949" t="s">
        <v>1575</v>
      </c>
    </row>
    <row r="950" spans="1:7" x14ac:dyDescent="0.35">
      <c r="A950" t="s">
        <v>1665</v>
      </c>
      <c r="B950" t="s">
        <v>712</v>
      </c>
      <c r="C950" t="s">
        <v>1577</v>
      </c>
      <c r="D950" t="str">
        <f>LEFT(B950,16)</f>
        <v>Zlin Shock Ultra</v>
      </c>
      <c r="E950" t="str">
        <f>MID(B950,18,100)</f>
        <v>(DEFAULT)</v>
      </c>
      <c r="F950" s="3">
        <v>0</v>
      </c>
      <c r="G950" t="s">
        <v>1575</v>
      </c>
    </row>
    <row r="951" spans="1:7" x14ac:dyDescent="0.35">
      <c r="A951" t="s">
        <v>1665</v>
      </c>
      <c r="B951" t="s">
        <v>713</v>
      </c>
      <c r="C951" t="s">
        <v>1577</v>
      </c>
      <c r="D951" t="str">
        <f>LEFT(B951,16)</f>
        <v>Zlin Shock Ultra</v>
      </c>
      <c r="E951" t="str">
        <f>MID(B951,18,100)</f>
        <v>(KENMORE)</v>
      </c>
      <c r="F951" s="3">
        <v>0</v>
      </c>
      <c r="G951" t="s">
        <v>1575</v>
      </c>
    </row>
    <row r="952" spans="1:7" x14ac:dyDescent="0.35">
      <c r="A952" t="s">
        <v>1665</v>
      </c>
      <c r="B952" t="s">
        <v>655</v>
      </c>
      <c r="C952" t="s">
        <v>1577</v>
      </c>
      <c r="D952" t="str">
        <f>LEFT(B952,35)</f>
        <v>Zlin Shock Ultra Aerial Advertising</v>
      </c>
      <c r="E952" t="s">
        <v>1579</v>
      </c>
      <c r="F952" s="3">
        <v>0</v>
      </c>
      <c r="G952" t="s">
        <v>1575</v>
      </c>
    </row>
    <row r="953" spans="1:7" x14ac:dyDescent="0.35">
      <c r="A953" t="s">
        <v>1665</v>
      </c>
      <c r="B953" t="s">
        <v>656</v>
      </c>
      <c r="C953" t="s">
        <v>1577</v>
      </c>
      <c r="D953" t="str">
        <f>LEFT(B953,35)</f>
        <v>Zlin Shock Ultra Aerial Advertising</v>
      </c>
      <c r="E953" t="str">
        <f>MID(B953,37,100)</f>
        <v>(DEFAULT)</v>
      </c>
      <c r="F953" s="3">
        <v>0</v>
      </c>
      <c r="G953" t="s">
        <v>1575</v>
      </c>
    </row>
    <row r="954" spans="1:7" x14ac:dyDescent="0.35">
      <c r="A954" t="s">
        <v>1665</v>
      </c>
      <c r="B954" t="s">
        <v>657</v>
      </c>
      <c r="C954" t="s">
        <v>1577</v>
      </c>
      <c r="D954" t="str">
        <f>LEFT(B954,35)</f>
        <v>Zlin Shock Ultra Aerial Advertising</v>
      </c>
      <c r="E954" t="str">
        <f>MID(B954,37,100)</f>
        <v>(KENMORE)</v>
      </c>
      <c r="F954" s="3">
        <v>0</v>
      </c>
      <c r="G954" t="s">
        <v>1575</v>
      </c>
    </row>
    <row r="955" spans="1:7" x14ac:dyDescent="0.35">
      <c r="A955" t="s">
        <v>1665</v>
      </c>
      <c r="B955" t="s">
        <v>721</v>
      </c>
      <c r="C955" t="s">
        <v>1577</v>
      </c>
      <c r="D955" t="str">
        <f>LEFT(B955,26)</f>
        <v>Zlin Shock Ultra Rescue</v>
      </c>
      <c r="E955" t="s">
        <v>1579</v>
      </c>
      <c r="F955" s="3">
        <v>0</v>
      </c>
      <c r="G955" t="s">
        <v>1575</v>
      </c>
    </row>
    <row r="956" spans="1:7" x14ac:dyDescent="0.35">
      <c r="A956" t="s">
        <v>1665</v>
      </c>
      <c r="B956" t="s">
        <v>722</v>
      </c>
      <c r="C956" t="s">
        <v>1577</v>
      </c>
      <c r="D956" t="str">
        <f>LEFT(B956,23)</f>
        <v>Zlin Shock Ultra Rescue</v>
      </c>
      <c r="E956" t="str">
        <f>MID(B956,25,100)</f>
        <v>(DEFAULT)</v>
      </c>
      <c r="F956" s="3">
        <v>0</v>
      </c>
      <c r="G956" t="s">
        <v>1575</v>
      </c>
    </row>
    <row r="957" spans="1:7" x14ac:dyDescent="0.35">
      <c r="A957" t="s">
        <v>1665</v>
      </c>
      <c r="B957" t="s">
        <v>723</v>
      </c>
      <c r="C957" t="s">
        <v>1577</v>
      </c>
      <c r="D957" t="str">
        <f>LEFT(B957,23)</f>
        <v>Zlin Shock Ultra Rescue</v>
      </c>
      <c r="E957" t="str">
        <f>MID(B957,25,100)</f>
        <v>(KENMORE)</v>
      </c>
      <c r="F957" s="3">
        <v>0</v>
      </c>
      <c r="G957" t="s">
        <v>1575</v>
      </c>
    </row>
    <row r="958" spans="1:7" x14ac:dyDescent="0.35">
      <c r="A958" t="s">
        <v>1662</v>
      </c>
      <c r="B958" t="s">
        <v>423</v>
      </c>
      <c r="C958" t="s">
        <v>12</v>
      </c>
      <c r="D958" t="str">
        <f>LEFT(B958,33)</f>
        <v>Savage Norden: Aerial Advertising</v>
      </c>
      <c r="E958" t="s">
        <v>1579</v>
      </c>
      <c r="F958" s="3">
        <v>0</v>
      </c>
      <c r="G958" t="s">
        <v>1575</v>
      </c>
    </row>
    <row r="959" spans="1:7" x14ac:dyDescent="0.35">
      <c r="A959" t="s">
        <v>1662</v>
      </c>
      <c r="B959" t="s">
        <v>424</v>
      </c>
      <c r="C959" t="s">
        <v>12</v>
      </c>
      <c r="D959" t="str">
        <f>LEFT(B959,33)</f>
        <v>Savage Norden: Aerial Advertising</v>
      </c>
      <c r="E959" t="str">
        <f>MID(B959,35,100)</f>
        <v>(ALPINE)</v>
      </c>
      <c r="F959" s="3">
        <v>0</v>
      </c>
      <c r="G959" t="s">
        <v>1575</v>
      </c>
    </row>
    <row r="960" spans="1:7" x14ac:dyDescent="0.35">
      <c r="A960" t="s">
        <v>1662</v>
      </c>
      <c r="B960" t="s">
        <v>425</v>
      </c>
      <c r="C960" t="s">
        <v>12</v>
      </c>
      <c r="D960" t="str">
        <f>LEFT(B960,33)</f>
        <v>Savage Norden: Aerial Advertising</v>
      </c>
      <c r="E960" t="str">
        <f>MID(B960,35,100)</f>
        <v>(BLIZZARD)</v>
      </c>
      <c r="F960" s="3">
        <v>0</v>
      </c>
      <c r="G960" t="s">
        <v>1575</v>
      </c>
    </row>
    <row r="961" spans="1:7" x14ac:dyDescent="0.35">
      <c r="A961" t="s">
        <v>1662</v>
      </c>
      <c r="B961" t="s">
        <v>426</v>
      </c>
      <c r="C961" t="s">
        <v>12</v>
      </c>
      <c r="D961" t="str">
        <f>LEFT(B961,33)</f>
        <v>Savage Norden: Aerial Advertising</v>
      </c>
      <c r="E961" t="str">
        <f>MID(B961,35,100)</f>
        <v>(CRIMSON)</v>
      </c>
      <c r="F961" s="3">
        <v>0</v>
      </c>
      <c r="G961" t="s">
        <v>1575</v>
      </c>
    </row>
    <row r="962" spans="1:7" x14ac:dyDescent="0.35">
      <c r="A962" t="s">
        <v>1662</v>
      </c>
      <c r="B962" t="s">
        <v>427</v>
      </c>
      <c r="C962" t="s">
        <v>12</v>
      </c>
      <c r="D962" t="str">
        <f>LEFT(B962,33)</f>
        <v>Savage Norden: Aerial Advertising</v>
      </c>
      <c r="E962" t="str">
        <f>MID(B962,35,100)</f>
        <v>(DEEPSEA)</v>
      </c>
      <c r="F962" s="3">
        <v>0</v>
      </c>
      <c r="G962" t="s">
        <v>1575</v>
      </c>
    </row>
    <row r="963" spans="1:7" x14ac:dyDescent="0.35">
      <c r="A963" t="s">
        <v>1662</v>
      </c>
      <c r="B963" t="s">
        <v>428</v>
      </c>
      <c r="C963" t="s">
        <v>12</v>
      </c>
      <c r="D963" t="str">
        <f>LEFT(B963,33)</f>
        <v>Savage Norden: Aerial Advertising</v>
      </c>
      <c r="E963" t="str">
        <f>MID(B963,35,100)</f>
        <v>(ECLIPSE)</v>
      </c>
      <c r="F963" s="3">
        <v>0</v>
      </c>
      <c r="G963" t="s">
        <v>1575</v>
      </c>
    </row>
    <row r="964" spans="1:7" x14ac:dyDescent="0.35">
      <c r="A964" t="s">
        <v>1662</v>
      </c>
      <c r="B964" t="s">
        <v>429</v>
      </c>
      <c r="C964" t="s">
        <v>12</v>
      </c>
      <c r="D964" t="str">
        <f>LEFT(B964,33)</f>
        <v>Savage Norden: Aerial Advertising</v>
      </c>
      <c r="E964" t="str">
        <f>MID(B964,35,100)</f>
        <v>(NAUTICAL)</v>
      </c>
      <c r="F964" s="3">
        <v>0</v>
      </c>
      <c r="G964" t="s">
        <v>1575</v>
      </c>
    </row>
    <row r="965" spans="1:7" x14ac:dyDescent="0.35">
      <c r="A965" t="s">
        <v>1662</v>
      </c>
      <c r="B965" t="s">
        <v>430</v>
      </c>
      <c r="C965" t="s">
        <v>12</v>
      </c>
      <c r="D965" t="str">
        <f>LEFT(B965,33)</f>
        <v>Savage Norden: Aerial Advertising</v>
      </c>
      <c r="E965" t="str">
        <f>MID(B965,35,100)</f>
        <v>(SUNBURST)</v>
      </c>
      <c r="F965" s="3">
        <v>0</v>
      </c>
      <c r="G965" t="s">
        <v>1575</v>
      </c>
    </row>
    <row r="966" spans="1:7" x14ac:dyDescent="0.35">
      <c r="A966" t="s">
        <v>1662</v>
      </c>
      <c r="B966" t="s">
        <v>431</v>
      </c>
      <c r="C966" t="s">
        <v>12</v>
      </c>
      <c r="D966" t="str">
        <f>LEFT(B966,33)</f>
        <v>Savage Norden: Aerial Advertising</v>
      </c>
      <c r="E966" t="str">
        <f>MID(B966,35,100)</f>
        <v>(SUNRISE)</v>
      </c>
      <c r="F966" s="3">
        <v>0</v>
      </c>
      <c r="G966" t="s">
        <v>1575</v>
      </c>
    </row>
    <row r="967" spans="1:7" x14ac:dyDescent="0.35">
      <c r="A967" t="s">
        <v>1662</v>
      </c>
      <c r="B967" t="s">
        <v>1160</v>
      </c>
      <c r="C967" t="s">
        <v>12</v>
      </c>
      <c r="D967" t="str">
        <f>LEFT(B967,20)</f>
        <v>Savage Norden: Cargo</v>
      </c>
      <c r="E967" t="s">
        <v>1579</v>
      </c>
      <c r="F967" s="3">
        <v>0</v>
      </c>
      <c r="G967" t="s">
        <v>1575</v>
      </c>
    </row>
    <row r="968" spans="1:7" x14ac:dyDescent="0.35">
      <c r="A968" t="s">
        <v>1662</v>
      </c>
      <c r="B968" t="s">
        <v>1161</v>
      </c>
      <c r="C968" t="s">
        <v>12</v>
      </c>
      <c r="D968" t="str">
        <f>LEFT(B968,20)</f>
        <v>Savage Norden: Cargo</v>
      </c>
      <c r="E968" t="str">
        <f>MID(B968,22,100)</f>
        <v>(ALPINE)</v>
      </c>
      <c r="F968" s="3">
        <v>0</v>
      </c>
      <c r="G968" t="s">
        <v>1575</v>
      </c>
    </row>
    <row r="969" spans="1:7" x14ac:dyDescent="0.35">
      <c r="A969" t="s">
        <v>1662</v>
      </c>
      <c r="B969" t="s">
        <v>1162</v>
      </c>
      <c r="C969" t="s">
        <v>12</v>
      </c>
      <c r="D969" t="str">
        <f>LEFT(B969,20)</f>
        <v>Savage Norden: Cargo</v>
      </c>
      <c r="E969" t="str">
        <f>MID(B969,22,100)</f>
        <v>(BLIZZARD)</v>
      </c>
      <c r="F969" s="3">
        <v>0</v>
      </c>
      <c r="G969" t="s">
        <v>1575</v>
      </c>
    </row>
    <row r="970" spans="1:7" x14ac:dyDescent="0.35">
      <c r="A970" t="s">
        <v>1662</v>
      </c>
      <c r="B970" t="s">
        <v>1163</v>
      </c>
      <c r="C970" t="s">
        <v>12</v>
      </c>
      <c r="D970" t="str">
        <f>LEFT(B970,20)</f>
        <v>Savage Norden: Cargo</v>
      </c>
      <c r="E970" t="str">
        <f>MID(B970,22,100)</f>
        <v>(CRIMSON)</v>
      </c>
      <c r="F970" s="3">
        <v>0</v>
      </c>
      <c r="G970" t="s">
        <v>1575</v>
      </c>
    </row>
    <row r="971" spans="1:7" x14ac:dyDescent="0.35">
      <c r="A971" t="s">
        <v>1662</v>
      </c>
      <c r="B971" t="s">
        <v>1164</v>
      </c>
      <c r="C971" t="s">
        <v>12</v>
      </c>
      <c r="D971" t="str">
        <f>LEFT(B971,20)</f>
        <v>Savage Norden: Cargo</v>
      </c>
      <c r="E971" t="str">
        <f>MID(B971,22,100)</f>
        <v>(DEEPSEA)</v>
      </c>
      <c r="F971" s="3">
        <v>0</v>
      </c>
      <c r="G971" t="s">
        <v>1575</v>
      </c>
    </row>
    <row r="972" spans="1:7" x14ac:dyDescent="0.35">
      <c r="A972" t="s">
        <v>1662</v>
      </c>
      <c r="B972" t="s">
        <v>1165</v>
      </c>
      <c r="C972" t="s">
        <v>12</v>
      </c>
      <c r="D972" t="str">
        <f>LEFT(B972,20)</f>
        <v>Savage Norden: Cargo</v>
      </c>
      <c r="E972" t="str">
        <f>MID(B972,22,100)</f>
        <v>(ECLIPSE)</v>
      </c>
      <c r="F972" s="3">
        <v>0</v>
      </c>
      <c r="G972" t="s">
        <v>1575</v>
      </c>
    </row>
    <row r="973" spans="1:7" x14ac:dyDescent="0.35">
      <c r="A973" t="s">
        <v>1662</v>
      </c>
      <c r="B973" t="s">
        <v>1166</v>
      </c>
      <c r="C973" t="s">
        <v>12</v>
      </c>
      <c r="D973" t="str">
        <f>LEFT(B973,20)</f>
        <v>Savage Norden: Cargo</v>
      </c>
      <c r="E973" t="str">
        <f>MID(B973,22,100)</f>
        <v>(NAUTICAL)</v>
      </c>
      <c r="F973" s="3">
        <v>0</v>
      </c>
      <c r="G973" t="s">
        <v>1575</v>
      </c>
    </row>
    <row r="974" spans="1:7" x14ac:dyDescent="0.35">
      <c r="A974" t="s">
        <v>1662</v>
      </c>
      <c r="B974" t="s">
        <v>1167</v>
      </c>
      <c r="C974" t="s">
        <v>12</v>
      </c>
      <c r="D974" t="str">
        <f>LEFT(B974,20)</f>
        <v>Savage Norden: Cargo</v>
      </c>
      <c r="E974" t="str">
        <f>MID(B974,22,100)</f>
        <v>(SUNBURST)</v>
      </c>
      <c r="F974" s="3">
        <v>0</v>
      </c>
      <c r="G974" t="s">
        <v>1575</v>
      </c>
    </row>
    <row r="975" spans="1:7" x14ac:dyDescent="0.35">
      <c r="A975" t="s">
        <v>1662</v>
      </c>
      <c r="B975" t="s">
        <v>1168</v>
      </c>
      <c r="C975" t="s">
        <v>12</v>
      </c>
      <c r="D975" t="str">
        <f>LEFT(B975,20)</f>
        <v>Savage Norden: Cargo</v>
      </c>
      <c r="E975" t="str">
        <f>MID(B975,22,100)</f>
        <v>(SUNRISE)</v>
      </c>
      <c r="F975" s="3">
        <v>0</v>
      </c>
      <c r="G975" t="s">
        <v>1575</v>
      </c>
    </row>
    <row r="976" spans="1:7" x14ac:dyDescent="0.35">
      <c r="A976" t="s">
        <v>1662</v>
      </c>
      <c r="B976" t="s">
        <v>675</v>
      </c>
      <c r="C976" t="s">
        <v>12</v>
      </c>
      <c r="D976" t="str">
        <f>LEFT(B976,25)</f>
        <v>Savage Norden: Passengers</v>
      </c>
      <c r="E976" t="s">
        <v>1579</v>
      </c>
      <c r="F976" s="3">
        <v>0</v>
      </c>
      <c r="G976" t="s">
        <v>1575</v>
      </c>
    </row>
    <row r="977" spans="1:7" x14ac:dyDescent="0.35">
      <c r="A977" t="s">
        <v>1662</v>
      </c>
      <c r="B977" t="s">
        <v>676</v>
      </c>
      <c r="C977" t="s">
        <v>12</v>
      </c>
      <c r="D977" t="str">
        <f>LEFT(B977,25)</f>
        <v>Savage Norden: Passengers</v>
      </c>
      <c r="E977" t="str">
        <f>MID(B977,27,100)</f>
        <v>(ALPINE)</v>
      </c>
      <c r="F977" s="3">
        <v>0</v>
      </c>
      <c r="G977" t="s">
        <v>1575</v>
      </c>
    </row>
    <row r="978" spans="1:7" x14ac:dyDescent="0.35">
      <c r="A978" t="s">
        <v>1662</v>
      </c>
      <c r="B978" t="s">
        <v>677</v>
      </c>
      <c r="C978" t="s">
        <v>12</v>
      </c>
      <c r="D978" t="str">
        <f>LEFT(B978,25)</f>
        <v>Savage Norden: Passengers</v>
      </c>
      <c r="E978" t="str">
        <f>MID(B978,27,100)</f>
        <v>(BLIZZARD)</v>
      </c>
      <c r="F978" s="3">
        <v>0</v>
      </c>
      <c r="G978" t="s">
        <v>1575</v>
      </c>
    </row>
    <row r="979" spans="1:7" x14ac:dyDescent="0.35">
      <c r="A979" t="s">
        <v>1662</v>
      </c>
      <c r="B979" t="s">
        <v>678</v>
      </c>
      <c r="C979" t="s">
        <v>12</v>
      </c>
      <c r="D979" t="str">
        <f>LEFT(B979,25)</f>
        <v>Savage Norden: Passengers</v>
      </c>
      <c r="E979" t="str">
        <f>MID(B979,27,100)</f>
        <v>(CRIMSON)</v>
      </c>
      <c r="F979" s="3">
        <v>0</v>
      </c>
      <c r="G979" t="s">
        <v>1575</v>
      </c>
    </row>
    <row r="980" spans="1:7" x14ac:dyDescent="0.35">
      <c r="A980" t="s">
        <v>1662</v>
      </c>
      <c r="B980" t="s">
        <v>679</v>
      </c>
      <c r="C980" t="s">
        <v>12</v>
      </c>
      <c r="D980" t="str">
        <f>LEFT(B980,25)</f>
        <v>Savage Norden: Passengers</v>
      </c>
      <c r="E980" t="str">
        <f>MID(B980,27,100)</f>
        <v>(DEEPSEA)</v>
      </c>
      <c r="F980" s="3">
        <v>0</v>
      </c>
      <c r="G980" t="s">
        <v>1575</v>
      </c>
    </row>
    <row r="981" spans="1:7" x14ac:dyDescent="0.35">
      <c r="A981" t="s">
        <v>1662</v>
      </c>
      <c r="B981" t="s">
        <v>680</v>
      </c>
      <c r="C981" t="s">
        <v>12</v>
      </c>
      <c r="D981" t="str">
        <f>LEFT(B981,25)</f>
        <v>Savage Norden: Passengers</v>
      </c>
      <c r="E981" t="str">
        <f>MID(B981,27,100)</f>
        <v>(ECLIPSE)</v>
      </c>
      <c r="F981" s="3">
        <v>0</v>
      </c>
      <c r="G981" t="s">
        <v>1575</v>
      </c>
    </row>
    <row r="982" spans="1:7" x14ac:dyDescent="0.35">
      <c r="A982" t="s">
        <v>1662</v>
      </c>
      <c r="B982" t="s">
        <v>681</v>
      </c>
      <c r="C982" t="s">
        <v>12</v>
      </c>
      <c r="D982" t="str">
        <f>LEFT(B982,25)</f>
        <v>Savage Norden: Passengers</v>
      </c>
      <c r="E982" t="str">
        <f>MID(B982,27,100)</f>
        <v>(NAUTICAL)</v>
      </c>
      <c r="F982" s="3">
        <v>0</v>
      </c>
      <c r="G982" t="s">
        <v>1575</v>
      </c>
    </row>
    <row r="983" spans="1:7" x14ac:dyDescent="0.35">
      <c r="A983" t="s">
        <v>1662</v>
      </c>
      <c r="B983" t="s">
        <v>682</v>
      </c>
      <c r="C983" t="s">
        <v>12</v>
      </c>
      <c r="D983" t="str">
        <f>LEFT(B983,25)</f>
        <v>Savage Norden: Passengers</v>
      </c>
      <c r="E983" t="str">
        <f>MID(B983,27,100)</f>
        <v>(SUNBURST)</v>
      </c>
      <c r="F983" s="3">
        <v>0</v>
      </c>
      <c r="G983" t="s">
        <v>1575</v>
      </c>
    </row>
    <row r="984" spans="1:7" x14ac:dyDescent="0.35">
      <c r="A984" t="s">
        <v>1662</v>
      </c>
      <c r="B984" t="s">
        <v>683</v>
      </c>
      <c r="C984" t="s">
        <v>12</v>
      </c>
      <c r="D984" t="str">
        <f>LEFT(B984,25)</f>
        <v>Savage Norden: Passengers</v>
      </c>
      <c r="E984" t="str">
        <f>MID(B984,27,100)</f>
        <v>(SUNRISE)</v>
      </c>
      <c r="F984" s="3">
        <v>0</v>
      </c>
      <c r="G984" t="s">
        <v>1575</v>
      </c>
    </row>
    <row r="985" spans="1:7" x14ac:dyDescent="0.35">
      <c r="A985" t="s">
        <v>1664</v>
      </c>
      <c r="B985" t="s">
        <v>432</v>
      </c>
      <c r="C985" t="s">
        <v>1577</v>
      </c>
      <c r="D985" t="str">
        <f>LEFT(B985,33)</f>
        <v>Virus SW Pipistrel</v>
      </c>
      <c r="E985" t="s">
        <v>1579</v>
      </c>
      <c r="F985" s="3">
        <v>0</v>
      </c>
      <c r="G985" t="s">
        <v>1575</v>
      </c>
    </row>
    <row r="986" spans="1:7" x14ac:dyDescent="0.35">
      <c r="A986" t="s">
        <v>1664</v>
      </c>
      <c r="B986" t="s">
        <v>433</v>
      </c>
      <c r="C986" t="s">
        <v>1577</v>
      </c>
      <c r="D986" t="str">
        <f>LEFT(B986,19)</f>
        <v xml:space="preserve">Virus SW Pipistrel </v>
      </c>
      <c r="E986" t="str">
        <f>MID(B986,20,100)</f>
        <v>(DEFAULT)</v>
      </c>
      <c r="F986" s="3">
        <v>0</v>
      </c>
      <c r="G986" t="s">
        <v>1575</v>
      </c>
    </row>
    <row r="987" spans="1:7" x14ac:dyDescent="0.35">
      <c r="A987" t="s">
        <v>1664</v>
      </c>
      <c r="B987" t="s">
        <v>434</v>
      </c>
      <c r="C987" t="s">
        <v>1577</v>
      </c>
      <c r="D987" t="str">
        <f>LEFT(B987,19)</f>
        <v xml:space="preserve">Virus SW Pipistrel </v>
      </c>
      <c r="E987" t="str">
        <f>MID(B987,20,100)</f>
        <v>(KENMORE LIVERY)</v>
      </c>
      <c r="F987" s="3">
        <v>0</v>
      </c>
      <c r="G987" t="s">
        <v>1575</v>
      </c>
    </row>
    <row r="988" spans="1:7" x14ac:dyDescent="0.35">
      <c r="A988" t="s">
        <v>1664</v>
      </c>
      <c r="B988" t="s">
        <v>435</v>
      </c>
      <c r="C988" t="s">
        <v>1577</v>
      </c>
      <c r="D988" t="str">
        <f>LEFT(B988,19)</f>
        <v xml:space="preserve">Virus SW Pipistrel </v>
      </c>
      <c r="E988" t="str">
        <f>MID(B988,20,100)</f>
        <v>(TOY LIVERY)</v>
      </c>
      <c r="F988" s="3">
        <v>0</v>
      </c>
      <c r="G988" t="s">
        <v>1575</v>
      </c>
    </row>
    <row r="989" spans="1:7" x14ac:dyDescent="0.35">
      <c r="A989" t="s">
        <v>1661</v>
      </c>
      <c r="B989" t="s">
        <v>1118</v>
      </c>
      <c r="C989" t="s">
        <v>12</v>
      </c>
      <c r="D989" t="str">
        <f>LEFT(B989,19)</f>
        <v>PC-24 Air Ambulance</v>
      </c>
      <c r="E989" t="s">
        <v>1579</v>
      </c>
      <c r="F989" s="3">
        <v>0</v>
      </c>
      <c r="G989" t="s">
        <v>1582</v>
      </c>
    </row>
    <row r="990" spans="1:7" x14ac:dyDescent="0.35">
      <c r="A990" t="s">
        <v>1661</v>
      </c>
      <c r="B990" t="s">
        <v>1119</v>
      </c>
      <c r="C990" t="s">
        <v>12</v>
      </c>
      <c r="D990" t="str">
        <f>LEFT(B990,19)</f>
        <v>PC-24 Air Ambulance</v>
      </c>
      <c r="E990" t="str">
        <f>MID(B990,21,100)</f>
        <v>(LIVERY_01_M)</v>
      </c>
      <c r="F990" s="3">
        <v>0</v>
      </c>
      <c r="G990" t="s">
        <v>1582</v>
      </c>
    </row>
    <row r="991" spans="1:7" x14ac:dyDescent="0.35">
      <c r="A991" t="s">
        <v>1661</v>
      </c>
      <c r="B991" t="s">
        <v>1120</v>
      </c>
      <c r="C991" t="s">
        <v>12</v>
      </c>
      <c r="D991" t="str">
        <f>LEFT(B991,19)</f>
        <v>PC-24 Air Ambulance</v>
      </c>
      <c r="E991" t="str">
        <f>MID(B991,21,100)</f>
        <v>(LIVERY_04_M)</v>
      </c>
      <c r="F991" s="3">
        <v>0</v>
      </c>
      <c r="G991" t="s">
        <v>1582</v>
      </c>
    </row>
    <row r="992" spans="1:7" x14ac:dyDescent="0.35">
      <c r="A992" t="s">
        <v>1661</v>
      </c>
      <c r="B992" t="s">
        <v>1121</v>
      </c>
      <c r="C992" t="s">
        <v>12</v>
      </c>
      <c r="D992" t="str">
        <f>LEFT(B992,19)</f>
        <v>PC-24 Air Ambulance</v>
      </c>
      <c r="E992" t="str">
        <f>MID(B992,21,100)</f>
        <v>(LIVERY_WHITE_M)</v>
      </c>
      <c r="F992" s="3">
        <v>0</v>
      </c>
      <c r="G992" t="s">
        <v>1582</v>
      </c>
    </row>
    <row r="993" spans="1:7" x14ac:dyDescent="0.35">
      <c r="A993" t="s">
        <v>1661</v>
      </c>
      <c r="B993" t="s">
        <v>973</v>
      </c>
      <c r="C993" t="s">
        <v>12</v>
      </c>
      <c r="D993" t="str">
        <f>LEFT(B993,19)</f>
        <v>PC-24 Cargo - Empty</v>
      </c>
      <c r="E993" t="s">
        <v>1579</v>
      </c>
      <c r="F993" s="3">
        <v>0</v>
      </c>
      <c r="G993" t="s">
        <v>1582</v>
      </c>
    </row>
    <row r="994" spans="1:7" x14ac:dyDescent="0.35">
      <c r="A994" t="s">
        <v>1661</v>
      </c>
      <c r="B994" t="s">
        <v>974</v>
      </c>
      <c r="C994" t="s">
        <v>12</v>
      </c>
      <c r="D994" t="str">
        <f>LEFT(B994,19)</f>
        <v>PC-24 Cargo - Empty</v>
      </c>
      <c r="E994" t="str">
        <f>MID(B994,21,100)</f>
        <v>(LIVERY_04_C)</v>
      </c>
      <c r="F994" s="3">
        <v>0</v>
      </c>
      <c r="G994" t="s">
        <v>1582</v>
      </c>
    </row>
    <row r="995" spans="1:7" x14ac:dyDescent="0.35">
      <c r="A995" t="s">
        <v>1661</v>
      </c>
      <c r="B995" t="s">
        <v>975</v>
      </c>
      <c r="C995" t="s">
        <v>12</v>
      </c>
      <c r="D995" t="str">
        <f>LEFT(B995,19)</f>
        <v>PC-24 Cargo - Empty</v>
      </c>
      <c r="E995" t="str">
        <f>MID(B995,21,100)</f>
        <v>(LIVERY_01_C)</v>
      </c>
      <c r="F995" s="3">
        <v>0</v>
      </c>
      <c r="G995" t="s">
        <v>1582</v>
      </c>
    </row>
    <row r="996" spans="1:7" x14ac:dyDescent="0.35">
      <c r="A996" t="s">
        <v>1661</v>
      </c>
      <c r="B996" t="s">
        <v>976</v>
      </c>
      <c r="C996" t="s">
        <v>12</v>
      </c>
      <c r="D996" t="str">
        <f>LEFT(B996,19)</f>
        <v>PC-24 Cargo - Empty</v>
      </c>
      <c r="E996" t="str">
        <f>MID(B996,21,100)</f>
        <v>(LIVERY_WHITE_C)</v>
      </c>
      <c r="F996" s="3">
        <v>0</v>
      </c>
      <c r="G996" t="s">
        <v>1582</v>
      </c>
    </row>
    <row r="997" spans="1:7" x14ac:dyDescent="0.35">
      <c r="A997" t="s">
        <v>1661</v>
      </c>
      <c r="B997" t="s">
        <v>889</v>
      </c>
      <c r="C997" t="s">
        <v>12</v>
      </c>
      <c r="D997" t="str">
        <f>LEFT(B997,27)</f>
        <v>PC-24 Cargo - Loaded</v>
      </c>
      <c r="E997" t="s">
        <v>1579</v>
      </c>
      <c r="F997" s="3">
        <v>0</v>
      </c>
      <c r="G997" t="s">
        <v>1582</v>
      </c>
    </row>
    <row r="998" spans="1:7" x14ac:dyDescent="0.35">
      <c r="A998" t="s">
        <v>1661</v>
      </c>
      <c r="B998" t="s">
        <v>890</v>
      </c>
      <c r="C998" t="s">
        <v>12</v>
      </c>
      <c r="D998" t="str">
        <f>LEFT(B998,20)</f>
        <v>PC-24 Cargo - Loaded</v>
      </c>
      <c r="E998" t="str">
        <f>MID(B998,22,100)</f>
        <v>(LIVERY_01_C)</v>
      </c>
      <c r="F998" s="3">
        <v>0</v>
      </c>
      <c r="G998" t="s">
        <v>1582</v>
      </c>
    </row>
    <row r="999" spans="1:7" x14ac:dyDescent="0.35">
      <c r="A999" t="s">
        <v>1661</v>
      </c>
      <c r="B999" t="s">
        <v>891</v>
      </c>
      <c r="C999" t="s">
        <v>12</v>
      </c>
      <c r="D999" t="str">
        <f>LEFT(B999,20)</f>
        <v>PC-24 Cargo - Loaded</v>
      </c>
      <c r="E999" t="str">
        <f>MID(B999,22,100)</f>
        <v>(LIVERY_04_C)</v>
      </c>
      <c r="F999" s="3">
        <v>0</v>
      </c>
      <c r="G999" t="s">
        <v>1582</v>
      </c>
    </row>
    <row r="1000" spans="1:7" x14ac:dyDescent="0.35">
      <c r="A1000" t="s">
        <v>1661</v>
      </c>
      <c r="B1000" t="s">
        <v>892</v>
      </c>
      <c r="C1000" t="s">
        <v>12</v>
      </c>
      <c r="D1000" t="str">
        <f>LEFT(B1000,20)</f>
        <v>PC-24 Cargo - Loaded</v>
      </c>
      <c r="E1000" t="str">
        <f>MID(B1000,22,100)</f>
        <v>(LIVERY_WHITE_C)</v>
      </c>
      <c r="F1000" s="3">
        <v>0</v>
      </c>
      <c r="G1000" t="s">
        <v>1582</v>
      </c>
    </row>
    <row r="1001" spans="1:7" x14ac:dyDescent="0.35">
      <c r="A1001" t="s">
        <v>1661</v>
      </c>
      <c r="B1001" t="s">
        <v>276</v>
      </c>
      <c r="C1001" t="s">
        <v>12</v>
      </c>
      <c r="D1001" t="str">
        <f>LEFT(B1001,12)</f>
        <v>PC-24 VIP</v>
      </c>
      <c r="E1001" t="s">
        <v>1579</v>
      </c>
      <c r="F1001" s="3">
        <v>0</v>
      </c>
      <c r="G1001" t="s">
        <v>1582</v>
      </c>
    </row>
    <row r="1002" spans="1:7" x14ac:dyDescent="0.35">
      <c r="A1002" t="s">
        <v>1661</v>
      </c>
      <c r="B1002" t="s">
        <v>277</v>
      </c>
      <c r="C1002" t="s">
        <v>12</v>
      </c>
      <c r="D1002" t="str">
        <f>LEFT(B1002,9)</f>
        <v>PC-24 VIP</v>
      </c>
      <c r="E1002" t="str">
        <f>MID(B1002,11,100)</f>
        <v>(LIVERY_01)</v>
      </c>
      <c r="F1002" s="3">
        <v>0</v>
      </c>
      <c r="G1002" t="s">
        <v>1582</v>
      </c>
    </row>
    <row r="1003" spans="1:7" x14ac:dyDescent="0.35">
      <c r="A1003" t="s">
        <v>1661</v>
      </c>
      <c r="B1003" t="s">
        <v>278</v>
      </c>
      <c r="C1003" t="s">
        <v>12</v>
      </c>
      <c r="D1003" t="str">
        <f>LEFT(B1003,9)</f>
        <v>PC-24 VIP</v>
      </c>
      <c r="E1003" t="str">
        <f>MID(B1003,11,100)</f>
        <v>(LIVERY_04)</v>
      </c>
      <c r="F1003" s="3">
        <v>0</v>
      </c>
      <c r="G1003" t="s">
        <v>1582</v>
      </c>
    </row>
    <row r="1004" spans="1:7" x14ac:dyDescent="0.35">
      <c r="A1004" t="s">
        <v>1661</v>
      </c>
      <c r="B1004" t="s">
        <v>279</v>
      </c>
      <c r="C1004" t="s">
        <v>12</v>
      </c>
      <c r="D1004" t="str">
        <f>LEFT(B1004,9)</f>
        <v>PC-24 VIP</v>
      </c>
      <c r="E1004" t="str">
        <f>MID(B1004,11,100)</f>
        <v>(LIVERY WHITE)</v>
      </c>
      <c r="F1004" s="3">
        <v>0</v>
      </c>
      <c r="G1004" t="s">
        <v>1582</v>
      </c>
    </row>
    <row r="1005" spans="1:7" x14ac:dyDescent="0.35">
      <c r="A1005" t="s">
        <v>1660</v>
      </c>
      <c r="B1005" t="s">
        <v>1273</v>
      </c>
      <c r="C1005" t="s">
        <v>12</v>
      </c>
      <c r="D1005" t="str">
        <f>LEFT(B1005,30)</f>
        <v>King Air C90 GTX Air Ambulance</v>
      </c>
      <c r="E1005" t="s">
        <v>1579</v>
      </c>
      <c r="F1005" s="3">
        <v>0</v>
      </c>
      <c r="G1005" t="s">
        <v>1576</v>
      </c>
    </row>
    <row r="1006" spans="1:7" x14ac:dyDescent="0.35">
      <c r="A1006" t="s">
        <v>1660</v>
      </c>
      <c r="B1006" t="s">
        <v>1274</v>
      </c>
      <c r="C1006" t="s">
        <v>12</v>
      </c>
      <c r="D1006" t="str">
        <f>LEFT(B1006,30)</f>
        <v>King Air C90 GTX Air Ambulance</v>
      </c>
      <c r="E1006" t="str">
        <f>MID(B1006,32,100)</f>
        <v>(DOC_CREW)</v>
      </c>
      <c r="F1006" s="3">
        <v>0</v>
      </c>
      <c r="G1006" t="s">
        <v>1576</v>
      </c>
    </row>
    <row r="1007" spans="1:7" x14ac:dyDescent="0.35">
      <c r="A1007" t="s">
        <v>1660</v>
      </c>
      <c r="B1007" t="s">
        <v>1275</v>
      </c>
      <c r="C1007" t="s">
        <v>12</v>
      </c>
      <c r="D1007" t="str">
        <f>LEFT(B1007,30)</f>
        <v>King Air C90 GTX Air Ambulance</v>
      </c>
      <c r="E1007" t="str">
        <f>MID(B1007,32,100)</f>
        <v>(LIVERY MEDICAL)</v>
      </c>
      <c r="F1007" s="3">
        <v>0</v>
      </c>
      <c r="G1007" t="s">
        <v>1576</v>
      </c>
    </row>
    <row r="1008" spans="1:7" x14ac:dyDescent="0.35">
      <c r="A1008" t="s">
        <v>1660</v>
      </c>
      <c r="B1008" t="s">
        <v>859</v>
      </c>
      <c r="C1008" t="s">
        <v>12</v>
      </c>
      <c r="D1008" t="str">
        <f>LEFT(B1008,27)</f>
        <v>King Air C90 GTX Passengers</v>
      </c>
      <c r="E1008" t="s">
        <v>1579</v>
      </c>
      <c r="F1008" s="3">
        <v>0</v>
      </c>
      <c r="G1008" t="s">
        <v>1576</v>
      </c>
    </row>
    <row r="1009" spans="1:7" x14ac:dyDescent="0.35">
      <c r="A1009" t="s">
        <v>1660</v>
      </c>
      <c r="B1009" t="s">
        <v>860</v>
      </c>
      <c r="C1009" t="s">
        <v>12</v>
      </c>
      <c r="D1009" t="str">
        <f>LEFT(B1009,27)</f>
        <v>King Air C90 GTX Passengers</v>
      </c>
      <c r="E1009" t="str">
        <f>MID(B1009,29,100)</f>
        <v>(LIVERY 1)</v>
      </c>
      <c r="F1009" s="3">
        <v>0</v>
      </c>
      <c r="G1009" t="s">
        <v>1576</v>
      </c>
    </row>
    <row r="1010" spans="1:7" x14ac:dyDescent="0.35">
      <c r="A1010" t="s">
        <v>1660</v>
      </c>
      <c r="B1010" t="s">
        <v>861</v>
      </c>
      <c r="C1010" t="s">
        <v>12</v>
      </c>
      <c r="D1010" t="str">
        <f>LEFT(B1010,27)</f>
        <v>King Air C90 GTX Passengers</v>
      </c>
      <c r="E1010" t="str">
        <f>MID(B1010,29,100)</f>
        <v>(LIVERY 4)</v>
      </c>
      <c r="F1010" s="3">
        <v>0</v>
      </c>
      <c r="G1010" t="s">
        <v>1576</v>
      </c>
    </row>
    <row r="1011" spans="1:7" x14ac:dyDescent="0.35">
      <c r="A1011" t="s">
        <v>1660</v>
      </c>
      <c r="B1011" t="s">
        <v>862</v>
      </c>
      <c r="C1011" t="s">
        <v>12</v>
      </c>
      <c r="D1011" t="str">
        <f>LEFT(B1011,27)</f>
        <v>King Air C90 GTX Passengers</v>
      </c>
      <c r="E1011" t="str">
        <f>MID(B1011,29,100)</f>
        <v>(LIVERY 6)</v>
      </c>
      <c r="F1011" s="3">
        <v>0</v>
      </c>
      <c r="G1011" t="s">
        <v>1576</v>
      </c>
    </row>
    <row r="1012" spans="1:7" x14ac:dyDescent="0.35">
      <c r="A1012" t="s">
        <v>1660</v>
      </c>
      <c r="B1012" t="s">
        <v>863</v>
      </c>
      <c r="C1012" t="s">
        <v>12</v>
      </c>
      <c r="D1012" t="str">
        <f>LEFT(B1012,27)</f>
        <v>King Air C90 GTX Passengers</v>
      </c>
      <c r="E1012" t="str">
        <f>MID(B1012,29,100)</f>
        <v>(LIVERY 8)</v>
      </c>
      <c r="F1012" s="3">
        <v>0</v>
      </c>
      <c r="G1012" t="s">
        <v>1576</v>
      </c>
    </row>
    <row r="1013" spans="1:7" x14ac:dyDescent="0.35">
      <c r="A1013" t="s">
        <v>1660</v>
      </c>
      <c r="B1013" t="s">
        <v>864</v>
      </c>
      <c r="C1013" t="s">
        <v>12</v>
      </c>
      <c r="D1013" t="str">
        <f>LEFT(B1013,27)</f>
        <v>King Air C90 GTX Passengers</v>
      </c>
      <c r="E1013" t="str">
        <f>MID(B1013,29,100)</f>
        <v>(LIVERY WHITE)</v>
      </c>
      <c r="F1013" s="3">
        <v>0</v>
      </c>
      <c r="G1013" t="s">
        <v>1576</v>
      </c>
    </row>
    <row r="1014" spans="1:7" x14ac:dyDescent="0.35">
      <c r="A1014" t="s">
        <v>1659</v>
      </c>
      <c r="B1014" t="s">
        <v>1492</v>
      </c>
      <c r="C1014" t="s">
        <v>12</v>
      </c>
      <c r="D1014" t="str">
        <f>LEFT(B1014,10)</f>
        <v>H225 Cargo</v>
      </c>
      <c r="E1014" t="s">
        <v>1579</v>
      </c>
      <c r="F1014" s="3">
        <v>0</v>
      </c>
      <c r="G1014" t="s">
        <v>1580</v>
      </c>
    </row>
    <row r="1015" spans="1:7" x14ac:dyDescent="0.35">
      <c r="A1015" t="s">
        <v>1659</v>
      </c>
      <c r="B1015" t="s">
        <v>1493</v>
      </c>
      <c r="C1015" t="s">
        <v>12</v>
      </c>
      <c r="D1015" t="str">
        <f>LEFT(B1015,10)</f>
        <v>H225 Cargo</v>
      </c>
      <c r="E1015" t="str">
        <f>MID(B1015,12,100)</f>
        <v>(AIRBUS_DEFAULT)</v>
      </c>
      <c r="F1015" s="3">
        <v>0</v>
      </c>
      <c r="G1015" t="s">
        <v>1580</v>
      </c>
    </row>
    <row r="1016" spans="1:7" x14ac:dyDescent="0.35">
      <c r="A1016" t="s">
        <v>1659</v>
      </c>
      <c r="B1016" t="s">
        <v>1494</v>
      </c>
      <c r="C1016" t="s">
        <v>12</v>
      </c>
      <c r="D1016" t="str">
        <f>LEFT(B1016,10)</f>
        <v>H225 Cargo</v>
      </c>
      <c r="E1016" t="str">
        <f>MID(B1016,12,100)</f>
        <v>(BLUE)</v>
      </c>
      <c r="F1016" s="3">
        <v>0</v>
      </c>
      <c r="G1016" t="s">
        <v>1580</v>
      </c>
    </row>
    <row r="1017" spans="1:7" x14ac:dyDescent="0.35">
      <c r="A1017" t="s">
        <v>1659</v>
      </c>
      <c r="B1017" t="s">
        <v>1495</v>
      </c>
      <c r="C1017" t="s">
        <v>12</v>
      </c>
      <c r="D1017" t="str">
        <f>LEFT(B1017,10)</f>
        <v>H225 Cargo</v>
      </c>
      <c r="E1017" t="str">
        <f>MID(B1017,12,100)</f>
        <v>(GRAY)</v>
      </c>
      <c r="F1017" s="3">
        <v>0</v>
      </c>
      <c r="G1017" t="s">
        <v>1580</v>
      </c>
    </row>
    <row r="1018" spans="1:7" x14ac:dyDescent="0.35">
      <c r="A1018" t="s">
        <v>1659</v>
      </c>
      <c r="B1018" t="s">
        <v>1496</v>
      </c>
      <c r="C1018" t="s">
        <v>12</v>
      </c>
      <c r="D1018" t="str">
        <f>LEFT(B1018,10)</f>
        <v>H225 Cargo</v>
      </c>
      <c r="E1018" t="str">
        <f>MID(B1018,12,100)</f>
        <v>(GREEN)</v>
      </c>
      <c r="F1018" s="3">
        <v>0</v>
      </c>
      <c r="G1018" t="s">
        <v>1580</v>
      </c>
    </row>
    <row r="1019" spans="1:7" x14ac:dyDescent="0.35">
      <c r="A1019" t="s">
        <v>1659</v>
      </c>
      <c r="B1019" t="s">
        <v>1497</v>
      </c>
      <c r="C1019" t="s">
        <v>12</v>
      </c>
      <c r="D1019" t="str">
        <f>LEFT(B1019,10)</f>
        <v>H225 Cargo</v>
      </c>
      <c r="E1019" t="str">
        <f>MID(B1019,12,100)</f>
        <v>(ORANGE)</v>
      </c>
      <c r="F1019" s="3">
        <v>0</v>
      </c>
      <c r="G1019" t="s">
        <v>1580</v>
      </c>
    </row>
    <row r="1020" spans="1:7" x14ac:dyDescent="0.35">
      <c r="A1020" t="s">
        <v>1659</v>
      </c>
      <c r="B1020" t="s">
        <v>1498</v>
      </c>
      <c r="C1020" t="s">
        <v>12</v>
      </c>
      <c r="D1020" t="str">
        <f>LEFT(B1020,10)</f>
        <v>H225 Cargo</v>
      </c>
      <c r="E1020" t="str">
        <f>MID(B1020,12,100)</f>
        <v>(WHITE)</v>
      </c>
      <c r="F1020" s="3">
        <v>0</v>
      </c>
      <c r="G1020" t="s">
        <v>1580</v>
      </c>
    </row>
    <row r="1021" spans="1:7" x14ac:dyDescent="0.35">
      <c r="A1021" t="s">
        <v>1659</v>
      </c>
      <c r="B1021" t="s">
        <v>1431</v>
      </c>
      <c r="C1021" t="s">
        <v>12</v>
      </c>
      <c r="D1021" t="str">
        <f>LEFT(B1021,13)</f>
        <v>H225 Civilian</v>
      </c>
      <c r="E1021" t="s">
        <v>1579</v>
      </c>
      <c r="F1021" s="3">
        <v>0</v>
      </c>
      <c r="G1021" t="s">
        <v>1580</v>
      </c>
    </row>
    <row r="1022" spans="1:7" x14ac:dyDescent="0.35">
      <c r="A1022" t="s">
        <v>1659</v>
      </c>
      <c r="B1022" t="s">
        <v>1432</v>
      </c>
      <c r="C1022" t="s">
        <v>12</v>
      </c>
      <c r="D1022" t="str">
        <f>LEFT(B1022,13)</f>
        <v>H225 Civilian</v>
      </c>
      <c r="E1022" t="str">
        <f>MID(B1022,15,100)</f>
        <v>(AIRBUS_DEFAULT)</v>
      </c>
      <c r="F1022" s="3">
        <v>0</v>
      </c>
      <c r="G1022" t="s">
        <v>1580</v>
      </c>
    </row>
    <row r="1023" spans="1:7" x14ac:dyDescent="0.35">
      <c r="A1023" t="s">
        <v>1659</v>
      </c>
      <c r="B1023" t="s">
        <v>1433</v>
      </c>
      <c r="C1023" t="s">
        <v>12</v>
      </c>
      <c r="D1023" t="str">
        <f>LEFT(B1023,13)</f>
        <v>H225 Civilian</v>
      </c>
      <c r="E1023" t="str">
        <f>MID(B1023,15,100)</f>
        <v>(BLUE)</v>
      </c>
      <c r="F1023" s="3">
        <v>0</v>
      </c>
      <c r="G1023" t="s">
        <v>1580</v>
      </c>
    </row>
    <row r="1024" spans="1:7" x14ac:dyDescent="0.35">
      <c r="A1024" t="s">
        <v>1659</v>
      </c>
      <c r="B1024" t="s">
        <v>1434</v>
      </c>
      <c r="C1024" t="s">
        <v>12</v>
      </c>
      <c r="D1024" t="str">
        <f>LEFT(B1024,13)</f>
        <v>H225 Civilian</v>
      </c>
      <c r="E1024" t="str">
        <f>MID(B1024,15,100)</f>
        <v>(GRAY)</v>
      </c>
      <c r="F1024" s="3">
        <v>0</v>
      </c>
      <c r="G1024" t="s">
        <v>1580</v>
      </c>
    </row>
    <row r="1025" spans="1:7" x14ac:dyDescent="0.35">
      <c r="A1025" t="s">
        <v>1659</v>
      </c>
      <c r="B1025" t="s">
        <v>1435</v>
      </c>
      <c r="C1025" t="s">
        <v>12</v>
      </c>
      <c r="D1025" t="str">
        <f>LEFT(B1025,13)</f>
        <v>H225 Civilian</v>
      </c>
      <c r="E1025" t="str">
        <f>MID(B1025,15,100)</f>
        <v>(GREEN)</v>
      </c>
      <c r="F1025" s="3">
        <v>0</v>
      </c>
      <c r="G1025" t="s">
        <v>1580</v>
      </c>
    </row>
    <row r="1026" spans="1:7" x14ac:dyDescent="0.35">
      <c r="A1026" t="s">
        <v>1659</v>
      </c>
      <c r="B1026" t="s">
        <v>1436</v>
      </c>
      <c r="C1026" t="s">
        <v>12</v>
      </c>
      <c r="D1026" t="str">
        <f>LEFT(B1026,13)</f>
        <v>H225 Civilian</v>
      </c>
      <c r="E1026" t="str">
        <f>MID(B1026,15,100)</f>
        <v>(ORANGE)</v>
      </c>
      <c r="F1026" s="3">
        <v>0</v>
      </c>
      <c r="G1026" t="s">
        <v>1580</v>
      </c>
    </row>
    <row r="1027" spans="1:7" x14ac:dyDescent="0.35">
      <c r="A1027" t="s">
        <v>1659</v>
      </c>
      <c r="B1027" t="s">
        <v>1437</v>
      </c>
      <c r="C1027" t="s">
        <v>12</v>
      </c>
      <c r="D1027" t="str">
        <f>LEFT(B1027,13)</f>
        <v>H225 Civilian</v>
      </c>
      <c r="E1027" t="str">
        <f>MID(B1027,15,100)</f>
        <v>(WHITE)</v>
      </c>
      <c r="F1027" s="3">
        <v>0</v>
      </c>
      <c r="G1027" t="s">
        <v>1580</v>
      </c>
    </row>
    <row r="1028" spans="1:7" x14ac:dyDescent="0.35">
      <c r="A1028" t="s">
        <v>1659</v>
      </c>
      <c r="B1028" t="s">
        <v>1485</v>
      </c>
      <c r="C1028" t="s">
        <v>12</v>
      </c>
      <c r="D1028" t="str">
        <f>LEFT(B1028,20)</f>
        <v>H225 Search &amp; Rescue</v>
      </c>
      <c r="E1028" t="s">
        <v>1579</v>
      </c>
      <c r="F1028" s="3">
        <v>0</v>
      </c>
      <c r="G1028" t="s">
        <v>1580</v>
      </c>
    </row>
    <row r="1029" spans="1:7" x14ac:dyDescent="0.35">
      <c r="A1029" t="s">
        <v>1659</v>
      </c>
      <c r="B1029" t="s">
        <v>1486</v>
      </c>
      <c r="C1029" t="s">
        <v>12</v>
      </c>
      <c r="D1029" t="str">
        <f>LEFT(B1029,20)</f>
        <v>H225 Search &amp; Rescue</v>
      </c>
      <c r="E1029" t="str">
        <f>MID(B1029,22,100)</f>
        <v>(AIRBUS_DEFAULT)</v>
      </c>
      <c r="F1029" s="3">
        <v>0</v>
      </c>
      <c r="G1029" t="s">
        <v>1580</v>
      </c>
    </row>
    <row r="1030" spans="1:7" x14ac:dyDescent="0.35">
      <c r="A1030" t="s">
        <v>1659</v>
      </c>
      <c r="B1030" t="s">
        <v>1487</v>
      </c>
      <c r="C1030" t="s">
        <v>12</v>
      </c>
      <c r="D1030" t="str">
        <f>LEFT(B1030,20)</f>
        <v>H225 Search &amp; Rescue</v>
      </c>
      <c r="E1030" t="str">
        <f>MID(B1030,22,100)</f>
        <v>(BLUE)</v>
      </c>
      <c r="F1030" s="3">
        <v>0</v>
      </c>
      <c r="G1030" t="s">
        <v>1580</v>
      </c>
    </row>
    <row r="1031" spans="1:7" x14ac:dyDescent="0.35">
      <c r="A1031" t="s">
        <v>1659</v>
      </c>
      <c r="B1031" t="s">
        <v>1488</v>
      </c>
      <c r="C1031" t="s">
        <v>12</v>
      </c>
      <c r="D1031" t="str">
        <f>LEFT(B1031,20)</f>
        <v>H225 Search &amp; Rescue</v>
      </c>
      <c r="E1031" t="str">
        <f>MID(B1031,22,100)</f>
        <v>(GRAY)</v>
      </c>
      <c r="F1031" s="3">
        <v>0</v>
      </c>
      <c r="G1031" t="s">
        <v>1580</v>
      </c>
    </row>
    <row r="1032" spans="1:7" x14ac:dyDescent="0.35">
      <c r="A1032" t="s">
        <v>1659</v>
      </c>
      <c r="B1032" t="s">
        <v>1489</v>
      </c>
      <c r="C1032" t="s">
        <v>12</v>
      </c>
      <c r="D1032" t="str">
        <f>LEFT(B1032,20)</f>
        <v>H225 Search &amp; Rescue</v>
      </c>
      <c r="E1032" t="str">
        <f>MID(B1032,22,100)</f>
        <v>(GREEN)</v>
      </c>
      <c r="F1032" s="3">
        <v>0</v>
      </c>
      <c r="G1032" t="s">
        <v>1580</v>
      </c>
    </row>
    <row r="1033" spans="1:7" x14ac:dyDescent="0.35">
      <c r="A1033" t="s">
        <v>1659</v>
      </c>
      <c r="B1033" t="s">
        <v>1490</v>
      </c>
      <c r="C1033" t="s">
        <v>12</v>
      </c>
      <c r="D1033" t="str">
        <f>LEFT(B1033,20)</f>
        <v>H225 Search &amp; Rescue</v>
      </c>
      <c r="E1033" t="str">
        <f>MID(B1033,22,100)</f>
        <v>(ORANGE)</v>
      </c>
      <c r="F1033" s="3">
        <v>0</v>
      </c>
      <c r="G1033" t="s">
        <v>1580</v>
      </c>
    </row>
    <row r="1034" spans="1:7" x14ac:dyDescent="0.35">
      <c r="A1034" t="s">
        <v>1659</v>
      </c>
      <c r="B1034" t="s">
        <v>1491</v>
      </c>
      <c r="C1034" t="s">
        <v>12</v>
      </c>
      <c r="D1034" t="str">
        <f>LEFT(B1034,20)</f>
        <v>H225 Search &amp; Rescue</v>
      </c>
      <c r="E1034" t="str">
        <f>MID(B1034,22,100)</f>
        <v>(WHITE)</v>
      </c>
      <c r="F1034" s="3">
        <v>0</v>
      </c>
      <c r="G1034" t="s">
        <v>1580</v>
      </c>
    </row>
    <row r="1035" spans="1:7" x14ac:dyDescent="0.35">
      <c r="A1035" t="s">
        <v>1656</v>
      </c>
      <c r="B1035" t="s">
        <v>1397</v>
      </c>
      <c r="C1035" t="s">
        <v>1577</v>
      </c>
      <c r="D1035" t="str">
        <f>MID(B1035,7,36)</f>
        <v>Cessna Citation Longitude Passengers</v>
      </c>
      <c r="E1035" t="s">
        <v>1579</v>
      </c>
      <c r="F1035" s="3">
        <v>0</v>
      </c>
      <c r="G1035" t="s">
        <v>1582</v>
      </c>
    </row>
    <row r="1036" spans="1:7" x14ac:dyDescent="0.35">
      <c r="A1036" t="s">
        <v>1656</v>
      </c>
      <c r="B1036" t="s">
        <v>1398</v>
      </c>
      <c r="C1036" t="s">
        <v>1577</v>
      </c>
      <c r="D1036" t="str">
        <f>MID(B1036,7,36)</f>
        <v>Cessna Citation Longitude Passengers</v>
      </c>
      <c r="E1036" t="str">
        <f>MID(B1036,44,100)</f>
        <v>(DEFAULT)</v>
      </c>
      <c r="F1036" s="3">
        <v>0</v>
      </c>
      <c r="G1036" t="s">
        <v>1582</v>
      </c>
    </row>
    <row r="1037" spans="1:7" x14ac:dyDescent="0.35">
      <c r="A1037" t="s">
        <v>1657</v>
      </c>
      <c r="B1037" t="s">
        <v>1451</v>
      </c>
      <c r="C1037" t="s">
        <v>1601</v>
      </c>
      <c r="D1037" t="str">
        <f>LEFT(B1037,36)</f>
        <v>CH-47D Chinook Default Configuration</v>
      </c>
      <c r="E1037" t="s">
        <v>1579</v>
      </c>
      <c r="F1037" s="3">
        <v>0</v>
      </c>
      <c r="G1037" t="s">
        <v>1580</v>
      </c>
    </row>
    <row r="1038" spans="1:7" x14ac:dyDescent="0.35">
      <c r="A1038" t="s">
        <v>1657</v>
      </c>
      <c r="B1038" t="s">
        <v>1452</v>
      </c>
      <c r="C1038" t="s">
        <v>1601</v>
      </c>
      <c r="D1038" t="str">
        <f>LEFT(B1038,36)</f>
        <v>CH-47D Chinook Default Configuration</v>
      </c>
      <c r="E1038" t="str">
        <f>MID(B1038,38,100)</f>
        <v>(01_BILLINGS)</v>
      </c>
      <c r="F1038" s="3">
        <v>0</v>
      </c>
      <c r="G1038" t="s">
        <v>1580</v>
      </c>
    </row>
    <row r="1039" spans="1:7" x14ac:dyDescent="0.35">
      <c r="A1039" t="s">
        <v>1657</v>
      </c>
      <c r="B1039" t="s">
        <v>1453</v>
      </c>
      <c r="C1039" t="s">
        <v>1601</v>
      </c>
      <c r="D1039" t="str">
        <f>LEFT(B1039,36)</f>
        <v>CH-47D Chinook Default Configuration</v>
      </c>
      <c r="E1039" t="str">
        <f>MID(B1039,38,100)</f>
        <v>(02_BLACKBIRD)</v>
      </c>
      <c r="F1039" s="3">
        <v>0</v>
      </c>
      <c r="G1039" t="s">
        <v>1580</v>
      </c>
    </row>
    <row r="1040" spans="1:7" x14ac:dyDescent="0.35">
      <c r="A1040" t="s">
        <v>1657</v>
      </c>
      <c r="B1040" t="s">
        <v>1454</v>
      </c>
      <c r="C1040" t="s">
        <v>1601</v>
      </c>
      <c r="D1040" t="str">
        <f>LEFT(B1040,36)</f>
        <v>CH-47D Chinook Default Configuration</v>
      </c>
      <c r="E1040" t="str">
        <f>MID(B1040,38,100)</f>
        <v>(03_MILITARY)</v>
      </c>
      <c r="F1040" s="3">
        <v>0</v>
      </c>
      <c r="G1040" t="s">
        <v>1580</v>
      </c>
    </row>
    <row r="1041" spans="1:7" x14ac:dyDescent="0.35">
      <c r="A1041" t="s">
        <v>1657</v>
      </c>
      <c r="B1041" t="s">
        <v>1455</v>
      </c>
      <c r="C1041" t="s">
        <v>1601</v>
      </c>
      <c r="D1041" t="str">
        <f>LEFT(B1041,36)</f>
        <v>CH-47D Chinook Default Configuration</v>
      </c>
      <c r="E1041" t="str">
        <f>MID(B1041,38,100)</f>
        <v>(04_N246CH)</v>
      </c>
      <c r="F1041" s="3">
        <v>0</v>
      </c>
      <c r="G1041" t="s">
        <v>1580</v>
      </c>
    </row>
    <row r="1042" spans="1:7" x14ac:dyDescent="0.35">
      <c r="A1042" t="s">
        <v>1657</v>
      </c>
      <c r="B1042" t="s">
        <v>1456</v>
      </c>
      <c r="C1042" t="s">
        <v>1601</v>
      </c>
      <c r="D1042" t="str">
        <f>LEFT(B1042,36)</f>
        <v>CH-47D Chinook Default Configuration</v>
      </c>
      <c r="E1042" t="str">
        <f>MID(B1042,38,100)</f>
        <v>(05_N949CH)</v>
      </c>
      <c r="F1042" s="3">
        <v>0</v>
      </c>
      <c r="G1042" t="s">
        <v>1580</v>
      </c>
    </row>
    <row r="1043" spans="1:7" x14ac:dyDescent="0.35">
      <c r="A1043" t="s">
        <v>1657</v>
      </c>
      <c r="B1043" t="s">
        <v>1438</v>
      </c>
      <c r="C1043" t="s">
        <v>1601</v>
      </c>
      <c r="D1043" t="str">
        <f>LEFT(B1043,36)</f>
        <v>CH-47D Chinook Lifting Configuration</v>
      </c>
      <c r="E1043" t="s">
        <v>1579</v>
      </c>
      <c r="F1043" s="3">
        <v>0</v>
      </c>
      <c r="G1043" t="s">
        <v>1580</v>
      </c>
    </row>
    <row r="1044" spans="1:7" x14ac:dyDescent="0.35">
      <c r="A1044" t="s">
        <v>1657</v>
      </c>
      <c r="B1044" t="s">
        <v>1439</v>
      </c>
      <c r="C1044" t="s">
        <v>1601</v>
      </c>
      <c r="D1044" t="str">
        <f>LEFT(B1044,36)</f>
        <v>CH-47D Chinook Lifting Configuration</v>
      </c>
      <c r="E1044" t="str">
        <f>MID(B1044,38,100)</f>
        <v>(01_BILLINGS)</v>
      </c>
      <c r="F1044" s="3">
        <v>0</v>
      </c>
      <c r="G1044" t="s">
        <v>1580</v>
      </c>
    </row>
    <row r="1045" spans="1:7" x14ac:dyDescent="0.35">
      <c r="A1045" t="s">
        <v>1657</v>
      </c>
      <c r="B1045" t="s">
        <v>1440</v>
      </c>
      <c r="C1045" t="s">
        <v>1601</v>
      </c>
      <c r="D1045" t="str">
        <f>LEFT(B1045,36)</f>
        <v>CH-47D Chinook Lifting Configuration</v>
      </c>
      <c r="E1045" t="str">
        <f>MID(B1045,38,100)</f>
        <v>(02_BLACKBIRD)</v>
      </c>
      <c r="F1045" s="3">
        <v>0</v>
      </c>
      <c r="G1045" t="s">
        <v>1580</v>
      </c>
    </row>
    <row r="1046" spans="1:7" x14ac:dyDescent="0.35">
      <c r="A1046" t="s">
        <v>1657</v>
      </c>
      <c r="B1046" t="s">
        <v>1441</v>
      </c>
      <c r="C1046" t="s">
        <v>1601</v>
      </c>
      <c r="D1046" t="str">
        <f>LEFT(B1046,36)</f>
        <v>CH-47D Chinook Lifting Configuration</v>
      </c>
      <c r="E1046" t="str">
        <f>MID(B1046,38,100)</f>
        <v>(03_MILITARY)</v>
      </c>
      <c r="F1046" s="3">
        <v>0</v>
      </c>
      <c r="G1046" t="s">
        <v>1580</v>
      </c>
    </row>
    <row r="1047" spans="1:7" x14ac:dyDescent="0.35">
      <c r="A1047" t="s">
        <v>1657</v>
      </c>
      <c r="B1047" t="s">
        <v>1442</v>
      </c>
      <c r="C1047" t="s">
        <v>1601</v>
      </c>
      <c r="D1047" t="str">
        <f>LEFT(B1047,36)</f>
        <v>CH-47D Chinook Lifting Configuration</v>
      </c>
      <c r="E1047" t="str">
        <f>MID(B1047,38,100)</f>
        <v>(04_N246CH)</v>
      </c>
      <c r="F1047" s="3">
        <v>0</v>
      </c>
      <c r="G1047" t="s">
        <v>1580</v>
      </c>
    </row>
    <row r="1048" spans="1:7" x14ac:dyDescent="0.35">
      <c r="A1048" t="s">
        <v>1657</v>
      </c>
      <c r="B1048" t="s">
        <v>1443</v>
      </c>
      <c r="C1048" t="s">
        <v>1601</v>
      </c>
      <c r="D1048" t="str">
        <f>LEFT(B1048,36)</f>
        <v>CH-47D Chinook Lifting Configuration</v>
      </c>
      <c r="E1048" t="str">
        <f>MID(B1048,38,100)</f>
        <v>(05_N949CH)</v>
      </c>
      <c r="F1048" s="3">
        <v>0</v>
      </c>
      <c r="G1048" t="s">
        <v>1580</v>
      </c>
    </row>
    <row r="1049" spans="1:7" x14ac:dyDescent="0.35">
      <c r="A1049" t="s">
        <v>1657</v>
      </c>
      <c r="B1049" t="s">
        <v>1467</v>
      </c>
      <c r="C1049" t="s">
        <v>1601</v>
      </c>
      <c r="D1049" t="str">
        <f>LEFT(B1049,38)</f>
        <v>CH-47D Chinook Passenger Configuration</v>
      </c>
      <c r="E1049" t="s">
        <v>1579</v>
      </c>
      <c r="F1049" s="3">
        <v>0</v>
      </c>
      <c r="G1049" t="s">
        <v>1580</v>
      </c>
    </row>
    <row r="1050" spans="1:7" x14ac:dyDescent="0.35">
      <c r="A1050" t="s">
        <v>1657</v>
      </c>
      <c r="B1050" t="s">
        <v>1468</v>
      </c>
      <c r="C1050" t="s">
        <v>1601</v>
      </c>
      <c r="D1050" t="str">
        <f>LEFT(B1050,38)</f>
        <v>CH-47D Chinook Passenger Configuration</v>
      </c>
      <c r="E1050" t="str">
        <f>MID(B1050,40,100)</f>
        <v>(01_BILLINGS)</v>
      </c>
      <c r="F1050" s="3">
        <v>0</v>
      </c>
      <c r="G1050" t="s">
        <v>1580</v>
      </c>
    </row>
    <row r="1051" spans="1:7" x14ac:dyDescent="0.35">
      <c r="A1051" t="s">
        <v>1657</v>
      </c>
      <c r="B1051" t="s">
        <v>1469</v>
      </c>
      <c r="C1051" t="s">
        <v>1601</v>
      </c>
      <c r="D1051" t="str">
        <f>LEFT(B1051,38)</f>
        <v>CH-47D Chinook Passenger Configuration</v>
      </c>
      <c r="E1051" t="str">
        <f>MID(B1051,40,100)</f>
        <v>(02_BLACKBIRD)</v>
      </c>
      <c r="F1051" s="3">
        <v>0</v>
      </c>
      <c r="G1051" t="s">
        <v>1580</v>
      </c>
    </row>
    <row r="1052" spans="1:7" x14ac:dyDescent="0.35">
      <c r="A1052" t="s">
        <v>1657</v>
      </c>
      <c r="B1052" t="s">
        <v>1470</v>
      </c>
      <c r="C1052" t="s">
        <v>1601</v>
      </c>
      <c r="D1052" t="str">
        <f>LEFT(B1052,38)</f>
        <v>CH-47D Chinook Passenger Configuration</v>
      </c>
      <c r="E1052" t="str">
        <f>MID(B1052,40,100)</f>
        <v>(03_MILITARY)</v>
      </c>
      <c r="F1052" s="3">
        <v>0</v>
      </c>
      <c r="G1052" t="s">
        <v>1580</v>
      </c>
    </row>
    <row r="1053" spans="1:7" x14ac:dyDescent="0.35">
      <c r="A1053" t="s">
        <v>1657</v>
      </c>
      <c r="B1053" t="s">
        <v>1471</v>
      </c>
      <c r="C1053" t="s">
        <v>1601</v>
      </c>
      <c r="D1053" t="str">
        <f>LEFT(B1053,38)</f>
        <v>CH-47D Chinook Passenger Configuration</v>
      </c>
      <c r="E1053" t="str">
        <f>MID(B1053,40,100)</f>
        <v>(04_N246CH)</v>
      </c>
      <c r="F1053" s="3">
        <v>0</v>
      </c>
      <c r="G1053" t="s">
        <v>1580</v>
      </c>
    </row>
    <row r="1054" spans="1:7" x14ac:dyDescent="0.35">
      <c r="A1054" t="s">
        <v>1657</v>
      </c>
      <c r="B1054" t="s">
        <v>1472</v>
      </c>
      <c r="C1054" t="s">
        <v>1601</v>
      </c>
      <c r="D1054" t="str">
        <f>LEFT(B1054,38)</f>
        <v>CH-47D Chinook Passenger Configuration</v>
      </c>
      <c r="E1054" t="str">
        <f>MID(B1054,40,100)</f>
        <v>(05_N949CH)</v>
      </c>
      <c r="F1054" s="3">
        <v>0</v>
      </c>
      <c r="G1054" t="s">
        <v>1580</v>
      </c>
    </row>
    <row r="1055" spans="1:7" x14ac:dyDescent="0.35">
      <c r="A1055" t="s">
        <v>1655</v>
      </c>
      <c r="B1055" t="s">
        <v>794</v>
      </c>
      <c r="C1055" t="s">
        <v>1625</v>
      </c>
      <c r="D1055" t="str">
        <f>LEFT(B1055,22)</f>
        <v>C-17A Globemaster III</v>
      </c>
      <c r="E1055" t="s">
        <v>1579</v>
      </c>
      <c r="F1055" s="3">
        <v>0</v>
      </c>
      <c r="G1055" t="s">
        <v>1583</v>
      </c>
    </row>
    <row r="1056" spans="1:7" x14ac:dyDescent="0.35">
      <c r="A1056" t="s">
        <v>1655</v>
      </c>
      <c r="B1056" t="s">
        <v>795</v>
      </c>
      <c r="C1056" t="s">
        <v>1625</v>
      </c>
      <c r="D1056" t="str">
        <f>$D$803</f>
        <v>Vision Jet Executive Seating</v>
      </c>
      <c r="E1056" t="str">
        <f>MID(B1056,13,100)</f>
        <v>87-0025</v>
      </c>
      <c r="F1056" s="3">
        <v>0</v>
      </c>
      <c r="G1056" t="s">
        <v>1583</v>
      </c>
    </row>
    <row r="1057" spans="1:7" x14ac:dyDescent="0.35">
      <c r="A1057" t="s">
        <v>1655</v>
      </c>
      <c r="B1057" t="s">
        <v>796</v>
      </c>
      <c r="C1057" t="s">
        <v>1625</v>
      </c>
      <c r="D1057" t="str">
        <f>$D$803</f>
        <v>Vision Jet Executive Seating</v>
      </c>
      <c r="E1057" t="str">
        <f>MID(B1057,13,100)</f>
        <v>House</v>
      </c>
      <c r="F1057" s="3">
        <v>0</v>
      </c>
      <c r="G1057" t="s">
        <v>1583</v>
      </c>
    </row>
    <row r="1058" spans="1:7" x14ac:dyDescent="0.35">
      <c r="A1058" t="s">
        <v>1655</v>
      </c>
      <c r="B1058" t="s">
        <v>797</v>
      </c>
      <c r="C1058" t="s">
        <v>1625</v>
      </c>
      <c r="D1058" t="str">
        <f>$D$803</f>
        <v>Vision Jet Executive Seating</v>
      </c>
      <c r="E1058" t="str">
        <f>MID(B1058,13,100)</f>
        <v>177705</v>
      </c>
      <c r="F1058" s="3">
        <v>0</v>
      </c>
      <c r="G1058" t="s">
        <v>1583</v>
      </c>
    </row>
    <row r="1059" spans="1:7" x14ac:dyDescent="0.35">
      <c r="A1059" t="s">
        <v>1655</v>
      </c>
      <c r="B1059" t="s">
        <v>798</v>
      </c>
      <c r="C1059" t="s">
        <v>1625</v>
      </c>
      <c r="D1059" t="str">
        <f>$D$803</f>
        <v>Vision Jet Executive Seating</v>
      </c>
      <c r="E1059" t="str">
        <f>MID(B1059,13,100)</f>
        <v>Boeing House</v>
      </c>
      <c r="F1059" s="3">
        <v>0</v>
      </c>
      <c r="G1059" t="s">
        <v>1583</v>
      </c>
    </row>
    <row r="1060" spans="1:7" x14ac:dyDescent="0.35">
      <c r="A1060" t="s">
        <v>1655</v>
      </c>
      <c r="B1060" t="s">
        <v>799</v>
      </c>
      <c r="C1060" t="s">
        <v>1625</v>
      </c>
      <c r="D1060" t="str">
        <f>$D$803</f>
        <v>Vision Jet Executive Seating</v>
      </c>
      <c r="E1060" t="str">
        <f>MID(B1060,13,100)</f>
        <v>177704</v>
      </c>
      <c r="F1060" s="3">
        <v>0</v>
      </c>
      <c r="G1060" t="s">
        <v>1583</v>
      </c>
    </row>
    <row r="1061" spans="1:7" x14ac:dyDescent="0.35">
      <c r="A1061" t="s">
        <v>1653</v>
      </c>
      <c r="B1061" t="s">
        <v>202</v>
      </c>
      <c r="C1061" t="s">
        <v>1577</v>
      </c>
      <c r="D1061" t="str">
        <f>LEFT(B1061,6)</f>
        <v>787-10</v>
      </c>
      <c r="E1061" t="s">
        <v>1579</v>
      </c>
      <c r="F1061" s="3">
        <v>0</v>
      </c>
      <c r="G1061" t="s">
        <v>1578</v>
      </c>
    </row>
    <row r="1062" spans="1:7" x14ac:dyDescent="0.35">
      <c r="A1062" t="s">
        <v>1653</v>
      </c>
      <c r="B1062" t="s">
        <v>203</v>
      </c>
      <c r="C1062" t="s">
        <v>1577</v>
      </c>
      <c r="D1062" t="str">
        <f>LEFT(B1062,6)</f>
        <v>787-10</v>
      </c>
      <c r="E1062" t="str">
        <f>MID(B1062,8,100)</f>
        <v>(KLM)</v>
      </c>
      <c r="F1062" s="3">
        <v>0</v>
      </c>
      <c r="G1062" t="s">
        <v>1578</v>
      </c>
    </row>
    <row r="1063" spans="1:7" x14ac:dyDescent="0.35">
      <c r="A1063" t="s">
        <v>1653</v>
      </c>
      <c r="B1063" t="s">
        <v>204</v>
      </c>
      <c r="C1063" t="s">
        <v>1577</v>
      </c>
      <c r="D1063" t="str">
        <f>LEFT(B1063,6)</f>
        <v>787-10</v>
      </c>
      <c r="E1063" t="str">
        <f>MID(B1063,8,100)</f>
        <v>(KOREAN)</v>
      </c>
      <c r="F1063" s="3">
        <v>0</v>
      </c>
      <c r="G1063" t="s">
        <v>1578</v>
      </c>
    </row>
    <row r="1064" spans="1:7" x14ac:dyDescent="0.35">
      <c r="A1064" t="s">
        <v>1653</v>
      </c>
      <c r="B1064" t="s">
        <v>205</v>
      </c>
      <c r="C1064" t="s">
        <v>1577</v>
      </c>
      <c r="D1064" t="str">
        <f>LEFT(B1064,6)</f>
        <v>787-10</v>
      </c>
      <c r="E1064" t="str">
        <f>MID(B1064,8,100)</f>
        <v>(OFFICIAL)</v>
      </c>
      <c r="F1064" s="3">
        <v>0</v>
      </c>
      <c r="G1064" t="s">
        <v>1578</v>
      </c>
    </row>
    <row r="1065" spans="1:7" x14ac:dyDescent="0.35">
      <c r="A1065" t="s">
        <v>1653</v>
      </c>
      <c r="B1065" t="s">
        <v>206</v>
      </c>
      <c r="C1065" t="s">
        <v>1577</v>
      </c>
      <c r="D1065" t="str">
        <f>LEFT(B1065,6)</f>
        <v>787-10</v>
      </c>
      <c r="E1065" t="str">
        <f>MID(B1065,8,100)</f>
        <v>(PLAIN)</v>
      </c>
      <c r="F1065" s="3">
        <v>0</v>
      </c>
      <c r="G1065" t="s">
        <v>1578</v>
      </c>
    </row>
    <row r="1066" spans="1:7" x14ac:dyDescent="0.35">
      <c r="A1066" t="s">
        <v>1654</v>
      </c>
      <c r="B1066" t="s">
        <v>626</v>
      </c>
      <c r="C1066" t="s">
        <v>627</v>
      </c>
      <c r="D1066" t="str">
        <f>LEFT(B1066,22)</f>
        <v>Boeing 747 Supertanker</v>
      </c>
      <c r="E1066" t="s">
        <v>1579</v>
      </c>
      <c r="F1066" s="3">
        <v>0</v>
      </c>
      <c r="G1066" t="s">
        <v>1578</v>
      </c>
    </row>
    <row r="1067" spans="1:7" x14ac:dyDescent="0.35">
      <c r="A1067" t="s">
        <v>1654</v>
      </c>
      <c r="B1067" t="s">
        <v>628</v>
      </c>
      <c r="C1067" t="s">
        <v>627</v>
      </c>
      <c r="D1067" t="str">
        <f>LEFT(B1067,22)</f>
        <v>Boeing 747 Supertanker</v>
      </c>
      <c r="E1067" t="str">
        <f>MID(B1067,24,100)</f>
        <v>(FIREFIGHTING_DEFAULT)</v>
      </c>
      <c r="F1067" s="3">
        <v>0</v>
      </c>
      <c r="G1067" t="s">
        <v>1578</v>
      </c>
    </row>
    <row r="1068" spans="1:7" x14ac:dyDescent="0.35">
      <c r="A1068" t="s">
        <v>1654</v>
      </c>
      <c r="B1068" t="s">
        <v>280</v>
      </c>
      <c r="C1068" t="s">
        <v>627</v>
      </c>
      <c r="D1068" t="str">
        <f>LEFT(B1068,19)</f>
        <v xml:space="preserve">Boeing 747-400 LCF </v>
      </c>
      <c r="E1068" t="str">
        <f>MID(B1068,20,100)</f>
        <v>Dreamlifter</v>
      </c>
      <c r="F1068" s="3">
        <v>0</v>
      </c>
      <c r="G1068" t="s">
        <v>1578</v>
      </c>
    </row>
    <row r="1069" spans="1:7" x14ac:dyDescent="0.35">
      <c r="A1069" t="s">
        <v>1654</v>
      </c>
      <c r="B1069" t="s">
        <v>281</v>
      </c>
      <c r="C1069" t="s">
        <v>627</v>
      </c>
      <c r="D1069" t="str">
        <f>LEFT(B1069,19)</f>
        <v xml:space="preserve">Boeing 747-400 LCF </v>
      </c>
      <c r="E1069" t="str">
        <f>MID(B1069,20,100)</f>
        <v>Dreamlifter (FREIGHTER_DEFAULT)</v>
      </c>
      <c r="F1069" s="3">
        <v>0</v>
      </c>
      <c r="G1069" t="s">
        <v>1578</v>
      </c>
    </row>
    <row r="1070" spans="1:7" x14ac:dyDescent="0.35">
      <c r="A1070" t="s">
        <v>1642</v>
      </c>
      <c r="B1070" t="s">
        <v>384</v>
      </c>
      <c r="C1070" t="s">
        <v>12</v>
      </c>
      <c r="D1070" t="s">
        <v>1641</v>
      </c>
      <c r="E1070" t="s">
        <v>1579</v>
      </c>
      <c r="F1070" s="3">
        <v>0</v>
      </c>
      <c r="G1070" t="s">
        <v>1578</v>
      </c>
    </row>
    <row r="1071" spans="1:7" x14ac:dyDescent="0.35">
      <c r="A1071" t="s">
        <v>1642</v>
      </c>
      <c r="B1071" t="s">
        <v>385</v>
      </c>
      <c r="C1071" t="s">
        <v>12</v>
      </c>
      <c r="D1071" t="s">
        <v>1641</v>
      </c>
      <c r="E1071" t="str">
        <f>MID(B1071,18,100)</f>
        <v>(LIVERY_01_SPRINT_CARGO)</v>
      </c>
      <c r="F1071" s="3">
        <v>0</v>
      </c>
      <c r="G1071" t="s">
        <v>1578</v>
      </c>
    </row>
    <row r="1072" spans="1:7" x14ac:dyDescent="0.35">
      <c r="A1072" t="s">
        <v>1642</v>
      </c>
      <c r="B1072" t="s">
        <v>386</v>
      </c>
      <c r="C1072" t="s">
        <v>12</v>
      </c>
      <c r="D1072" t="s">
        <v>1641</v>
      </c>
      <c r="E1072" t="str">
        <f>MID(B1072,18,100)</f>
        <v>(LIVERY_02_REX CARGO)</v>
      </c>
      <c r="F1072" s="3">
        <v>0</v>
      </c>
      <c r="G1072" t="s">
        <v>1578</v>
      </c>
    </row>
    <row r="1073" spans="1:7" x14ac:dyDescent="0.35">
      <c r="A1073" t="s">
        <v>1642</v>
      </c>
      <c r="B1073" t="s">
        <v>387</v>
      </c>
      <c r="C1073" t="s">
        <v>12</v>
      </c>
      <c r="D1073" t="s">
        <v>1641</v>
      </c>
      <c r="E1073" t="str">
        <f>MID(B1073,18,100)</f>
        <v>(LIVERY_WHITE_CARGO)</v>
      </c>
      <c r="F1073" s="3">
        <v>0</v>
      </c>
      <c r="G1073" t="s">
        <v>1578</v>
      </c>
    </row>
    <row r="1074" spans="1:7" x14ac:dyDescent="0.35">
      <c r="A1074" t="s">
        <v>1642</v>
      </c>
      <c r="B1074" t="s">
        <v>1244</v>
      </c>
      <c r="C1074" t="s">
        <v>12</v>
      </c>
      <c r="D1074" t="s">
        <v>1623</v>
      </c>
      <c r="E1074" t="s">
        <v>1579</v>
      </c>
      <c r="F1074" s="3">
        <v>0</v>
      </c>
      <c r="G1074" t="s">
        <v>1578</v>
      </c>
    </row>
    <row r="1075" spans="1:7" x14ac:dyDescent="0.35">
      <c r="A1075" t="s">
        <v>1642</v>
      </c>
      <c r="B1075" t="s">
        <v>1245</v>
      </c>
      <c r="C1075" t="s">
        <v>12</v>
      </c>
      <c r="D1075" t="s">
        <v>1623</v>
      </c>
      <c r="E1075" t="str">
        <f>MID(B1075,20,100)</f>
        <v>(LIVERY_01_SPRINT_CARGO)</v>
      </c>
      <c r="F1075" s="3">
        <v>0</v>
      </c>
      <c r="G1075" t="s">
        <v>1578</v>
      </c>
    </row>
    <row r="1076" spans="1:7" x14ac:dyDescent="0.35">
      <c r="A1076" t="s">
        <v>1642</v>
      </c>
      <c r="B1076" t="s">
        <v>1246</v>
      </c>
      <c r="C1076" t="s">
        <v>12</v>
      </c>
      <c r="D1076" t="s">
        <v>1623</v>
      </c>
      <c r="E1076" t="str">
        <f>MID(B1076,20,100)</f>
        <v>(LIVERY_02_REX CARGO)</v>
      </c>
      <c r="F1076" s="3">
        <v>0</v>
      </c>
      <c r="G1076" t="s">
        <v>1578</v>
      </c>
    </row>
    <row r="1077" spans="1:7" x14ac:dyDescent="0.35">
      <c r="A1077" t="s">
        <v>1642</v>
      </c>
      <c r="B1077" t="s">
        <v>1247</v>
      </c>
      <c r="C1077" t="s">
        <v>12</v>
      </c>
      <c r="D1077" t="s">
        <v>1623</v>
      </c>
      <c r="E1077" t="str">
        <f>MID(B1077,20,100)</f>
        <v>(LIVERY_WHITE_CARGO)</v>
      </c>
      <c r="F1077" s="3">
        <v>0</v>
      </c>
      <c r="G1077" t="s">
        <v>1578</v>
      </c>
    </row>
    <row r="1078" spans="1:7" x14ac:dyDescent="0.35">
      <c r="A1078" t="s">
        <v>1642</v>
      </c>
      <c r="B1078" t="s">
        <v>1122</v>
      </c>
      <c r="C1078" t="s">
        <v>12</v>
      </c>
      <c r="D1078" t="s">
        <v>1624</v>
      </c>
      <c r="E1078" t="s">
        <v>1579</v>
      </c>
      <c r="F1078" s="3">
        <v>0</v>
      </c>
      <c r="G1078" t="s">
        <v>1578</v>
      </c>
    </row>
    <row r="1079" spans="1:7" x14ac:dyDescent="0.35">
      <c r="A1079" t="s">
        <v>1642</v>
      </c>
      <c r="B1079" t="s">
        <v>1123</v>
      </c>
      <c r="C1079" t="s">
        <v>12</v>
      </c>
      <c r="D1079" t="s">
        <v>1624</v>
      </c>
      <c r="E1079" t="str">
        <f>MID(B1079,15,100)</f>
        <v>(LIVERY_01_SPRINT_PASSENGER)</v>
      </c>
      <c r="F1079" s="3">
        <v>0</v>
      </c>
      <c r="G1079" t="s">
        <v>1578</v>
      </c>
    </row>
    <row r="1080" spans="1:7" x14ac:dyDescent="0.35">
      <c r="A1080" t="s">
        <v>1642</v>
      </c>
      <c r="B1080" t="s">
        <v>1124</v>
      </c>
      <c r="C1080" t="s">
        <v>12</v>
      </c>
      <c r="D1080" t="s">
        <v>1624</v>
      </c>
      <c r="E1080" t="str">
        <f>MID(B1080,15,100)</f>
        <v>(LIVERY_02_REX_PASSENGER)</v>
      </c>
      <c r="F1080" s="3">
        <v>0</v>
      </c>
      <c r="G1080" t="s">
        <v>1578</v>
      </c>
    </row>
    <row r="1081" spans="1:7" x14ac:dyDescent="0.35">
      <c r="A1081" t="s">
        <v>1642</v>
      </c>
      <c r="B1081" t="s">
        <v>1125</v>
      </c>
      <c r="C1081" t="s">
        <v>12</v>
      </c>
      <c r="D1081" t="s">
        <v>1624</v>
      </c>
      <c r="E1081" t="str">
        <f>MID(B1081,15,100)</f>
        <v>(LIVERY WHITE)</v>
      </c>
      <c r="F1081" s="3">
        <v>0</v>
      </c>
      <c r="G1081" t="s">
        <v>1578</v>
      </c>
    </row>
    <row r="1082" spans="1:7" x14ac:dyDescent="0.35">
      <c r="A1082" t="s">
        <v>1652</v>
      </c>
      <c r="B1082" t="s">
        <v>1357</v>
      </c>
      <c r="C1082" t="s">
        <v>12</v>
      </c>
      <c r="D1082" t="str">
        <f>LEFT(B1082,26)</f>
        <v>G-111 Albatross Passengers</v>
      </c>
      <c r="E1082" t="s">
        <v>1579</v>
      </c>
      <c r="F1082" s="3">
        <v>0</v>
      </c>
      <c r="G1082" t="s">
        <v>1576</v>
      </c>
    </row>
    <row r="1083" spans="1:7" x14ac:dyDescent="0.35">
      <c r="A1083" t="s">
        <v>1652</v>
      </c>
      <c r="B1083" t="s">
        <v>1358</v>
      </c>
      <c r="C1083" t="s">
        <v>12</v>
      </c>
      <c r="D1083" t="str">
        <f>LEFT(B1083,26)</f>
        <v>G-111 Albatross Passengers</v>
      </c>
      <c r="E1083" t="str">
        <f>MID(B1083,28,100)</f>
        <v>(G111_LIVERY_1)</v>
      </c>
      <c r="F1083" s="3">
        <v>0</v>
      </c>
      <c r="G1083" t="s">
        <v>1576</v>
      </c>
    </row>
    <row r="1084" spans="1:7" x14ac:dyDescent="0.35">
      <c r="A1084" t="s">
        <v>1652</v>
      </c>
      <c r="B1084" t="s">
        <v>1359</v>
      </c>
      <c r="C1084" t="s">
        <v>12</v>
      </c>
      <c r="D1084" t="str">
        <f>LEFT(B1084,26)</f>
        <v>G-111 Albatross Passengers</v>
      </c>
      <c r="E1084" t="str">
        <f>MID(B1084,28,100)</f>
        <v>(G111_LIVERY_2)</v>
      </c>
      <c r="F1084" s="3">
        <v>0</v>
      </c>
      <c r="G1084" t="s">
        <v>1576</v>
      </c>
    </row>
    <row r="1085" spans="1:7" x14ac:dyDescent="0.35">
      <c r="A1085" t="s">
        <v>1652</v>
      </c>
      <c r="B1085" t="s">
        <v>1130</v>
      </c>
      <c r="C1085" t="s">
        <v>12</v>
      </c>
      <c r="D1085" t="str">
        <f>LEFT(B1085,26)</f>
        <v>HU-16 Albatross Passengers</v>
      </c>
      <c r="E1085" t="s">
        <v>1579</v>
      </c>
      <c r="F1085" s="3">
        <v>0</v>
      </c>
      <c r="G1085" t="s">
        <v>1576</v>
      </c>
    </row>
    <row r="1086" spans="1:7" x14ac:dyDescent="0.35">
      <c r="A1086" t="s">
        <v>1652</v>
      </c>
      <c r="B1086" t="s">
        <v>1131</v>
      </c>
      <c r="C1086" t="s">
        <v>12</v>
      </c>
      <c r="D1086" t="str">
        <f>LEFT(B1086,26)</f>
        <v>HU-16 Albatross Passengers</v>
      </c>
      <c r="E1086" t="str">
        <f>MID(B1086,28,100)</f>
        <v>(HU16_LIVERY_1)</v>
      </c>
      <c r="F1086" s="3">
        <v>0</v>
      </c>
      <c r="G1086" t="s">
        <v>1576</v>
      </c>
    </row>
    <row r="1087" spans="1:7" x14ac:dyDescent="0.35">
      <c r="A1087" t="s">
        <v>1652</v>
      </c>
      <c r="B1087" t="s">
        <v>1132</v>
      </c>
      <c r="C1087" t="s">
        <v>12</v>
      </c>
      <c r="D1087" t="str">
        <f>LEFT(B1087,26)</f>
        <v>HU-16 Albatross Passengers</v>
      </c>
      <c r="E1087" t="str">
        <f>MID(B1087,28,100)</f>
        <v>(HU16_LIVERY_USN)</v>
      </c>
      <c r="F1087" s="3">
        <v>0</v>
      </c>
      <c r="G1087" t="s">
        <v>1576</v>
      </c>
    </row>
    <row r="1088" spans="1:7" x14ac:dyDescent="0.35">
      <c r="A1088" t="s">
        <v>1651</v>
      </c>
      <c r="B1088" t="s">
        <v>934</v>
      </c>
      <c r="C1088" t="s">
        <v>12</v>
      </c>
      <c r="D1088" t="s">
        <v>1598</v>
      </c>
      <c r="E1088" t="s">
        <v>1579</v>
      </c>
      <c r="F1088" s="3">
        <v>0</v>
      </c>
      <c r="G1088" t="s">
        <v>1576</v>
      </c>
    </row>
    <row r="1089" spans="1:7" x14ac:dyDescent="0.35">
      <c r="A1089" t="s">
        <v>1651</v>
      </c>
      <c r="B1089" t="s">
        <v>935</v>
      </c>
      <c r="C1089" t="s">
        <v>12</v>
      </c>
      <c r="D1089" t="s">
        <v>1598</v>
      </c>
      <c r="E1089" t="str">
        <f>MID(B1089,9,100)</f>
        <v>(40ATS)</v>
      </c>
      <c r="F1089" s="3">
        <v>0</v>
      </c>
      <c r="G1089" t="s">
        <v>1576</v>
      </c>
    </row>
    <row r="1090" spans="1:7" x14ac:dyDescent="0.35">
      <c r="A1090" t="s">
        <v>1651</v>
      </c>
      <c r="B1090" t="s">
        <v>936</v>
      </c>
      <c r="C1090" t="s">
        <v>12</v>
      </c>
      <c r="D1090" t="s">
        <v>1598</v>
      </c>
      <c r="E1090" t="str">
        <f>MID(B1090,9,100)</f>
        <v>(BLACK)</v>
      </c>
      <c r="F1090" s="3">
        <v>0</v>
      </c>
      <c r="G1090" t="s">
        <v>1576</v>
      </c>
    </row>
    <row r="1091" spans="1:7" x14ac:dyDescent="0.35">
      <c r="A1091" t="s">
        <v>1651</v>
      </c>
      <c r="B1091" t="s">
        <v>937</v>
      </c>
      <c r="C1091" t="s">
        <v>12</v>
      </c>
      <c r="D1091" t="s">
        <v>1598</v>
      </c>
      <c r="E1091" t="str">
        <f>MID(B1091,9,100)</f>
        <v>(BLUE)</v>
      </c>
      <c r="F1091" s="3">
        <v>0</v>
      </c>
      <c r="G1091" t="s">
        <v>1576</v>
      </c>
    </row>
    <row r="1092" spans="1:7" x14ac:dyDescent="0.35">
      <c r="A1092" t="s">
        <v>1651</v>
      </c>
      <c r="B1092" t="s">
        <v>938</v>
      </c>
      <c r="C1092" t="s">
        <v>12</v>
      </c>
      <c r="D1092" t="s">
        <v>1598</v>
      </c>
      <c r="E1092" t="str">
        <f>MID(B1092,9,100)</f>
        <v>(DASEA)</v>
      </c>
      <c r="F1092" s="3">
        <v>0</v>
      </c>
      <c r="G1092" t="s">
        <v>1576</v>
      </c>
    </row>
    <row r="1093" spans="1:7" x14ac:dyDescent="0.35">
      <c r="A1093" t="s">
        <v>1651</v>
      </c>
      <c r="B1093" t="s">
        <v>939</v>
      </c>
      <c r="C1093" t="s">
        <v>12</v>
      </c>
      <c r="D1093" t="s">
        <v>1598</v>
      </c>
      <c r="E1093" t="str">
        <f>MID(B1093,9,100)</f>
        <v>(DIDSW)</v>
      </c>
      <c r="F1093" s="3">
        <v>0</v>
      </c>
      <c r="G1093" t="s">
        <v>1576</v>
      </c>
    </row>
    <row r="1094" spans="1:7" x14ac:dyDescent="0.35">
      <c r="A1094" t="s">
        <v>1651</v>
      </c>
      <c r="B1094" t="s">
        <v>940</v>
      </c>
      <c r="C1094" t="s">
        <v>12</v>
      </c>
      <c r="D1094" t="s">
        <v>1598</v>
      </c>
      <c r="E1094" t="str">
        <f>MID(B1094,9,100)</f>
        <v>(DISEA)</v>
      </c>
      <c r="F1094" s="3">
        <v>0</v>
      </c>
      <c r="G1094" t="s">
        <v>1576</v>
      </c>
    </row>
    <row r="1095" spans="1:7" x14ac:dyDescent="0.35">
      <c r="A1095" t="s">
        <v>1651</v>
      </c>
      <c r="B1095" t="s">
        <v>941</v>
      </c>
      <c r="C1095" t="s">
        <v>12</v>
      </c>
      <c r="D1095" t="s">
        <v>1598</v>
      </c>
      <c r="E1095" t="str">
        <f>MID(B1095,9,100)</f>
        <v>(FIRE)</v>
      </c>
      <c r="F1095" s="3">
        <v>0</v>
      </c>
      <c r="G1095" t="s">
        <v>1576</v>
      </c>
    </row>
    <row r="1096" spans="1:7" x14ac:dyDescent="0.35">
      <c r="A1096" t="s">
        <v>1651</v>
      </c>
      <c r="B1096" t="s">
        <v>942</v>
      </c>
      <c r="C1096" t="s">
        <v>12</v>
      </c>
      <c r="D1096" t="s">
        <v>1598</v>
      </c>
      <c r="E1096" t="str">
        <f>MID(B1096,9,100)</f>
        <v>(GRAY)</v>
      </c>
      <c r="F1096" s="3">
        <v>0</v>
      </c>
      <c r="G1096" t="s">
        <v>1576</v>
      </c>
    </row>
    <row r="1097" spans="1:7" x14ac:dyDescent="0.35">
      <c r="A1097" t="s">
        <v>1651</v>
      </c>
      <c r="B1097" t="s">
        <v>943</v>
      </c>
      <c r="C1097" t="s">
        <v>12</v>
      </c>
      <c r="D1097" t="s">
        <v>1598</v>
      </c>
      <c r="E1097" t="str">
        <f>MID(B1097,9,100)</f>
        <v>(GREEN)</v>
      </c>
      <c r="F1097" s="3">
        <v>0</v>
      </c>
      <c r="G1097" t="s">
        <v>1576</v>
      </c>
    </row>
    <row r="1098" spans="1:7" x14ac:dyDescent="0.35">
      <c r="A1098" t="s">
        <v>1651</v>
      </c>
      <c r="B1098" t="s">
        <v>944</v>
      </c>
      <c r="C1098" t="s">
        <v>12</v>
      </c>
      <c r="D1098" t="s">
        <v>1598</v>
      </c>
      <c r="E1098" t="str">
        <f>MID(B1098,9,100)</f>
        <v>(RED)</v>
      </c>
      <c r="F1098" s="3">
        <v>0</v>
      </c>
      <c r="G1098" t="s">
        <v>1576</v>
      </c>
    </row>
    <row r="1099" spans="1:7" x14ac:dyDescent="0.35">
      <c r="A1099" t="s">
        <v>1649</v>
      </c>
      <c r="B1099" t="s">
        <v>823</v>
      </c>
      <c r="C1099" t="s">
        <v>1577</v>
      </c>
      <c r="D1099" t="str">
        <f>LEFT(B1099,12)</f>
        <v>Diamond DV20</v>
      </c>
      <c r="E1099" t="s">
        <v>1579</v>
      </c>
      <c r="F1099" s="3">
        <v>0</v>
      </c>
      <c r="G1099" t="s">
        <v>1575</v>
      </c>
    </row>
    <row r="1100" spans="1:7" x14ac:dyDescent="0.35">
      <c r="A1100" t="s">
        <v>1649</v>
      </c>
      <c r="B1100" t="s">
        <v>824</v>
      </c>
      <c r="C1100" t="s">
        <v>1577</v>
      </c>
      <c r="D1100" t="str">
        <f>LEFT(B1100,12)</f>
        <v>Diamond DV20</v>
      </c>
      <c r="E1100" t="str">
        <f>MID(B1100,14,100)</f>
        <v>(DEFAULT)</v>
      </c>
      <c r="F1100" s="3">
        <v>0</v>
      </c>
      <c r="G1100" t="s">
        <v>1575</v>
      </c>
    </row>
    <row r="1101" spans="1:7" x14ac:dyDescent="0.35">
      <c r="A1101" t="s">
        <v>1649</v>
      </c>
      <c r="B1101" t="s">
        <v>825</v>
      </c>
      <c r="C1101" t="s">
        <v>1577</v>
      </c>
      <c r="D1101" t="str">
        <f>LEFT(B1101,12)</f>
        <v>Diamond DV20</v>
      </c>
      <c r="E1101" t="str">
        <f>MID(B1101,14,100)</f>
        <v>(DV20 KENMORE LIVERY)</v>
      </c>
      <c r="F1101" s="3">
        <v>0</v>
      </c>
      <c r="G1101" t="s">
        <v>1575</v>
      </c>
    </row>
    <row r="1102" spans="1:7" x14ac:dyDescent="0.35">
      <c r="A1102" t="s">
        <v>1649</v>
      </c>
      <c r="B1102" t="s">
        <v>826</v>
      </c>
      <c r="C1102" t="s">
        <v>1577</v>
      </c>
      <c r="D1102" t="str">
        <f>LEFT(B1102,12)</f>
        <v>Diamond DV20</v>
      </c>
      <c r="E1102" t="str">
        <f>MID(B1102,14,100)</f>
        <v>(DV20 TOY LIVERY)</v>
      </c>
      <c r="F1102" s="3">
        <v>0</v>
      </c>
      <c r="G1102" t="s">
        <v>1575</v>
      </c>
    </row>
    <row r="1103" spans="1:7" x14ac:dyDescent="0.35">
      <c r="A1103" t="s">
        <v>1649</v>
      </c>
      <c r="B1103" t="s">
        <v>855</v>
      </c>
      <c r="C1103" t="s">
        <v>1577</v>
      </c>
      <c r="D1103" t="str">
        <f>LEFT(B1103,20)</f>
        <v>Diamond DV20 Charter</v>
      </c>
      <c r="E1103" t="s">
        <v>1579</v>
      </c>
      <c r="F1103" s="3">
        <v>0</v>
      </c>
      <c r="G1103" t="s">
        <v>1575</v>
      </c>
    </row>
    <row r="1104" spans="1:7" x14ac:dyDescent="0.35">
      <c r="A1104" t="s">
        <v>1649</v>
      </c>
      <c r="B1104" t="s">
        <v>856</v>
      </c>
      <c r="C1104" t="s">
        <v>1577</v>
      </c>
      <c r="D1104" t="str">
        <f>LEFT(B1104,20)</f>
        <v>Diamond DV20 Charter</v>
      </c>
      <c r="E1104" t="str">
        <f>MID(B1104,22,100)</f>
        <v>(DEFAULT)</v>
      </c>
      <c r="F1104" s="3">
        <v>0</v>
      </c>
      <c r="G1104" t="s">
        <v>1575</v>
      </c>
    </row>
    <row r="1105" spans="1:7" x14ac:dyDescent="0.35">
      <c r="A1105" t="s">
        <v>1649</v>
      </c>
      <c r="B1105" t="s">
        <v>857</v>
      </c>
      <c r="C1105" t="s">
        <v>1577</v>
      </c>
      <c r="D1105" t="str">
        <f>LEFT(B1105,20)</f>
        <v>Diamond DV20 Charter</v>
      </c>
      <c r="E1105" t="str">
        <f>MID(B1105,22,100)</f>
        <v>(DV20 KENMORE LIVERY)</v>
      </c>
      <c r="F1105" s="3">
        <v>0</v>
      </c>
      <c r="G1105" t="s">
        <v>1575</v>
      </c>
    </row>
    <row r="1106" spans="1:7" x14ac:dyDescent="0.35">
      <c r="A1106" t="s">
        <v>1649</v>
      </c>
      <c r="B1106" t="s">
        <v>858</v>
      </c>
      <c r="C1106" t="s">
        <v>1577</v>
      </c>
      <c r="D1106" t="str">
        <f>LEFT(B1106,20)</f>
        <v>Diamond DV20 Charter</v>
      </c>
      <c r="E1106" t="str">
        <f>MID(B1106,22,100)</f>
        <v>(DV20 TOY LIVERY)</v>
      </c>
      <c r="F1106" s="3">
        <v>0</v>
      </c>
      <c r="G1106" t="s">
        <v>1575</v>
      </c>
    </row>
    <row r="1107" spans="1:7" x14ac:dyDescent="0.35">
      <c r="A1107" t="s">
        <v>1650</v>
      </c>
      <c r="B1107" t="s">
        <v>469</v>
      </c>
      <c r="C1107" t="s">
        <v>1577</v>
      </c>
      <c r="D1107" t="str">
        <f>LEFT(B1107,25)</f>
        <v>Diamond DA40TDI Passenger</v>
      </c>
      <c r="E1107" t="s">
        <v>1579</v>
      </c>
      <c r="F1107" s="3">
        <v>0</v>
      </c>
      <c r="G1107" t="s">
        <v>1575</v>
      </c>
    </row>
    <row r="1108" spans="1:7" x14ac:dyDescent="0.35">
      <c r="A1108" t="s">
        <v>1650</v>
      </c>
      <c r="B1108" t="s">
        <v>470</v>
      </c>
      <c r="C1108" t="s">
        <v>1577</v>
      </c>
      <c r="D1108" t="str">
        <f>LEFT(B1108,25)</f>
        <v>Diamond DA40TDI Passenger</v>
      </c>
      <c r="E1108" t="str">
        <f>MID(B1108,26,100)</f>
        <v xml:space="preserve"> (DEFAULT)</v>
      </c>
      <c r="F1108" s="3">
        <v>0</v>
      </c>
      <c r="G1108" t="s">
        <v>1575</v>
      </c>
    </row>
    <row r="1109" spans="1:7" x14ac:dyDescent="0.35">
      <c r="A1109" t="s">
        <v>1650</v>
      </c>
      <c r="B1109" t="s">
        <v>471</v>
      </c>
      <c r="C1109" t="s">
        <v>1577</v>
      </c>
      <c r="D1109" t="str">
        <f>LEFT(B1109,25)</f>
        <v>Diamond DA40TDI Passenger</v>
      </c>
      <c r="E1109" t="str">
        <f>MID(B1109,26,100)</f>
        <v xml:space="preserve"> (KENMORE)</v>
      </c>
      <c r="F1109" s="3">
        <v>0</v>
      </c>
      <c r="G1109" t="s">
        <v>1575</v>
      </c>
    </row>
    <row r="1110" spans="1:7" x14ac:dyDescent="0.35">
      <c r="A1110" t="s">
        <v>1650</v>
      </c>
      <c r="B1110" t="s">
        <v>1190</v>
      </c>
      <c r="C1110" t="s">
        <v>1577</v>
      </c>
      <c r="D1110" t="str">
        <f>LEFT(B1110,31)</f>
        <v>Diamond DA40TDI Private Charter</v>
      </c>
      <c r="E1110" t="s">
        <v>1579</v>
      </c>
      <c r="F1110" s="3">
        <v>0</v>
      </c>
      <c r="G1110" t="s">
        <v>1575</v>
      </c>
    </row>
    <row r="1111" spans="1:7" x14ac:dyDescent="0.35">
      <c r="A1111" t="s">
        <v>1650</v>
      </c>
      <c r="B1111" t="s">
        <v>1191</v>
      </c>
      <c r="C1111" t="s">
        <v>1577</v>
      </c>
      <c r="D1111" t="str">
        <f>LEFT(B1111,31)</f>
        <v>Diamond DA40TDI Private Charter</v>
      </c>
      <c r="E1111" t="str">
        <f>MID(B1111,33,100)</f>
        <v>(DEFAULT)</v>
      </c>
      <c r="F1111" s="3">
        <v>0</v>
      </c>
      <c r="G1111" t="s">
        <v>1575</v>
      </c>
    </row>
    <row r="1112" spans="1:7" x14ac:dyDescent="0.35">
      <c r="A1112" t="s">
        <v>1650</v>
      </c>
      <c r="B1112" t="s">
        <v>1192</v>
      </c>
      <c r="C1112" t="s">
        <v>1577</v>
      </c>
      <c r="D1112" t="str">
        <f>LEFT(B1112,31)</f>
        <v>Diamond DA40TDI Private Charter</v>
      </c>
      <c r="E1112" t="str">
        <f>MID(B1112,33,100)</f>
        <v>(KENMORE)</v>
      </c>
      <c r="F1112" s="3">
        <v>0</v>
      </c>
      <c r="G1112" t="s">
        <v>1575</v>
      </c>
    </row>
    <row r="1113" spans="1:7" x14ac:dyDescent="0.35">
      <c r="A1113" t="s">
        <v>1647</v>
      </c>
      <c r="B1113" t="s">
        <v>1382</v>
      </c>
      <c r="C1113" t="s">
        <v>12</v>
      </c>
      <c r="D1113" t="str">
        <f>LEFT(B1113,29)</f>
        <v>C408 SkyCourier Cargo - Empty</v>
      </c>
      <c r="E1113" t="s">
        <v>1579</v>
      </c>
      <c r="F1113" s="3">
        <v>0</v>
      </c>
      <c r="G1113" t="s">
        <v>1576</v>
      </c>
    </row>
    <row r="1114" spans="1:7" x14ac:dyDescent="0.35">
      <c r="A1114" t="s">
        <v>1647</v>
      </c>
      <c r="B1114" t="s">
        <v>1383</v>
      </c>
      <c r="C1114" t="s">
        <v>12</v>
      </c>
      <c r="D1114" t="str">
        <f>LEFT(B1114,29)</f>
        <v>C408 SkyCourier Cargo - Empty</v>
      </c>
      <c r="E1114" t="str">
        <f>MID(B1114,31,100)</f>
        <v>(LIVERY_02_CARGO_L)</v>
      </c>
      <c r="F1114" s="3">
        <v>0</v>
      </c>
      <c r="G1114" t="s">
        <v>1576</v>
      </c>
    </row>
    <row r="1115" spans="1:7" x14ac:dyDescent="0.35">
      <c r="A1115" t="s">
        <v>1647</v>
      </c>
      <c r="B1115" t="s">
        <v>1384</v>
      </c>
      <c r="C1115" t="s">
        <v>12</v>
      </c>
      <c r="D1115" t="str">
        <f>LEFT(B1115,29)</f>
        <v>C408 SkyCourier Cargo - Empty</v>
      </c>
      <c r="E1115" t="str">
        <f>MID(B1115,31,100)</f>
        <v>(LIVERY_03_CARGO_L)</v>
      </c>
      <c r="F1115" s="3">
        <v>0</v>
      </c>
      <c r="G1115" t="s">
        <v>1576</v>
      </c>
    </row>
    <row r="1116" spans="1:7" x14ac:dyDescent="0.35">
      <c r="A1116" t="s">
        <v>1647</v>
      </c>
      <c r="B1116" t="s">
        <v>1385</v>
      </c>
      <c r="C1116" t="s">
        <v>12</v>
      </c>
      <c r="D1116" t="str">
        <f>LEFT(B1116,29)</f>
        <v>C408 SkyCourier Cargo - Empty</v>
      </c>
      <c r="E1116" t="str">
        <f>MID(B1116,31,100)</f>
        <v>(LIVERY_07_CARGO_L)</v>
      </c>
      <c r="F1116" s="3">
        <v>0</v>
      </c>
      <c r="G1116" t="s">
        <v>1576</v>
      </c>
    </row>
    <row r="1117" spans="1:7" x14ac:dyDescent="0.35">
      <c r="A1117" t="s">
        <v>1647</v>
      </c>
      <c r="B1117" t="s">
        <v>1386</v>
      </c>
      <c r="C1117" t="s">
        <v>12</v>
      </c>
      <c r="D1117" t="str">
        <f>LEFT(B1117,29)</f>
        <v>C408 SkyCourier Cargo - Empty</v>
      </c>
      <c r="E1117" t="str">
        <f>MID(B1117,31,100)</f>
        <v>(LIVERY_08_CARGO_L)</v>
      </c>
      <c r="F1117" s="3">
        <v>0</v>
      </c>
      <c r="G1117" t="s">
        <v>1576</v>
      </c>
    </row>
    <row r="1118" spans="1:7" x14ac:dyDescent="0.35">
      <c r="A1118" t="s">
        <v>1647</v>
      </c>
      <c r="B1118" t="s">
        <v>1387</v>
      </c>
      <c r="C1118" t="s">
        <v>12</v>
      </c>
      <c r="D1118" t="str">
        <f>LEFT(B1118,29)</f>
        <v>C408 SkyCourier Cargo - Empty</v>
      </c>
      <c r="E1118" t="str">
        <f>MID(B1118,31,100)</f>
        <v>(LIVERY_WHITE_CARGO_L)</v>
      </c>
      <c r="F1118" s="3">
        <v>0</v>
      </c>
      <c r="G1118" t="s">
        <v>1576</v>
      </c>
    </row>
    <row r="1119" spans="1:7" x14ac:dyDescent="0.35">
      <c r="A1119" t="s">
        <v>1647</v>
      </c>
      <c r="B1119" t="s">
        <v>617</v>
      </c>
      <c r="C1119" t="s">
        <v>12</v>
      </c>
      <c r="D1119" t="str">
        <f>LEFT(B1119,30)</f>
        <v>C408 SkyCourier Cargo - Loaded</v>
      </c>
      <c r="E1119" t="s">
        <v>1579</v>
      </c>
      <c r="F1119" s="3">
        <v>0</v>
      </c>
      <c r="G1119" t="s">
        <v>1576</v>
      </c>
    </row>
    <row r="1120" spans="1:7" x14ac:dyDescent="0.35">
      <c r="A1120" t="s">
        <v>1647</v>
      </c>
      <c r="B1120" t="s">
        <v>618</v>
      </c>
      <c r="C1120" t="s">
        <v>12</v>
      </c>
      <c r="D1120" t="str">
        <f>LEFT(B1120,30)</f>
        <v>C408 SkyCourier Cargo - Loaded</v>
      </c>
      <c r="E1120" t="str">
        <f>MID(B1120,32,100)</f>
        <v>(LIVERY_02_CARGO_L)</v>
      </c>
      <c r="F1120" s="3">
        <v>0</v>
      </c>
      <c r="G1120" t="s">
        <v>1576</v>
      </c>
    </row>
    <row r="1121" spans="1:7" x14ac:dyDescent="0.35">
      <c r="A1121" t="s">
        <v>1647</v>
      </c>
      <c r="B1121" t="s">
        <v>619</v>
      </c>
      <c r="C1121" t="s">
        <v>12</v>
      </c>
      <c r="D1121" t="str">
        <f>LEFT(B1121,30)</f>
        <v>C408 SkyCourier Cargo - Loaded</v>
      </c>
      <c r="E1121" t="str">
        <f>MID(B1121,32,100)</f>
        <v>(LIVERY_03_CARGO_L)</v>
      </c>
      <c r="F1121" s="3">
        <v>0</v>
      </c>
      <c r="G1121" t="s">
        <v>1576</v>
      </c>
    </row>
    <row r="1122" spans="1:7" x14ac:dyDescent="0.35">
      <c r="A1122" t="s">
        <v>1647</v>
      </c>
      <c r="B1122" t="s">
        <v>620</v>
      </c>
      <c r="C1122" t="s">
        <v>12</v>
      </c>
      <c r="D1122" t="str">
        <f>LEFT(B1122,30)</f>
        <v>C408 SkyCourier Cargo - Loaded</v>
      </c>
      <c r="E1122" t="str">
        <f>MID(B1122,32,100)</f>
        <v>(LIVERY_04_CARGO_L)</v>
      </c>
      <c r="F1122" s="3">
        <v>0</v>
      </c>
      <c r="G1122" t="s">
        <v>1576</v>
      </c>
    </row>
    <row r="1123" spans="1:7" x14ac:dyDescent="0.35">
      <c r="A1123" t="s">
        <v>1647</v>
      </c>
      <c r="B1123" t="s">
        <v>621</v>
      </c>
      <c r="C1123" t="s">
        <v>12</v>
      </c>
      <c r="D1123" t="str">
        <f>LEFT(B1123,30)</f>
        <v>C408 SkyCourier Cargo - Loaded</v>
      </c>
      <c r="E1123" t="str">
        <f>MID(B1123,32,100)</f>
        <v>(LIVERY_08_CARGO_L)</v>
      </c>
      <c r="F1123" s="3">
        <v>0</v>
      </c>
      <c r="G1123" t="s">
        <v>1576</v>
      </c>
    </row>
    <row r="1124" spans="1:7" x14ac:dyDescent="0.35">
      <c r="A1124" t="s">
        <v>1647</v>
      </c>
      <c r="B1124" t="s">
        <v>1596</v>
      </c>
      <c r="C1124" t="s">
        <v>12</v>
      </c>
      <c r="D1124" t="str">
        <f>LEFT(B1124,30)</f>
        <v>C408 SkyCourier Cargo - Loaded</v>
      </c>
      <c r="E1124" t="str">
        <f>MID(B1124,32,100)</f>
        <v>(LIVERY_WHITE_CARGO_L)</v>
      </c>
      <c r="F1124" s="3">
        <v>0</v>
      </c>
      <c r="G1124" t="s">
        <v>1576</v>
      </c>
    </row>
    <row r="1125" spans="1:7" x14ac:dyDescent="0.35">
      <c r="A1125" t="s">
        <v>1647</v>
      </c>
      <c r="B1125" t="s">
        <v>1112</v>
      </c>
      <c r="C1125" t="s">
        <v>12</v>
      </c>
      <c r="D1125" t="str">
        <f>LEFT(B1125,25)</f>
        <v>C408 SkyCourier Passenger</v>
      </c>
      <c r="E1125" t="s">
        <v>1579</v>
      </c>
      <c r="F1125" s="3">
        <v>0</v>
      </c>
      <c r="G1125" t="s">
        <v>1576</v>
      </c>
    </row>
    <row r="1126" spans="1:7" x14ac:dyDescent="0.35">
      <c r="A1126" t="s">
        <v>1647</v>
      </c>
      <c r="B1126" t="s">
        <v>1113</v>
      </c>
      <c r="C1126" t="s">
        <v>12</v>
      </c>
      <c r="D1126" t="str">
        <f>LEFT(B1126,25)</f>
        <v>C408 SkyCourier Passenger</v>
      </c>
      <c r="E1126" t="str">
        <f>MID(B1126,27,100)</f>
        <v>(LIVERY_02)</v>
      </c>
      <c r="F1126" s="3">
        <v>0</v>
      </c>
      <c r="G1126" t="s">
        <v>1576</v>
      </c>
    </row>
    <row r="1127" spans="1:7" x14ac:dyDescent="0.35">
      <c r="A1127" t="s">
        <v>1647</v>
      </c>
      <c r="B1127" t="s">
        <v>1114</v>
      </c>
      <c r="C1127" t="s">
        <v>12</v>
      </c>
      <c r="D1127" t="str">
        <f>LEFT(B1127,25)</f>
        <v>C408 SkyCourier Passenger</v>
      </c>
      <c r="E1127" t="str">
        <f>MID(B1127,27,100)</f>
        <v>(LIVERY_03)</v>
      </c>
      <c r="F1127" s="3">
        <v>0</v>
      </c>
      <c r="G1127" t="s">
        <v>1576</v>
      </c>
    </row>
    <row r="1128" spans="1:7" x14ac:dyDescent="0.35">
      <c r="A1128" t="s">
        <v>1647</v>
      </c>
      <c r="B1128" t="s">
        <v>1115</v>
      </c>
      <c r="C1128" t="s">
        <v>12</v>
      </c>
      <c r="D1128" t="str">
        <f>LEFT(B1128,25)</f>
        <v>C408 SkyCourier Passenger</v>
      </c>
      <c r="E1128" t="str">
        <f>MID(B1128,27,100)</f>
        <v>(LIVERY_07)</v>
      </c>
      <c r="F1128" s="3">
        <v>0</v>
      </c>
      <c r="G1128" t="s">
        <v>1576</v>
      </c>
    </row>
    <row r="1129" spans="1:7" x14ac:dyDescent="0.35">
      <c r="A1129" t="s">
        <v>1647</v>
      </c>
      <c r="B1129" t="s">
        <v>1116</v>
      </c>
      <c r="C1129" t="s">
        <v>12</v>
      </c>
      <c r="D1129" t="str">
        <f>LEFT(B1129,25)</f>
        <v>C408 SkyCourier Passenger</v>
      </c>
      <c r="E1129" t="str">
        <f>MID(B1129,27,100)</f>
        <v>(LIVERY_08)</v>
      </c>
      <c r="F1129" s="3">
        <v>0</v>
      </c>
      <c r="G1129" t="s">
        <v>1576</v>
      </c>
    </row>
    <row r="1130" spans="1:7" x14ac:dyDescent="0.35">
      <c r="A1130" t="s">
        <v>1647</v>
      </c>
      <c r="B1130" t="s">
        <v>1117</v>
      </c>
      <c r="C1130" t="s">
        <v>12</v>
      </c>
      <c r="D1130" t="str">
        <f>LEFT(B1130,25)</f>
        <v>C408 SkyCourier Passenger</v>
      </c>
      <c r="E1130" t="str">
        <f>MID(B1130,27,100)</f>
        <v>(LIVERY WHITE)</v>
      </c>
      <c r="F1130" s="3">
        <v>0</v>
      </c>
      <c r="G1130" t="s">
        <v>1576</v>
      </c>
    </row>
    <row r="1131" spans="1:7" x14ac:dyDescent="0.35">
      <c r="A1131" t="s">
        <v>1643</v>
      </c>
      <c r="B1131" t="s">
        <v>1110</v>
      </c>
      <c r="C1131" t="s">
        <v>12</v>
      </c>
      <c r="D1131" t="str">
        <f>LEFT(B1131,23)</f>
        <v>404 Titan Air Ambulance</v>
      </c>
      <c r="E1131" t="s">
        <v>1579</v>
      </c>
      <c r="F1131" s="3">
        <v>0</v>
      </c>
      <c r="G1131" t="s">
        <v>1576</v>
      </c>
    </row>
    <row r="1132" spans="1:7" x14ac:dyDescent="0.35">
      <c r="A1132" t="s">
        <v>1643</v>
      </c>
      <c r="B1132" t="s">
        <v>1111</v>
      </c>
      <c r="C1132" t="s">
        <v>12</v>
      </c>
      <c r="D1132" t="str">
        <f>LEFT(B1132,23)</f>
        <v>404 Titan Air Ambulance</v>
      </c>
      <c r="E1132" t="str">
        <f>MID(B1132,25,100)</f>
        <v>(LIVERY_2M)</v>
      </c>
      <c r="F1132" s="3">
        <v>0</v>
      </c>
      <c r="G1132" t="s">
        <v>1576</v>
      </c>
    </row>
    <row r="1133" spans="1:7" x14ac:dyDescent="0.35">
      <c r="A1133" t="s">
        <v>1643</v>
      </c>
      <c r="B1133" t="s">
        <v>282</v>
      </c>
      <c r="C1133" t="s">
        <v>12</v>
      </c>
      <c r="D1133" t="str">
        <f>LEFT(B1133,24)</f>
        <v>404 Titan Cargo - Loaded</v>
      </c>
      <c r="E1133" t="s">
        <v>1579</v>
      </c>
      <c r="F1133" s="3">
        <v>0</v>
      </c>
      <c r="G1133" t="s">
        <v>1576</v>
      </c>
    </row>
    <row r="1134" spans="1:7" x14ac:dyDescent="0.35">
      <c r="A1134" t="s">
        <v>1643</v>
      </c>
      <c r="B1134" t="s">
        <v>283</v>
      </c>
      <c r="C1134" t="s">
        <v>12</v>
      </c>
      <c r="D1134" t="str">
        <f>LEFT(B1134,24)</f>
        <v>404 Titan Cargo - Loaded</v>
      </c>
      <c r="E1134" t="str">
        <f>MID(B1134,26,100)</f>
        <v>(LIVERY_2C)</v>
      </c>
      <c r="F1134" s="3">
        <v>0</v>
      </c>
      <c r="G1134" t="s">
        <v>1576</v>
      </c>
    </row>
    <row r="1135" spans="1:7" x14ac:dyDescent="0.35">
      <c r="A1135" t="s">
        <v>1643</v>
      </c>
      <c r="B1135" t="s">
        <v>971</v>
      </c>
      <c r="C1135" t="s">
        <v>12</v>
      </c>
      <c r="D1135" t="str">
        <f>LEFT(B1135,23)</f>
        <v>404 Titan Cargo - Empty</v>
      </c>
      <c r="E1135" t="s">
        <v>1579</v>
      </c>
      <c r="F1135" s="3">
        <v>0</v>
      </c>
      <c r="G1135" t="s">
        <v>1576</v>
      </c>
    </row>
    <row r="1136" spans="1:7" x14ac:dyDescent="0.35">
      <c r="A1136" t="s">
        <v>1643</v>
      </c>
      <c r="B1136" t="s">
        <v>972</v>
      </c>
      <c r="C1136" t="s">
        <v>12</v>
      </c>
      <c r="D1136" t="str">
        <f>LEFT(B1136,23)</f>
        <v>404 Titan Cargo - Empty</v>
      </c>
      <c r="E1136" t="str">
        <f>MID(B1136,25,100)</f>
        <v>(LIVERY_2C)</v>
      </c>
      <c r="F1136" s="3">
        <v>0</v>
      </c>
      <c r="G1136" t="s">
        <v>1576</v>
      </c>
    </row>
    <row r="1137" spans="1:7" x14ac:dyDescent="0.35">
      <c r="A1137" t="s">
        <v>1643</v>
      </c>
      <c r="B1137" t="s">
        <v>900</v>
      </c>
      <c r="C1137" t="s">
        <v>12</v>
      </c>
      <c r="D1137" t="str">
        <f>LEFT(B1137,20)</f>
        <v>404 Titan Passengers</v>
      </c>
      <c r="E1137" t="s">
        <v>1579</v>
      </c>
      <c r="F1137" s="3">
        <v>0</v>
      </c>
      <c r="G1137" t="s">
        <v>1576</v>
      </c>
    </row>
    <row r="1138" spans="1:7" x14ac:dyDescent="0.35">
      <c r="A1138" t="s">
        <v>1643</v>
      </c>
      <c r="B1138" t="s">
        <v>901</v>
      </c>
      <c r="C1138" t="s">
        <v>12</v>
      </c>
      <c r="D1138" t="str">
        <f>LEFT(B1138,20)</f>
        <v>404 Titan Passengers</v>
      </c>
      <c r="E1138" t="str">
        <f>MID(B1138,22,100)</f>
        <v>(LIVERY_2)</v>
      </c>
      <c r="F1138" s="3">
        <v>0</v>
      </c>
      <c r="G1138" t="s">
        <v>1576</v>
      </c>
    </row>
    <row r="1139" spans="1:7" x14ac:dyDescent="0.35">
      <c r="A1139" t="s">
        <v>1643</v>
      </c>
      <c r="B1139" t="s">
        <v>902</v>
      </c>
      <c r="C1139" t="s">
        <v>12</v>
      </c>
      <c r="D1139" t="str">
        <f>LEFT(B1139,20)</f>
        <v>404 Titan Passengers</v>
      </c>
      <c r="E1139" t="str">
        <f>MID(B1139,22,100)</f>
        <v>(LIVERY 4)</v>
      </c>
      <c r="F1139" s="3">
        <v>0</v>
      </c>
      <c r="G1139" t="s">
        <v>1576</v>
      </c>
    </row>
    <row r="1140" spans="1:7" x14ac:dyDescent="0.35">
      <c r="A1140" t="s">
        <v>1643</v>
      </c>
      <c r="B1140" t="s">
        <v>903</v>
      </c>
      <c r="C1140" t="s">
        <v>12</v>
      </c>
      <c r="D1140" t="str">
        <f>LEFT(B1140,20)</f>
        <v>404 Titan Passengers</v>
      </c>
      <c r="E1140" t="str">
        <f>MID(B1140,22,100)</f>
        <v>(LIVERY_8)</v>
      </c>
      <c r="F1140" s="3">
        <v>0</v>
      </c>
      <c r="G1140" t="s">
        <v>1576</v>
      </c>
    </row>
    <row r="1141" spans="1:7" x14ac:dyDescent="0.35">
      <c r="A1141" t="s">
        <v>1643</v>
      </c>
      <c r="B1141" t="s">
        <v>904</v>
      </c>
      <c r="C1141" t="s">
        <v>12</v>
      </c>
      <c r="D1141" t="str">
        <f>LEFT(B1141,20)</f>
        <v>404 Titan Passengers</v>
      </c>
      <c r="E1141" t="str">
        <f>MID(B1141,22,100)</f>
        <v>(WHITE)</v>
      </c>
      <c r="F1141" s="3">
        <v>0</v>
      </c>
      <c r="G1141" t="s">
        <v>1576</v>
      </c>
    </row>
    <row r="1142" spans="1:7" x14ac:dyDescent="0.35">
      <c r="A1142" t="s">
        <v>1646</v>
      </c>
      <c r="B1142" t="s">
        <v>539</v>
      </c>
      <c r="C1142" t="s">
        <v>12</v>
      </c>
      <c r="D1142" t="str">
        <f>LEFT(B1142,27)</f>
        <v>C188 Agtruck AerialApp</v>
      </c>
      <c r="E1142" t="s">
        <v>1579</v>
      </c>
      <c r="F1142" s="3">
        <v>0</v>
      </c>
      <c r="G1142" t="s">
        <v>1575</v>
      </c>
    </row>
    <row r="1143" spans="1:7" x14ac:dyDescent="0.35">
      <c r="A1143" t="s">
        <v>1646</v>
      </c>
      <c r="B1143" t="s">
        <v>540</v>
      </c>
      <c r="C1143" t="s">
        <v>12</v>
      </c>
      <c r="D1143" t="str">
        <f>LEFT(B1143,22)</f>
        <v>C188 Agtruck AerialApp</v>
      </c>
      <c r="E1143" t="str">
        <f>MID(B1143,24,100)</f>
        <v>(LIVERY_1)</v>
      </c>
      <c r="F1143" s="3">
        <v>0</v>
      </c>
      <c r="G1143" t="s">
        <v>1575</v>
      </c>
    </row>
    <row r="1144" spans="1:7" x14ac:dyDescent="0.35">
      <c r="A1144" t="s">
        <v>1646</v>
      </c>
      <c r="B1144" t="s">
        <v>541</v>
      </c>
      <c r="C1144" t="s">
        <v>12</v>
      </c>
      <c r="D1144" t="str">
        <f>LEFT(B1144,22)</f>
        <v>C188 Agtruck AerialApp</v>
      </c>
      <c r="E1144" t="str">
        <f>MID(B1144,24,100)</f>
        <v>(LIVERY_3)</v>
      </c>
      <c r="F1144" s="3">
        <v>0</v>
      </c>
      <c r="G1144" t="s">
        <v>1575</v>
      </c>
    </row>
    <row r="1145" spans="1:7" x14ac:dyDescent="0.35">
      <c r="A1145" t="s">
        <v>1646</v>
      </c>
      <c r="B1145" t="s">
        <v>542</v>
      </c>
      <c r="C1145" t="s">
        <v>12</v>
      </c>
      <c r="D1145" t="str">
        <f>LEFT(B1145,22)</f>
        <v>C188 Agtruck AerialApp</v>
      </c>
      <c r="E1145" t="str">
        <f>MID(B1145,24,100)</f>
        <v>(LIVERY 4)</v>
      </c>
      <c r="F1145" s="3">
        <v>0</v>
      </c>
      <c r="G1145" t="s">
        <v>1575</v>
      </c>
    </row>
    <row r="1146" spans="1:7" x14ac:dyDescent="0.35">
      <c r="A1146" t="s">
        <v>1646</v>
      </c>
      <c r="B1146" t="s">
        <v>543</v>
      </c>
      <c r="C1146" t="s">
        <v>12</v>
      </c>
      <c r="D1146" t="str">
        <f>LEFT(B1146,22)</f>
        <v>C188 Agtruck AerialApp</v>
      </c>
      <c r="E1146" t="str">
        <f>MID(B1146,24,100)</f>
        <v>(LIVERY_5)</v>
      </c>
      <c r="F1146" s="3">
        <v>0</v>
      </c>
      <c r="G1146" t="s">
        <v>1575</v>
      </c>
    </row>
    <row r="1147" spans="1:7" x14ac:dyDescent="0.35">
      <c r="A1147" t="s">
        <v>1646</v>
      </c>
      <c r="B1147" t="s">
        <v>544</v>
      </c>
      <c r="C1147" t="s">
        <v>12</v>
      </c>
      <c r="D1147" t="str">
        <f>LEFT(B1147,22)</f>
        <v>C188 Agtruck AerialApp</v>
      </c>
      <c r="E1147" t="str">
        <f>MID(B1147,24,100)</f>
        <v>(LIVERY WHITE)</v>
      </c>
      <c r="F1147" s="3">
        <v>0</v>
      </c>
      <c r="G1147" t="s">
        <v>1575</v>
      </c>
    </row>
    <row r="1148" spans="1:7" x14ac:dyDescent="0.35">
      <c r="A1148" t="s">
        <v>1645</v>
      </c>
      <c r="B1148" t="s">
        <v>977</v>
      </c>
      <c r="C1148" t="s">
        <v>1577</v>
      </c>
      <c r="D1148" t="str">
        <f>LEFT(B1148,33)</f>
        <v>C172SP Classic Aerial Advertising</v>
      </c>
      <c r="E1148" t="s">
        <v>1579</v>
      </c>
      <c r="F1148" s="3">
        <v>0</v>
      </c>
      <c r="G1148" t="s">
        <v>1575</v>
      </c>
    </row>
    <row r="1149" spans="1:7" x14ac:dyDescent="0.35">
      <c r="A1149" t="s">
        <v>1645</v>
      </c>
      <c r="B1149" t="s">
        <v>978</v>
      </c>
      <c r="C1149" t="s">
        <v>1577</v>
      </c>
      <c r="D1149" t="str">
        <f>LEFT(B1149,33)</f>
        <v>C172SP Classic Aerial Advertising</v>
      </c>
      <c r="E1149" t="str">
        <f>MID(B1149,35,100)</f>
        <v>(AERIALAD_FREELANCE_01)</v>
      </c>
      <c r="F1149" s="3">
        <v>0</v>
      </c>
      <c r="G1149" t="s">
        <v>1575</v>
      </c>
    </row>
    <row r="1150" spans="1:7" x14ac:dyDescent="0.35">
      <c r="A1150" t="s">
        <v>1645</v>
      </c>
      <c r="B1150" t="s">
        <v>979</v>
      </c>
      <c r="C1150" t="s">
        <v>1577</v>
      </c>
      <c r="D1150" t="str">
        <f>LEFT(B1150,33)</f>
        <v>C172SP Classic Aerial Advertising</v>
      </c>
      <c r="E1150" t="str">
        <f>MID(B1150,35,100)</f>
        <v>(AERIALAD_STATIC_01)</v>
      </c>
      <c r="F1150" s="3">
        <v>0</v>
      </c>
      <c r="G1150" t="s">
        <v>1575</v>
      </c>
    </row>
    <row r="1151" spans="1:7" x14ac:dyDescent="0.35">
      <c r="A1151" t="s">
        <v>1645</v>
      </c>
      <c r="B1151" t="s">
        <v>980</v>
      </c>
      <c r="C1151" t="s">
        <v>1577</v>
      </c>
      <c r="D1151" t="str">
        <f>LEFT(B1151,33)</f>
        <v>C172SP Classic Aerial Advertising</v>
      </c>
      <c r="E1151" t="str">
        <f>MID(B1151,35,100)</f>
        <v>(CARGO_ADAPTIVERGNL_01)</v>
      </c>
      <c r="F1151" s="3">
        <v>0</v>
      </c>
      <c r="G1151" t="s">
        <v>1575</v>
      </c>
    </row>
    <row r="1152" spans="1:7" x14ac:dyDescent="0.35">
      <c r="A1152" t="s">
        <v>1645</v>
      </c>
      <c r="B1152" t="s">
        <v>981</v>
      </c>
      <c r="C1152" t="s">
        <v>1577</v>
      </c>
      <c r="D1152" t="str">
        <f>LEFT(B1152,33)</f>
        <v>C172SP Classic Aerial Advertising</v>
      </c>
      <c r="E1152" t="str">
        <f>MID(B1152,35,100)</f>
        <v>(CARGO_ADAPTIVERGNL_02)</v>
      </c>
      <c r="F1152" s="3">
        <v>0</v>
      </c>
      <c r="G1152" t="s">
        <v>1575</v>
      </c>
    </row>
    <row r="1153" spans="1:7" x14ac:dyDescent="0.35">
      <c r="A1153" t="s">
        <v>1645</v>
      </c>
      <c r="B1153" t="s">
        <v>982</v>
      </c>
      <c r="C1153" t="s">
        <v>1577</v>
      </c>
      <c r="D1153" t="str">
        <f>LEFT(B1153,33)</f>
        <v>C172SP Classic Aerial Advertising</v>
      </c>
      <c r="E1153" t="str">
        <f>MID(B1153,35,100)</f>
        <v>(CARGO_ADAPTIVERGNL_03)</v>
      </c>
      <c r="F1153" s="3">
        <v>0</v>
      </c>
      <c r="G1153" t="s">
        <v>1575</v>
      </c>
    </row>
    <row r="1154" spans="1:7" x14ac:dyDescent="0.35">
      <c r="A1154" t="s">
        <v>1645</v>
      </c>
      <c r="B1154" t="s">
        <v>983</v>
      </c>
      <c r="C1154" t="s">
        <v>1577</v>
      </c>
      <c r="D1154" t="str">
        <f>LEFT(B1154,33)</f>
        <v>C172SP Classic Aerial Advertising</v>
      </c>
      <c r="E1154" t="str">
        <f>MID(B1154,35,100)</f>
        <v>(CARGO_ADAPTIVERGNL_04)</v>
      </c>
      <c r="F1154" s="3">
        <v>0</v>
      </c>
      <c r="G1154" t="s">
        <v>1575</v>
      </c>
    </row>
    <row r="1155" spans="1:7" x14ac:dyDescent="0.35">
      <c r="A1155" t="s">
        <v>1645</v>
      </c>
      <c r="B1155" t="s">
        <v>984</v>
      </c>
      <c r="C1155" t="s">
        <v>1577</v>
      </c>
      <c r="D1155" t="str">
        <f>LEFT(B1155,33)</f>
        <v>C172SP Classic Aerial Advertising</v>
      </c>
      <c r="E1155" t="str">
        <f>MID(B1155,35,100)</f>
        <v>(CARGO_ADAPTIVERGNL_05)</v>
      </c>
      <c r="F1155" s="3">
        <v>0</v>
      </c>
      <c r="G1155" t="s">
        <v>1575</v>
      </c>
    </row>
    <row r="1156" spans="1:7" x14ac:dyDescent="0.35">
      <c r="A1156" t="s">
        <v>1645</v>
      </c>
      <c r="B1156" t="s">
        <v>985</v>
      </c>
      <c r="C1156" t="s">
        <v>1577</v>
      </c>
      <c r="D1156" t="str">
        <f>LEFT(B1156,33)</f>
        <v>C172SP Classic Aerial Advertising</v>
      </c>
      <c r="E1156" t="str">
        <f>MID(B1156,35,100)</f>
        <v>(CARGO_STATIC_01)</v>
      </c>
      <c r="F1156" s="3">
        <v>0</v>
      </c>
      <c r="G1156" t="s">
        <v>1575</v>
      </c>
    </row>
    <row r="1157" spans="1:7" x14ac:dyDescent="0.35">
      <c r="A1157" t="s">
        <v>1645</v>
      </c>
      <c r="B1157" t="s">
        <v>986</v>
      </c>
      <c r="C1157" t="s">
        <v>1577</v>
      </c>
      <c r="D1157" t="str">
        <f>LEFT(B1157,33)</f>
        <v>C172SP Classic Aerial Advertising</v>
      </c>
      <c r="E1157" t="str">
        <f>MID(B1157,35,100)</f>
        <v>(FLIGHTSEEING_ADAPTIVERGNL_01)</v>
      </c>
      <c r="F1157" s="3">
        <v>0</v>
      </c>
      <c r="G1157" t="s">
        <v>1575</v>
      </c>
    </row>
    <row r="1158" spans="1:7" x14ac:dyDescent="0.35">
      <c r="A1158" t="s">
        <v>1645</v>
      </c>
      <c r="B1158" t="s">
        <v>987</v>
      </c>
      <c r="C1158" t="s">
        <v>1577</v>
      </c>
      <c r="D1158" t="str">
        <f>LEFT(B1158,33)</f>
        <v>C172SP Classic Aerial Advertising</v>
      </c>
      <c r="E1158" t="str">
        <f>MID(B1158,35,100)</f>
        <v>(FLIGHTSEEING_ADAPTIVERGNL_03)</v>
      </c>
      <c r="F1158" s="3">
        <v>0</v>
      </c>
      <c r="G1158" t="s">
        <v>1575</v>
      </c>
    </row>
    <row r="1159" spans="1:7" x14ac:dyDescent="0.35">
      <c r="A1159" t="s">
        <v>1645</v>
      </c>
      <c r="B1159" t="s">
        <v>988</v>
      </c>
      <c r="C1159" t="s">
        <v>1577</v>
      </c>
      <c r="D1159" t="str">
        <f>LEFT(B1159,33)</f>
        <v>C172SP Classic Aerial Advertising</v>
      </c>
      <c r="E1159" t="str">
        <f>MID(B1159,35,100)</f>
        <v>(FLIGHTSEEING_ADAPTIVERGNL_05)</v>
      </c>
      <c r="F1159" s="3">
        <v>0</v>
      </c>
      <c r="G1159" t="s">
        <v>1575</v>
      </c>
    </row>
    <row r="1160" spans="1:7" x14ac:dyDescent="0.35">
      <c r="A1160" t="s">
        <v>1645</v>
      </c>
      <c r="B1160" t="s">
        <v>989</v>
      </c>
      <c r="C1160" t="s">
        <v>1577</v>
      </c>
      <c r="D1160" t="str">
        <f>LEFT(B1160,33)</f>
        <v>C172SP Classic Aerial Advertising</v>
      </c>
      <c r="E1160" t="str">
        <f>MID(B1160,35,100)</f>
        <v>(FLIGHTSEEING_ADAPTIVERGNL_06)</v>
      </c>
      <c r="F1160" s="3">
        <v>0</v>
      </c>
      <c r="G1160" t="s">
        <v>1575</v>
      </c>
    </row>
    <row r="1161" spans="1:7" x14ac:dyDescent="0.35">
      <c r="A1161" t="s">
        <v>1645</v>
      </c>
      <c r="B1161" t="s">
        <v>990</v>
      </c>
      <c r="C1161" t="s">
        <v>1577</v>
      </c>
      <c r="D1161" t="str">
        <f>LEFT(B1161,33)</f>
        <v>C172SP Classic Aerial Advertising</v>
      </c>
      <c r="E1161" t="str">
        <f>MID(B1161,35,100)</f>
        <v>(FLIGHTSEEING_ADAPTIVERGNL_07)</v>
      </c>
      <c r="F1161" s="3">
        <v>0</v>
      </c>
      <c r="G1161" t="s">
        <v>1575</v>
      </c>
    </row>
    <row r="1162" spans="1:7" x14ac:dyDescent="0.35">
      <c r="A1162" t="s">
        <v>1645</v>
      </c>
      <c r="B1162" t="s">
        <v>991</v>
      </c>
      <c r="C1162" t="s">
        <v>1577</v>
      </c>
      <c r="D1162" t="str">
        <f>LEFT(B1162,33)</f>
        <v>C172SP Classic Aerial Advertising</v>
      </c>
      <c r="E1162" t="str">
        <f>MID(B1162,35,100)</f>
        <v>(FLIGHTSEEING_ADAPTIVERGNL_08)</v>
      </c>
      <c r="F1162" s="3">
        <v>0</v>
      </c>
      <c r="G1162" t="s">
        <v>1575</v>
      </c>
    </row>
    <row r="1163" spans="1:7" x14ac:dyDescent="0.35">
      <c r="A1163" t="s">
        <v>1645</v>
      </c>
      <c r="B1163" t="s">
        <v>992</v>
      </c>
      <c r="C1163" t="s">
        <v>1577</v>
      </c>
      <c r="D1163" t="str">
        <f>LEFT(B1163,33)</f>
        <v>C172SP Classic Aerial Advertising</v>
      </c>
      <c r="E1163" t="str">
        <f>MID(B1163,35,100)</f>
        <v>(FLIGHTSEEING_STATIC_01)</v>
      </c>
      <c r="F1163" s="3">
        <v>0</v>
      </c>
      <c r="G1163" t="s">
        <v>1575</v>
      </c>
    </row>
    <row r="1164" spans="1:7" x14ac:dyDescent="0.35">
      <c r="A1164" t="s">
        <v>1645</v>
      </c>
      <c r="B1164" t="s">
        <v>993</v>
      </c>
      <c r="C1164" t="s">
        <v>1577</v>
      </c>
      <c r="D1164" t="str">
        <f>LEFT(B1164,33)</f>
        <v>C172SP Classic Aerial Advertising</v>
      </c>
      <c r="E1164" t="str">
        <f>MID(B1164,35,100)</f>
        <v>(FLIGHTSEEING_STATIC_02)</v>
      </c>
      <c r="F1164" s="3">
        <v>0</v>
      </c>
      <c r="G1164" t="s">
        <v>1575</v>
      </c>
    </row>
    <row r="1165" spans="1:7" x14ac:dyDescent="0.35">
      <c r="A1165" t="s">
        <v>1645</v>
      </c>
      <c r="B1165" t="s">
        <v>994</v>
      </c>
      <c r="C1165" t="s">
        <v>1577</v>
      </c>
      <c r="D1165" t="str">
        <f>LEFT(B1165,33)</f>
        <v>C172SP Classic Aerial Advertising</v>
      </c>
      <c r="E1165" t="str">
        <f>MID(B1165,35,100)</f>
        <v>(FLIGHTSEEING_STATIC_03)</v>
      </c>
      <c r="F1165" s="3">
        <v>0</v>
      </c>
      <c r="G1165" t="s">
        <v>1575</v>
      </c>
    </row>
    <row r="1166" spans="1:7" x14ac:dyDescent="0.35">
      <c r="A1166" t="s">
        <v>1645</v>
      </c>
      <c r="B1166" t="s">
        <v>995</v>
      </c>
      <c r="C1166" t="s">
        <v>1577</v>
      </c>
      <c r="D1166" t="str">
        <f>LEFT(B1166,33)</f>
        <v>C172SP Classic Aerial Advertising</v>
      </c>
      <c r="E1166" t="str">
        <f>MID(B1166,35,100)</f>
        <v>(FLIGHTSEEING_STATIC_05)</v>
      </c>
      <c r="F1166" s="3">
        <v>0</v>
      </c>
      <c r="G1166" t="s">
        <v>1575</v>
      </c>
    </row>
    <row r="1167" spans="1:7" x14ac:dyDescent="0.35">
      <c r="A1167" t="s">
        <v>1645</v>
      </c>
      <c r="B1167" t="s">
        <v>996</v>
      </c>
      <c r="C1167" t="s">
        <v>1577</v>
      </c>
      <c r="D1167" t="str">
        <f>LEFT(B1167,33)</f>
        <v>C172SP Classic Aerial Advertising</v>
      </c>
      <c r="E1167" t="str">
        <f>MID(B1167,35,100)</f>
        <v>(OFFICIAL_STATIC_01)</v>
      </c>
      <c r="F1167" s="3">
        <v>0</v>
      </c>
      <c r="G1167" t="s">
        <v>1575</v>
      </c>
    </row>
    <row r="1168" spans="1:7" x14ac:dyDescent="0.35">
      <c r="A1168" t="s">
        <v>1645</v>
      </c>
      <c r="B1168" t="s">
        <v>997</v>
      </c>
      <c r="C1168" t="s">
        <v>1577</v>
      </c>
      <c r="D1168" t="str">
        <f>LEFT(B1168,33)</f>
        <v>C172SP Classic Aerial Advertising</v>
      </c>
      <c r="E1168" t="str">
        <f>MID(B1168,35,100)</f>
        <v>(SKYDIVE_ADAPTIVE INTL_01)</v>
      </c>
      <c r="F1168" s="3">
        <v>0</v>
      </c>
      <c r="G1168" t="s">
        <v>1575</v>
      </c>
    </row>
    <row r="1169" spans="1:7" x14ac:dyDescent="0.35">
      <c r="A1169" t="s">
        <v>1645</v>
      </c>
      <c r="B1169" t="s">
        <v>832</v>
      </c>
      <c r="C1169" t="s">
        <v>1577</v>
      </c>
      <c r="D1169" t="str">
        <f>LEFT(B1169,28)</f>
        <v>C172SP Classic Cargo</v>
      </c>
      <c r="E1169" t="s">
        <v>1579</v>
      </c>
      <c r="F1169" s="3">
        <v>0</v>
      </c>
      <c r="G1169" t="s">
        <v>1575</v>
      </c>
    </row>
    <row r="1170" spans="1:7" x14ac:dyDescent="0.35">
      <c r="A1170" t="s">
        <v>1645</v>
      </c>
      <c r="B1170" t="s">
        <v>833</v>
      </c>
      <c r="C1170" t="s">
        <v>1577</v>
      </c>
      <c r="D1170" t="str">
        <f>LEFT(B1170,20)</f>
        <v>C172SP Classic Cargo</v>
      </c>
      <c r="E1170" t="str">
        <f>MID(B1170,22,100)</f>
        <v>(AERIALAD_FREELANCE_01)</v>
      </c>
      <c r="F1170" s="3">
        <v>0</v>
      </c>
      <c r="G1170" t="s">
        <v>1575</v>
      </c>
    </row>
    <row r="1171" spans="1:7" x14ac:dyDescent="0.35">
      <c r="A1171" t="s">
        <v>1645</v>
      </c>
      <c r="B1171" t="s">
        <v>834</v>
      </c>
      <c r="C1171" t="s">
        <v>1577</v>
      </c>
      <c r="D1171" t="str">
        <f>LEFT(B1171,20)</f>
        <v>C172SP Classic Cargo</v>
      </c>
      <c r="E1171" t="str">
        <f>MID(B1171,22,100)</f>
        <v>(AERIALAD_STATIC_01)</v>
      </c>
      <c r="F1171" s="3">
        <v>0</v>
      </c>
      <c r="G1171" t="s">
        <v>1575</v>
      </c>
    </row>
    <row r="1172" spans="1:7" x14ac:dyDescent="0.35">
      <c r="A1172" t="s">
        <v>1645</v>
      </c>
      <c r="B1172" t="s">
        <v>835</v>
      </c>
      <c r="C1172" t="s">
        <v>1577</v>
      </c>
      <c r="D1172" t="str">
        <f>LEFT(B1172,20)</f>
        <v>C172SP Classic Cargo</v>
      </c>
      <c r="E1172" t="str">
        <f>MID(B1172,22,100)</f>
        <v>(CARGO_ADAPTIVERGNL_01)</v>
      </c>
      <c r="F1172" s="3">
        <v>0</v>
      </c>
      <c r="G1172" t="s">
        <v>1575</v>
      </c>
    </row>
    <row r="1173" spans="1:7" x14ac:dyDescent="0.35">
      <c r="A1173" t="s">
        <v>1645</v>
      </c>
      <c r="B1173" t="s">
        <v>836</v>
      </c>
      <c r="C1173" t="s">
        <v>1577</v>
      </c>
      <c r="D1173" t="str">
        <f>LEFT(B1173,20)</f>
        <v>C172SP Classic Cargo</v>
      </c>
      <c r="E1173" t="str">
        <f>MID(B1173,22,100)</f>
        <v>(CARGO_ADAPTIVERGNL_02)</v>
      </c>
      <c r="F1173" s="3">
        <v>0</v>
      </c>
      <c r="G1173" t="s">
        <v>1575</v>
      </c>
    </row>
    <row r="1174" spans="1:7" x14ac:dyDescent="0.35">
      <c r="A1174" t="s">
        <v>1645</v>
      </c>
      <c r="B1174" t="s">
        <v>837</v>
      </c>
      <c r="C1174" t="s">
        <v>1577</v>
      </c>
      <c r="D1174" t="str">
        <f>LEFT(B1174,20)</f>
        <v>C172SP Classic Cargo</v>
      </c>
      <c r="E1174" t="str">
        <f>MID(B1174,22,100)</f>
        <v>(CARGO_ADAPTIVERGNL_03)</v>
      </c>
      <c r="F1174" s="3">
        <v>0</v>
      </c>
      <c r="G1174" t="s">
        <v>1575</v>
      </c>
    </row>
    <row r="1175" spans="1:7" x14ac:dyDescent="0.35">
      <c r="A1175" t="s">
        <v>1645</v>
      </c>
      <c r="B1175" t="s">
        <v>838</v>
      </c>
      <c r="C1175" t="s">
        <v>1577</v>
      </c>
      <c r="D1175" t="str">
        <f>LEFT(B1175,20)</f>
        <v>C172SP Classic Cargo</v>
      </c>
      <c r="E1175" t="str">
        <f>MID(B1175,22,100)</f>
        <v>(CARGO_ADAPTIVERGNL_04)</v>
      </c>
      <c r="F1175" s="3">
        <v>0</v>
      </c>
      <c r="G1175" t="s">
        <v>1575</v>
      </c>
    </row>
    <row r="1176" spans="1:7" x14ac:dyDescent="0.35">
      <c r="A1176" t="s">
        <v>1645</v>
      </c>
      <c r="B1176" t="s">
        <v>839</v>
      </c>
      <c r="C1176" t="s">
        <v>1577</v>
      </c>
      <c r="D1176" t="str">
        <f>LEFT(B1176,20)</f>
        <v>C172SP Classic Cargo</v>
      </c>
      <c r="E1176" t="str">
        <f>MID(B1176,22,100)</f>
        <v>(CARGO_ADAPTIVERGNL_05)</v>
      </c>
      <c r="F1176" s="3">
        <v>0</v>
      </c>
      <c r="G1176" t="s">
        <v>1575</v>
      </c>
    </row>
    <row r="1177" spans="1:7" x14ac:dyDescent="0.35">
      <c r="A1177" t="s">
        <v>1645</v>
      </c>
      <c r="B1177" t="s">
        <v>840</v>
      </c>
      <c r="C1177" t="s">
        <v>1577</v>
      </c>
      <c r="D1177" t="str">
        <f>LEFT(B1177,20)</f>
        <v>C172SP Classic Cargo</v>
      </c>
      <c r="E1177" t="str">
        <f>MID(B1177,22,100)</f>
        <v>(CARGO_STATIC_01)</v>
      </c>
      <c r="F1177" s="3">
        <v>0</v>
      </c>
      <c r="G1177" t="s">
        <v>1575</v>
      </c>
    </row>
    <row r="1178" spans="1:7" x14ac:dyDescent="0.35">
      <c r="A1178" t="s">
        <v>1645</v>
      </c>
      <c r="B1178" t="s">
        <v>841</v>
      </c>
      <c r="C1178" t="s">
        <v>1577</v>
      </c>
      <c r="D1178" t="str">
        <f>LEFT(B1178,20)</f>
        <v>C172SP Classic Cargo</v>
      </c>
      <c r="E1178" t="str">
        <f>MID(B1178,22,100)</f>
        <v>(FLIGHTSEEING_ADAPTIVERGNL_01)</v>
      </c>
      <c r="F1178" s="3">
        <v>0</v>
      </c>
      <c r="G1178" t="s">
        <v>1575</v>
      </c>
    </row>
    <row r="1179" spans="1:7" x14ac:dyDescent="0.35">
      <c r="A1179" t="s">
        <v>1645</v>
      </c>
      <c r="B1179" t="s">
        <v>842</v>
      </c>
      <c r="C1179" t="s">
        <v>1577</v>
      </c>
      <c r="D1179" t="str">
        <f>LEFT(B1179,20)</f>
        <v>C172SP Classic Cargo</v>
      </c>
      <c r="E1179" t="str">
        <f>MID(B1179,22,100)</f>
        <v>(FLIGHTSEEING_ADAPTIVERGNL_03)</v>
      </c>
      <c r="F1179" s="3">
        <v>0</v>
      </c>
      <c r="G1179" t="s">
        <v>1575</v>
      </c>
    </row>
    <row r="1180" spans="1:7" x14ac:dyDescent="0.35">
      <c r="A1180" t="s">
        <v>1645</v>
      </c>
      <c r="B1180" t="s">
        <v>843</v>
      </c>
      <c r="C1180" t="s">
        <v>1577</v>
      </c>
      <c r="D1180" t="str">
        <f>LEFT(B1180,20)</f>
        <v>C172SP Classic Cargo</v>
      </c>
      <c r="E1180" t="str">
        <f>MID(B1180,22,100)</f>
        <v>(FLIGHTSEEING_ADAPTIVERGNL_05)</v>
      </c>
      <c r="F1180" s="3">
        <v>0</v>
      </c>
      <c r="G1180" t="s">
        <v>1575</v>
      </c>
    </row>
    <row r="1181" spans="1:7" x14ac:dyDescent="0.35">
      <c r="A1181" t="s">
        <v>1645</v>
      </c>
      <c r="B1181" t="s">
        <v>844</v>
      </c>
      <c r="C1181" t="s">
        <v>1577</v>
      </c>
      <c r="D1181" t="str">
        <f>LEFT(B1181,20)</f>
        <v>C172SP Classic Cargo</v>
      </c>
      <c r="E1181" t="str">
        <f>MID(B1181,22,100)</f>
        <v>(FLIGHTSEEING_ADAPTIVERGNL_06)</v>
      </c>
      <c r="F1181" s="3">
        <v>0</v>
      </c>
      <c r="G1181" t="s">
        <v>1575</v>
      </c>
    </row>
    <row r="1182" spans="1:7" x14ac:dyDescent="0.35">
      <c r="A1182" t="s">
        <v>1645</v>
      </c>
      <c r="B1182" t="s">
        <v>845</v>
      </c>
      <c r="C1182" t="s">
        <v>1577</v>
      </c>
      <c r="D1182" t="str">
        <f>LEFT(B1182,20)</f>
        <v>C172SP Classic Cargo</v>
      </c>
      <c r="E1182" t="str">
        <f>MID(B1182,22,100)</f>
        <v>(FLIGHTSEEING_ADAPTIVERGNL_07)</v>
      </c>
      <c r="F1182" s="3">
        <v>0</v>
      </c>
      <c r="G1182" t="s">
        <v>1575</v>
      </c>
    </row>
    <row r="1183" spans="1:7" x14ac:dyDescent="0.35">
      <c r="A1183" t="s">
        <v>1645</v>
      </c>
      <c r="B1183" t="s">
        <v>846</v>
      </c>
      <c r="C1183" t="s">
        <v>1577</v>
      </c>
      <c r="D1183" t="str">
        <f>LEFT(B1183,20)</f>
        <v>C172SP Classic Cargo</v>
      </c>
      <c r="E1183" t="str">
        <f>MID(B1183,22,100)</f>
        <v>(FLIGHTSEEING_ADAPTIVERGNL_08)</v>
      </c>
      <c r="F1183" s="3">
        <v>0</v>
      </c>
      <c r="G1183" t="s">
        <v>1575</v>
      </c>
    </row>
    <row r="1184" spans="1:7" x14ac:dyDescent="0.35">
      <c r="A1184" t="s">
        <v>1645</v>
      </c>
      <c r="B1184" t="s">
        <v>847</v>
      </c>
      <c r="C1184" t="s">
        <v>1577</v>
      </c>
      <c r="D1184" t="str">
        <f>LEFT(B1184,20)</f>
        <v>C172SP Classic Cargo</v>
      </c>
      <c r="E1184" t="str">
        <f>MID(B1184,22,100)</f>
        <v>(FLIGHTSEEING_STATIC_01)</v>
      </c>
      <c r="F1184" s="3">
        <v>0</v>
      </c>
      <c r="G1184" t="s">
        <v>1575</v>
      </c>
    </row>
    <row r="1185" spans="1:7" x14ac:dyDescent="0.35">
      <c r="A1185" t="s">
        <v>1645</v>
      </c>
      <c r="B1185" t="s">
        <v>848</v>
      </c>
      <c r="C1185" t="s">
        <v>1577</v>
      </c>
      <c r="D1185" t="str">
        <f>LEFT(B1185,20)</f>
        <v>C172SP Classic Cargo</v>
      </c>
      <c r="E1185" t="str">
        <f>MID(B1185,22,100)</f>
        <v>(FLIGHTSEEING_STATIC_02)</v>
      </c>
      <c r="F1185" s="3">
        <v>0</v>
      </c>
      <c r="G1185" t="s">
        <v>1575</v>
      </c>
    </row>
    <row r="1186" spans="1:7" x14ac:dyDescent="0.35">
      <c r="A1186" t="s">
        <v>1645</v>
      </c>
      <c r="B1186" t="s">
        <v>849</v>
      </c>
      <c r="C1186" t="s">
        <v>1577</v>
      </c>
      <c r="D1186" t="str">
        <f>LEFT(B1186,20)</f>
        <v>C172SP Classic Cargo</v>
      </c>
      <c r="E1186" t="str">
        <f>MID(B1186,22,100)</f>
        <v>(FLIGHTSEEING_STATIC_03)</v>
      </c>
      <c r="F1186" s="3">
        <v>0</v>
      </c>
      <c r="G1186" t="s">
        <v>1575</v>
      </c>
    </row>
    <row r="1187" spans="1:7" x14ac:dyDescent="0.35">
      <c r="A1187" t="s">
        <v>1645</v>
      </c>
      <c r="B1187" t="s">
        <v>850</v>
      </c>
      <c r="C1187" t="s">
        <v>1577</v>
      </c>
      <c r="D1187" t="str">
        <f>LEFT(B1187,20)</f>
        <v>C172SP Classic Cargo</v>
      </c>
      <c r="E1187" t="str">
        <f>MID(B1187,22,100)</f>
        <v>(FLIGHTSEEING_STATIC_05)</v>
      </c>
      <c r="F1187" s="3">
        <v>0</v>
      </c>
      <c r="G1187" t="s">
        <v>1575</v>
      </c>
    </row>
    <row r="1188" spans="1:7" x14ac:dyDescent="0.35">
      <c r="A1188" t="s">
        <v>1645</v>
      </c>
      <c r="B1188" t="s">
        <v>851</v>
      </c>
      <c r="C1188" t="s">
        <v>1577</v>
      </c>
      <c r="D1188" t="str">
        <f>LEFT(B1188,20)</f>
        <v>C172SP Classic Cargo</v>
      </c>
      <c r="E1188" t="str">
        <f>MID(B1188,22,100)</f>
        <v>(OFFICIAL_STATIC_01)</v>
      </c>
      <c r="F1188" s="3">
        <v>0</v>
      </c>
      <c r="G1188" t="s">
        <v>1575</v>
      </c>
    </row>
    <row r="1189" spans="1:7" x14ac:dyDescent="0.35">
      <c r="A1189" t="s">
        <v>1645</v>
      </c>
      <c r="B1189" t="s">
        <v>852</v>
      </c>
      <c r="C1189" t="s">
        <v>1577</v>
      </c>
      <c r="D1189" t="str">
        <f>LEFT(B1189,20)</f>
        <v>C172SP Classic Cargo</v>
      </c>
      <c r="E1189" t="str">
        <f>MID(B1189,22,100)</f>
        <v>(SKYDIVE_ADAPTIVE INTL_01)</v>
      </c>
      <c r="F1189" s="3">
        <v>0</v>
      </c>
      <c r="G1189" t="s">
        <v>1575</v>
      </c>
    </row>
    <row r="1190" spans="1:7" x14ac:dyDescent="0.35">
      <c r="A1190" t="s">
        <v>1645</v>
      </c>
      <c r="B1190" t="s">
        <v>1169</v>
      </c>
      <c r="C1190" t="s">
        <v>1577</v>
      </c>
      <c r="D1190" t="str">
        <f>LEFT(B1190,25)</f>
        <v>C172SP Classic Passengers</v>
      </c>
      <c r="E1190" t="s">
        <v>1579</v>
      </c>
      <c r="F1190" s="3">
        <v>0</v>
      </c>
      <c r="G1190" t="s">
        <v>1575</v>
      </c>
    </row>
    <row r="1191" spans="1:7" x14ac:dyDescent="0.35">
      <c r="A1191" t="s">
        <v>1645</v>
      </c>
      <c r="B1191" t="s">
        <v>1170</v>
      </c>
      <c r="C1191" t="s">
        <v>1577</v>
      </c>
      <c r="D1191" t="str">
        <f>LEFT(B1191,25)</f>
        <v>C172SP Classic Passengers</v>
      </c>
      <c r="E1191" t="str">
        <f>MID(B1191,27,100)</f>
        <v>(AERIALAD_FREELANCE_01)</v>
      </c>
      <c r="F1191" s="3">
        <v>0</v>
      </c>
      <c r="G1191" t="s">
        <v>1575</v>
      </c>
    </row>
    <row r="1192" spans="1:7" x14ac:dyDescent="0.35">
      <c r="A1192" t="s">
        <v>1645</v>
      </c>
      <c r="B1192" t="s">
        <v>1171</v>
      </c>
      <c r="C1192" t="s">
        <v>1577</v>
      </c>
      <c r="D1192" t="str">
        <f>LEFT(B1192,25)</f>
        <v>C172SP Classic Passengers</v>
      </c>
      <c r="E1192" t="str">
        <f>MID(B1192,27,100)</f>
        <v>(AERIALAD_STATIC_01)</v>
      </c>
      <c r="F1192" s="3">
        <v>0</v>
      </c>
      <c r="G1192" t="s">
        <v>1575</v>
      </c>
    </row>
    <row r="1193" spans="1:7" x14ac:dyDescent="0.35">
      <c r="A1193" t="s">
        <v>1645</v>
      </c>
      <c r="B1193" t="s">
        <v>1172</v>
      </c>
      <c r="C1193" t="s">
        <v>1577</v>
      </c>
      <c r="D1193" t="str">
        <f>LEFT(B1193,25)</f>
        <v>C172SP Classic Passengers</v>
      </c>
      <c r="E1193" t="str">
        <f>MID(B1193,27,100)</f>
        <v>(CARGO_ADAPTIVERGNL_01)</v>
      </c>
      <c r="F1193" s="3">
        <v>0</v>
      </c>
      <c r="G1193" t="s">
        <v>1575</v>
      </c>
    </row>
    <row r="1194" spans="1:7" x14ac:dyDescent="0.35">
      <c r="A1194" t="s">
        <v>1645</v>
      </c>
      <c r="B1194" t="s">
        <v>1173</v>
      </c>
      <c r="C1194" t="s">
        <v>1577</v>
      </c>
      <c r="D1194" t="str">
        <f>LEFT(B1194,25)</f>
        <v>C172SP Classic Passengers</v>
      </c>
      <c r="E1194" t="str">
        <f>MID(B1194,27,100)</f>
        <v>(CARGO_ADAPTIVERGNL_02)</v>
      </c>
      <c r="F1194" s="3">
        <v>0</v>
      </c>
      <c r="G1194" t="s">
        <v>1575</v>
      </c>
    </row>
    <row r="1195" spans="1:7" x14ac:dyDescent="0.35">
      <c r="A1195" t="s">
        <v>1645</v>
      </c>
      <c r="B1195" t="s">
        <v>1174</v>
      </c>
      <c r="C1195" t="s">
        <v>1577</v>
      </c>
      <c r="D1195" t="str">
        <f>LEFT(B1195,25)</f>
        <v>C172SP Classic Passengers</v>
      </c>
      <c r="E1195" t="str">
        <f>MID(B1195,27,100)</f>
        <v>(CARGO_ADAPTIVERGNL_03)</v>
      </c>
      <c r="F1195" s="3">
        <v>0</v>
      </c>
      <c r="G1195" t="s">
        <v>1575</v>
      </c>
    </row>
    <row r="1196" spans="1:7" x14ac:dyDescent="0.35">
      <c r="A1196" t="s">
        <v>1645</v>
      </c>
      <c r="B1196" t="s">
        <v>1175</v>
      </c>
      <c r="C1196" t="s">
        <v>1577</v>
      </c>
      <c r="D1196" t="str">
        <f>LEFT(B1196,25)</f>
        <v>C172SP Classic Passengers</v>
      </c>
      <c r="E1196" t="str">
        <f>MID(B1196,27,100)</f>
        <v>(CARGO_ADAPTIVERGNL_04)</v>
      </c>
      <c r="F1196" s="3">
        <v>0</v>
      </c>
      <c r="G1196" t="s">
        <v>1575</v>
      </c>
    </row>
    <row r="1197" spans="1:7" x14ac:dyDescent="0.35">
      <c r="A1197" t="s">
        <v>1645</v>
      </c>
      <c r="B1197" t="s">
        <v>1176</v>
      </c>
      <c r="C1197" t="s">
        <v>1577</v>
      </c>
      <c r="D1197" t="str">
        <f>LEFT(B1197,25)</f>
        <v>C172SP Classic Passengers</v>
      </c>
      <c r="E1197" t="str">
        <f>MID(B1197,27,100)</f>
        <v>(CARGO_ADAPTIVERGNL_05)</v>
      </c>
      <c r="F1197" s="3">
        <v>0</v>
      </c>
      <c r="G1197" t="s">
        <v>1575</v>
      </c>
    </row>
    <row r="1198" spans="1:7" x14ac:dyDescent="0.35">
      <c r="A1198" t="s">
        <v>1645</v>
      </c>
      <c r="B1198" t="s">
        <v>1177</v>
      </c>
      <c r="C1198" t="s">
        <v>1577</v>
      </c>
      <c r="D1198" t="str">
        <f>LEFT(B1198,25)</f>
        <v>C172SP Classic Passengers</v>
      </c>
      <c r="E1198" t="str">
        <f>MID(B1198,27,100)</f>
        <v>(CARGO_STATIC_01)</v>
      </c>
      <c r="F1198" s="3">
        <v>0</v>
      </c>
      <c r="G1198" t="s">
        <v>1575</v>
      </c>
    </row>
    <row r="1199" spans="1:7" x14ac:dyDescent="0.35">
      <c r="A1199" t="s">
        <v>1645</v>
      </c>
      <c r="B1199" t="s">
        <v>1178</v>
      </c>
      <c r="C1199" t="s">
        <v>1577</v>
      </c>
      <c r="D1199" t="str">
        <f>LEFT(B1199,25)</f>
        <v>C172SP Classic Passengers</v>
      </c>
      <c r="E1199" t="str">
        <f>MID(B1199,27,100)</f>
        <v>(FLIGHTSEEING_ADAPTIVERGNL_01)</v>
      </c>
      <c r="F1199" s="3">
        <v>0</v>
      </c>
      <c r="G1199" t="s">
        <v>1575</v>
      </c>
    </row>
    <row r="1200" spans="1:7" x14ac:dyDescent="0.35">
      <c r="A1200" t="s">
        <v>1645</v>
      </c>
      <c r="B1200" t="s">
        <v>1179</v>
      </c>
      <c r="C1200" t="s">
        <v>1577</v>
      </c>
      <c r="D1200" t="str">
        <f>LEFT(B1200,25)</f>
        <v>C172SP Classic Passengers</v>
      </c>
      <c r="E1200" t="str">
        <f>MID(B1200,27,100)</f>
        <v>(FLIGHTSEEING_ADAPTIVERGNL_03)</v>
      </c>
      <c r="F1200" s="3">
        <v>0</v>
      </c>
      <c r="G1200" t="s">
        <v>1575</v>
      </c>
    </row>
    <row r="1201" spans="1:7" x14ac:dyDescent="0.35">
      <c r="A1201" t="s">
        <v>1645</v>
      </c>
      <c r="B1201" t="s">
        <v>1180</v>
      </c>
      <c r="C1201" t="s">
        <v>1577</v>
      </c>
      <c r="D1201" t="str">
        <f>LEFT(B1201,25)</f>
        <v>C172SP Classic Passengers</v>
      </c>
      <c r="E1201" t="str">
        <f>MID(B1201,27,100)</f>
        <v>(FLIGHTSEEING_ADAPTIVERGNL_05)</v>
      </c>
      <c r="F1201" s="3">
        <v>0</v>
      </c>
      <c r="G1201" t="s">
        <v>1575</v>
      </c>
    </row>
    <row r="1202" spans="1:7" x14ac:dyDescent="0.35">
      <c r="A1202" t="s">
        <v>1645</v>
      </c>
      <c r="B1202" t="s">
        <v>1181</v>
      </c>
      <c r="C1202" t="s">
        <v>1577</v>
      </c>
      <c r="D1202" t="str">
        <f>LEFT(B1202,25)</f>
        <v>C172SP Classic Passengers</v>
      </c>
      <c r="E1202" t="str">
        <f>MID(B1202,27,100)</f>
        <v>(FLIGHTSEEING_ADAPTIVERGNL_06)</v>
      </c>
      <c r="F1202" s="3">
        <v>0</v>
      </c>
      <c r="G1202" t="s">
        <v>1575</v>
      </c>
    </row>
    <row r="1203" spans="1:7" x14ac:dyDescent="0.35">
      <c r="A1203" t="s">
        <v>1645</v>
      </c>
      <c r="B1203" t="s">
        <v>1182</v>
      </c>
      <c r="C1203" t="s">
        <v>1577</v>
      </c>
      <c r="D1203" t="str">
        <f>LEFT(B1203,25)</f>
        <v>C172SP Classic Passengers</v>
      </c>
      <c r="E1203" t="str">
        <f>MID(B1203,27,100)</f>
        <v>(FLIGHTSEEING_ADAPTIVERGNL_07)</v>
      </c>
      <c r="F1203" s="3">
        <v>0</v>
      </c>
      <c r="G1203" t="s">
        <v>1575</v>
      </c>
    </row>
    <row r="1204" spans="1:7" x14ac:dyDescent="0.35">
      <c r="A1204" t="s">
        <v>1645</v>
      </c>
      <c r="B1204" t="s">
        <v>1183</v>
      </c>
      <c r="C1204" t="s">
        <v>1577</v>
      </c>
      <c r="D1204" t="str">
        <f>LEFT(B1204,25)</f>
        <v>C172SP Classic Passengers</v>
      </c>
      <c r="E1204" t="str">
        <f>MID(B1204,27,100)</f>
        <v>(FLIGHTSEEING_ADAPTIVERGNL_08)</v>
      </c>
      <c r="F1204" s="3">
        <v>0</v>
      </c>
      <c r="G1204" t="s">
        <v>1575</v>
      </c>
    </row>
    <row r="1205" spans="1:7" x14ac:dyDescent="0.35">
      <c r="A1205" t="s">
        <v>1645</v>
      </c>
      <c r="B1205" t="s">
        <v>1184</v>
      </c>
      <c r="C1205" t="s">
        <v>1577</v>
      </c>
      <c r="D1205" t="str">
        <f>LEFT(B1205,25)</f>
        <v>C172SP Classic Passengers</v>
      </c>
      <c r="E1205" t="str">
        <f>MID(B1205,27,100)</f>
        <v>(FLIGHTSEEING_STATIC_01)</v>
      </c>
      <c r="F1205" s="3">
        <v>0</v>
      </c>
      <c r="G1205" t="s">
        <v>1575</v>
      </c>
    </row>
    <row r="1206" spans="1:7" x14ac:dyDescent="0.35">
      <c r="A1206" t="s">
        <v>1645</v>
      </c>
      <c r="B1206" t="s">
        <v>1185</v>
      </c>
      <c r="C1206" t="s">
        <v>1577</v>
      </c>
      <c r="D1206" t="str">
        <f>LEFT(B1206,25)</f>
        <v>C172SP Classic Passengers</v>
      </c>
      <c r="E1206" t="str">
        <f>MID(B1206,27,100)</f>
        <v>(FLIGHTSEEING_STATIC_02)</v>
      </c>
      <c r="F1206" s="3">
        <v>0</v>
      </c>
      <c r="G1206" t="s">
        <v>1575</v>
      </c>
    </row>
    <row r="1207" spans="1:7" x14ac:dyDescent="0.35">
      <c r="A1207" t="s">
        <v>1645</v>
      </c>
      <c r="B1207" t="s">
        <v>1186</v>
      </c>
      <c r="C1207" t="s">
        <v>1577</v>
      </c>
      <c r="D1207" t="str">
        <f>LEFT(B1207,25)</f>
        <v>C172SP Classic Passengers</v>
      </c>
      <c r="E1207" t="str">
        <f>MID(B1207,27,100)</f>
        <v>(FLIGHTSEEING_STATIC_03)</v>
      </c>
      <c r="F1207" s="3">
        <v>0</v>
      </c>
      <c r="G1207" t="s">
        <v>1575</v>
      </c>
    </row>
    <row r="1208" spans="1:7" x14ac:dyDescent="0.35">
      <c r="A1208" t="s">
        <v>1645</v>
      </c>
      <c r="B1208" t="s">
        <v>1187</v>
      </c>
      <c r="C1208" t="s">
        <v>1577</v>
      </c>
      <c r="D1208" t="str">
        <f>LEFT(B1208,25)</f>
        <v>C172SP Classic Passengers</v>
      </c>
      <c r="E1208" t="str">
        <f>MID(B1208,27,100)</f>
        <v>(FLIGHTSEEING_STATIC_05)</v>
      </c>
      <c r="F1208" s="3">
        <v>0</v>
      </c>
      <c r="G1208" t="s">
        <v>1575</v>
      </c>
    </row>
    <row r="1209" spans="1:7" x14ac:dyDescent="0.35">
      <c r="A1209" t="s">
        <v>1645</v>
      </c>
      <c r="B1209" t="s">
        <v>1188</v>
      </c>
      <c r="C1209" t="s">
        <v>1577</v>
      </c>
      <c r="D1209" t="str">
        <f>LEFT(B1209,25)</f>
        <v>C172SP Classic Passengers</v>
      </c>
      <c r="E1209" t="str">
        <f>MID(B1209,27,100)</f>
        <v>(OFFICIAL_STATIC_01)</v>
      </c>
      <c r="F1209" s="3">
        <v>0</v>
      </c>
      <c r="G1209" t="s">
        <v>1575</v>
      </c>
    </row>
    <row r="1210" spans="1:7" x14ac:dyDescent="0.35">
      <c r="A1210" t="s">
        <v>1645</v>
      </c>
      <c r="B1210" t="s">
        <v>1189</v>
      </c>
      <c r="C1210" t="s">
        <v>1577</v>
      </c>
      <c r="D1210" t="str">
        <f>LEFT(B1210,25)</f>
        <v>C172SP Classic Passengers</v>
      </c>
      <c r="E1210" t="str">
        <f>MID(B1210,27,100)</f>
        <v>(SKYDIVE_ADAPTIVE INTL_01)</v>
      </c>
      <c r="F1210" s="3">
        <v>0</v>
      </c>
      <c r="G1210" t="s">
        <v>1575</v>
      </c>
    </row>
    <row r="1211" spans="1:7" x14ac:dyDescent="0.35">
      <c r="A1211" t="s">
        <v>1645</v>
      </c>
      <c r="B1211" t="s">
        <v>800</v>
      </c>
      <c r="C1211" t="s">
        <v>1577</v>
      </c>
      <c r="D1211" t="str">
        <f>LEFT(B1211,32)</f>
        <v>C172SP Classic Passengers Floats</v>
      </c>
      <c r="E1211" t="s">
        <v>1579</v>
      </c>
      <c r="F1211" s="3">
        <v>0</v>
      </c>
      <c r="G1211" t="s">
        <v>1575</v>
      </c>
    </row>
    <row r="1212" spans="1:7" x14ac:dyDescent="0.35">
      <c r="A1212" t="s">
        <v>1645</v>
      </c>
      <c r="B1212" t="s">
        <v>801</v>
      </c>
      <c r="C1212" t="s">
        <v>1577</v>
      </c>
      <c r="D1212" t="str">
        <f>LEFT(B1212,32)</f>
        <v>C172SP Classic Passengers Floats</v>
      </c>
      <c r="E1212" t="str">
        <f>MID(B1212,34,100)</f>
        <v>(AERIALAD_FREELANCE_01)</v>
      </c>
      <c r="F1212" s="3">
        <v>0</v>
      </c>
      <c r="G1212" t="s">
        <v>1575</v>
      </c>
    </row>
    <row r="1213" spans="1:7" x14ac:dyDescent="0.35">
      <c r="A1213" t="s">
        <v>1645</v>
      </c>
      <c r="B1213" t="s">
        <v>802</v>
      </c>
      <c r="C1213" t="s">
        <v>1577</v>
      </c>
      <c r="D1213" t="str">
        <f>LEFT(B1213,32)</f>
        <v>C172SP Classic Passengers Floats</v>
      </c>
      <c r="E1213" t="str">
        <f>MID(B1213,34,100)</f>
        <v>(AERIALAD_STATIC_01)</v>
      </c>
      <c r="F1213" s="3">
        <v>0</v>
      </c>
      <c r="G1213" t="s">
        <v>1575</v>
      </c>
    </row>
    <row r="1214" spans="1:7" x14ac:dyDescent="0.35">
      <c r="A1214" t="s">
        <v>1645</v>
      </c>
      <c r="B1214" t="s">
        <v>803</v>
      </c>
      <c r="C1214" t="s">
        <v>1577</v>
      </c>
      <c r="D1214" t="str">
        <f>LEFT(B1214,32)</f>
        <v>C172SP Classic Passengers Floats</v>
      </c>
      <c r="E1214" t="str">
        <f>MID(B1214,34,100)</f>
        <v>(CARGO_ADAPTIVERGNL_01)</v>
      </c>
      <c r="F1214" s="3">
        <v>0</v>
      </c>
      <c r="G1214" t="s">
        <v>1575</v>
      </c>
    </row>
    <row r="1215" spans="1:7" x14ac:dyDescent="0.35">
      <c r="A1215" t="s">
        <v>1645</v>
      </c>
      <c r="B1215" t="s">
        <v>804</v>
      </c>
      <c r="C1215" t="s">
        <v>1577</v>
      </c>
      <c r="D1215" t="str">
        <f>LEFT(B1215,32)</f>
        <v>C172SP Classic Passengers Floats</v>
      </c>
      <c r="E1215" t="str">
        <f>MID(B1215,34,100)</f>
        <v>(CARGO_ADAPTIVERGNL_02)</v>
      </c>
      <c r="F1215" s="3">
        <v>0</v>
      </c>
      <c r="G1215" t="s">
        <v>1575</v>
      </c>
    </row>
    <row r="1216" spans="1:7" x14ac:dyDescent="0.35">
      <c r="A1216" t="s">
        <v>1645</v>
      </c>
      <c r="B1216" t="s">
        <v>805</v>
      </c>
      <c r="C1216" t="s">
        <v>1577</v>
      </c>
      <c r="D1216" t="str">
        <f>LEFT(B1216,32)</f>
        <v>C172SP Classic Passengers Floats</v>
      </c>
      <c r="E1216" t="str">
        <f>MID(B1216,34,100)</f>
        <v>(CARGO_ADAPTIVERGNL_03)</v>
      </c>
      <c r="F1216" s="3">
        <v>0</v>
      </c>
      <c r="G1216" t="s">
        <v>1575</v>
      </c>
    </row>
    <row r="1217" spans="1:7" x14ac:dyDescent="0.35">
      <c r="A1217" t="s">
        <v>1645</v>
      </c>
      <c r="B1217" t="s">
        <v>806</v>
      </c>
      <c r="C1217" t="s">
        <v>1577</v>
      </c>
      <c r="D1217" t="str">
        <f>LEFT(B1217,32)</f>
        <v>C172SP Classic Passengers Floats</v>
      </c>
      <c r="E1217" t="str">
        <f>MID(B1217,34,100)</f>
        <v>(CARGO_ADAPTIVERGNL_04)</v>
      </c>
      <c r="F1217" s="3">
        <v>0</v>
      </c>
      <c r="G1217" t="s">
        <v>1575</v>
      </c>
    </row>
    <row r="1218" spans="1:7" x14ac:dyDescent="0.35">
      <c r="A1218" t="s">
        <v>1645</v>
      </c>
      <c r="B1218" t="s">
        <v>807</v>
      </c>
      <c r="C1218" t="s">
        <v>1577</v>
      </c>
      <c r="D1218" t="str">
        <f>LEFT(B1218,32)</f>
        <v>C172SP Classic Passengers Floats</v>
      </c>
      <c r="E1218" t="str">
        <f>MID(B1218,34,100)</f>
        <v>(CARGO_ADAPTIVERGNL_05)</v>
      </c>
      <c r="F1218" s="3">
        <v>0</v>
      </c>
      <c r="G1218" t="s">
        <v>1575</v>
      </c>
    </row>
    <row r="1219" spans="1:7" x14ac:dyDescent="0.35">
      <c r="A1219" t="s">
        <v>1645</v>
      </c>
      <c r="B1219" t="s">
        <v>808</v>
      </c>
      <c r="C1219" t="s">
        <v>1577</v>
      </c>
      <c r="D1219" t="str">
        <f>LEFT(B1219,32)</f>
        <v>C172SP Classic Passengers Floats</v>
      </c>
      <c r="E1219" t="str">
        <f>MID(B1219,34,100)</f>
        <v>(CARGO_STATIC_01)</v>
      </c>
      <c r="F1219" s="3">
        <v>0</v>
      </c>
      <c r="G1219" t="s">
        <v>1575</v>
      </c>
    </row>
    <row r="1220" spans="1:7" x14ac:dyDescent="0.35">
      <c r="A1220" t="s">
        <v>1645</v>
      </c>
      <c r="B1220" t="s">
        <v>809</v>
      </c>
      <c r="C1220" t="s">
        <v>1577</v>
      </c>
      <c r="D1220" t="str">
        <f>LEFT(B1220,32)</f>
        <v>C172SP Classic Passengers Floats</v>
      </c>
      <c r="E1220" t="str">
        <f>MID(B1220,34,100)</f>
        <v>(FLIGHTSEEING_ADAPTIVERGNL_01)</v>
      </c>
      <c r="F1220" s="3">
        <v>0</v>
      </c>
      <c r="G1220" t="s">
        <v>1575</v>
      </c>
    </row>
    <row r="1221" spans="1:7" x14ac:dyDescent="0.35">
      <c r="A1221" t="s">
        <v>1645</v>
      </c>
      <c r="B1221" t="s">
        <v>810</v>
      </c>
      <c r="C1221" t="s">
        <v>1577</v>
      </c>
      <c r="D1221" t="str">
        <f>LEFT(B1221,32)</f>
        <v>C172SP Classic Passengers Floats</v>
      </c>
      <c r="E1221" t="str">
        <f>MID(B1221,34,100)</f>
        <v>(FLIGHTSEEING_ADAPTIVERGNL_03)</v>
      </c>
      <c r="F1221" s="3">
        <v>0</v>
      </c>
      <c r="G1221" t="s">
        <v>1575</v>
      </c>
    </row>
    <row r="1222" spans="1:7" x14ac:dyDescent="0.35">
      <c r="A1222" t="s">
        <v>1645</v>
      </c>
      <c r="B1222" t="s">
        <v>811</v>
      </c>
      <c r="C1222" t="s">
        <v>1577</v>
      </c>
      <c r="D1222" t="str">
        <f>LEFT(B1222,32)</f>
        <v>C172SP Classic Passengers Floats</v>
      </c>
      <c r="E1222" t="str">
        <f>MID(B1222,34,100)</f>
        <v>(FLIGHTSEEING_ADAPTIVERGNL_05)</v>
      </c>
      <c r="F1222" s="3">
        <v>0</v>
      </c>
      <c r="G1222" t="s">
        <v>1575</v>
      </c>
    </row>
    <row r="1223" spans="1:7" x14ac:dyDescent="0.35">
      <c r="A1223" t="s">
        <v>1645</v>
      </c>
      <c r="B1223" t="s">
        <v>812</v>
      </c>
      <c r="C1223" t="s">
        <v>1577</v>
      </c>
      <c r="D1223" t="str">
        <f>LEFT(B1223,32)</f>
        <v>C172SP Classic Passengers Floats</v>
      </c>
      <c r="E1223" t="str">
        <f>MID(B1223,34,100)</f>
        <v>(FLIGHTSEEING_ADAPTIVERGNL_06)</v>
      </c>
      <c r="F1223" s="3">
        <v>0</v>
      </c>
      <c r="G1223" t="s">
        <v>1575</v>
      </c>
    </row>
    <row r="1224" spans="1:7" x14ac:dyDescent="0.35">
      <c r="A1224" t="s">
        <v>1645</v>
      </c>
      <c r="B1224" t="s">
        <v>813</v>
      </c>
      <c r="C1224" t="s">
        <v>1577</v>
      </c>
      <c r="D1224" t="str">
        <f>LEFT(B1224,32)</f>
        <v>C172SP Classic Passengers Floats</v>
      </c>
      <c r="E1224" t="str">
        <f>MID(B1224,34,100)</f>
        <v>(FLIGHTSEEING_ADAPTIVERGNL_07)</v>
      </c>
      <c r="F1224" s="3">
        <v>0</v>
      </c>
      <c r="G1224" t="s">
        <v>1575</v>
      </c>
    </row>
    <row r="1225" spans="1:7" x14ac:dyDescent="0.35">
      <c r="A1225" t="s">
        <v>1645</v>
      </c>
      <c r="B1225" t="s">
        <v>814</v>
      </c>
      <c r="C1225" t="s">
        <v>1577</v>
      </c>
      <c r="D1225" t="str">
        <f>LEFT(B1225,32)</f>
        <v>C172SP Classic Passengers Floats</v>
      </c>
      <c r="E1225" t="str">
        <f>MID(B1225,34,100)</f>
        <v>(FLIGHTSEEING_ADAPTIVERGNL_08)</v>
      </c>
      <c r="F1225" s="3">
        <v>0</v>
      </c>
      <c r="G1225" t="s">
        <v>1575</v>
      </c>
    </row>
    <row r="1226" spans="1:7" x14ac:dyDescent="0.35">
      <c r="A1226" t="s">
        <v>1645</v>
      </c>
      <c r="B1226" t="s">
        <v>815</v>
      </c>
      <c r="C1226" t="s">
        <v>1577</v>
      </c>
      <c r="D1226" t="str">
        <f>LEFT(B1226,32)</f>
        <v>C172SP Classic Passengers Floats</v>
      </c>
      <c r="E1226" t="str">
        <f>MID(B1226,34,100)</f>
        <v>(FLIGHTSEEING_STATIC_01)</v>
      </c>
      <c r="F1226" s="3">
        <v>0</v>
      </c>
      <c r="G1226" t="s">
        <v>1575</v>
      </c>
    </row>
    <row r="1227" spans="1:7" x14ac:dyDescent="0.35">
      <c r="A1227" t="s">
        <v>1645</v>
      </c>
      <c r="B1227" t="s">
        <v>816</v>
      </c>
      <c r="C1227" t="s">
        <v>1577</v>
      </c>
      <c r="D1227" t="str">
        <f>LEFT(B1227,32)</f>
        <v>C172SP Classic Passengers Floats</v>
      </c>
      <c r="E1227" t="str">
        <f>MID(B1227,34,100)</f>
        <v>(FLIGHTSEEING_STATIC_02)</v>
      </c>
      <c r="F1227" s="3">
        <v>0</v>
      </c>
      <c r="G1227" t="s">
        <v>1575</v>
      </c>
    </row>
    <row r="1228" spans="1:7" x14ac:dyDescent="0.35">
      <c r="A1228" t="s">
        <v>1645</v>
      </c>
      <c r="B1228" t="s">
        <v>817</v>
      </c>
      <c r="C1228" t="s">
        <v>1577</v>
      </c>
      <c r="D1228" t="str">
        <f>LEFT(B1228,32)</f>
        <v>C172SP Classic Passengers Floats</v>
      </c>
      <c r="E1228" t="str">
        <f>MID(B1228,34,100)</f>
        <v>(FLIGHTSEEING_STATIC_03)</v>
      </c>
      <c r="F1228" s="3">
        <v>0</v>
      </c>
      <c r="G1228" t="s">
        <v>1575</v>
      </c>
    </row>
    <row r="1229" spans="1:7" x14ac:dyDescent="0.35">
      <c r="A1229" t="s">
        <v>1645</v>
      </c>
      <c r="B1229" t="s">
        <v>818</v>
      </c>
      <c r="C1229" t="s">
        <v>1577</v>
      </c>
      <c r="D1229" t="str">
        <f>LEFT(B1229,32)</f>
        <v>C172SP Classic Passengers Floats</v>
      </c>
      <c r="E1229" t="str">
        <f>MID(B1229,34,100)</f>
        <v>(FLIGHTSEEING_STATIC_05)</v>
      </c>
      <c r="F1229" s="3">
        <v>0</v>
      </c>
      <c r="G1229" t="s">
        <v>1575</v>
      </c>
    </row>
    <row r="1230" spans="1:7" x14ac:dyDescent="0.35">
      <c r="A1230" t="s">
        <v>1645</v>
      </c>
      <c r="B1230" t="s">
        <v>819</v>
      </c>
      <c r="C1230" t="s">
        <v>1577</v>
      </c>
      <c r="D1230" t="str">
        <f>LEFT(B1230,32)</f>
        <v>C172SP Classic Passengers Floats</v>
      </c>
      <c r="E1230" t="str">
        <f>MID(B1230,34,100)</f>
        <v>(OFFICIAL_STATIC_01)</v>
      </c>
      <c r="F1230" s="3">
        <v>0</v>
      </c>
      <c r="G1230" t="s">
        <v>1575</v>
      </c>
    </row>
    <row r="1231" spans="1:7" x14ac:dyDescent="0.35">
      <c r="A1231" t="s">
        <v>1645</v>
      </c>
      <c r="B1231" t="s">
        <v>820</v>
      </c>
      <c r="C1231" t="s">
        <v>1577</v>
      </c>
      <c r="D1231" t="str">
        <f>LEFT(B1231,32)</f>
        <v>C172SP Classic Passengers Floats</v>
      </c>
      <c r="E1231" t="str">
        <f>MID(B1231,34,100)</f>
        <v>(SKYDIVE_ADAPTIVE INTL 01)</v>
      </c>
      <c r="F1231" s="3">
        <v>0</v>
      </c>
      <c r="G1231" t="s">
        <v>1575</v>
      </c>
    </row>
    <row r="1232" spans="1:7" x14ac:dyDescent="0.35">
      <c r="A1232" t="s">
        <v>1645</v>
      </c>
      <c r="B1232" t="s">
        <v>865</v>
      </c>
      <c r="C1232" t="s">
        <v>1577</v>
      </c>
      <c r="D1232" t="str">
        <f>LEFT(B1232,30)</f>
        <v>C172SP Classic Passengers Skis</v>
      </c>
      <c r="E1232" t="s">
        <v>1579</v>
      </c>
      <c r="F1232" s="3">
        <v>0</v>
      </c>
      <c r="G1232" t="s">
        <v>1575</v>
      </c>
    </row>
    <row r="1233" spans="1:7" x14ac:dyDescent="0.35">
      <c r="A1233" t="s">
        <v>1645</v>
      </c>
      <c r="B1233" t="s">
        <v>866</v>
      </c>
      <c r="C1233" t="s">
        <v>1577</v>
      </c>
      <c r="D1233" t="str">
        <f>LEFT(B1233,30)</f>
        <v>C172SP Classic Passengers Skis</v>
      </c>
      <c r="E1233" t="str">
        <f>MID(B1233,32,100)</f>
        <v>(AERIALAD_FREELANCE_01)</v>
      </c>
      <c r="F1233" s="3">
        <v>0</v>
      </c>
      <c r="G1233" t="s">
        <v>1575</v>
      </c>
    </row>
    <row r="1234" spans="1:7" x14ac:dyDescent="0.35">
      <c r="A1234" t="s">
        <v>1645</v>
      </c>
      <c r="B1234" t="s">
        <v>867</v>
      </c>
      <c r="C1234" t="s">
        <v>1577</v>
      </c>
      <c r="D1234" t="str">
        <f>LEFT(B1234,30)</f>
        <v>C172SP Classic Passengers Skis</v>
      </c>
      <c r="E1234" t="str">
        <f>MID(B1234,32,100)</f>
        <v>(AERIALAD_STATIC_01)</v>
      </c>
      <c r="F1234" s="3">
        <v>0</v>
      </c>
      <c r="G1234" t="s">
        <v>1575</v>
      </c>
    </row>
    <row r="1235" spans="1:7" x14ac:dyDescent="0.35">
      <c r="A1235" t="s">
        <v>1645</v>
      </c>
      <c r="B1235" t="s">
        <v>868</v>
      </c>
      <c r="C1235" t="s">
        <v>1577</v>
      </c>
      <c r="D1235" t="str">
        <f>LEFT(B1235,30)</f>
        <v>C172SP Classic Passengers Skis</v>
      </c>
      <c r="E1235" t="str">
        <f>MID(B1235,32,100)</f>
        <v>(CARGO_ADAPTIVERGNL_01)</v>
      </c>
      <c r="F1235" s="3">
        <v>0</v>
      </c>
      <c r="G1235" t="s">
        <v>1575</v>
      </c>
    </row>
    <row r="1236" spans="1:7" x14ac:dyDescent="0.35">
      <c r="A1236" t="s">
        <v>1645</v>
      </c>
      <c r="B1236" t="s">
        <v>869</v>
      </c>
      <c r="C1236" t="s">
        <v>1577</v>
      </c>
      <c r="D1236" t="str">
        <f>LEFT(B1236,30)</f>
        <v>C172SP Classic Passengers Skis</v>
      </c>
      <c r="E1236" t="str">
        <f>MID(B1236,32,100)</f>
        <v>(CARGO_ADAPTIVERGNL_02)</v>
      </c>
      <c r="F1236" s="3">
        <v>0</v>
      </c>
      <c r="G1236" t="s">
        <v>1575</v>
      </c>
    </row>
    <row r="1237" spans="1:7" x14ac:dyDescent="0.35">
      <c r="A1237" t="s">
        <v>1645</v>
      </c>
      <c r="B1237" t="s">
        <v>870</v>
      </c>
      <c r="C1237" t="s">
        <v>1577</v>
      </c>
      <c r="D1237" t="str">
        <f>LEFT(B1237,30)</f>
        <v>C172SP Classic Passengers Skis</v>
      </c>
      <c r="E1237" t="str">
        <f>MID(B1237,32,100)</f>
        <v>(CARGO_ADAPTIVERGNL_03)</v>
      </c>
      <c r="F1237" s="3">
        <v>0</v>
      </c>
      <c r="G1237" t="s">
        <v>1575</v>
      </c>
    </row>
    <row r="1238" spans="1:7" x14ac:dyDescent="0.35">
      <c r="A1238" t="s">
        <v>1645</v>
      </c>
      <c r="B1238" t="s">
        <v>871</v>
      </c>
      <c r="C1238" t="s">
        <v>1577</v>
      </c>
      <c r="D1238" t="str">
        <f>LEFT(B1238,30)</f>
        <v>C172SP Classic Passengers Skis</v>
      </c>
      <c r="E1238" t="str">
        <f>MID(B1238,32,100)</f>
        <v>(CARGO_ADAPTIVERGNL_04)</v>
      </c>
      <c r="F1238" s="3">
        <v>0</v>
      </c>
      <c r="G1238" t="s">
        <v>1575</v>
      </c>
    </row>
    <row r="1239" spans="1:7" x14ac:dyDescent="0.35">
      <c r="A1239" t="s">
        <v>1645</v>
      </c>
      <c r="B1239" t="s">
        <v>872</v>
      </c>
      <c r="C1239" t="s">
        <v>1577</v>
      </c>
      <c r="D1239" t="str">
        <f>LEFT(B1239,30)</f>
        <v>C172SP Classic Passengers Skis</v>
      </c>
      <c r="E1239" t="str">
        <f>MID(B1239,32,100)</f>
        <v>(CARGO_ADAPTIVERGNL_05)</v>
      </c>
      <c r="F1239" s="3">
        <v>0</v>
      </c>
      <c r="G1239" t="s">
        <v>1575</v>
      </c>
    </row>
    <row r="1240" spans="1:7" x14ac:dyDescent="0.35">
      <c r="A1240" t="s">
        <v>1645</v>
      </c>
      <c r="B1240" t="s">
        <v>873</v>
      </c>
      <c r="C1240" t="s">
        <v>1577</v>
      </c>
      <c r="D1240" t="str">
        <f>LEFT(B1240,30)</f>
        <v>C172SP Classic Passengers Skis</v>
      </c>
      <c r="E1240" t="str">
        <f>MID(B1240,32,100)</f>
        <v>(CARGO_STATIC_01)</v>
      </c>
      <c r="F1240" s="3">
        <v>0</v>
      </c>
      <c r="G1240" t="s">
        <v>1575</v>
      </c>
    </row>
    <row r="1241" spans="1:7" x14ac:dyDescent="0.35">
      <c r="A1241" t="s">
        <v>1645</v>
      </c>
      <c r="B1241" t="s">
        <v>874</v>
      </c>
      <c r="C1241" t="s">
        <v>1577</v>
      </c>
      <c r="D1241" t="str">
        <f>LEFT(B1241,30)</f>
        <v>C172SP Classic Passengers Skis</v>
      </c>
      <c r="E1241" t="str">
        <f>MID(B1241,32,100)</f>
        <v>(FLIGHTSEEING_ADAPTIVERGNL_01)</v>
      </c>
      <c r="F1241" s="3">
        <v>0</v>
      </c>
      <c r="G1241" t="s">
        <v>1575</v>
      </c>
    </row>
    <row r="1242" spans="1:7" x14ac:dyDescent="0.35">
      <c r="A1242" t="s">
        <v>1645</v>
      </c>
      <c r="B1242" t="s">
        <v>875</v>
      </c>
      <c r="C1242" t="s">
        <v>1577</v>
      </c>
      <c r="D1242" t="str">
        <f>LEFT(B1242,30)</f>
        <v>C172SP Classic Passengers Skis</v>
      </c>
      <c r="E1242" t="str">
        <f>MID(B1242,32,100)</f>
        <v>(FLIGHTSEEING_ADAPTIVERGNL_03)</v>
      </c>
      <c r="F1242" s="3">
        <v>0</v>
      </c>
      <c r="G1242" t="s">
        <v>1575</v>
      </c>
    </row>
    <row r="1243" spans="1:7" x14ac:dyDescent="0.35">
      <c r="A1243" t="s">
        <v>1645</v>
      </c>
      <c r="B1243" t="s">
        <v>876</v>
      </c>
      <c r="C1243" t="s">
        <v>1577</v>
      </c>
      <c r="D1243" t="str">
        <f>LEFT(B1243,30)</f>
        <v>C172SP Classic Passengers Skis</v>
      </c>
      <c r="E1243" t="str">
        <f>MID(B1243,32,100)</f>
        <v>(FLIGHTSEEING_ADAPTIVERGNL_05)</v>
      </c>
      <c r="F1243" s="3">
        <v>0</v>
      </c>
      <c r="G1243" t="s">
        <v>1575</v>
      </c>
    </row>
    <row r="1244" spans="1:7" x14ac:dyDescent="0.35">
      <c r="A1244" t="s">
        <v>1645</v>
      </c>
      <c r="B1244" t="s">
        <v>877</v>
      </c>
      <c r="C1244" t="s">
        <v>1577</v>
      </c>
      <c r="D1244" t="str">
        <f>LEFT(B1244,30)</f>
        <v>C172SP Classic Passengers Skis</v>
      </c>
      <c r="E1244" t="str">
        <f>MID(B1244,32,100)</f>
        <v>(FLIGHTSEEING_ADAPTIVERGNL_06)</v>
      </c>
      <c r="F1244" s="3">
        <v>0</v>
      </c>
      <c r="G1244" t="s">
        <v>1575</v>
      </c>
    </row>
    <row r="1245" spans="1:7" x14ac:dyDescent="0.35">
      <c r="A1245" t="s">
        <v>1645</v>
      </c>
      <c r="B1245" t="s">
        <v>878</v>
      </c>
      <c r="C1245" t="s">
        <v>1577</v>
      </c>
      <c r="D1245" t="str">
        <f>LEFT(B1245,30)</f>
        <v>C172SP Classic Passengers Skis</v>
      </c>
      <c r="E1245" t="str">
        <f>MID(B1245,32,100)</f>
        <v>(FLIGHTSEEING_ADAPTIVERGNL_07)</v>
      </c>
      <c r="F1245" s="3">
        <v>0</v>
      </c>
      <c r="G1245" t="s">
        <v>1575</v>
      </c>
    </row>
    <row r="1246" spans="1:7" x14ac:dyDescent="0.35">
      <c r="A1246" t="s">
        <v>1645</v>
      </c>
      <c r="B1246" t="s">
        <v>879</v>
      </c>
      <c r="C1246" t="s">
        <v>1577</v>
      </c>
      <c r="D1246" t="str">
        <f>LEFT(B1246,30)</f>
        <v>C172SP Classic Passengers Skis</v>
      </c>
      <c r="E1246" t="str">
        <f>MID(B1246,32,100)</f>
        <v>(FLIGHTSEEING_ADAPTIVERGNL_08)</v>
      </c>
      <c r="F1246" s="3">
        <v>0</v>
      </c>
      <c r="G1246" t="s">
        <v>1575</v>
      </c>
    </row>
    <row r="1247" spans="1:7" x14ac:dyDescent="0.35">
      <c r="A1247" t="s">
        <v>1645</v>
      </c>
      <c r="B1247" t="s">
        <v>880</v>
      </c>
      <c r="C1247" t="s">
        <v>1577</v>
      </c>
      <c r="D1247" t="str">
        <f>LEFT(B1247,30)</f>
        <v>C172SP Classic Passengers Skis</v>
      </c>
      <c r="E1247" t="str">
        <f>MID(B1247,32,100)</f>
        <v>(FLIGHTSEEING_STATIC_01)</v>
      </c>
      <c r="F1247" s="3">
        <v>0</v>
      </c>
      <c r="G1247" t="s">
        <v>1575</v>
      </c>
    </row>
    <row r="1248" spans="1:7" x14ac:dyDescent="0.35">
      <c r="A1248" t="s">
        <v>1645</v>
      </c>
      <c r="B1248" t="s">
        <v>881</v>
      </c>
      <c r="C1248" t="s">
        <v>1577</v>
      </c>
      <c r="D1248" t="str">
        <f>LEFT(B1248,30)</f>
        <v>C172SP Classic Passengers Skis</v>
      </c>
      <c r="E1248" t="str">
        <f>MID(B1248,32,100)</f>
        <v>(FLIGHTSEEING_STATIC_02)</v>
      </c>
      <c r="F1248" s="3">
        <v>0</v>
      </c>
      <c r="G1248" t="s">
        <v>1575</v>
      </c>
    </row>
    <row r="1249" spans="1:7" x14ac:dyDescent="0.35">
      <c r="A1249" t="s">
        <v>1645</v>
      </c>
      <c r="B1249" t="s">
        <v>882</v>
      </c>
      <c r="C1249" t="s">
        <v>1577</v>
      </c>
      <c r="D1249" t="str">
        <f>LEFT(B1249,30)</f>
        <v>C172SP Classic Passengers Skis</v>
      </c>
      <c r="E1249" t="str">
        <f>MID(B1249,32,100)</f>
        <v>(FLIGHTSEEING_STATIC_03)</v>
      </c>
      <c r="F1249" s="3">
        <v>0</v>
      </c>
      <c r="G1249" t="s">
        <v>1575</v>
      </c>
    </row>
    <row r="1250" spans="1:7" x14ac:dyDescent="0.35">
      <c r="A1250" t="s">
        <v>1645</v>
      </c>
      <c r="B1250" t="s">
        <v>883</v>
      </c>
      <c r="C1250" t="s">
        <v>1577</v>
      </c>
      <c r="D1250" t="str">
        <f>LEFT(B1250,30)</f>
        <v>C172SP Classic Passengers Skis</v>
      </c>
      <c r="E1250" t="str">
        <f>MID(B1250,32,100)</f>
        <v>(FLIGHTSEEING_STATIC_05)</v>
      </c>
      <c r="F1250" s="3">
        <v>0</v>
      </c>
      <c r="G1250" t="s">
        <v>1575</v>
      </c>
    </row>
    <row r="1251" spans="1:7" x14ac:dyDescent="0.35">
      <c r="A1251" t="s">
        <v>1645</v>
      </c>
      <c r="B1251" t="s">
        <v>884</v>
      </c>
      <c r="C1251" t="s">
        <v>1577</v>
      </c>
      <c r="D1251" t="str">
        <f>LEFT(B1251,30)</f>
        <v>C172SP Classic Passengers Skis</v>
      </c>
      <c r="E1251" t="str">
        <f>MID(B1251,32,100)</f>
        <v>(OFFICIAL_STATIC_01)</v>
      </c>
      <c r="F1251" s="3">
        <v>0</v>
      </c>
      <c r="G1251" t="s">
        <v>1575</v>
      </c>
    </row>
    <row r="1252" spans="1:7" x14ac:dyDescent="0.35">
      <c r="A1252" t="s">
        <v>1645</v>
      </c>
      <c r="B1252" t="s">
        <v>885</v>
      </c>
      <c r="C1252" t="s">
        <v>1577</v>
      </c>
      <c r="D1252" t="str">
        <f>LEFT(B1252,30)</f>
        <v>C172SP Classic Passengers Skis</v>
      </c>
      <c r="E1252" t="str">
        <f>MID(B1252,32,100)</f>
        <v>(SKYDIVE_ADAPTIVE INTL_01)</v>
      </c>
      <c r="F1252" s="3">
        <v>0</v>
      </c>
      <c r="G1252" t="s">
        <v>1575</v>
      </c>
    </row>
    <row r="1253" spans="1:7" x14ac:dyDescent="0.35">
      <c r="A1253" t="s">
        <v>1645</v>
      </c>
      <c r="B1253" t="s">
        <v>1276</v>
      </c>
      <c r="C1253" t="s">
        <v>1577</v>
      </c>
      <c r="D1253" t="str">
        <f>LEFT(B1253,22)</f>
        <v>C172SP Classic Skydive</v>
      </c>
      <c r="E1253" t="s">
        <v>1579</v>
      </c>
      <c r="F1253" s="3">
        <v>0</v>
      </c>
      <c r="G1253" t="s">
        <v>1575</v>
      </c>
    </row>
    <row r="1254" spans="1:7" x14ac:dyDescent="0.35">
      <c r="A1254" t="s">
        <v>1645</v>
      </c>
      <c r="B1254" t="s">
        <v>1277</v>
      </c>
      <c r="C1254" t="s">
        <v>1577</v>
      </c>
      <c r="D1254" t="str">
        <f>LEFT(B1254,22)</f>
        <v>C172SP Classic Skydive</v>
      </c>
      <c r="E1254" t="str">
        <f>MID(B1254,24,100)</f>
        <v>(AERIALAD_FREELANCE 01)</v>
      </c>
      <c r="F1254" s="3">
        <v>0</v>
      </c>
      <c r="G1254" t="s">
        <v>1575</v>
      </c>
    </row>
    <row r="1255" spans="1:7" x14ac:dyDescent="0.35">
      <c r="A1255" t="s">
        <v>1645</v>
      </c>
      <c r="B1255" t="s">
        <v>1278</v>
      </c>
      <c r="C1255" t="s">
        <v>1577</v>
      </c>
      <c r="D1255" t="str">
        <f>LEFT(B1255,22)</f>
        <v>C172SP Classic Skydive</v>
      </c>
      <c r="E1255" t="str">
        <f>MID(B1255,24,100)</f>
        <v>(AERIALAD_STATIC_01)</v>
      </c>
      <c r="F1255" s="3">
        <v>0</v>
      </c>
      <c r="G1255" t="s">
        <v>1575</v>
      </c>
    </row>
    <row r="1256" spans="1:7" x14ac:dyDescent="0.35">
      <c r="A1256" t="s">
        <v>1645</v>
      </c>
      <c r="B1256" t="s">
        <v>1279</v>
      </c>
      <c r="C1256" t="s">
        <v>1577</v>
      </c>
      <c r="D1256" t="str">
        <f>LEFT(B1256,22)</f>
        <v>C172SP Classic Skydive</v>
      </c>
      <c r="E1256" t="str">
        <f>MID(B1256,24,100)</f>
        <v>(CARGO_ADAPTIVERGNL_01)</v>
      </c>
      <c r="F1256" s="3">
        <v>0</v>
      </c>
      <c r="G1256" t="s">
        <v>1575</v>
      </c>
    </row>
    <row r="1257" spans="1:7" x14ac:dyDescent="0.35">
      <c r="A1257" t="s">
        <v>1645</v>
      </c>
      <c r="B1257" t="s">
        <v>1280</v>
      </c>
      <c r="C1257" t="s">
        <v>1577</v>
      </c>
      <c r="D1257" t="str">
        <f>LEFT(B1257,22)</f>
        <v>C172SP Classic Skydive</v>
      </c>
      <c r="E1257" t="str">
        <f>MID(B1257,24,100)</f>
        <v>(CARGO_ADAPTIVERGNL_02)</v>
      </c>
      <c r="F1257" s="3">
        <v>0</v>
      </c>
      <c r="G1257" t="s">
        <v>1575</v>
      </c>
    </row>
    <row r="1258" spans="1:7" x14ac:dyDescent="0.35">
      <c r="A1258" t="s">
        <v>1645</v>
      </c>
      <c r="B1258" t="s">
        <v>1281</v>
      </c>
      <c r="C1258" t="s">
        <v>1577</v>
      </c>
      <c r="D1258" t="str">
        <f>LEFT(B1258,22)</f>
        <v>C172SP Classic Skydive</v>
      </c>
      <c r="E1258" t="str">
        <f>MID(B1258,24,100)</f>
        <v>(CARGO_ADAPTIVERGNL_03)</v>
      </c>
      <c r="F1258" s="3">
        <v>0</v>
      </c>
      <c r="G1258" t="s">
        <v>1575</v>
      </c>
    </row>
    <row r="1259" spans="1:7" x14ac:dyDescent="0.35">
      <c r="A1259" t="s">
        <v>1645</v>
      </c>
      <c r="B1259" t="s">
        <v>1282</v>
      </c>
      <c r="C1259" t="s">
        <v>1577</v>
      </c>
      <c r="D1259" t="str">
        <f>LEFT(B1259,22)</f>
        <v>C172SP Classic Skydive</v>
      </c>
      <c r="E1259" t="str">
        <f>MID(B1259,24,100)</f>
        <v>(CARGO_ADAPTIVERGNL_04)</v>
      </c>
      <c r="F1259" s="3">
        <v>0</v>
      </c>
      <c r="G1259" t="s">
        <v>1575</v>
      </c>
    </row>
    <row r="1260" spans="1:7" x14ac:dyDescent="0.35">
      <c r="A1260" t="s">
        <v>1645</v>
      </c>
      <c r="B1260" t="s">
        <v>1283</v>
      </c>
      <c r="C1260" t="s">
        <v>1577</v>
      </c>
      <c r="D1260" t="str">
        <f>LEFT(B1260,22)</f>
        <v>C172SP Classic Skydive</v>
      </c>
      <c r="E1260" t="str">
        <f>MID(B1260,24,100)</f>
        <v>(CARGO_ADAPTIVERGNL_05)</v>
      </c>
      <c r="F1260" s="3">
        <v>0</v>
      </c>
      <c r="G1260" t="s">
        <v>1575</v>
      </c>
    </row>
    <row r="1261" spans="1:7" x14ac:dyDescent="0.35">
      <c r="A1261" t="s">
        <v>1645</v>
      </c>
      <c r="B1261" t="s">
        <v>1284</v>
      </c>
      <c r="C1261" t="s">
        <v>1577</v>
      </c>
      <c r="D1261" t="str">
        <f>LEFT(B1261,22)</f>
        <v>C172SP Classic Skydive</v>
      </c>
      <c r="E1261" t="str">
        <f>MID(B1261,24,100)</f>
        <v>(CARGO_STATIC_01)</v>
      </c>
      <c r="F1261" s="3">
        <v>0</v>
      </c>
      <c r="G1261" t="s">
        <v>1575</v>
      </c>
    </row>
    <row r="1262" spans="1:7" x14ac:dyDescent="0.35">
      <c r="A1262" t="s">
        <v>1645</v>
      </c>
      <c r="B1262" t="s">
        <v>1285</v>
      </c>
      <c r="C1262" t="s">
        <v>1577</v>
      </c>
      <c r="D1262" t="str">
        <f>LEFT(B1262,22)</f>
        <v>C172SP Classic Skydive</v>
      </c>
      <c r="E1262" t="str">
        <f>MID(B1262,24,100)</f>
        <v>(FLIGHTSEEING_ADAPTIVERGNL_01)</v>
      </c>
      <c r="F1262" s="3">
        <v>0</v>
      </c>
      <c r="G1262" t="s">
        <v>1575</v>
      </c>
    </row>
    <row r="1263" spans="1:7" x14ac:dyDescent="0.35">
      <c r="A1263" t="s">
        <v>1645</v>
      </c>
      <c r="B1263" t="s">
        <v>1286</v>
      </c>
      <c r="C1263" t="s">
        <v>1577</v>
      </c>
      <c r="D1263" t="str">
        <f>LEFT(B1263,22)</f>
        <v>C172SP Classic Skydive</v>
      </c>
      <c r="E1263" t="str">
        <f>MID(B1263,24,100)</f>
        <v>(FLIGHTSEEING_ADAPTIVERGNL_03)</v>
      </c>
      <c r="F1263" s="3">
        <v>0</v>
      </c>
      <c r="G1263" t="s">
        <v>1575</v>
      </c>
    </row>
    <row r="1264" spans="1:7" x14ac:dyDescent="0.35">
      <c r="A1264" t="s">
        <v>1645</v>
      </c>
      <c r="B1264" t="s">
        <v>1287</v>
      </c>
      <c r="C1264" t="s">
        <v>1577</v>
      </c>
      <c r="D1264" t="str">
        <f>LEFT(B1264,22)</f>
        <v>C172SP Classic Skydive</v>
      </c>
      <c r="E1264" t="str">
        <f>MID(B1264,24,100)</f>
        <v>(FLIGHTSEEING_ADAPTIVERGNL_05)</v>
      </c>
      <c r="F1264" s="3">
        <v>0</v>
      </c>
      <c r="G1264" t="s">
        <v>1575</v>
      </c>
    </row>
    <row r="1265" spans="1:7" x14ac:dyDescent="0.35">
      <c r="A1265" t="s">
        <v>1645</v>
      </c>
      <c r="B1265" t="s">
        <v>1288</v>
      </c>
      <c r="C1265" t="s">
        <v>1577</v>
      </c>
      <c r="D1265" t="str">
        <f>LEFT(B1265,22)</f>
        <v>C172SP Classic Skydive</v>
      </c>
      <c r="E1265" t="str">
        <f>MID(B1265,24,100)</f>
        <v>(FLIGHTSEEING_ADAPTIVERGNL_06)</v>
      </c>
      <c r="F1265" s="3">
        <v>0</v>
      </c>
      <c r="G1265" t="s">
        <v>1575</v>
      </c>
    </row>
    <row r="1266" spans="1:7" x14ac:dyDescent="0.35">
      <c r="A1266" t="s">
        <v>1645</v>
      </c>
      <c r="B1266" t="s">
        <v>1289</v>
      </c>
      <c r="C1266" t="s">
        <v>1577</v>
      </c>
      <c r="D1266" t="str">
        <f>LEFT(B1266,22)</f>
        <v>C172SP Classic Skydive</v>
      </c>
      <c r="E1266" t="str">
        <f>MID(B1266,24,100)</f>
        <v>(FLIGHTSEEING_ADAPTIVERGNL_07)</v>
      </c>
      <c r="F1266" s="3">
        <v>0</v>
      </c>
      <c r="G1266" t="s">
        <v>1575</v>
      </c>
    </row>
    <row r="1267" spans="1:7" x14ac:dyDescent="0.35">
      <c r="A1267" t="s">
        <v>1645</v>
      </c>
      <c r="B1267" t="s">
        <v>1290</v>
      </c>
      <c r="C1267" t="s">
        <v>1577</v>
      </c>
      <c r="D1267" t="str">
        <f>LEFT(B1267,22)</f>
        <v>C172SP Classic Skydive</v>
      </c>
      <c r="E1267" t="str">
        <f>MID(B1267,24,100)</f>
        <v>(FLIGHTSEEING_ADAPTIVERGNL_08)</v>
      </c>
      <c r="F1267" s="3">
        <v>0</v>
      </c>
      <c r="G1267" t="s">
        <v>1575</v>
      </c>
    </row>
    <row r="1268" spans="1:7" x14ac:dyDescent="0.35">
      <c r="A1268" t="s">
        <v>1645</v>
      </c>
      <c r="B1268" t="s">
        <v>1291</v>
      </c>
      <c r="C1268" t="s">
        <v>1577</v>
      </c>
      <c r="D1268" t="str">
        <f>LEFT(B1268,22)</f>
        <v>C172SP Classic Skydive</v>
      </c>
      <c r="E1268" t="str">
        <f>MID(B1268,24,100)</f>
        <v>(FLIGHTSEEING_STATIC_01)</v>
      </c>
      <c r="F1268" s="3">
        <v>0</v>
      </c>
      <c r="G1268" t="s">
        <v>1575</v>
      </c>
    </row>
    <row r="1269" spans="1:7" x14ac:dyDescent="0.35">
      <c r="A1269" t="s">
        <v>1645</v>
      </c>
      <c r="B1269" t="s">
        <v>1292</v>
      </c>
      <c r="C1269" t="s">
        <v>1577</v>
      </c>
      <c r="D1269" t="str">
        <f>LEFT(B1269,22)</f>
        <v>C172SP Classic Skydive</v>
      </c>
      <c r="E1269" t="str">
        <f>MID(B1269,24,100)</f>
        <v>(FLIGHTSEEING_STATIC_02)</v>
      </c>
      <c r="F1269" s="3">
        <v>0</v>
      </c>
      <c r="G1269" t="s">
        <v>1575</v>
      </c>
    </row>
    <row r="1270" spans="1:7" x14ac:dyDescent="0.35">
      <c r="A1270" t="s">
        <v>1645</v>
      </c>
      <c r="B1270" t="s">
        <v>1293</v>
      </c>
      <c r="C1270" t="s">
        <v>1577</v>
      </c>
      <c r="D1270" t="str">
        <f>LEFT(B1270,22)</f>
        <v>C172SP Classic Skydive</v>
      </c>
      <c r="E1270" t="str">
        <f>MID(B1270,24,100)</f>
        <v>(FLIGHTSEEING_STATIC_03)</v>
      </c>
      <c r="F1270" s="3">
        <v>0</v>
      </c>
      <c r="G1270" t="s">
        <v>1575</v>
      </c>
    </row>
    <row r="1271" spans="1:7" x14ac:dyDescent="0.35">
      <c r="A1271" t="s">
        <v>1645</v>
      </c>
      <c r="B1271" t="s">
        <v>1294</v>
      </c>
      <c r="C1271" t="s">
        <v>1577</v>
      </c>
      <c r="D1271" t="str">
        <f>LEFT(B1271,22)</f>
        <v>C172SP Classic Skydive</v>
      </c>
      <c r="E1271" t="str">
        <f>MID(B1271,24,100)</f>
        <v>(FLIGHTSEEING_STATIC_05)</v>
      </c>
      <c r="F1271" s="3">
        <v>0</v>
      </c>
      <c r="G1271" t="s">
        <v>1575</v>
      </c>
    </row>
    <row r="1272" spans="1:7" x14ac:dyDescent="0.35">
      <c r="A1272" t="s">
        <v>1645</v>
      </c>
      <c r="B1272" t="s">
        <v>1295</v>
      </c>
      <c r="C1272" t="s">
        <v>1577</v>
      </c>
      <c r="D1272" t="str">
        <f>LEFT(B1272,22)</f>
        <v>C172SP Classic Skydive</v>
      </c>
      <c r="E1272" t="str">
        <f>MID(B1272,24,100)</f>
        <v>(OFFICIAL_STATIC_01)</v>
      </c>
      <c r="F1272" s="3">
        <v>0</v>
      </c>
      <c r="G1272" t="s">
        <v>1575</v>
      </c>
    </row>
    <row r="1273" spans="1:7" x14ac:dyDescent="0.35">
      <c r="A1273" t="s">
        <v>1645</v>
      </c>
      <c r="B1273" t="s">
        <v>1296</v>
      </c>
      <c r="C1273" t="s">
        <v>1577</v>
      </c>
      <c r="D1273" t="str">
        <f>LEFT(B1273,22)</f>
        <v>C172SP Classic Skydive</v>
      </c>
      <c r="E1273" t="str">
        <f>MID(B1273,24,100)</f>
        <v>(SKYDIVE_ADAPTIVE INTL_01)</v>
      </c>
      <c r="F1273" s="3">
        <v>0</v>
      </c>
      <c r="G1273" t="s">
        <v>1575</v>
      </c>
    </row>
    <row r="1274" spans="1:7" x14ac:dyDescent="0.35">
      <c r="A1274" t="s">
        <v>1648</v>
      </c>
      <c r="B1274" t="s">
        <v>483</v>
      </c>
      <c r="C1274" t="s">
        <v>1577</v>
      </c>
      <c r="D1274" t="str">
        <f>LEFT(B1274,23)</f>
        <v>Cessna C152 Aerobat</v>
      </c>
      <c r="E1274" t="s">
        <v>1579</v>
      </c>
      <c r="F1274" s="3">
        <v>0</v>
      </c>
      <c r="G1274" t="s">
        <v>1575</v>
      </c>
    </row>
    <row r="1275" spans="1:7" x14ac:dyDescent="0.35">
      <c r="A1275" t="s">
        <v>1648</v>
      </c>
      <c r="B1275" t="s">
        <v>484</v>
      </c>
      <c r="C1275" t="s">
        <v>1577</v>
      </c>
      <c r="D1275" t="str">
        <f>LEFT(B1275,20)</f>
        <v xml:space="preserve">Cessna C152 Aerobat </v>
      </c>
      <c r="E1275" t="str">
        <f>MID(B1275,21,100)</f>
        <v>(DEFAULT)</v>
      </c>
      <c r="F1275" s="3">
        <v>0</v>
      </c>
      <c r="G1275" t="s">
        <v>1575</v>
      </c>
    </row>
    <row r="1276" spans="1:7" x14ac:dyDescent="0.35">
      <c r="A1276" t="s">
        <v>1648</v>
      </c>
      <c r="B1276" t="s">
        <v>485</v>
      </c>
      <c r="C1276" t="s">
        <v>1577</v>
      </c>
      <c r="D1276" t="str">
        <f>LEFT(B1276,20)</f>
        <v xml:space="preserve">Cessna C152 Aerobat </v>
      </c>
      <c r="E1276" t="str">
        <f>MID(B1276,21,100)</f>
        <v>(KENMORE)</v>
      </c>
      <c r="F1276" s="3">
        <v>0</v>
      </c>
      <c r="G1276" t="s">
        <v>1575</v>
      </c>
    </row>
    <row r="1277" spans="1:7" x14ac:dyDescent="0.35">
      <c r="A1277" t="s">
        <v>1648</v>
      </c>
      <c r="B1277" t="s">
        <v>486</v>
      </c>
      <c r="C1277" t="s">
        <v>1577</v>
      </c>
      <c r="D1277" t="str">
        <f>LEFT(B1277,20)</f>
        <v xml:space="preserve">Cessna C152 Aerobat </v>
      </c>
      <c r="E1277" t="str">
        <f>MID(B1277,21,100)</f>
        <v>(POPART)</v>
      </c>
      <c r="F1277" s="3">
        <v>0</v>
      </c>
      <c r="G1277" t="s">
        <v>1575</v>
      </c>
    </row>
    <row r="1278" spans="1:7" x14ac:dyDescent="0.35">
      <c r="A1278" t="s">
        <v>1648</v>
      </c>
      <c r="B1278" t="s">
        <v>700</v>
      </c>
      <c r="C1278" t="s">
        <v>1577</v>
      </c>
      <c r="D1278" t="str">
        <f>LEFT(B1278,38)</f>
        <v>Cessna C152 Aerobat Aerial Advertising</v>
      </c>
      <c r="E1278" t="s">
        <v>1579</v>
      </c>
      <c r="F1278" s="3">
        <v>0</v>
      </c>
      <c r="G1278" t="s">
        <v>1575</v>
      </c>
    </row>
    <row r="1279" spans="1:7" x14ac:dyDescent="0.35">
      <c r="A1279" t="s">
        <v>1648</v>
      </c>
      <c r="B1279" t="s">
        <v>701</v>
      </c>
      <c r="C1279" t="s">
        <v>1577</v>
      </c>
      <c r="D1279" t="str">
        <f>LEFT(B1279,38)</f>
        <v>Cessna C152 Aerobat Aerial Advertising</v>
      </c>
      <c r="E1279" t="str">
        <f>MID(B1279,40,100)</f>
        <v>(DEFAULT)</v>
      </c>
      <c r="F1279" s="3">
        <v>0</v>
      </c>
      <c r="G1279" t="s">
        <v>1575</v>
      </c>
    </row>
    <row r="1280" spans="1:7" x14ac:dyDescent="0.35">
      <c r="A1280" t="s">
        <v>1648</v>
      </c>
      <c r="B1280" t="s">
        <v>702</v>
      </c>
      <c r="C1280" t="s">
        <v>1577</v>
      </c>
      <c r="D1280" t="str">
        <f>LEFT(B1280,38)</f>
        <v>Cessna C152 Aerobat Aerial Advertising</v>
      </c>
      <c r="E1280" t="str">
        <f>MID(B1280,40,100)</f>
        <v>(KENMORE)</v>
      </c>
      <c r="F1280" s="3">
        <v>0</v>
      </c>
      <c r="G1280" t="s">
        <v>1575</v>
      </c>
    </row>
    <row r="1281" spans="1:7" x14ac:dyDescent="0.35">
      <c r="A1281" t="s">
        <v>1648</v>
      </c>
      <c r="B1281" t="s">
        <v>703</v>
      </c>
      <c r="C1281" t="s">
        <v>1577</v>
      </c>
      <c r="D1281" t="str">
        <f>LEFT(B1281,38)</f>
        <v>Cessna C152 Aerobat Aerial Advertising</v>
      </c>
      <c r="E1281" t="str">
        <f>MID(B1281,40,100)</f>
        <v>(POPART)</v>
      </c>
      <c r="F1281" s="3">
        <v>0</v>
      </c>
      <c r="G1281" t="s">
        <v>1575</v>
      </c>
    </row>
    <row r="1282" spans="1:7" x14ac:dyDescent="0.35">
      <c r="A1282" t="s">
        <v>1644</v>
      </c>
      <c r="B1282" t="s">
        <v>419</v>
      </c>
      <c r="C1282" t="s">
        <v>1577</v>
      </c>
      <c r="D1282" t="str">
        <f>LEFT(B1282,15)</f>
        <v>Beech Baron G58</v>
      </c>
      <c r="E1282" t="str">
        <f>MID(B1282,17,100)</f>
        <v>Private Charter</v>
      </c>
      <c r="F1282" s="3">
        <v>0</v>
      </c>
      <c r="G1282" t="s">
        <v>1576</v>
      </c>
    </row>
    <row r="1283" spans="1:7" x14ac:dyDescent="0.35">
      <c r="A1283" t="s">
        <v>1644</v>
      </c>
      <c r="B1283" t="s">
        <v>420</v>
      </c>
      <c r="C1283" t="s">
        <v>1577</v>
      </c>
      <c r="D1283" t="str">
        <f>LEFT(B1283,15)</f>
        <v>Beech Baron G58</v>
      </c>
      <c r="E1283" t="str">
        <f>MID(B1283,17,100)</f>
        <v>Private Charter (DEFAULT)</v>
      </c>
      <c r="F1283" s="3">
        <v>0</v>
      </c>
      <c r="G1283" t="s">
        <v>1576</v>
      </c>
    </row>
    <row r="1284" spans="1:7" x14ac:dyDescent="0.35">
      <c r="A1284" t="s">
        <v>1644</v>
      </c>
      <c r="B1284" t="s">
        <v>421</v>
      </c>
      <c r="C1284" t="s">
        <v>1577</v>
      </c>
      <c r="D1284" t="str">
        <f>LEFT(B1284,15)</f>
        <v>Beech Baron G58</v>
      </c>
      <c r="E1284" t="str">
        <f>MID(B1284,17,100)</f>
        <v>Private Charter (KENMORE)</v>
      </c>
      <c r="F1284" s="3">
        <v>0</v>
      </c>
      <c r="G1284" t="s">
        <v>1576</v>
      </c>
    </row>
    <row r="1285" spans="1:7" x14ac:dyDescent="0.35">
      <c r="A1285" t="s">
        <v>1644</v>
      </c>
      <c r="B1285" t="s">
        <v>422</v>
      </c>
      <c r="C1285" t="s">
        <v>1577</v>
      </c>
      <c r="D1285" t="str">
        <f>LEFT(B1285,15)</f>
        <v>Beech Baron G58</v>
      </c>
      <c r="E1285" t="str">
        <f>MID(B1285,17,100)</f>
        <v>Private Charter (LIVERY 1)</v>
      </c>
      <c r="F1285" s="3">
        <v>0</v>
      </c>
      <c r="G1285" t="s">
        <v>1576</v>
      </c>
    </row>
    <row r="1286" spans="1:7" x14ac:dyDescent="0.35">
      <c r="A1286" t="s">
        <v>1644</v>
      </c>
      <c r="B1286" t="s">
        <v>1084</v>
      </c>
      <c r="C1286" t="s">
        <v>1577</v>
      </c>
      <c r="D1286" t="str">
        <f>LEFT(B1286,15)</f>
        <v>Beech Baron G58</v>
      </c>
      <c r="E1286" t="s">
        <v>1579</v>
      </c>
      <c r="F1286" s="3">
        <v>0</v>
      </c>
      <c r="G1286" t="s">
        <v>1576</v>
      </c>
    </row>
    <row r="1287" spans="1:7" x14ac:dyDescent="0.35">
      <c r="A1287" t="s">
        <v>1644</v>
      </c>
      <c r="B1287" t="s">
        <v>1085</v>
      </c>
      <c r="C1287" t="s">
        <v>1577</v>
      </c>
      <c r="D1287" t="str">
        <f>LEFT(B1287,15)</f>
        <v>Beech Baron G58</v>
      </c>
      <c r="E1287" t="str">
        <f>MID(B1287,17,100)</f>
        <v>(DEFAULT)</v>
      </c>
      <c r="F1287" s="3">
        <v>0</v>
      </c>
      <c r="G1287" t="s">
        <v>1576</v>
      </c>
    </row>
    <row r="1288" spans="1:7" x14ac:dyDescent="0.35">
      <c r="A1288" t="s">
        <v>1644</v>
      </c>
      <c r="B1288" t="s">
        <v>1086</v>
      </c>
      <c r="C1288" t="s">
        <v>1577</v>
      </c>
      <c r="D1288" t="str">
        <f>LEFT(B1288,15)</f>
        <v>Beech Baron G58</v>
      </c>
      <c r="E1288" t="str">
        <f>MID(B1288,17,100)</f>
        <v>(KENMORE)</v>
      </c>
      <c r="F1288" s="3">
        <v>0</v>
      </c>
      <c r="G1288" t="s">
        <v>1576</v>
      </c>
    </row>
    <row r="1289" spans="1:7" x14ac:dyDescent="0.35">
      <c r="A1289" t="s">
        <v>1644</v>
      </c>
      <c r="B1289" t="s">
        <v>1087</v>
      </c>
      <c r="C1289" t="s">
        <v>1577</v>
      </c>
      <c r="D1289" t="str">
        <f>LEFT(B1289,15)</f>
        <v>Beech Baron G58</v>
      </c>
      <c r="E1289" t="str">
        <f>MID(B1289,17,100)</f>
        <v>(LIVERY 1)</v>
      </c>
      <c r="F1289" s="3">
        <v>0</v>
      </c>
      <c r="G1289" t="s">
        <v>1576</v>
      </c>
    </row>
    <row r="1290" spans="1:7" x14ac:dyDescent="0.35">
      <c r="A1290" t="str">
        <f>CONCATENATE("FS24 Aviators ",D1290)</f>
        <v>FS24 Aviators Westland Wasp</v>
      </c>
      <c r="B1290" t="s">
        <v>1473</v>
      </c>
      <c r="C1290" t="s">
        <v>12</v>
      </c>
      <c r="D1290" t="str">
        <f>LEFT(B1290,13)</f>
        <v>Westland Wasp</v>
      </c>
      <c r="E1290" t="str">
        <f>MID(B1290,15,100)</f>
        <v>Grey Camo Livery</v>
      </c>
      <c r="F1290" s="3">
        <v>0</v>
      </c>
      <c r="G1290" t="s">
        <v>1580</v>
      </c>
    </row>
    <row r="1291" spans="1:7" x14ac:dyDescent="0.35">
      <c r="A1291" t="str">
        <f>CONCATENATE("FS24 Aviators ",D1291)</f>
        <v>FS24 Aviators Westland Wasp</v>
      </c>
      <c r="B1291" t="s">
        <v>1474</v>
      </c>
      <c r="C1291" t="s">
        <v>12</v>
      </c>
      <c r="D1291" t="str">
        <f>LEFT(B1291,13)</f>
        <v>Westland Wasp</v>
      </c>
      <c r="E1291" t="str">
        <f>MID(B1291,15,100)</f>
        <v>Grey Livery</v>
      </c>
      <c r="F1291" s="3">
        <v>0</v>
      </c>
      <c r="G1291" t="s">
        <v>1580</v>
      </c>
    </row>
    <row r="1292" spans="1:7" x14ac:dyDescent="0.35">
      <c r="A1292" t="str">
        <f>CONCATENATE("FS24 Aviators ",D1292)</f>
        <v>FS24 Aviators Westland Wasp</v>
      </c>
      <c r="B1292" t="s">
        <v>1475</v>
      </c>
      <c r="C1292" t="s">
        <v>12</v>
      </c>
      <c r="D1292" t="str">
        <f>LEFT(B1292,13)</f>
        <v>Westland Wasp</v>
      </c>
      <c r="E1292" t="str">
        <f>MID(B1292,15,100)</f>
        <v>Blue Livery</v>
      </c>
      <c r="F1292" s="3">
        <v>0</v>
      </c>
      <c r="G1292" t="s">
        <v>1580</v>
      </c>
    </row>
    <row r="1293" spans="1:7" x14ac:dyDescent="0.35">
      <c r="A1293" t="str">
        <f>CONCATENATE("FS24 Aviators ",D1293)</f>
        <v>FS24 Aviators Westland Scout</v>
      </c>
      <c r="B1293" t="s">
        <v>1419</v>
      </c>
      <c r="C1293" t="s">
        <v>12</v>
      </c>
      <c r="D1293" t="str">
        <f>LEFT(B1293,14)</f>
        <v>Westland Scout</v>
      </c>
      <c r="E1293" t="str">
        <f>MID(B1293,16,100)</f>
        <v>Grey Green Camo Livery</v>
      </c>
      <c r="F1293" s="3">
        <v>0</v>
      </c>
      <c r="G1293" t="s">
        <v>1580</v>
      </c>
    </row>
    <row r="1294" spans="1:7" x14ac:dyDescent="0.35">
      <c r="A1294" t="str">
        <f>CONCATENATE("FS24 Aviators ",D1294)</f>
        <v>FS24 Aviators Westland Scout</v>
      </c>
      <c r="B1294" t="s">
        <v>1420</v>
      </c>
      <c r="C1294" t="s">
        <v>12</v>
      </c>
      <c r="D1294" t="str">
        <f>LEFT(B1294,14)</f>
        <v>Westland Scout</v>
      </c>
      <c r="E1294" t="str">
        <f>MID(B1294,16,100)</f>
        <v>Grey Livery</v>
      </c>
      <c r="F1294" s="3">
        <v>0</v>
      </c>
      <c r="G1294" t="s">
        <v>1580</v>
      </c>
    </row>
    <row r="1295" spans="1:7" x14ac:dyDescent="0.35">
      <c r="A1295" t="str">
        <f>CONCATENATE("FS24 Aviators ",D1295)</f>
        <v>FS24 Aviators Westland Scout</v>
      </c>
      <c r="B1295" t="s">
        <v>1421</v>
      </c>
      <c r="C1295" t="s">
        <v>12</v>
      </c>
      <c r="D1295" t="str">
        <f>LEFT(B1295,14)</f>
        <v>Westland Scout</v>
      </c>
      <c r="E1295" t="str">
        <f>MID(B1295,16,100)</f>
        <v>Black Green Camo Livery</v>
      </c>
      <c r="F1295" s="3">
        <v>0</v>
      </c>
      <c r="G1295" t="s">
        <v>1580</v>
      </c>
    </row>
    <row r="1296" spans="1:7" x14ac:dyDescent="0.35">
      <c r="A1296" t="s">
        <v>1640</v>
      </c>
      <c r="B1296" t="s">
        <v>113</v>
      </c>
      <c r="C1296" t="s">
        <v>12</v>
      </c>
      <c r="D1296" t="str">
        <f>LEFT(B1296,17)</f>
        <v>Short SC.7 Skyvan</v>
      </c>
      <c r="E1296" t="str">
        <f>MID(B1296,19,100)</f>
        <v>(Airliner) Yellow Livery</v>
      </c>
      <c r="F1296" s="3">
        <v>0</v>
      </c>
      <c r="G1296" t="s">
        <v>1576</v>
      </c>
    </row>
    <row r="1297" spans="1:7" x14ac:dyDescent="0.35">
      <c r="A1297" t="s">
        <v>1640</v>
      </c>
      <c r="B1297" t="s">
        <v>114</v>
      </c>
      <c r="C1297" t="s">
        <v>12</v>
      </c>
      <c r="D1297" t="str">
        <f>LEFT(B1297,17)</f>
        <v>Short SC.7 Skyvan</v>
      </c>
      <c r="E1297" t="str">
        <f>MID(B1297,19,100)</f>
        <v>(Airliner) Blue Livery</v>
      </c>
      <c r="F1297" s="3">
        <v>0</v>
      </c>
      <c r="G1297" t="s">
        <v>1576</v>
      </c>
    </row>
    <row r="1298" spans="1:7" x14ac:dyDescent="0.35">
      <c r="A1298" t="s">
        <v>1640</v>
      </c>
      <c r="B1298" t="s">
        <v>115</v>
      </c>
      <c r="C1298" t="s">
        <v>12</v>
      </c>
      <c r="D1298" t="str">
        <f>LEFT(B1298,17)</f>
        <v>Short SC.7 Skyvan</v>
      </c>
      <c r="E1298" t="str">
        <f>MID(B1298,19,100)</f>
        <v>(Airliner) Pink Livery</v>
      </c>
      <c r="F1298" s="3">
        <v>0</v>
      </c>
      <c r="G1298" t="s">
        <v>1576</v>
      </c>
    </row>
    <row r="1299" spans="1:7" x14ac:dyDescent="0.35">
      <c r="A1299" t="s">
        <v>1640</v>
      </c>
      <c r="B1299" t="s">
        <v>116</v>
      </c>
      <c r="C1299" t="s">
        <v>12</v>
      </c>
      <c r="D1299" t="str">
        <f>LEFT(B1299,17)</f>
        <v>Short SC.7 Skyvan</v>
      </c>
      <c r="E1299" t="str">
        <f>MID(B1299,19,100)</f>
        <v>(Airliner) Space Livery</v>
      </c>
      <c r="F1299" s="3">
        <v>0</v>
      </c>
      <c r="G1299" t="s">
        <v>1576</v>
      </c>
    </row>
    <row r="1300" spans="1:7" x14ac:dyDescent="0.35">
      <c r="A1300" t="s">
        <v>1640</v>
      </c>
      <c r="B1300" t="s">
        <v>117</v>
      </c>
      <c r="C1300" t="s">
        <v>12</v>
      </c>
      <c r="D1300" t="str">
        <f>LEFT(B1300,17)</f>
        <v>Short SC.7 Skyvan</v>
      </c>
      <c r="E1300" t="str">
        <f>MID(B1300,19,100)</f>
        <v>(Airliner) Red &amp; Blue Livery</v>
      </c>
      <c r="F1300" s="3">
        <v>0</v>
      </c>
      <c r="G1300" t="s">
        <v>1576</v>
      </c>
    </row>
    <row r="1301" spans="1:7" x14ac:dyDescent="0.35">
      <c r="A1301" t="s">
        <v>1640</v>
      </c>
      <c r="B1301" t="s">
        <v>118</v>
      </c>
      <c r="C1301" t="s">
        <v>12</v>
      </c>
      <c r="D1301" t="str">
        <f>LEFT(B1301,17)</f>
        <v>Short SC.7 Skyvan</v>
      </c>
      <c r="E1301" t="str">
        <f>MID(B1301,19,100)</f>
        <v>(Airliner) Orange Livery</v>
      </c>
      <c r="F1301" s="3">
        <v>0</v>
      </c>
      <c r="G1301" t="s">
        <v>1576</v>
      </c>
    </row>
    <row r="1302" spans="1:7" x14ac:dyDescent="0.35">
      <c r="A1302" t="s">
        <v>1640</v>
      </c>
      <c r="B1302" t="s">
        <v>119</v>
      </c>
      <c r="C1302" t="s">
        <v>12</v>
      </c>
      <c r="D1302" t="str">
        <f>LEFT(B1302,17)</f>
        <v>Short SC.7 Skyvan</v>
      </c>
      <c r="E1302" t="str">
        <f>MID(B1302,19,100)</f>
        <v>(Airliner) White Livery</v>
      </c>
      <c r="F1302" s="3">
        <v>0</v>
      </c>
      <c r="G1302" t="s">
        <v>1576</v>
      </c>
    </row>
    <row r="1303" spans="1:7" x14ac:dyDescent="0.35">
      <c r="A1303" t="s">
        <v>1640</v>
      </c>
      <c r="B1303" t="s">
        <v>120</v>
      </c>
      <c r="C1303" t="s">
        <v>12</v>
      </c>
      <c r="D1303" t="str">
        <f>LEFT(B1303,17)</f>
        <v>Short SC.7 Skyvan</v>
      </c>
      <c r="E1303" t="str">
        <f>MID(B1303,19,100)</f>
        <v>(Airliner) Grey &amp; Blue Livery</v>
      </c>
      <c r="F1303" s="3">
        <v>0</v>
      </c>
      <c r="G1303" t="s">
        <v>1576</v>
      </c>
    </row>
    <row r="1304" spans="1:7" x14ac:dyDescent="0.35">
      <c r="A1304" t="s">
        <v>1640</v>
      </c>
      <c r="B1304" t="s">
        <v>1088</v>
      </c>
      <c r="C1304" t="s">
        <v>12</v>
      </c>
      <c r="D1304" t="str">
        <f>LEFT(B1304,28)</f>
        <v>Short SC.7 Skyvan (Military)</v>
      </c>
      <c r="E1304" t="str">
        <f>MID(B1304,30,100)</f>
        <v>Green Livery</v>
      </c>
      <c r="F1304" s="3">
        <v>0</v>
      </c>
      <c r="G1304" t="s">
        <v>1576</v>
      </c>
    </row>
    <row r="1305" spans="1:7" x14ac:dyDescent="0.35">
      <c r="A1305" t="s">
        <v>1640</v>
      </c>
      <c r="B1305" t="s">
        <v>1089</v>
      </c>
      <c r="C1305" t="s">
        <v>12</v>
      </c>
      <c r="D1305" t="str">
        <f>LEFT(B1305,28)</f>
        <v>Short SC.7 Skyvan (Military)</v>
      </c>
      <c r="E1305" t="str">
        <f>MID(B1305,30,100)</f>
        <v>Green Camo Livery</v>
      </c>
      <c r="F1305" s="3">
        <v>0</v>
      </c>
      <c r="G1305" t="s">
        <v>1576</v>
      </c>
    </row>
    <row r="1306" spans="1:7" x14ac:dyDescent="0.35">
      <c r="A1306" t="s">
        <v>1640</v>
      </c>
      <c r="B1306" t="s">
        <v>1090</v>
      </c>
      <c r="C1306" t="s">
        <v>12</v>
      </c>
      <c r="D1306" t="str">
        <f>LEFT(B1306,28)</f>
        <v>Short SC.7 Skyvan (Military)</v>
      </c>
      <c r="E1306" t="str">
        <f>MID(B1306,30,100)</f>
        <v>Grey Livery</v>
      </c>
      <c r="F1306" s="3">
        <v>0</v>
      </c>
      <c r="G1306" t="s">
        <v>1576</v>
      </c>
    </row>
    <row r="1307" spans="1:7" x14ac:dyDescent="0.35">
      <c r="A1307" t="s">
        <v>1640</v>
      </c>
      <c r="B1307" t="s">
        <v>505</v>
      </c>
      <c r="C1307" t="s">
        <v>12</v>
      </c>
      <c r="D1307" t="str">
        <f>LEFT(B1307,27)</f>
        <v>Short SC.7 Skyvan (Skydive)</v>
      </c>
      <c r="E1307" t="str">
        <f>MID(B1307,29,100)</f>
        <v>Clown Fish Livery</v>
      </c>
      <c r="F1307" s="3">
        <v>0</v>
      </c>
      <c r="G1307" t="s">
        <v>1576</v>
      </c>
    </row>
    <row r="1308" spans="1:7" x14ac:dyDescent="0.35">
      <c r="A1308" t="s">
        <v>1640</v>
      </c>
      <c r="B1308" t="s">
        <v>506</v>
      </c>
      <c r="C1308" t="s">
        <v>12</v>
      </c>
      <c r="D1308" t="str">
        <f>LEFT(B1308,27)</f>
        <v>Short SC.7 Skyvan (Skydive)</v>
      </c>
      <c r="E1308" t="str">
        <f>MID(B1308,29,100)</f>
        <v>White Livery</v>
      </c>
      <c r="F1308" s="3">
        <v>0</v>
      </c>
      <c r="G1308" t="s">
        <v>1576</v>
      </c>
    </row>
    <row r="1309" spans="1:7" x14ac:dyDescent="0.35">
      <c r="A1309" t="s">
        <v>1640</v>
      </c>
      <c r="B1309" t="s">
        <v>507</v>
      </c>
      <c r="C1309" t="s">
        <v>12</v>
      </c>
      <c r="D1309" t="str">
        <f>LEFT(B1309,27)</f>
        <v>Short SC.7 Skyvan (Skydive)</v>
      </c>
      <c r="E1309" t="str">
        <f>MID(B1309,29,100)</f>
        <v>Pink Livery</v>
      </c>
      <c r="F1309" s="3">
        <v>0</v>
      </c>
      <c r="G1309" t="s">
        <v>1576</v>
      </c>
    </row>
    <row r="1310" spans="1:7" x14ac:dyDescent="0.35">
      <c r="A1310" t="s">
        <v>1640</v>
      </c>
      <c r="B1310" t="s">
        <v>830</v>
      </c>
      <c r="C1310" t="s">
        <v>12</v>
      </c>
      <c r="D1310" t="str">
        <f>LEFT(B1310,28)</f>
        <v>Short SC.7 Skyvan (Surveyor)</v>
      </c>
      <c r="E1310" t="str">
        <f>MID(B1310,30,100)</f>
        <v>White Livery</v>
      </c>
      <c r="F1310" s="3">
        <v>0</v>
      </c>
      <c r="G1310" t="s">
        <v>1576</v>
      </c>
    </row>
    <row r="1311" spans="1:7" x14ac:dyDescent="0.35">
      <c r="A1311" t="s">
        <v>1640</v>
      </c>
      <c r="B1311" t="s">
        <v>831</v>
      </c>
      <c r="C1311" t="s">
        <v>12</v>
      </c>
      <c r="D1311" t="str">
        <f>LEFT(B1311,28)</f>
        <v>Short SC.7 Skyvan (Surveyor)</v>
      </c>
      <c r="E1311" t="str">
        <f>MID(B1311,30,100)</f>
        <v>Red Livery</v>
      </c>
      <c r="F1311" s="3">
        <v>0</v>
      </c>
      <c r="G1311" t="s">
        <v>1576</v>
      </c>
    </row>
    <row r="1312" spans="1:7" x14ac:dyDescent="0.35">
      <c r="A1312" t="s">
        <v>1639</v>
      </c>
      <c r="B1312" t="s">
        <v>198</v>
      </c>
      <c r="C1312" t="s">
        <v>12</v>
      </c>
      <c r="D1312" t="str">
        <f>LEFT(B1312,21)</f>
        <v>Savoia-Marchetti S.55</v>
      </c>
      <c r="E1312" t="str">
        <f>MID(B1312,23,100)</f>
        <v>Jahu</v>
      </c>
      <c r="F1312" s="3">
        <v>0</v>
      </c>
      <c r="G1312" t="s">
        <v>1576</v>
      </c>
    </row>
    <row r="1313" spans="1:7" x14ac:dyDescent="0.35">
      <c r="A1313" t="s">
        <v>1639</v>
      </c>
      <c r="B1313" t="s">
        <v>199</v>
      </c>
      <c r="C1313" t="s">
        <v>12</v>
      </c>
      <c r="D1313" t="str">
        <f>LEFT(B1313,21)</f>
        <v>Savoia-Marchetti S.55</v>
      </c>
      <c r="E1313" t="str">
        <f>MID(B1313,23,100)</f>
        <v>Santa Maria</v>
      </c>
      <c r="F1313" s="3">
        <v>0</v>
      </c>
      <c r="G1313" t="s">
        <v>1576</v>
      </c>
    </row>
    <row r="1314" spans="1:7" x14ac:dyDescent="0.35">
      <c r="A1314" t="s">
        <v>1639</v>
      </c>
      <c r="B1314" t="s">
        <v>200</v>
      </c>
      <c r="C1314" t="s">
        <v>12</v>
      </c>
      <c r="D1314" t="str">
        <f>LEFT(B1314,21)</f>
        <v>Savoia-Marchetti S.55</v>
      </c>
      <c r="E1314" t="str">
        <f>MID(B1314,23,100)</f>
        <v>Livery Xbox Aviators Club</v>
      </c>
      <c r="F1314" s="3">
        <v>0</v>
      </c>
      <c r="G1314" t="s">
        <v>1576</v>
      </c>
    </row>
    <row r="1315" spans="1:7" x14ac:dyDescent="0.35">
      <c r="A1315" t="s">
        <v>1639</v>
      </c>
      <c r="B1315" t="s">
        <v>201</v>
      </c>
      <c r="C1315" t="s">
        <v>12</v>
      </c>
      <c r="D1315" t="str">
        <f>LEFT(B1315,21)</f>
        <v>Savoia-Marchetti S.55</v>
      </c>
      <c r="E1315" t="str">
        <f>MID(B1315,23,100)</f>
        <v>Livery Aviators Club</v>
      </c>
      <c r="F1315" s="3">
        <v>0</v>
      </c>
      <c r="G1315" t="s">
        <v>1576</v>
      </c>
    </row>
    <row r="1316" spans="1:7" x14ac:dyDescent="0.35">
      <c r="A1316" t="s">
        <v>1639</v>
      </c>
      <c r="B1316" t="s">
        <v>372</v>
      </c>
      <c r="C1316" t="s">
        <v>12</v>
      </c>
      <c r="D1316" t="str">
        <f>LEFT(B1316,22)</f>
        <v>Savoia-Marchetti S.55X</v>
      </c>
      <c r="E1316" t="str">
        <f>MID(B1316,24,100)</f>
        <v>Livery Aviators Club</v>
      </c>
      <c r="F1316" s="3">
        <v>0</v>
      </c>
      <c r="G1316" t="s">
        <v>1576</v>
      </c>
    </row>
    <row r="1317" spans="1:7" x14ac:dyDescent="0.35">
      <c r="A1317" t="s">
        <v>1639</v>
      </c>
      <c r="B1317" t="s">
        <v>373</v>
      </c>
      <c r="C1317" t="s">
        <v>12</v>
      </c>
      <c r="D1317" t="str">
        <f>LEFT(B1317,22)</f>
        <v>Savoia-Marchetti S.55X</v>
      </c>
      <c r="E1317" t="str">
        <f>MID(B1317,24,100)</f>
        <v>Decennial</v>
      </c>
      <c r="F1317" s="3">
        <v>0</v>
      </c>
      <c r="G1317" t="s">
        <v>1576</v>
      </c>
    </row>
    <row r="1318" spans="1:7" x14ac:dyDescent="0.35">
      <c r="A1318" t="s">
        <v>1639</v>
      </c>
      <c r="B1318" t="s">
        <v>374</v>
      </c>
      <c r="C1318" t="s">
        <v>12</v>
      </c>
      <c r="D1318" t="str">
        <f>LEFT(B1318,22)</f>
        <v>Savoia-Marchetti S.55X</v>
      </c>
      <c r="E1318" t="str">
        <f>MID(B1318,24,100)</f>
        <v>Livery Xbox Aviators Club</v>
      </c>
      <c r="F1318" s="3">
        <v>0</v>
      </c>
      <c r="G1318" t="s">
        <v>1576</v>
      </c>
    </row>
    <row r="1319" spans="1:7" x14ac:dyDescent="0.35">
      <c r="A1319" t="s">
        <v>1639</v>
      </c>
      <c r="B1319" t="s">
        <v>375</v>
      </c>
      <c r="C1319" t="s">
        <v>12</v>
      </c>
      <c r="D1319" t="str">
        <f>LEFT(B1319,22)</f>
        <v>Savoia-Marchetti S.55X</v>
      </c>
      <c r="E1319" t="str">
        <f>MID(B1319,24,100)</f>
        <v>Decennial 1933</v>
      </c>
      <c r="F1319" s="3">
        <v>0</v>
      </c>
      <c r="G1319" t="s">
        <v>1576</v>
      </c>
    </row>
    <row r="1320" spans="1:7" x14ac:dyDescent="0.35">
      <c r="A1320" t="str">
        <f>CONCATENATE("FS24 Aviators ",D1320)</f>
        <v>FS24 Aviators SAAB B17</v>
      </c>
      <c r="B1320" t="s">
        <v>609</v>
      </c>
      <c r="C1320" t="s">
        <v>12</v>
      </c>
      <c r="D1320" t="str">
        <f>LEFT(B1320,8)</f>
        <v>SAAB B17</v>
      </c>
      <c r="E1320" t="str">
        <f>MID(B1320,10,100)</f>
        <v>Imperial Ethiopian Air Force (319)</v>
      </c>
      <c r="F1320" s="3">
        <v>0</v>
      </c>
      <c r="G1320" t="s">
        <v>1582</v>
      </c>
    </row>
    <row r="1321" spans="1:7" x14ac:dyDescent="0.35">
      <c r="A1321" t="str">
        <f>CONCATENATE("FS24 Aviators ",D1321)</f>
        <v>FS24 Aviators SAAB B17</v>
      </c>
      <c r="B1321" t="s">
        <v>610</v>
      </c>
      <c r="C1321" t="s">
        <v>12</v>
      </c>
      <c r="D1321" t="str">
        <f>LEFT(B1321,8)</f>
        <v>SAAB B17</v>
      </c>
      <c r="E1321" t="str">
        <f>MID(B1321,10,100)</f>
        <v>Aviators Club Livery</v>
      </c>
      <c r="F1321" s="3">
        <v>0</v>
      </c>
      <c r="G1321" t="s">
        <v>1582</v>
      </c>
    </row>
    <row r="1322" spans="1:7" x14ac:dyDescent="0.35">
      <c r="A1322" t="str">
        <f>CONCATENATE("FS24 Aviators ",D1322)</f>
        <v>FS24 Aviators SAAB B17</v>
      </c>
      <c r="B1322" t="s">
        <v>611</v>
      </c>
      <c r="C1322" t="s">
        <v>12</v>
      </c>
      <c r="D1322" t="str">
        <f>LEFT(B1322,8)</f>
        <v>SAAB B17</v>
      </c>
      <c r="E1322" t="str">
        <f>MID(B1322,10,100)</f>
        <v>Xbox Aviators Club Livery</v>
      </c>
      <c r="F1322" s="3">
        <v>0</v>
      </c>
      <c r="G1322" t="s">
        <v>1582</v>
      </c>
    </row>
    <row r="1323" spans="1:7" x14ac:dyDescent="0.35">
      <c r="A1323" t="str">
        <f>CONCATENATE("FS24 Aviators ",D1323)</f>
        <v>FS24 Aviators SAAB B17</v>
      </c>
      <c r="B1323" t="s">
        <v>612</v>
      </c>
      <c r="C1323" t="s">
        <v>12</v>
      </c>
      <c r="D1323" t="str">
        <f>LEFT(B1323,8)</f>
        <v>SAAB B17</v>
      </c>
      <c r="E1323" t="str">
        <f>MID(B1323,10,100)</f>
        <v>Finnish Air Force (SH-1)</v>
      </c>
      <c r="F1323" s="3">
        <v>0</v>
      </c>
      <c r="G1323" t="s">
        <v>1582</v>
      </c>
    </row>
    <row r="1324" spans="1:7" x14ac:dyDescent="0.35">
      <c r="A1324" t="str">
        <f>CONCATENATE("FS24 Aviators ",D1324)</f>
        <v>FS24 Aviators SAAB B17</v>
      </c>
      <c r="B1324" t="s">
        <v>613</v>
      </c>
      <c r="C1324" t="s">
        <v>12</v>
      </c>
      <c r="D1324" t="str">
        <f>LEFT(B1324,8)</f>
        <v>SAAB B17</v>
      </c>
      <c r="E1324" t="str">
        <f>MID(B1324,10,100)</f>
        <v/>
      </c>
      <c r="F1324" s="3">
        <v>0</v>
      </c>
      <c r="G1324" t="s">
        <v>1582</v>
      </c>
    </row>
    <row r="1325" spans="1:7" x14ac:dyDescent="0.35">
      <c r="A1325" t="str">
        <f>CONCATENATE("FS24 Aviators ",D1325)</f>
        <v>FS24 Aviators SAAB B17</v>
      </c>
      <c r="B1325" t="s">
        <v>614</v>
      </c>
      <c r="C1325" t="s">
        <v>12</v>
      </c>
      <c r="D1325" t="str">
        <f>LEFT(B1325,8)</f>
        <v>SAAB B17</v>
      </c>
      <c r="E1325" t="str">
        <f>MID(B1325,10,100)</f>
        <v>Swedish Air Force (17396)</v>
      </c>
      <c r="F1325" s="3">
        <v>0</v>
      </c>
      <c r="G1325" t="s">
        <v>1582</v>
      </c>
    </row>
    <row r="1326" spans="1:7" x14ac:dyDescent="0.35">
      <c r="A1326" t="str">
        <f>CONCATENATE("FS24 Aviators ",D1326)</f>
        <v>FS24 Aviators SAAB B17</v>
      </c>
      <c r="B1326" t="s">
        <v>615</v>
      </c>
      <c r="C1326" t="s">
        <v>12</v>
      </c>
      <c r="D1326" t="str">
        <f>LEFT(B1326,8)</f>
        <v>SAAB B17</v>
      </c>
      <c r="E1326" t="str">
        <f>MID(B1326,10,100)</f>
        <v>Swedish Air Force (17342)</v>
      </c>
      <c r="F1326" s="3">
        <v>0</v>
      </c>
      <c r="G1326" t="s">
        <v>1582</v>
      </c>
    </row>
    <row r="1327" spans="1:7" x14ac:dyDescent="0.35">
      <c r="A1327" t="str">
        <f>CONCATENATE("FS24 Aviators ",D1327)</f>
        <v xml:space="preserve">FS24 Aviators Mitsubishi MU2-2B </v>
      </c>
      <c r="B1327" t="s">
        <v>414</v>
      </c>
      <c r="C1327" t="s">
        <v>12</v>
      </c>
      <c r="D1327" t="str">
        <f>LEFT(B1327,18)</f>
        <v xml:space="preserve">Mitsubishi MU2-2B </v>
      </c>
      <c r="E1327" t="str">
        <f>MID(B1327,19,100)</f>
        <v>Executive Black</v>
      </c>
      <c r="F1327" s="3">
        <v>0</v>
      </c>
      <c r="G1327" t="s">
        <v>1576</v>
      </c>
    </row>
    <row r="1328" spans="1:7" x14ac:dyDescent="0.35">
      <c r="A1328" t="str">
        <f>CONCATENATE("FS24 Aviators ",D1328)</f>
        <v xml:space="preserve">FS24 Aviators Mitsubishi MU2-2B </v>
      </c>
      <c r="B1328" t="s">
        <v>415</v>
      </c>
      <c r="C1328" t="s">
        <v>12</v>
      </c>
      <c r="D1328" t="str">
        <f>LEFT(B1328,18)</f>
        <v xml:space="preserve">Mitsubishi MU2-2B </v>
      </c>
      <c r="E1328" t="str">
        <f>MID(B1328,19,100)</f>
        <v>Executive White</v>
      </c>
      <c r="F1328" s="3">
        <v>0</v>
      </c>
      <c r="G1328" t="s">
        <v>1576</v>
      </c>
    </row>
    <row r="1329" spans="1:7" x14ac:dyDescent="0.35">
      <c r="A1329" t="str">
        <f>CONCATENATE("FS24 Aviators ",D1329)</f>
        <v xml:space="preserve">FS24 Aviators Mitsubishi MU2-2B </v>
      </c>
      <c r="B1329" t="s">
        <v>416</v>
      </c>
      <c r="C1329" t="s">
        <v>12</v>
      </c>
      <c r="D1329" t="str">
        <f>LEFT(B1329,18)</f>
        <v xml:space="preserve">Mitsubishi MU2-2B </v>
      </c>
      <c r="E1329" t="str">
        <f>MID(B1329,19,100)</f>
        <v>Xbox Aviators Club Livery</v>
      </c>
      <c r="F1329" s="3">
        <v>0</v>
      </c>
      <c r="G1329" t="s">
        <v>1576</v>
      </c>
    </row>
    <row r="1330" spans="1:7" x14ac:dyDescent="0.35">
      <c r="A1330" t="str">
        <f>CONCATENATE("FS24 Aviators ",D1330)</f>
        <v xml:space="preserve">FS24 Aviators Mitsubishi MU2-2B </v>
      </c>
      <c r="B1330" t="s">
        <v>418</v>
      </c>
      <c r="C1330" t="s">
        <v>12</v>
      </c>
      <c r="D1330" t="str">
        <f>LEFT(B1330,18)</f>
        <v xml:space="preserve">Mitsubishi MU2-2B </v>
      </c>
      <c r="E1330" t="str">
        <f>MID(B1330,19,100)</f>
        <v>Aviators Club Livery</v>
      </c>
      <c r="F1330" s="3">
        <v>0</v>
      </c>
      <c r="G1330" t="s">
        <v>1576</v>
      </c>
    </row>
    <row r="1331" spans="1:7" x14ac:dyDescent="0.35">
      <c r="A1331" t="str">
        <f>CONCATENATE("FS24 Aviators ",D1331)</f>
        <v>FS24 Aviators Mitsubishi MU2-2B</v>
      </c>
      <c r="B1331" t="s">
        <v>417</v>
      </c>
      <c r="C1331" t="s">
        <v>12</v>
      </c>
      <c r="D1331" t="str">
        <f>LEFT(B1331,18)</f>
        <v>Mitsubishi MU2-2B</v>
      </c>
      <c r="E1331" t="s">
        <v>1579</v>
      </c>
      <c r="F1331" s="3">
        <v>0</v>
      </c>
      <c r="G1331" t="s">
        <v>1576</v>
      </c>
    </row>
    <row r="1332" spans="1:7" x14ac:dyDescent="0.35">
      <c r="A1332" t="str">
        <f>CONCATENATE("FS24 Aviators ",D1332)</f>
        <v>FS24 Aviators Latecoere 631</v>
      </c>
      <c r="B1332" t="s">
        <v>295</v>
      </c>
      <c r="C1332" t="s">
        <v>12</v>
      </c>
      <c r="D1332" t="str">
        <f>LEFT(B1332,13)</f>
        <v>Latecoere 631</v>
      </c>
      <c r="E1332" t="str">
        <f>MID(B1332,15,100)</f>
        <v>04</v>
      </c>
      <c r="F1332" s="3">
        <v>0</v>
      </c>
      <c r="G1332" t="s">
        <v>1583</v>
      </c>
    </row>
    <row r="1333" spans="1:7" x14ac:dyDescent="0.35">
      <c r="A1333" t="str">
        <f>CONCATENATE("FS24 Aviators ",D1333)</f>
        <v>FS24 Aviators Latecoere 631</v>
      </c>
      <c r="B1333" t="s">
        <v>296</v>
      </c>
      <c r="C1333" t="s">
        <v>12</v>
      </c>
      <c r="D1333" t="str">
        <f>LEFT(B1333,13)</f>
        <v>Latecoere 631</v>
      </c>
      <c r="E1333" t="str">
        <f>MID(B1333,15,100)</f>
        <v>T5</v>
      </c>
      <c r="F1333" s="3">
        <v>0</v>
      </c>
      <c r="G1333" t="s">
        <v>1583</v>
      </c>
    </row>
    <row r="1334" spans="1:7" x14ac:dyDescent="0.35">
      <c r="A1334" t="str">
        <f>CONCATENATE("FS24 Aviators ",D1334)</f>
        <v>FS24 Aviators Latecoere 631</v>
      </c>
      <c r="B1334" t="s">
        <v>297</v>
      </c>
      <c r="C1334" t="s">
        <v>12</v>
      </c>
      <c r="D1334" t="str">
        <f>LEFT(B1334,13)</f>
        <v>Latecoere 631</v>
      </c>
      <c r="E1334" t="str">
        <f>MID(B1334,15,100)</f>
        <v>01</v>
      </c>
      <c r="F1334" s="3">
        <v>0</v>
      </c>
      <c r="G1334" t="s">
        <v>1583</v>
      </c>
    </row>
    <row r="1335" spans="1:7" x14ac:dyDescent="0.35">
      <c r="A1335" t="str">
        <f>CONCATENATE("FS24 Aviators ",D1335)</f>
        <v>FS24 Aviators Latecoere 631</v>
      </c>
      <c r="B1335" t="s">
        <v>298</v>
      </c>
      <c r="C1335" t="s">
        <v>12</v>
      </c>
      <c r="D1335" t="str">
        <f>LEFT(B1335,13)</f>
        <v>Latecoere 631</v>
      </c>
      <c r="E1335" t="str">
        <f>MID(B1335,15,100)</f>
        <v>05</v>
      </c>
      <c r="F1335" s="3">
        <v>0</v>
      </c>
      <c r="G1335" t="s">
        <v>1583</v>
      </c>
    </row>
    <row r="1336" spans="1:7" x14ac:dyDescent="0.35">
      <c r="A1336" t="str">
        <f>CONCATENATE("FS24 Aviators ",D1336)</f>
        <v>FS24 Aviators Latecoere 631</v>
      </c>
      <c r="B1336" t="s">
        <v>299</v>
      </c>
      <c r="C1336" t="s">
        <v>12</v>
      </c>
      <c r="D1336" t="str">
        <f>LEFT(B1336,13)</f>
        <v>Latecoere 631</v>
      </c>
      <c r="E1336" t="str">
        <f>MID(B1336,15,100)</f>
        <v>T4</v>
      </c>
      <c r="F1336" s="3">
        <v>0</v>
      </c>
      <c r="G1336" t="s">
        <v>1583</v>
      </c>
    </row>
    <row r="1337" spans="1:7" x14ac:dyDescent="0.35">
      <c r="A1337" t="str">
        <f>CONCATENATE("FS24 Aviators ",D1337)</f>
        <v>FS24 Aviators Latecoere 631</v>
      </c>
      <c r="B1337" t="s">
        <v>300</v>
      </c>
      <c r="C1337" t="s">
        <v>12</v>
      </c>
      <c r="D1337" t="str">
        <f>LEFT(B1337,13)</f>
        <v>Latecoere 631</v>
      </c>
      <c r="E1337" t="str">
        <f>MID(B1337,15,100)</f>
        <v>T1</v>
      </c>
      <c r="F1337" s="3">
        <v>0</v>
      </c>
      <c r="G1337" t="s">
        <v>1583</v>
      </c>
    </row>
    <row r="1338" spans="1:7" x14ac:dyDescent="0.35">
      <c r="A1338" t="str">
        <f>CONCATENATE("FS24 Aviators ",D1338)</f>
        <v>FS24 Aviators Latecoere 631</v>
      </c>
      <c r="B1338" t="s">
        <v>301</v>
      </c>
      <c r="C1338" t="s">
        <v>12</v>
      </c>
      <c r="D1338" t="str">
        <f>LEFT(B1338,13)</f>
        <v>Latecoere 631</v>
      </c>
      <c r="E1338" t="str">
        <f>MID(B1338,15,100)</f>
        <v>06</v>
      </c>
      <c r="F1338" s="3">
        <v>0</v>
      </c>
      <c r="G1338" t="s">
        <v>1583</v>
      </c>
    </row>
    <row r="1339" spans="1:7" x14ac:dyDescent="0.35">
      <c r="A1339" t="str">
        <f>CONCATENATE("FS24 Aviators ",D1339)</f>
        <v>FS24 Aviators Latecoere 631</v>
      </c>
      <c r="B1339" t="s">
        <v>302</v>
      </c>
      <c r="C1339" t="s">
        <v>12</v>
      </c>
      <c r="D1339" t="str">
        <f>LEFT(B1339,13)</f>
        <v>Latecoere 631</v>
      </c>
      <c r="E1339" t="str">
        <f>MID(B1339,15,100)</f>
        <v>08</v>
      </c>
      <c r="F1339" s="3">
        <v>0</v>
      </c>
      <c r="G1339" t="s">
        <v>1583</v>
      </c>
    </row>
    <row r="1340" spans="1:7" x14ac:dyDescent="0.35">
      <c r="A1340" t="str">
        <f>CONCATENATE("FS24 Aviators ",D1340)</f>
        <v>FS24 Aviators Latecoere 631</v>
      </c>
      <c r="B1340" t="s">
        <v>303</v>
      </c>
      <c r="C1340" t="s">
        <v>12</v>
      </c>
      <c r="D1340" t="str">
        <f>LEFT(B1340,13)</f>
        <v>Latecoere 631</v>
      </c>
      <c r="E1340" t="str">
        <f>MID(B1340,15,100)</f>
        <v>03</v>
      </c>
      <c r="F1340" s="3">
        <v>0</v>
      </c>
      <c r="G1340" t="s">
        <v>1583</v>
      </c>
    </row>
    <row r="1341" spans="1:7" x14ac:dyDescent="0.35">
      <c r="A1341" t="str">
        <f>CONCATENATE("FS24 Aviators ",D1341)</f>
        <v>FS24 Aviators Latecoere 631</v>
      </c>
      <c r="B1341" t="s">
        <v>304</v>
      </c>
      <c r="C1341" t="s">
        <v>12</v>
      </c>
      <c r="D1341" t="str">
        <f>LEFT(B1341,13)</f>
        <v>Latecoere 631</v>
      </c>
      <c r="E1341" t="str">
        <f>MID(B1341,15,100)</f>
        <v>T2</v>
      </c>
      <c r="F1341" s="3">
        <v>0</v>
      </c>
      <c r="G1341" t="s">
        <v>1583</v>
      </c>
    </row>
    <row r="1342" spans="1:7" x14ac:dyDescent="0.35">
      <c r="A1342" t="str">
        <f>CONCATENATE("FS24 Aviators ",D1342)</f>
        <v>FS24 Aviators Latecoere 631</v>
      </c>
      <c r="B1342" t="s">
        <v>305</v>
      </c>
      <c r="C1342" t="s">
        <v>12</v>
      </c>
      <c r="D1342" t="str">
        <f>LEFT(B1342,13)</f>
        <v>Latecoere 631</v>
      </c>
      <c r="E1342" t="str">
        <f>MID(B1342,15,100)</f>
        <v>11</v>
      </c>
      <c r="F1342" s="3">
        <v>0</v>
      </c>
      <c r="G1342" t="s">
        <v>1583</v>
      </c>
    </row>
    <row r="1343" spans="1:7" x14ac:dyDescent="0.35">
      <c r="A1343" t="str">
        <f>CONCATENATE("FS24 Aviators ",D1343)</f>
        <v>FS24 Aviators Latecoere 631</v>
      </c>
      <c r="B1343" t="s">
        <v>306</v>
      </c>
      <c r="C1343" t="s">
        <v>12</v>
      </c>
      <c r="D1343" t="str">
        <f>LEFT(B1343,13)</f>
        <v>Latecoere 631</v>
      </c>
      <c r="E1343" t="str">
        <f>MID(B1343,15,100)</f>
        <v>T6</v>
      </c>
      <c r="F1343" s="3">
        <v>0</v>
      </c>
      <c r="G1343" t="s">
        <v>1583</v>
      </c>
    </row>
    <row r="1344" spans="1:7" x14ac:dyDescent="0.35">
      <c r="A1344" t="str">
        <f>CONCATENATE("FS24 Aviators ",D1344)</f>
        <v>FS24 Aviators Latecoere 631</v>
      </c>
      <c r="B1344" t="s">
        <v>307</v>
      </c>
      <c r="C1344" t="s">
        <v>12</v>
      </c>
      <c r="D1344" t="str">
        <f>LEFT(B1344,13)</f>
        <v>Latecoere 631</v>
      </c>
      <c r="E1344" t="str">
        <f>MID(B1344,15,100)</f>
        <v>07</v>
      </c>
      <c r="F1344" s="3">
        <v>0</v>
      </c>
      <c r="G1344" t="s">
        <v>1583</v>
      </c>
    </row>
    <row r="1345" spans="1:7" x14ac:dyDescent="0.35">
      <c r="A1345" t="str">
        <f>CONCATENATE("FS24 Aviators ",D1345)</f>
        <v>FS24 Aviators Latecoere 631</v>
      </c>
      <c r="B1345" t="s">
        <v>308</v>
      </c>
      <c r="C1345" t="s">
        <v>12</v>
      </c>
      <c r="D1345" t="str">
        <f>LEFT(B1345,13)</f>
        <v>Latecoere 631</v>
      </c>
      <c r="E1345" t="str">
        <f>MID(B1345,15,100)</f>
        <v>09</v>
      </c>
      <c r="F1345" s="3">
        <v>0</v>
      </c>
      <c r="G1345" t="s">
        <v>1583</v>
      </c>
    </row>
    <row r="1346" spans="1:7" x14ac:dyDescent="0.35">
      <c r="A1346" t="str">
        <f>CONCATENATE("FS24 Aviators ",D1346)</f>
        <v>FS24 Aviators Latecoere 631</v>
      </c>
      <c r="B1346" t="s">
        <v>309</v>
      </c>
      <c r="C1346" t="s">
        <v>12</v>
      </c>
      <c r="D1346" t="str">
        <f>LEFT(B1346,13)</f>
        <v>Latecoere 631</v>
      </c>
      <c r="E1346" t="str">
        <f>MID(B1346,15,100)</f>
        <v>02</v>
      </c>
      <c r="F1346" s="3">
        <v>0</v>
      </c>
      <c r="G1346" t="s">
        <v>1583</v>
      </c>
    </row>
    <row r="1347" spans="1:7" x14ac:dyDescent="0.35">
      <c r="A1347" t="str">
        <f>CONCATENATE("FS24 Aviators ",D1347)</f>
        <v>FS24 Aviators Latecoere 631</v>
      </c>
      <c r="B1347" t="s">
        <v>310</v>
      </c>
      <c r="C1347" t="s">
        <v>12</v>
      </c>
      <c r="D1347" t="str">
        <f>LEFT(B1347,13)</f>
        <v>Latecoere 631</v>
      </c>
      <c r="E1347" t="str">
        <f>MID(B1347,15,100)</f>
        <v>T3</v>
      </c>
      <c r="F1347" s="3">
        <v>0</v>
      </c>
      <c r="G1347" t="s">
        <v>1583</v>
      </c>
    </row>
    <row r="1348" spans="1:7" x14ac:dyDescent="0.35">
      <c r="A1348" t="str">
        <f>CONCATENATE("FS24 Aviators ",D1348)</f>
        <v>FS24 Aviators Latecoere 631</v>
      </c>
      <c r="B1348" t="s">
        <v>311</v>
      </c>
      <c r="C1348" t="s">
        <v>12</v>
      </c>
      <c r="D1348" t="str">
        <f>LEFT(B1348,13)</f>
        <v>Latecoere 631</v>
      </c>
      <c r="E1348" t="str">
        <f>MID(B1348,15,100)</f>
        <v>10</v>
      </c>
      <c r="F1348" s="3">
        <v>0</v>
      </c>
      <c r="G1348" t="s">
        <v>1583</v>
      </c>
    </row>
    <row r="1349" spans="1:7" x14ac:dyDescent="0.35">
      <c r="A1349" t="s">
        <v>1638</v>
      </c>
      <c r="B1349" t="s">
        <v>208</v>
      </c>
      <c r="C1349" t="s">
        <v>12</v>
      </c>
      <c r="D1349" t="str">
        <f>LEFT(B1349,13)</f>
        <v>Junkers Ju 52</v>
      </c>
      <c r="E1349" t="str">
        <f>MID(B1349,15,100)</f>
        <v>Livery Xbox Aviators Club</v>
      </c>
      <c r="F1349" s="3">
        <v>0</v>
      </c>
      <c r="G1349" t="s">
        <v>1575</v>
      </c>
    </row>
    <row r="1350" spans="1:7" x14ac:dyDescent="0.35">
      <c r="A1350" t="s">
        <v>1638</v>
      </c>
      <c r="B1350" t="s">
        <v>209</v>
      </c>
      <c r="C1350" t="s">
        <v>12</v>
      </c>
      <c r="D1350" t="str">
        <f>LEFT(B1350,13)</f>
        <v>Junkers Ju 52</v>
      </c>
      <c r="E1350" t="str">
        <f>MID(B1350,15,100)</f>
        <v>Livery Aviators Club</v>
      </c>
      <c r="F1350" s="3">
        <v>0</v>
      </c>
      <c r="G1350" t="s">
        <v>1575</v>
      </c>
    </row>
    <row r="1351" spans="1:7" x14ac:dyDescent="0.35">
      <c r="A1351" t="s">
        <v>1638</v>
      </c>
      <c r="B1351" t="s">
        <v>623</v>
      </c>
      <c r="C1351" t="s">
        <v>12</v>
      </c>
      <c r="D1351" t="str">
        <f>LEFT(B1351,20)</f>
        <v>Junkers Ju 52 Floats</v>
      </c>
      <c r="E1351" t="str">
        <f>MID(B1351,22,100)</f>
        <v>Livery 02</v>
      </c>
      <c r="F1351" s="3">
        <v>0</v>
      </c>
      <c r="G1351" t="s">
        <v>1575</v>
      </c>
    </row>
    <row r="1352" spans="1:7" x14ac:dyDescent="0.35">
      <c r="A1352" t="s">
        <v>1638</v>
      </c>
      <c r="B1352" t="s">
        <v>625</v>
      </c>
      <c r="C1352" t="s">
        <v>12</v>
      </c>
      <c r="D1352" t="str">
        <f>LEFT(B1352,20)</f>
        <v>Junkers Ju 52 Floats</v>
      </c>
      <c r="E1352" t="str">
        <f>MID(B1352,22,100)</f>
        <v>Livery 01</v>
      </c>
      <c r="F1352" s="3">
        <v>0</v>
      </c>
      <c r="G1352" t="s">
        <v>1575</v>
      </c>
    </row>
    <row r="1353" spans="1:7" x14ac:dyDescent="0.35">
      <c r="A1353" t="s">
        <v>1638</v>
      </c>
      <c r="B1353" t="s">
        <v>358</v>
      </c>
      <c r="C1353" t="s">
        <v>12</v>
      </c>
      <c r="D1353" t="str">
        <f>LEFT(B1353,18)</f>
        <v>Junkers Ju 52 Skis</v>
      </c>
      <c r="E1353" t="str">
        <f>MID(B1353,20,100)</f>
        <v>Livery 02</v>
      </c>
      <c r="F1353" s="3">
        <v>0</v>
      </c>
      <c r="G1353" t="s">
        <v>1575</v>
      </c>
    </row>
    <row r="1354" spans="1:7" x14ac:dyDescent="0.35">
      <c r="A1354" t="s">
        <v>1638</v>
      </c>
      <c r="B1354" t="s">
        <v>360</v>
      </c>
      <c r="C1354" t="s">
        <v>12</v>
      </c>
      <c r="D1354" t="str">
        <f>LEFT(B1354,18)</f>
        <v>Junkers Ju 52 Skis</v>
      </c>
      <c r="E1354" t="str">
        <f>MID(B1354,20,100)</f>
        <v>Livery 01</v>
      </c>
      <c r="F1354" s="3">
        <v>0</v>
      </c>
      <c r="G1354" t="s">
        <v>1575</v>
      </c>
    </row>
    <row r="1355" spans="1:7" x14ac:dyDescent="0.35">
      <c r="A1355" t="s">
        <v>1638</v>
      </c>
      <c r="B1355" t="s">
        <v>473</v>
      </c>
      <c r="C1355" t="s">
        <v>12</v>
      </c>
      <c r="D1355" t="str">
        <f>LEFT(B1355,20)</f>
        <v>Junkers Ju 52 Wheels</v>
      </c>
      <c r="E1355" t="str">
        <f>MID(B1355,22,100)</f>
        <v>Livery 04</v>
      </c>
      <c r="F1355" s="3">
        <v>0</v>
      </c>
      <c r="G1355" t="s">
        <v>1575</v>
      </c>
    </row>
    <row r="1356" spans="1:7" x14ac:dyDescent="0.35">
      <c r="A1356" t="s">
        <v>1638</v>
      </c>
      <c r="B1356" t="s">
        <v>475</v>
      </c>
      <c r="C1356" t="s">
        <v>12</v>
      </c>
      <c r="D1356" t="str">
        <f>LEFT(B1356,20)</f>
        <v>Junkers Ju 52 Wheels</v>
      </c>
      <c r="E1356" t="str">
        <f>MID(B1356,22,100)</f>
        <v>Livery 01</v>
      </c>
      <c r="F1356" s="3">
        <v>0</v>
      </c>
      <c r="G1356" t="s">
        <v>1575</v>
      </c>
    </row>
    <row r="1357" spans="1:7" x14ac:dyDescent="0.35">
      <c r="A1357" t="s">
        <v>1638</v>
      </c>
      <c r="B1357" t="s">
        <v>476</v>
      </c>
      <c r="C1357" t="s">
        <v>12</v>
      </c>
      <c r="D1357" t="str">
        <f>LEFT(B1357,20)</f>
        <v>Junkers Ju 52 Wheels</v>
      </c>
      <c r="E1357" t="str">
        <f>MID(B1357,22,100)</f>
        <v>Livery 02</v>
      </c>
      <c r="F1357" s="3">
        <v>0</v>
      </c>
      <c r="G1357" t="s">
        <v>1575</v>
      </c>
    </row>
    <row r="1358" spans="1:7" x14ac:dyDescent="0.35">
      <c r="A1358" t="s">
        <v>1638</v>
      </c>
      <c r="B1358" t="s">
        <v>477</v>
      </c>
      <c r="C1358" t="s">
        <v>12</v>
      </c>
      <c r="D1358" t="str">
        <f>LEFT(B1358,20)</f>
        <v>Junkers Ju 52 Wheels</v>
      </c>
      <c r="E1358" t="str">
        <f>MID(B1358,22,100)</f>
        <v>Livery 03</v>
      </c>
      <c r="F1358" s="3">
        <v>0</v>
      </c>
      <c r="G1358" t="s">
        <v>1575</v>
      </c>
    </row>
    <row r="1359" spans="1:7" x14ac:dyDescent="0.35">
      <c r="A1359" t="s">
        <v>1638</v>
      </c>
      <c r="B1359" t="s">
        <v>207</v>
      </c>
      <c r="C1359" t="s">
        <v>12</v>
      </c>
      <c r="D1359" t="str">
        <f>LEFT(B1359,16)</f>
        <v xml:space="preserve">Junkers Ju52/3m </v>
      </c>
      <c r="E1359" t="str">
        <f>MID(B1359,17,100)</f>
        <v>Modern</v>
      </c>
      <c r="F1359" s="3">
        <v>0</v>
      </c>
      <c r="G1359" t="s">
        <v>1584</v>
      </c>
    </row>
    <row r="1360" spans="1:7" x14ac:dyDescent="0.35">
      <c r="A1360" t="s">
        <v>1638</v>
      </c>
      <c r="B1360" t="s">
        <v>474</v>
      </c>
      <c r="C1360" t="s">
        <v>12</v>
      </c>
      <c r="D1360" t="str">
        <f>LEFT(B1360,16)</f>
        <v xml:space="preserve">Junkers Ju52/3m </v>
      </c>
      <c r="E1360" t="str">
        <f>MID(B1360,17,100)</f>
        <v>1939</v>
      </c>
      <c r="F1360" s="3">
        <v>0</v>
      </c>
      <c r="G1360" t="s">
        <v>1584</v>
      </c>
    </row>
    <row r="1361" spans="1:7" x14ac:dyDescent="0.35">
      <c r="A1361" t="s">
        <v>1638</v>
      </c>
      <c r="B1361" t="s">
        <v>624</v>
      </c>
      <c r="C1361" t="s">
        <v>12</v>
      </c>
      <c r="D1361" t="str">
        <f>LEFT(B1361,22)</f>
        <v>Junkers Ju52/3m Floats</v>
      </c>
      <c r="E1361" t="s">
        <v>1579</v>
      </c>
      <c r="F1361" s="3">
        <v>0</v>
      </c>
      <c r="G1361" t="s">
        <v>1584</v>
      </c>
    </row>
    <row r="1362" spans="1:7" x14ac:dyDescent="0.35">
      <c r="A1362" t="s">
        <v>1638</v>
      </c>
      <c r="B1362" t="s">
        <v>359</v>
      </c>
      <c r="C1362" t="s">
        <v>12</v>
      </c>
      <c r="D1362" t="str">
        <f>LEFT(B1362,20)</f>
        <v>Junkers Ju52/3m Skis</v>
      </c>
      <c r="E1362" t="s">
        <v>1579</v>
      </c>
      <c r="F1362" s="3">
        <v>0</v>
      </c>
      <c r="G1362" t="s">
        <v>1584</v>
      </c>
    </row>
    <row r="1363" spans="1:7" x14ac:dyDescent="0.35">
      <c r="A1363" t="s">
        <v>1637</v>
      </c>
      <c r="B1363" t="s">
        <v>15</v>
      </c>
      <c r="C1363" t="s">
        <v>12</v>
      </c>
      <c r="D1363" t="str">
        <f>LEFT(B1363,12)</f>
        <v>Junkers F13</v>
      </c>
      <c r="E1363" t="s">
        <v>1579</v>
      </c>
      <c r="F1363" s="3">
        <v>0</v>
      </c>
      <c r="G1363" t="s">
        <v>1575</v>
      </c>
    </row>
    <row r="1364" spans="1:7" x14ac:dyDescent="0.35">
      <c r="A1364" t="s">
        <v>1637</v>
      </c>
      <c r="B1364" t="s">
        <v>16</v>
      </c>
      <c r="C1364" t="s">
        <v>12</v>
      </c>
      <c r="D1364" t="str">
        <f>LEFT(B1364,12)</f>
        <v xml:space="preserve">Junkers F13 </v>
      </c>
      <c r="E1364" t="str">
        <f>MID(B1364,13,100)</f>
        <v>Xbox Aviators Club Livery</v>
      </c>
      <c r="F1364" s="3">
        <v>0</v>
      </c>
      <c r="G1364" t="s">
        <v>1575</v>
      </c>
    </row>
    <row r="1365" spans="1:7" x14ac:dyDescent="0.35">
      <c r="A1365" t="s">
        <v>1637</v>
      </c>
      <c r="B1365" t="s">
        <v>17</v>
      </c>
      <c r="C1365" t="s">
        <v>12</v>
      </c>
      <c r="D1365" t="str">
        <f>LEFT(B1365,12)</f>
        <v xml:space="preserve">Junkers F13 </v>
      </c>
      <c r="E1365" t="str">
        <f>MID(B1365,13,100)</f>
        <v>Aviators Club Livery</v>
      </c>
      <c r="F1365" s="3">
        <v>0</v>
      </c>
      <c r="G1365" t="s">
        <v>1575</v>
      </c>
    </row>
    <row r="1366" spans="1:7" x14ac:dyDescent="0.35">
      <c r="A1366" t="s">
        <v>1637</v>
      </c>
      <c r="B1366" t="s">
        <v>185</v>
      </c>
      <c r="C1366" t="s">
        <v>12</v>
      </c>
      <c r="D1366" t="str">
        <f>LEFT(B1366,18)</f>
        <v>Junkers F13 Floats</v>
      </c>
      <c r="E1366" t="s">
        <v>1579</v>
      </c>
      <c r="F1366" s="3">
        <v>0</v>
      </c>
      <c r="G1366" t="s">
        <v>1575</v>
      </c>
    </row>
    <row r="1367" spans="1:7" x14ac:dyDescent="0.35">
      <c r="A1367" t="s">
        <v>1637</v>
      </c>
      <c r="B1367" t="s">
        <v>186</v>
      </c>
      <c r="C1367" t="s">
        <v>12</v>
      </c>
      <c r="D1367" t="str">
        <f>LEFT(B1367,18)</f>
        <v>Junkers F13 Floats</v>
      </c>
      <c r="E1367" t="str">
        <f>MID(B1367,20,100)</f>
        <v>Aviators Club Livery</v>
      </c>
      <c r="F1367" s="3">
        <v>0</v>
      </c>
      <c r="G1367" t="s">
        <v>1575</v>
      </c>
    </row>
    <row r="1368" spans="1:7" x14ac:dyDescent="0.35">
      <c r="A1368" t="s">
        <v>1637</v>
      </c>
      <c r="B1368" t="s">
        <v>187</v>
      </c>
      <c r="C1368" t="s">
        <v>12</v>
      </c>
      <c r="D1368" t="str">
        <f>LEFT(B1368,18)</f>
        <v>Junkers F13 Floats</v>
      </c>
      <c r="E1368" t="str">
        <f>MID(B1368,20,100)</f>
        <v>Xbox Aviators Club Livery</v>
      </c>
      <c r="F1368" s="3">
        <v>0</v>
      </c>
      <c r="G1368" t="s">
        <v>1575</v>
      </c>
    </row>
    <row r="1369" spans="1:7" x14ac:dyDescent="0.35">
      <c r="A1369" t="s">
        <v>1637</v>
      </c>
      <c r="B1369" t="s">
        <v>144</v>
      </c>
      <c r="C1369" t="s">
        <v>12</v>
      </c>
      <c r="D1369" t="str">
        <f>LEFT(B1369,18)</f>
        <v>Junkers F13 Modern</v>
      </c>
      <c r="E1369" t="str">
        <f>MID(B1369,20,100)</f>
        <v>Xbox Aviators Club Livery</v>
      </c>
      <c r="F1369" s="3">
        <v>0</v>
      </c>
      <c r="G1369" t="s">
        <v>1575</v>
      </c>
    </row>
    <row r="1370" spans="1:7" x14ac:dyDescent="0.35">
      <c r="A1370" t="s">
        <v>1637</v>
      </c>
      <c r="B1370" t="s">
        <v>145</v>
      </c>
      <c r="C1370" t="s">
        <v>12</v>
      </c>
      <c r="D1370" t="str">
        <f>LEFT(B1370,18)</f>
        <v>Junkers F13 Modern</v>
      </c>
      <c r="E1370" t="str">
        <f>MID(B1370,20,100)</f>
        <v>Aviators Club Livery</v>
      </c>
      <c r="F1370" s="3">
        <v>0</v>
      </c>
      <c r="G1370" t="s">
        <v>1575</v>
      </c>
    </row>
    <row r="1371" spans="1:7" x14ac:dyDescent="0.35">
      <c r="A1371" t="s">
        <v>1637</v>
      </c>
      <c r="B1371" t="s">
        <v>146</v>
      </c>
      <c r="C1371" t="s">
        <v>12</v>
      </c>
      <c r="D1371" t="str">
        <f>LEFT(B1371,18)</f>
        <v>Junkers F13 Modern</v>
      </c>
      <c r="E1371" t="s">
        <v>1579</v>
      </c>
      <c r="F1371" s="3">
        <v>0</v>
      </c>
      <c r="G1371" t="s">
        <v>1575</v>
      </c>
    </row>
    <row r="1372" spans="1:7" x14ac:dyDescent="0.35">
      <c r="A1372" t="s">
        <v>1637</v>
      </c>
      <c r="B1372" t="s">
        <v>585</v>
      </c>
      <c r="C1372" t="s">
        <v>12</v>
      </c>
      <c r="D1372" t="str">
        <f>LEFT(B1372,20)</f>
        <v>Junkers F13 Skis</v>
      </c>
      <c r="E1372" t="s">
        <v>1579</v>
      </c>
      <c r="F1372" s="3">
        <v>0</v>
      </c>
      <c r="G1372" t="s">
        <v>1575</v>
      </c>
    </row>
    <row r="1373" spans="1:7" x14ac:dyDescent="0.35">
      <c r="A1373" t="s">
        <v>1637</v>
      </c>
      <c r="B1373" t="s">
        <v>586</v>
      </c>
      <c r="C1373" t="s">
        <v>12</v>
      </c>
      <c r="D1373" t="str">
        <f>LEFT(B1373,16)</f>
        <v>Junkers F13 Skis</v>
      </c>
      <c r="E1373" t="str">
        <f>MID(B1373,18,100)</f>
        <v>Aviators Club Livery</v>
      </c>
      <c r="F1373" s="3">
        <v>0</v>
      </c>
      <c r="G1373" t="s">
        <v>1575</v>
      </c>
    </row>
    <row r="1374" spans="1:7" x14ac:dyDescent="0.35">
      <c r="A1374" t="s">
        <v>1637</v>
      </c>
      <c r="B1374" t="s">
        <v>587</v>
      </c>
      <c r="C1374" t="s">
        <v>12</v>
      </c>
      <c r="D1374" t="str">
        <f>LEFT(B1374,16)</f>
        <v>Junkers F13 Skis</v>
      </c>
      <c r="E1374" t="str">
        <f>MID(B1374,18,100)</f>
        <v>Xbox Aviators Club Livery</v>
      </c>
      <c r="F1374" s="3">
        <v>0</v>
      </c>
      <c r="G1374" t="s">
        <v>1575</v>
      </c>
    </row>
    <row r="1375" spans="1:7" x14ac:dyDescent="0.35">
      <c r="A1375" t="str">
        <f>CONCATENATE("FS24 Aviators ",D1375)</f>
        <v xml:space="preserve">FS24 Aviators Gee Bee Z </v>
      </c>
      <c r="B1375" t="s">
        <v>217</v>
      </c>
      <c r="C1375" t="s">
        <v>12</v>
      </c>
      <c r="D1375" t="str">
        <f>LEFT(B1375,10)</f>
        <v xml:space="preserve">Gee Bee Z </v>
      </c>
      <c r="E1375" t="str">
        <f>MID(B1375,11,100)</f>
        <v>Xbox Aviators Club Livery</v>
      </c>
      <c r="F1375" s="3">
        <v>0</v>
      </c>
      <c r="G1375" t="s">
        <v>1575</v>
      </c>
    </row>
    <row r="1376" spans="1:7" x14ac:dyDescent="0.35">
      <c r="A1376" t="str">
        <f>CONCATENATE("FS24 Aviators ",D1376)</f>
        <v xml:space="preserve">FS24 Aviators Gee Bee Z </v>
      </c>
      <c r="B1376" t="s">
        <v>218</v>
      </c>
      <c r="C1376" t="s">
        <v>12</v>
      </c>
      <c r="D1376" t="str">
        <f>LEFT(B1376,10)</f>
        <v xml:space="preserve">Gee Bee Z </v>
      </c>
      <c r="E1376" t="str">
        <f>MID(B1376,11,100)</f>
        <v>Aviators Club Livery</v>
      </c>
      <c r="F1376" s="3">
        <v>0</v>
      </c>
      <c r="G1376" t="s">
        <v>1575</v>
      </c>
    </row>
    <row r="1377" spans="1:7" x14ac:dyDescent="0.35">
      <c r="A1377" t="str">
        <f>CONCATENATE("FS24 Aviators ",D1377)</f>
        <v xml:space="preserve">FS24 Aviators Gee Bee Z </v>
      </c>
      <c r="B1377" t="s">
        <v>219</v>
      </c>
      <c r="C1377" t="s">
        <v>12</v>
      </c>
      <c r="D1377" t="str">
        <f>LEFT(B1377,10)</f>
        <v xml:space="preserve">Gee Bee Z </v>
      </c>
      <c r="E1377" t="str">
        <f>MID(B1377,11,100)</f>
        <v>NR77V</v>
      </c>
      <c r="F1377" s="3">
        <v>0</v>
      </c>
      <c r="G1377" t="s">
        <v>1575</v>
      </c>
    </row>
    <row r="1378" spans="1:7" x14ac:dyDescent="0.35">
      <c r="A1378" t="str">
        <f>CONCATENATE("FS24 Aviators ",D1378)</f>
        <v>FS24 Aviators Gee Bee R2</v>
      </c>
      <c r="B1378" t="s">
        <v>365</v>
      </c>
      <c r="C1378" t="s">
        <v>12</v>
      </c>
      <c r="D1378" t="str">
        <f>LEFT(B1378,10)</f>
        <v>Gee Bee R2</v>
      </c>
      <c r="E1378" t="str">
        <f>MID(B1378,12,100)</f>
        <v>Xbox Aviators Club Livery</v>
      </c>
      <c r="F1378" s="3">
        <v>0</v>
      </c>
      <c r="G1378" t="s">
        <v>1575</v>
      </c>
    </row>
    <row r="1379" spans="1:7" x14ac:dyDescent="0.35">
      <c r="A1379" t="str">
        <f>CONCATENATE("FS24 Aviators ",D1379)</f>
        <v>FS24 Aviators Gee Bee R2</v>
      </c>
      <c r="B1379" t="s">
        <v>366</v>
      </c>
      <c r="C1379" t="s">
        <v>12</v>
      </c>
      <c r="D1379" t="str">
        <f>LEFT(B1379,10)</f>
        <v>Gee Bee R2</v>
      </c>
      <c r="E1379" t="str">
        <f>MID(B1379,12,100)</f>
        <v>NR2101</v>
      </c>
      <c r="F1379" s="3">
        <v>0</v>
      </c>
      <c r="G1379" t="s">
        <v>1575</v>
      </c>
    </row>
    <row r="1380" spans="1:7" x14ac:dyDescent="0.35">
      <c r="A1380" t="str">
        <f>CONCATENATE("FS24 Aviators ",D1380)</f>
        <v>FS24 Aviators Gee Bee R2</v>
      </c>
      <c r="B1380" t="s">
        <v>367</v>
      </c>
      <c r="C1380" t="s">
        <v>12</v>
      </c>
      <c r="D1380" t="str">
        <f>LEFT(B1380,10)</f>
        <v>Gee Bee R2</v>
      </c>
      <c r="E1380" t="str">
        <f>MID(B1380,12,100)</f>
        <v>Aviators Club Livery</v>
      </c>
      <c r="F1380" s="3">
        <v>0</v>
      </c>
      <c r="G1380" t="s">
        <v>1575</v>
      </c>
    </row>
    <row r="1381" spans="1:7" x14ac:dyDescent="0.35">
      <c r="A1381" t="s">
        <v>1636</v>
      </c>
      <c r="B1381" t="s">
        <v>526</v>
      </c>
      <c r="C1381" t="s">
        <v>12</v>
      </c>
      <c r="D1381" t="str">
        <f>LEFT(B1381,13)</f>
        <v>Ford-Trimotor</v>
      </c>
      <c r="E1381" t="str">
        <f>MID(B1381,17,100)</f>
        <v>NewGuinea</v>
      </c>
      <c r="F1381" s="3">
        <v>0</v>
      </c>
      <c r="G1381" t="s">
        <v>1584</v>
      </c>
    </row>
    <row r="1382" spans="1:7" x14ac:dyDescent="0.35">
      <c r="A1382" t="s">
        <v>1636</v>
      </c>
      <c r="B1382" t="s">
        <v>527</v>
      </c>
      <c r="C1382" t="s">
        <v>12</v>
      </c>
      <c r="D1382" t="str">
        <f>LEFT(B1382,13)</f>
        <v>Ford-Trimotor</v>
      </c>
      <c r="E1382" t="str">
        <f>MID(B1382,17,100)</f>
        <v>BlackFord</v>
      </c>
      <c r="F1382" s="3">
        <v>0</v>
      </c>
      <c r="G1382" t="s">
        <v>1584</v>
      </c>
    </row>
    <row r="1383" spans="1:7" x14ac:dyDescent="0.35">
      <c r="A1383" t="s">
        <v>1636</v>
      </c>
      <c r="B1383" t="s">
        <v>528</v>
      </c>
      <c r="C1383" t="s">
        <v>12</v>
      </c>
      <c r="D1383" t="str">
        <f>LEFT(B1383,13)</f>
        <v>Ford-Trimotor</v>
      </c>
      <c r="E1383" t="str">
        <f>MID(B1383,17,100)</f>
        <v>EmeraldHarbor</v>
      </c>
      <c r="F1383" s="3">
        <v>0</v>
      </c>
      <c r="G1383" t="s">
        <v>1584</v>
      </c>
    </row>
    <row r="1384" spans="1:7" x14ac:dyDescent="0.35">
      <c r="A1384" t="s">
        <v>1636</v>
      </c>
      <c r="B1384" t="s">
        <v>529</v>
      </c>
      <c r="C1384" t="s">
        <v>12</v>
      </c>
      <c r="D1384" t="str">
        <f>LEFT(B1384,13)</f>
        <v>Ford-Trimotor</v>
      </c>
      <c r="E1384" t="str">
        <f>MID(B1384,17,100)</f>
        <v>WorldTravel</v>
      </c>
      <c r="F1384" s="3">
        <v>0</v>
      </c>
      <c r="G1384" t="s">
        <v>1584</v>
      </c>
    </row>
    <row r="1385" spans="1:7" x14ac:dyDescent="0.35">
      <c r="A1385" t="s">
        <v>1636</v>
      </c>
      <c r="B1385" t="s">
        <v>530</v>
      </c>
      <c r="C1385" t="s">
        <v>12</v>
      </c>
      <c r="D1385" t="str">
        <f>LEFT(B1385,13)</f>
        <v>Ford-Trimotor</v>
      </c>
      <c r="E1385" t="str">
        <f>MID(B1385,17,100)</f>
        <v>SpanishRepublic</v>
      </c>
      <c r="F1385" s="3">
        <v>0</v>
      </c>
      <c r="G1385" t="s">
        <v>1584</v>
      </c>
    </row>
    <row r="1386" spans="1:7" x14ac:dyDescent="0.35">
      <c r="A1386" t="s">
        <v>1636</v>
      </c>
      <c r="B1386" t="s">
        <v>635</v>
      </c>
      <c r="C1386" t="s">
        <v>12</v>
      </c>
      <c r="D1386" t="str">
        <f>LEFT(B1386,20)</f>
        <v>Ford-Trimotor-floats</v>
      </c>
      <c r="E1386" t="str">
        <f>MID(B1386,24,100)</f>
        <v>SpanishRepublic</v>
      </c>
      <c r="F1386" s="3">
        <v>0</v>
      </c>
      <c r="G1386" t="s">
        <v>1584</v>
      </c>
    </row>
    <row r="1387" spans="1:7" x14ac:dyDescent="0.35">
      <c r="A1387" t="s">
        <v>1636</v>
      </c>
      <c r="B1387" t="s">
        <v>636</v>
      </c>
      <c r="C1387" t="s">
        <v>12</v>
      </c>
      <c r="D1387" t="str">
        <f>LEFT(B1387,20)</f>
        <v>Ford-Trimotor-floats</v>
      </c>
      <c r="E1387" t="str">
        <f>MID(B1387,24,100)</f>
        <v>NewGuinea</v>
      </c>
      <c r="F1387" s="3">
        <v>0</v>
      </c>
      <c r="G1387" t="s">
        <v>1584</v>
      </c>
    </row>
    <row r="1388" spans="1:7" x14ac:dyDescent="0.35">
      <c r="A1388" t="s">
        <v>1636</v>
      </c>
      <c r="B1388" t="s">
        <v>637</v>
      </c>
      <c r="C1388" t="s">
        <v>12</v>
      </c>
      <c r="D1388" t="str">
        <f>LEFT(B1388,20)</f>
        <v>Ford-Trimotor-floats</v>
      </c>
      <c r="E1388" t="str">
        <f>MID(B1388,24,100)</f>
        <v>BlackFord</v>
      </c>
      <c r="F1388" s="3">
        <v>0</v>
      </c>
      <c r="G1388" t="s">
        <v>1584</v>
      </c>
    </row>
    <row r="1389" spans="1:7" x14ac:dyDescent="0.35">
      <c r="A1389" t="s">
        <v>1636</v>
      </c>
      <c r="B1389" t="s">
        <v>638</v>
      </c>
      <c r="C1389" t="s">
        <v>12</v>
      </c>
      <c r="D1389" t="str">
        <f>LEFT(B1389,20)</f>
        <v>Ford-Trimotor-floats</v>
      </c>
      <c r="E1389" t="str">
        <f>MID(B1389,24,100)</f>
        <v>EmeraldHarbor</v>
      </c>
      <c r="F1389" s="3">
        <v>0</v>
      </c>
      <c r="G1389" t="s">
        <v>1584</v>
      </c>
    </row>
    <row r="1390" spans="1:7" x14ac:dyDescent="0.35">
      <c r="A1390" t="s">
        <v>1636</v>
      </c>
      <c r="B1390" t="s">
        <v>639</v>
      </c>
      <c r="C1390" t="s">
        <v>12</v>
      </c>
      <c r="D1390" t="str">
        <f>LEFT(B1390,20)</f>
        <v>Ford-Trimotor-floats</v>
      </c>
      <c r="E1390" t="str">
        <f>MID(B1390,24,100)</f>
        <v>WorldTravel</v>
      </c>
      <c r="F1390" s="3">
        <v>0</v>
      </c>
      <c r="G1390" t="s">
        <v>1584</v>
      </c>
    </row>
    <row r="1391" spans="1:7" x14ac:dyDescent="0.35">
      <c r="A1391" t="s">
        <v>1636</v>
      </c>
      <c r="B1391" t="s">
        <v>464</v>
      </c>
      <c r="C1391" t="s">
        <v>12</v>
      </c>
      <c r="D1391" t="str">
        <f>LEFT(B1391,18)</f>
        <v>Ford-Trimotor-skis</v>
      </c>
      <c r="E1391" t="str">
        <f>MID(B1391,22,100)</f>
        <v>EmeraldHarbor</v>
      </c>
      <c r="F1391" s="3">
        <v>0</v>
      </c>
      <c r="G1391" t="s">
        <v>1584</v>
      </c>
    </row>
    <row r="1392" spans="1:7" x14ac:dyDescent="0.35">
      <c r="A1392" t="s">
        <v>1636</v>
      </c>
      <c r="B1392" t="s">
        <v>465</v>
      </c>
      <c r="C1392" t="s">
        <v>12</v>
      </c>
      <c r="D1392" t="str">
        <f>LEFT(B1392,18)</f>
        <v>Ford-Trimotor-skis</v>
      </c>
      <c r="E1392" t="str">
        <f>MID(B1392,22,100)</f>
        <v>SpanishRepublic</v>
      </c>
      <c r="F1392" s="3">
        <v>0</v>
      </c>
      <c r="G1392" t="s">
        <v>1584</v>
      </c>
    </row>
    <row r="1393" spans="1:7" x14ac:dyDescent="0.35">
      <c r="A1393" t="s">
        <v>1636</v>
      </c>
      <c r="B1393" t="s">
        <v>466</v>
      </c>
      <c r="C1393" t="s">
        <v>12</v>
      </c>
      <c r="D1393" t="str">
        <f>LEFT(B1393,18)</f>
        <v>Ford-Trimotor-skis</v>
      </c>
      <c r="E1393" t="str">
        <f>MID(B1393,22,100)</f>
        <v>WorldTravel</v>
      </c>
      <c r="F1393" s="3">
        <v>0</v>
      </c>
      <c r="G1393" t="s">
        <v>1584</v>
      </c>
    </row>
    <row r="1394" spans="1:7" x14ac:dyDescent="0.35">
      <c r="A1394" t="s">
        <v>1636</v>
      </c>
      <c r="B1394" t="s">
        <v>467</v>
      </c>
      <c r="C1394" t="s">
        <v>12</v>
      </c>
      <c r="D1394" t="str">
        <f>LEFT(B1394,18)</f>
        <v>Ford-Trimotor-skis</v>
      </c>
      <c r="E1394" t="str">
        <f>MID(B1394,22,100)</f>
        <v>BlackFord</v>
      </c>
      <c r="F1394" s="3">
        <v>0</v>
      </c>
      <c r="G1394" t="s">
        <v>1584</v>
      </c>
    </row>
    <row r="1395" spans="1:7" x14ac:dyDescent="0.35">
      <c r="A1395" t="s">
        <v>1636</v>
      </c>
      <c r="B1395" t="s">
        <v>468</v>
      </c>
      <c r="C1395" t="s">
        <v>12</v>
      </c>
      <c r="D1395" t="str">
        <f>LEFT(B1395,18)</f>
        <v>Ford-Trimotor-skis</v>
      </c>
      <c r="E1395" t="str">
        <f>MID(B1395,22,100)</f>
        <v>NewGuinea</v>
      </c>
      <c r="F1395" s="3">
        <v>0</v>
      </c>
      <c r="G1395" t="s">
        <v>1584</v>
      </c>
    </row>
    <row r="1396" spans="1:7" x14ac:dyDescent="0.35">
      <c r="A1396" t="s">
        <v>1635</v>
      </c>
      <c r="B1396" t="s">
        <v>1024</v>
      </c>
      <c r="C1396" t="s">
        <v>86</v>
      </c>
      <c r="D1396" t="str">
        <f>LEFT(B1396,11)</f>
        <v>Fokker FVII</v>
      </c>
      <c r="E1396" t="str">
        <f>MID(B1396,13,100)</f>
        <v>COMMON</v>
      </c>
      <c r="F1396" s="3">
        <v>0</v>
      </c>
      <c r="G1396" t="s">
        <v>1575</v>
      </c>
    </row>
    <row r="1397" spans="1:7" x14ac:dyDescent="0.35">
      <c r="A1397" t="s">
        <v>1635</v>
      </c>
      <c r="B1397" t="s">
        <v>622</v>
      </c>
      <c r="C1397" t="s">
        <v>86</v>
      </c>
      <c r="D1397" t="str">
        <f>LEFT(B1397,12)</f>
        <v>Fokker FVIIa</v>
      </c>
      <c r="E1397" t="str">
        <f>MID(B1397,14,100)</f>
        <v>KLM</v>
      </c>
      <c r="F1397" s="3">
        <v>0</v>
      </c>
      <c r="G1397" t="s">
        <v>1584</v>
      </c>
    </row>
    <row r="1398" spans="1:7" x14ac:dyDescent="0.35">
      <c r="A1398" t="s">
        <v>1635</v>
      </c>
      <c r="B1398" t="s">
        <v>85</v>
      </c>
      <c r="C1398" t="s">
        <v>86</v>
      </c>
      <c r="D1398" t="str">
        <f>LEFT(B1398,12)</f>
        <v>Fokker FVIIb</v>
      </c>
      <c r="E1398" t="str">
        <f>MID(B1398,14,100)</f>
        <v>Modern AVC</v>
      </c>
      <c r="F1398" s="3">
        <v>0</v>
      </c>
      <c r="G1398" t="s">
        <v>1584</v>
      </c>
    </row>
    <row r="1399" spans="1:7" x14ac:dyDescent="0.35">
      <c r="A1399" t="s">
        <v>1635</v>
      </c>
      <c r="B1399" t="s">
        <v>87</v>
      </c>
      <c r="C1399" t="s">
        <v>86</v>
      </c>
      <c r="D1399" t="str">
        <f>LEFT(B1399,12)</f>
        <v>Fokker FVIIb</v>
      </c>
      <c r="E1399" t="str">
        <f>MID(B1399,14,100)</f>
        <v>Modern Generic</v>
      </c>
      <c r="F1399" s="3">
        <v>0</v>
      </c>
      <c r="G1399" t="s">
        <v>1584</v>
      </c>
    </row>
    <row r="1400" spans="1:7" x14ac:dyDescent="0.35">
      <c r="A1400" t="s">
        <v>1635</v>
      </c>
      <c r="B1400" t="s">
        <v>88</v>
      </c>
      <c r="C1400" t="s">
        <v>86</v>
      </c>
      <c r="D1400" t="str">
        <f>LEFT(B1400,12)</f>
        <v>Fokker FVIIb</v>
      </c>
      <c r="E1400" t="str">
        <f>MID(B1400,14,100)</f>
        <v>Modern SC</v>
      </c>
      <c r="F1400" s="3">
        <v>0</v>
      </c>
      <c r="G1400" t="s">
        <v>1584</v>
      </c>
    </row>
    <row r="1401" spans="1:7" x14ac:dyDescent="0.35">
      <c r="A1401" t="s">
        <v>1635</v>
      </c>
      <c r="B1401" t="s">
        <v>89</v>
      </c>
      <c r="C1401" t="s">
        <v>86</v>
      </c>
      <c r="D1401" t="str">
        <f>LEFT(B1401,12)</f>
        <v>Fokker FVIIb</v>
      </c>
      <c r="E1401" t="str">
        <f>MID(B1401,14,100)</f>
        <v>Modern Littoria</v>
      </c>
      <c r="F1401" s="3">
        <v>0</v>
      </c>
      <c r="G1401" t="s">
        <v>1584</v>
      </c>
    </row>
    <row r="1402" spans="1:7" x14ac:dyDescent="0.35">
      <c r="A1402" t="s">
        <v>1635</v>
      </c>
      <c r="B1402" t="s">
        <v>90</v>
      </c>
      <c r="C1402" t="s">
        <v>86</v>
      </c>
      <c r="D1402" t="str">
        <f>LEFT(B1402,12)</f>
        <v>Fokker FVIIb</v>
      </c>
      <c r="E1402" t="str">
        <f>MID(B1402,14,100)</f>
        <v>Modern Sabena</v>
      </c>
      <c r="F1402" s="3">
        <v>0</v>
      </c>
      <c r="G1402" t="s">
        <v>1584</v>
      </c>
    </row>
    <row r="1403" spans="1:7" x14ac:dyDescent="0.35">
      <c r="A1403" t="s">
        <v>1635</v>
      </c>
      <c r="B1403" t="s">
        <v>91</v>
      </c>
      <c r="C1403" t="s">
        <v>86</v>
      </c>
      <c r="D1403" t="str">
        <f>LEFT(B1403,12)</f>
        <v>Fokker FVIIb</v>
      </c>
      <c r="E1403" t="str">
        <f>MID(B1403,14,100)</f>
        <v>Modern LAPE</v>
      </c>
      <c r="F1403" s="3">
        <v>0</v>
      </c>
      <c r="G1403" t="s">
        <v>1584</v>
      </c>
    </row>
    <row r="1404" spans="1:7" x14ac:dyDescent="0.35">
      <c r="A1404" t="s">
        <v>1635</v>
      </c>
      <c r="B1404" t="s">
        <v>92</v>
      </c>
      <c r="C1404" t="s">
        <v>86</v>
      </c>
      <c r="D1404" t="str">
        <f>LEFT(B1404,12)</f>
        <v>Fokker FVIIb</v>
      </c>
      <c r="E1404" t="str">
        <f>MID(B1404,14,100)</f>
        <v>Modern XAC</v>
      </c>
      <c r="F1404" s="3">
        <v>0</v>
      </c>
      <c r="G1404" t="s">
        <v>1584</v>
      </c>
    </row>
    <row r="1405" spans="1:7" x14ac:dyDescent="0.35">
      <c r="A1405" t="s">
        <v>1635</v>
      </c>
      <c r="B1405" t="s">
        <v>93</v>
      </c>
      <c r="C1405" t="s">
        <v>86</v>
      </c>
      <c r="D1405" t="str">
        <f>LEFT(B1405,12)</f>
        <v>Fokker FVIIb</v>
      </c>
      <c r="E1405" t="str">
        <f>MID(B1405,14,100)</f>
        <v>Modern KLM</v>
      </c>
      <c r="F1405" s="3">
        <v>0</v>
      </c>
      <c r="G1405" t="s">
        <v>1584</v>
      </c>
    </row>
    <row r="1406" spans="1:7" x14ac:dyDescent="0.35">
      <c r="A1406" t="s">
        <v>1635</v>
      </c>
      <c r="B1406" t="s">
        <v>616</v>
      </c>
      <c r="C1406" t="s">
        <v>86</v>
      </c>
      <c r="D1406" t="str">
        <f>LEFT(B1406,12)</f>
        <v>Fokker FVIIb</v>
      </c>
      <c r="E1406" t="str">
        <f>MID(B1406,14,100)</f>
        <v>Old Floats FR</v>
      </c>
      <c r="F1406" s="3">
        <v>0</v>
      </c>
      <c r="G1406" t="s">
        <v>1584</v>
      </c>
    </row>
    <row r="1407" spans="1:7" x14ac:dyDescent="0.35">
      <c r="A1407" t="s">
        <v>1635</v>
      </c>
      <c r="B1407" t="s">
        <v>339</v>
      </c>
      <c r="C1407" t="s">
        <v>86</v>
      </c>
      <c r="D1407" t="str">
        <f>LEFT(B1407,13)</f>
        <v xml:space="preserve">Fokker FVIIb </v>
      </c>
      <c r="E1407" t="str">
        <f>MID(B1407,14,100)</f>
        <v>Old SC</v>
      </c>
      <c r="F1407" s="3">
        <v>0</v>
      </c>
      <c r="G1407" t="s">
        <v>1584</v>
      </c>
    </row>
    <row r="1408" spans="1:7" x14ac:dyDescent="0.35">
      <c r="A1408" t="s">
        <v>1635</v>
      </c>
      <c r="B1408" t="s">
        <v>1243</v>
      </c>
      <c r="C1408" t="s">
        <v>86</v>
      </c>
      <c r="D1408" t="str">
        <f>LEFT(B1408,13)</f>
        <v xml:space="preserve">Fokker FVIIb </v>
      </c>
      <c r="E1408" t="str">
        <f>MID(B1408,14,100)</f>
        <v>Old Skis JF</v>
      </c>
      <c r="F1408" s="3">
        <v>0</v>
      </c>
      <c r="G1408" t="s">
        <v>1584</v>
      </c>
    </row>
    <row r="1409" spans="1:7" x14ac:dyDescent="0.35">
      <c r="A1409" t="str">
        <f>CONCATENATE("FS24 Aviators ",D1409)</f>
        <v xml:space="preserve">FS24 Aviators Focke Wulf FW-200 Condor </v>
      </c>
      <c r="B1409" t="s">
        <v>549</v>
      </c>
      <c r="C1409" t="s">
        <v>12</v>
      </c>
      <c r="D1409" t="str">
        <f>LEFT(B1409,25)</f>
        <v xml:space="preserve">Focke Wulf FW-200 Condor </v>
      </c>
      <c r="E1409" t="str">
        <f>MID(B1409,26,100)</f>
        <v>(Passenger)</v>
      </c>
      <c r="F1409" s="3">
        <v>0</v>
      </c>
      <c r="G1409" t="s">
        <v>1584</v>
      </c>
    </row>
    <row r="1410" spans="1:7" x14ac:dyDescent="0.35">
      <c r="A1410" t="str">
        <f>CONCATENATE("FS24 Aviators ",D1410)</f>
        <v xml:space="preserve">FS24 Aviators Focke Wulf FW-200 Condor </v>
      </c>
      <c r="B1410" t="s">
        <v>550</v>
      </c>
      <c r="C1410" t="s">
        <v>12</v>
      </c>
      <c r="D1410" t="str">
        <f>LEFT(B1410,25)</f>
        <v xml:space="preserve">Focke Wulf FW-200 Condor </v>
      </c>
      <c r="E1410" t="str">
        <f>MID(B1410,26,100)</f>
        <v>(Metal)</v>
      </c>
      <c r="F1410" s="3">
        <v>0</v>
      </c>
      <c r="G1410" t="s">
        <v>1584</v>
      </c>
    </row>
    <row r="1411" spans="1:7" x14ac:dyDescent="0.35">
      <c r="A1411" t="str">
        <f>CONCATENATE("FS24 Aviators ",D1411)</f>
        <v xml:space="preserve">FS24 Aviators Focke Wulf FW-200 Condor </v>
      </c>
      <c r="B1411" t="s">
        <v>551</v>
      </c>
      <c r="C1411" t="s">
        <v>12</v>
      </c>
      <c r="D1411" t="str">
        <f>LEFT(B1411,25)</f>
        <v xml:space="preserve">Focke Wulf FW-200 Condor </v>
      </c>
      <c r="E1411" t="str">
        <f>MID(B1411,26,100)</f>
        <v>(Passenger Red)</v>
      </c>
      <c r="F1411" s="3">
        <v>0</v>
      </c>
      <c r="G1411" t="s">
        <v>1584</v>
      </c>
    </row>
    <row r="1412" spans="1:7" x14ac:dyDescent="0.35">
      <c r="A1412" t="str">
        <f>CONCATENATE("FS24 Aviators ",D1412)</f>
        <v>FS24 Aviators Douglas C-47</v>
      </c>
      <c r="B1412" t="s">
        <v>55</v>
      </c>
      <c r="C1412" t="s">
        <v>12</v>
      </c>
      <c r="D1412" t="str">
        <f>LEFT(B1412,12)</f>
        <v>Douglas C-47</v>
      </c>
      <c r="E1412" t="str">
        <f>MID(B1412,14,100)</f>
        <v>M5 Lead</v>
      </c>
      <c r="F1412" s="3">
        <v>0</v>
      </c>
      <c r="G1412" t="s">
        <v>1576</v>
      </c>
    </row>
    <row r="1413" spans="1:7" x14ac:dyDescent="0.35">
      <c r="A1413" t="str">
        <f>CONCATENATE("FS24 Aviators ",D1413)</f>
        <v>FS24 Aviators Douglas C-47</v>
      </c>
      <c r="B1413" t="s">
        <v>56</v>
      </c>
      <c r="C1413" t="s">
        <v>12</v>
      </c>
      <c r="D1413" t="str">
        <f>LEFT(B1413,12)</f>
        <v>Douglas C-47</v>
      </c>
      <c r="E1413" t="str">
        <f>MID(B1413,14,100)</f>
        <v>USN159</v>
      </c>
      <c r="F1413" s="3">
        <v>0</v>
      </c>
      <c r="G1413" t="s">
        <v>1576</v>
      </c>
    </row>
    <row r="1414" spans="1:7" x14ac:dyDescent="0.35">
      <c r="A1414" t="str">
        <f>CONCATENATE("FS24 Aviators ",D1414)</f>
        <v>FS24 Aviators Douglas C-47</v>
      </c>
      <c r="B1414" t="s">
        <v>57</v>
      </c>
      <c r="C1414" t="s">
        <v>12</v>
      </c>
      <c r="D1414" t="str">
        <f>LEFT(B1414,12)</f>
        <v>Douglas C-47</v>
      </c>
      <c r="E1414" t="str">
        <f>MID(B1414,14,100)</f>
        <v>M5</v>
      </c>
      <c r="F1414" s="3">
        <v>0</v>
      </c>
      <c r="G1414" t="s">
        <v>1576</v>
      </c>
    </row>
    <row r="1415" spans="1:7" x14ac:dyDescent="0.35">
      <c r="A1415" t="s">
        <v>1634</v>
      </c>
      <c r="B1415" t="s">
        <v>11</v>
      </c>
      <c r="C1415" t="s">
        <v>12</v>
      </c>
      <c r="D1415" t="str">
        <f>LEFT(B1415,12)</f>
        <v xml:space="preserve">Dornier DoJ </v>
      </c>
      <c r="E1415" t="str">
        <f>MID(B1415,13,100)</f>
        <v>Cabina Aviators Club Livery</v>
      </c>
      <c r="F1415" s="3">
        <v>0</v>
      </c>
      <c r="G1415" t="s">
        <v>1576</v>
      </c>
    </row>
    <row r="1416" spans="1:7" x14ac:dyDescent="0.35">
      <c r="A1416" t="s">
        <v>1634</v>
      </c>
      <c r="B1416" t="s">
        <v>13</v>
      </c>
      <c r="C1416" t="s">
        <v>12</v>
      </c>
      <c r="D1416" t="str">
        <f>LEFT(B1416,12)</f>
        <v xml:space="preserve">Dornier DoJ </v>
      </c>
      <c r="E1416" t="str">
        <f>MID(B1416,13,100)</f>
        <v>Cabina Xbox Aviators Club Livery</v>
      </c>
      <c r="F1416" s="3">
        <v>0</v>
      </c>
      <c r="G1416" t="s">
        <v>1576</v>
      </c>
    </row>
    <row r="1417" spans="1:7" x14ac:dyDescent="0.35">
      <c r="A1417" t="s">
        <v>1634</v>
      </c>
      <c r="B1417" t="s">
        <v>14</v>
      </c>
      <c r="C1417" t="s">
        <v>12</v>
      </c>
      <c r="D1417" t="str">
        <f>LEFT(B1417,12)</f>
        <v xml:space="preserve">Dornier DoJ </v>
      </c>
      <c r="E1417" t="str">
        <f>MID(B1417,13,100)</f>
        <v>Cabina</v>
      </c>
      <c r="F1417" s="3">
        <v>0</v>
      </c>
      <c r="G1417" t="s">
        <v>1576</v>
      </c>
    </row>
    <row r="1418" spans="1:7" x14ac:dyDescent="0.35">
      <c r="A1418" t="s">
        <v>1634</v>
      </c>
      <c r="B1418" t="s">
        <v>640</v>
      </c>
      <c r="C1418" t="s">
        <v>12</v>
      </c>
      <c r="D1418" t="str">
        <f>LEFT(B1418,15)</f>
        <v>Dornier DoJ N25</v>
      </c>
      <c r="E1418" t="str">
        <f>MID(B1418,17,100)</f>
        <v>Aviators Club Livery</v>
      </c>
      <c r="F1418" s="3">
        <v>0</v>
      </c>
      <c r="G1418" t="s">
        <v>1576</v>
      </c>
    </row>
    <row r="1419" spans="1:7" x14ac:dyDescent="0.35">
      <c r="A1419" t="s">
        <v>1634</v>
      </c>
      <c r="B1419" t="s">
        <v>641</v>
      </c>
      <c r="C1419" t="s">
        <v>12</v>
      </c>
      <c r="D1419" t="str">
        <f>LEFT(B1419,15)</f>
        <v>Dornier DoJ N25</v>
      </c>
      <c r="E1419" t="str">
        <f>MID(B1419,17,100)</f>
        <v>(Amundsen Wal)</v>
      </c>
      <c r="F1419" s="3">
        <v>0</v>
      </c>
      <c r="G1419" t="s">
        <v>1576</v>
      </c>
    </row>
    <row r="1420" spans="1:7" x14ac:dyDescent="0.35">
      <c r="A1420" t="s">
        <v>1634</v>
      </c>
      <c r="B1420" t="s">
        <v>642</v>
      </c>
      <c r="C1420" t="s">
        <v>12</v>
      </c>
      <c r="D1420" t="str">
        <f>LEFT(B1420,15)</f>
        <v>Dornier DoJ N25</v>
      </c>
      <c r="E1420" t="str">
        <f>MID(B1420,17,100)</f>
        <v>Xbox Aviators Club Livery</v>
      </c>
      <c r="F1420" s="3">
        <v>0</v>
      </c>
      <c r="G1420" t="s">
        <v>1576</v>
      </c>
    </row>
    <row r="1421" spans="1:7" x14ac:dyDescent="0.35">
      <c r="A1421" t="s">
        <v>1634</v>
      </c>
      <c r="B1421" t="s">
        <v>232</v>
      </c>
      <c r="C1421" t="s">
        <v>12</v>
      </c>
      <c r="D1421" t="str">
        <f>LEFT(B1421,23)</f>
        <v>Dornier DoJ Plus Ultra</v>
      </c>
      <c r="E1421" t="s">
        <v>1579</v>
      </c>
      <c r="F1421" s="3">
        <v>0</v>
      </c>
      <c r="G1421" t="s">
        <v>1576</v>
      </c>
    </row>
    <row r="1422" spans="1:7" x14ac:dyDescent="0.35">
      <c r="A1422" t="s">
        <v>1634</v>
      </c>
      <c r="B1422" t="s">
        <v>230</v>
      </c>
      <c r="C1422" t="s">
        <v>12</v>
      </c>
      <c r="D1422" t="str">
        <f>LEFT(B1422,23)</f>
        <v xml:space="preserve">Dornier DoJ Plus Ultra </v>
      </c>
      <c r="E1422" t="str">
        <f>MID(B1422,24,100)</f>
        <v>Xbox Aviators Club Livery</v>
      </c>
      <c r="F1422" s="3">
        <v>0</v>
      </c>
      <c r="G1422" t="s">
        <v>1576</v>
      </c>
    </row>
    <row r="1423" spans="1:7" x14ac:dyDescent="0.35">
      <c r="A1423" t="s">
        <v>1634</v>
      </c>
      <c r="B1423" t="s">
        <v>231</v>
      </c>
      <c r="C1423" t="s">
        <v>12</v>
      </c>
      <c r="D1423" t="str">
        <f>LEFT(B1423,23)</f>
        <v xml:space="preserve">Dornier DoJ Plus Ultra </v>
      </c>
      <c r="E1423" t="str">
        <f>MID(B1423,24,100)</f>
        <v>Aviators Club Livery</v>
      </c>
      <c r="F1423" s="3">
        <v>0</v>
      </c>
      <c r="G1423" t="s">
        <v>1576</v>
      </c>
    </row>
    <row r="1424" spans="1:7" x14ac:dyDescent="0.35">
      <c r="A1424" t="str">
        <f>CONCATENATE("FS24 Aviators ",D1424)</f>
        <v>FS24 Aviators Dornier Do-31</v>
      </c>
      <c r="B1424" t="s">
        <v>106</v>
      </c>
      <c r="C1424" t="s">
        <v>12</v>
      </c>
      <c r="D1424" t="str">
        <f>LEFT(B1424,13)</f>
        <v>Dornier Do-31</v>
      </c>
      <c r="E1424" t="str">
        <f>MID(B1424,15,100)</f>
        <v>E3 Experimental</v>
      </c>
      <c r="F1424" s="3">
        <v>0</v>
      </c>
      <c r="G1424" t="s">
        <v>1580</v>
      </c>
    </row>
    <row r="1425" spans="1:7" x14ac:dyDescent="0.35">
      <c r="A1425" t="str">
        <f>CONCATENATE("FS24 Aviators ",D1425)</f>
        <v>FS24 Aviators Dornier Do-31</v>
      </c>
      <c r="B1425" t="s">
        <v>107</v>
      </c>
      <c r="C1425" t="s">
        <v>12</v>
      </c>
      <c r="D1425" t="str">
        <f>LEFT(B1425,13)</f>
        <v>Dornier Do-31</v>
      </c>
      <c r="E1425" t="str">
        <f>MID(B1425,15,100)</f>
        <v>WOODLAND CAMO</v>
      </c>
      <c r="F1425" s="3">
        <v>0</v>
      </c>
      <c r="G1425" t="s">
        <v>1580</v>
      </c>
    </row>
    <row r="1426" spans="1:7" x14ac:dyDescent="0.35">
      <c r="A1426" t="str">
        <f>CONCATENATE("FS24 Aviators ",D1426)</f>
        <v>FS24 Aviators Dornier Do-31</v>
      </c>
      <c r="B1426" t="s">
        <v>108</v>
      </c>
      <c r="C1426" t="s">
        <v>12</v>
      </c>
      <c r="D1426" t="str">
        <f>LEFT(B1426,13)</f>
        <v>Dornier Do-31</v>
      </c>
      <c r="E1426" t="str">
        <f>MID(B1426,15,100)</f>
        <v>AIR FORCE OLIVE GREEN CAMO</v>
      </c>
      <c r="F1426" s="3">
        <v>0</v>
      </c>
      <c r="G1426" t="s">
        <v>1580</v>
      </c>
    </row>
    <row r="1427" spans="1:7" x14ac:dyDescent="0.35">
      <c r="A1427" t="str">
        <f>CONCATENATE("FS24 Aviators ",D1427)</f>
        <v>FS24 Aviators Dornier Do-31</v>
      </c>
      <c r="B1427" t="s">
        <v>109</v>
      </c>
      <c r="C1427" t="s">
        <v>12</v>
      </c>
      <c r="D1427" t="str">
        <f>LEFT(B1427,13)</f>
        <v>Dornier Do-31</v>
      </c>
      <c r="E1427" t="str">
        <f>MID(B1427,15,100)</f>
        <v>Aviators Club Livery</v>
      </c>
      <c r="F1427" s="3">
        <v>0</v>
      </c>
      <c r="G1427" t="s">
        <v>1580</v>
      </c>
    </row>
    <row r="1428" spans="1:7" x14ac:dyDescent="0.35">
      <c r="A1428" t="str">
        <f>CONCATENATE("FS24 Aviators ",D1428)</f>
        <v>FS24 Aviators Dornier Do-31</v>
      </c>
      <c r="B1428" t="s">
        <v>110</v>
      </c>
      <c r="C1428" t="s">
        <v>12</v>
      </c>
      <c r="D1428" t="str">
        <f>LEFT(B1428,13)</f>
        <v>Dornier Do-31</v>
      </c>
      <c r="E1428" t="str">
        <f>MID(B1428,15,100)</f>
        <v>Xbox Aviators Club Livery</v>
      </c>
      <c r="F1428" s="3">
        <v>0</v>
      </c>
      <c r="G1428" t="s">
        <v>1580</v>
      </c>
    </row>
    <row r="1429" spans="1:7" x14ac:dyDescent="0.35">
      <c r="A1429" t="str">
        <f>CONCATENATE("FS24 Aviators ",D1429)</f>
        <v>FS24 Aviators Dornier Do-31</v>
      </c>
      <c r="B1429" t="s">
        <v>111</v>
      </c>
      <c r="C1429" t="s">
        <v>12</v>
      </c>
      <c r="D1429" t="str">
        <f>LEFT(B1429,13)</f>
        <v>Dornier Do-31</v>
      </c>
      <c r="E1429" t="str">
        <f>MID(B1429,15,100)</f>
        <v>E1 Experimental</v>
      </c>
      <c r="F1429" s="3">
        <v>0</v>
      </c>
      <c r="G1429" t="s">
        <v>1580</v>
      </c>
    </row>
    <row r="1430" spans="1:7" x14ac:dyDescent="0.35">
      <c r="A1430" t="str">
        <f>CONCATENATE("FS24 Aviators ",D1430)</f>
        <v>FS24 Aviators Dornier Do-31</v>
      </c>
      <c r="B1430" t="s">
        <v>112</v>
      </c>
      <c r="C1430" t="s">
        <v>12</v>
      </c>
      <c r="D1430" t="str">
        <f>LEFT(B1430,13)</f>
        <v>Dornier Do-31</v>
      </c>
      <c r="E1430" t="str">
        <f>MID(B1430,15,100)</f>
        <v>Marine Search &amp; Rescue</v>
      </c>
      <c r="F1430" s="3">
        <v>0</v>
      </c>
      <c r="G1430" t="s">
        <v>1580</v>
      </c>
    </row>
    <row r="1431" spans="1:7" x14ac:dyDescent="0.35">
      <c r="A1431" t="str">
        <f>CONCATENATE("FS24 Aviators ",D1431)</f>
        <v>FS24 Aviators Dornier Do X</v>
      </c>
      <c r="B1431" t="s">
        <v>1360</v>
      </c>
      <c r="C1431" t="s">
        <v>12</v>
      </c>
      <c r="D1431" t="str">
        <f>LEFT(B1431,26)</f>
        <v>Dornier Do X</v>
      </c>
      <c r="E1431" t="s">
        <v>1579</v>
      </c>
      <c r="F1431" s="3">
        <v>0</v>
      </c>
      <c r="G1431" t="s">
        <v>1584</v>
      </c>
    </row>
    <row r="1432" spans="1:7" x14ac:dyDescent="0.35">
      <c r="A1432" t="str">
        <f>CONCATENATE("FS24 Aviators ",D1432)</f>
        <v>FS24 Aviators DHC-4 Caribou</v>
      </c>
      <c r="B1432" t="s">
        <v>58</v>
      </c>
      <c r="C1432" t="s">
        <v>12</v>
      </c>
      <c r="D1432" t="str">
        <f>LEFT(B1432,13)</f>
        <v>DHC-4 Caribou</v>
      </c>
      <c r="E1432" t="str">
        <f>MID(B1432,15,100)</f>
        <v>Camo2</v>
      </c>
      <c r="F1432" s="3">
        <v>0</v>
      </c>
      <c r="G1432" t="s">
        <v>1576</v>
      </c>
    </row>
    <row r="1433" spans="1:7" x14ac:dyDescent="0.35">
      <c r="A1433" t="str">
        <f>CONCATENATE("FS24 Aviators ",D1433)</f>
        <v>FS24 Aviators DHC-4 Caribou</v>
      </c>
      <c r="B1433" t="s">
        <v>59</v>
      </c>
      <c r="C1433" t="s">
        <v>12</v>
      </c>
      <c r="D1433" t="str">
        <f>LEFT(B1433,13)</f>
        <v>DHC-4 Caribou</v>
      </c>
      <c r="E1433" t="str">
        <f>MID(B1433,15,100)</f>
        <v>Blue with Red Stripe</v>
      </c>
      <c r="F1433" s="3">
        <v>0</v>
      </c>
      <c r="G1433" t="s">
        <v>1576</v>
      </c>
    </row>
    <row r="1434" spans="1:7" x14ac:dyDescent="0.35">
      <c r="A1434" t="str">
        <f>CONCATENATE("FS24 Aviators ",D1434)</f>
        <v>FS24 Aviators DHC-4 Caribou</v>
      </c>
      <c r="B1434" t="s">
        <v>60</v>
      </c>
      <c r="C1434" t="s">
        <v>12</v>
      </c>
      <c r="D1434" t="str">
        <f>LEFT(B1434,13)</f>
        <v>DHC-4 Caribou</v>
      </c>
      <c r="E1434" t="str">
        <f>MID(B1434,15,100)</f>
        <v>Blue with White and Red</v>
      </c>
      <c r="F1434" s="3">
        <v>0</v>
      </c>
      <c r="G1434" t="s">
        <v>1576</v>
      </c>
    </row>
    <row r="1435" spans="1:7" x14ac:dyDescent="0.35">
      <c r="A1435" t="str">
        <f>CONCATENATE("FS24 Aviators ",D1435)</f>
        <v>FS24 Aviators DHC-4 Caribou</v>
      </c>
      <c r="B1435" t="s">
        <v>61</v>
      </c>
      <c r="C1435" t="s">
        <v>12</v>
      </c>
      <c r="D1435" t="str">
        <f>LEFT(B1435,13)</f>
        <v>DHC-4 Caribou</v>
      </c>
      <c r="E1435" t="str">
        <f>MID(B1435,15,100)</f>
        <v>White</v>
      </c>
      <c r="F1435" s="3">
        <v>0</v>
      </c>
      <c r="G1435" t="s">
        <v>1576</v>
      </c>
    </row>
    <row r="1436" spans="1:7" x14ac:dyDescent="0.35">
      <c r="A1436" t="str">
        <f>CONCATENATE("FS24 Aviators ",D1436)</f>
        <v>FS24 Aviators DHC-4 Caribou</v>
      </c>
      <c r="B1436" t="s">
        <v>62</v>
      </c>
      <c r="C1436" t="s">
        <v>12</v>
      </c>
      <c r="D1436" t="str">
        <f>LEFT(B1436,13)</f>
        <v>DHC-4 Caribou</v>
      </c>
      <c r="E1436" t="str">
        <f>MID(B1436,15,100)</f>
        <v>Blue with Yellow Stripe</v>
      </c>
      <c r="F1436" s="3">
        <v>0</v>
      </c>
      <c r="G1436" t="s">
        <v>1576</v>
      </c>
    </row>
    <row r="1437" spans="1:7" x14ac:dyDescent="0.35">
      <c r="A1437" t="str">
        <f>CONCATENATE("FS24 Aviators ",D1437)</f>
        <v>FS24 Aviators DHC-4 Caribou</v>
      </c>
      <c r="B1437" t="s">
        <v>63</v>
      </c>
      <c r="C1437" t="s">
        <v>12</v>
      </c>
      <c r="D1437" t="str">
        <f>LEFT(B1437,13)</f>
        <v>DHC-4 Caribou</v>
      </c>
      <c r="E1437" t="s">
        <v>1579</v>
      </c>
      <c r="F1437" s="3">
        <v>0</v>
      </c>
      <c r="G1437" t="s">
        <v>1576</v>
      </c>
    </row>
    <row r="1438" spans="1:7" x14ac:dyDescent="0.35">
      <c r="A1438" t="str">
        <f>CONCATENATE("FS24 Aviators ",D1438)</f>
        <v>FS24 Aviators DHC-4 Caribou</v>
      </c>
      <c r="B1438" t="s">
        <v>64</v>
      </c>
      <c r="C1438" t="s">
        <v>12</v>
      </c>
      <c r="D1438" t="str">
        <f>LEFT(B1438,13)</f>
        <v>DHC-4 Caribou</v>
      </c>
      <c r="E1438" t="str">
        <f>MID(B1438,15,100)</f>
        <v>Camo1</v>
      </c>
      <c r="F1438" s="3">
        <v>0</v>
      </c>
      <c r="G1438" t="s">
        <v>1576</v>
      </c>
    </row>
    <row r="1439" spans="1:7" x14ac:dyDescent="0.35">
      <c r="A1439" t="str">
        <f>CONCATENATE("FS24 Aviators ",D1439)</f>
        <v>FS24 Aviators Curtiss C46 Commando</v>
      </c>
      <c r="B1439" t="s">
        <v>98</v>
      </c>
      <c r="C1439" t="s">
        <v>12</v>
      </c>
      <c r="D1439" t="str">
        <f>LEFT(B1439,20)</f>
        <v>Curtiss C46 Commando</v>
      </c>
      <c r="E1439" t="str">
        <f>MID(B1439,22,100)</f>
        <v>USN2</v>
      </c>
      <c r="F1439" s="3">
        <v>0</v>
      </c>
      <c r="G1439" t="s">
        <v>1576</v>
      </c>
    </row>
    <row r="1440" spans="1:7" x14ac:dyDescent="0.35">
      <c r="A1440" t="str">
        <f>CONCATENATE("FS24 Aviators ",D1440)</f>
        <v>FS24 Aviators Curtiss C46 Commando</v>
      </c>
      <c r="B1440" t="s">
        <v>99</v>
      </c>
      <c r="C1440" t="s">
        <v>12</v>
      </c>
      <c r="D1440" t="str">
        <f>LEFT(B1440,20)</f>
        <v>Curtiss C46 Commando</v>
      </c>
      <c r="E1440" t="str">
        <f>MID(B1440,22,100)</f>
        <v>JASDF</v>
      </c>
      <c r="F1440" s="3">
        <v>0</v>
      </c>
      <c r="G1440" t="s">
        <v>1576</v>
      </c>
    </row>
    <row r="1441" spans="1:7" x14ac:dyDescent="0.35">
      <c r="A1441" t="str">
        <f>CONCATENATE("FS24 Aviators ",D1441)</f>
        <v>FS24 Aviators Curtiss C46 Commando</v>
      </c>
      <c r="B1441" t="s">
        <v>100</v>
      </c>
      <c r="C1441" t="s">
        <v>12</v>
      </c>
      <c r="D1441" t="str">
        <f>LEFT(B1441,20)</f>
        <v>Curtiss C46 Commando</v>
      </c>
      <c r="E1441" t="str">
        <f>MID(B1441,22,100)</f>
        <v>BLUES</v>
      </c>
      <c r="F1441" s="3">
        <v>0</v>
      </c>
      <c r="G1441" t="s">
        <v>1576</v>
      </c>
    </row>
    <row r="1442" spans="1:7" x14ac:dyDescent="0.35">
      <c r="A1442" t="str">
        <f>CONCATENATE("FS24 Aviators ",D1442)</f>
        <v>FS24 Aviators Curtiss C46 Commando</v>
      </c>
      <c r="B1442" t="s">
        <v>101</v>
      </c>
      <c r="C1442" t="s">
        <v>12</v>
      </c>
      <c r="D1442" t="str">
        <f>LEFT(B1442,20)</f>
        <v>Curtiss C46 Commando</v>
      </c>
      <c r="E1442" t="str">
        <f>MID(B1442,22,100)</f>
        <v>OD</v>
      </c>
      <c r="F1442" s="3">
        <v>0</v>
      </c>
      <c r="G1442" t="s">
        <v>1576</v>
      </c>
    </row>
    <row r="1443" spans="1:7" x14ac:dyDescent="0.35">
      <c r="A1443" t="str">
        <f>CONCATENATE("FS24 Aviators ",D1443)</f>
        <v>FS24 Aviators CG-4A Waco</v>
      </c>
      <c r="B1443" t="s">
        <v>1321</v>
      </c>
      <c r="C1443" t="s">
        <v>12</v>
      </c>
      <c r="D1443" t="s">
        <v>1600</v>
      </c>
      <c r="E1443" t="s">
        <v>1579</v>
      </c>
      <c r="F1443" s="3">
        <v>0</v>
      </c>
      <c r="G1443" t="s">
        <v>1581</v>
      </c>
    </row>
    <row r="1444" spans="1:7" x14ac:dyDescent="0.35">
      <c r="A1444" t="str">
        <f>CONCATENATE("FS24 Aviators ",D1444)</f>
        <v xml:space="preserve">FS24 Aviators Cessna T207A Stationair 8 II </v>
      </c>
      <c r="B1444" t="s">
        <v>18</v>
      </c>
      <c r="C1444" t="s">
        <v>12</v>
      </c>
      <c r="D1444" t="str">
        <f>LEFT(B1444,29)</f>
        <v xml:space="preserve">Cessna T207A Stationair 8 II </v>
      </c>
      <c r="E1444" t="str">
        <f>MID(B1444,30,100)</f>
        <v>Skydiving 03</v>
      </c>
      <c r="F1444" s="3">
        <v>0</v>
      </c>
      <c r="G1444" t="s">
        <v>1575</v>
      </c>
    </row>
    <row r="1445" spans="1:7" x14ac:dyDescent="0.35">
      <c r="A1445" t="str">
        <f>CONCATENATE("FS24 Aviators ",D1445)</f>
        <v xml:space="preserve">FS24 Aviators Cessna T207A Stationair 8 II </v>
      </c>
      <c r="B1445" t="s">
        <v>19</v>
      </c>
      <c r="C1445" t="s">
        <v>12</v>
      </c>
      <c r="D1445" t="str">
        <f>LEFT(B1445,29)</f>
        <v xml:space="preserve">Cessna T207A Stationair 8 II </v>
      </c>
      <c r="E1445" t="str">
        <f>MID(B1445,30,100)</f>
        <v>Skydiving Xbox Aviators Club Livery</v>
      </c>
      <c r="F1445" s="3">
        <v>0</v>
      </c>
      <c r="G1445" t="s">
        <v>1575</v>
      </c>
    </row>
    <row r="1446" spans="1:7" x14ac:dyDescent="0.35">
      <c r="A1446" t="str">
        <f>CONCATENATE("FS24 Aviators ",D1446)</f>
        <v xml:space="preserve">FS24 Aviators Cessna T207A Stationair 8 II </v>
      </c>
      <c r="B1446" t="s">
        <v>20</v>
      </c>
      <c r="C1446" t="s">
        <v>12</v>
      </c>
      <c r="D1446" t="str">
        <f>LEFT(B1446,29)</f>
        <v xml:space="preserve">Cessna T207A Stationair 8 II </v>
      </c>
      <c r="E1446" t="str">
        <f>MID(B1446,30,100)</f>
        <v>Skydiving 02</v>
      </c>
      <c r="F1446" s="3">
        <v>0</v>
      </c>
      <c r="G1446" t="s">
        <v>1575</v>
      </c>
    </row>
    <row r="1447" spans="1:7" x14ac:dyDescent="0.35">
      <c r="A1447" t="str">
        <f>CONCATENATE("FS24 Aviators ",D1447)</f>
        <v xml:space="preserve">FS24 Aviators Cessna T207A Stationair 8 II </v>
      </c>
      <c r="B1447" t="s">
        <v>21</v>
      </c>
      <c r="C1447" t="s">
        <v>12</v>
      </c>
      <c r="D1447" t="str">
        <f>LEFT(B1447,29)</f>
        <v xml:space="preserve">Cessna T207A Stationair 8 II </v>
      </c>
      <c r="E1447" t="str">
        <f>MID(B1447,30,100)</f>
        <v>Skydiving Aviators Club Livery</v>
      </c>
      <c r="F1447" s="3">
        <v>0</v>
      </c>
      <c r="G1447" t="s">
        <v>1575</v>
      </c>
    </row>
    <row r="1448" spans="1:7" x14ac:dyDescent="0.35">
      <c r="A1448" t="str">
        <f>CONCATENATE("FS24 Aviators ",D1448)</f>
        <v xml:space="preserve">FS24 Aviators Cessna T207A Stationair 8 II </v>
      </c>
      <c r="B1448" t="s">
        <v>22</v>
      </c>
      <c r="C1448" t="s">
        <v>12</v>
      </c>
      <c r="D1448" t="str">
        <f>LEFT(B1448,29)</f>
        <v xml:space="preserve">Cessna T207A Stationair 8 II </v>
      </c>
      <c r="E1448" t="str">
        <f>MID(B1448,30,100)</f>
        <v>Skydiving 01</v>
      </c>
      <c r="F1448" s="3">
        <v>0</v>
      </c>
      <c r="G1448" t="s">
        <v>1575</v>
      </c>
    </row>
    <row r="1449" spans="1:7" x14ac:dyDescent="0.35">
      <c r="A1449" t="str">
        <f>CONCATENATE("FS24 Aviators ",D1449)</f>
        <v xml:space="preserve">FS24 Aviators Cessna T207A Stationair 8 II </v>
      </c>
      <c r="B1449" t="s">
        <v>23</v>
      </c>
      <c r="C1449" t="s">
        <v>12</v>
      </c>
      <c r="D1449" t="str">
        <f>LEFT(B1449,29)</f>
        <v xml:space="preserve">Cessna T207A Stationair 8 II </v>
      </c>
      <c r="E1449" t="str">
        <f>MID(B1449,30,100)</f>
        <v>Skydiving 04</v>
      </c>
      <c r="F1449" s="3">
        <v>0</v>
      </c>
      <c r="G1449" t="s">
        <v>1575</v>
      </c>
    </row>
    <row r="1450" spans="1:7" x14ac:dyDescent="0.35">
      <c r="A1450" t="str">
        <f>CONCATENATE("FS24 Aviators ",D1450)</f>
        <v xml:space="preserve">FS24 Aviators Cessna T207A Stationair 8 II </v>
      </c>
      <c r="B1450" t="s">
        <v>24</v>
      </c>
      <c r="C1450" t="s">
        <v>12</v>
      </c>
      <c r="D1450" t="str">
        <f>LEFT(B1450,29)</f>
        <v xml:space="preserve">Cessna T207A Stationair 8 II </v>
      </c>
      <c r="E1450" t="str">
        <f>MID(B1450,30,100)</f>
        <v>Skydiving White</v>
      </c>
      <c r="F1450" s="3">
        <v>0</v>
      </c>
      <c r="G1450" t="s">
        <v>1575</v>
      </c>
    </row>
    <row r="1451" spans="1:7" x14ac:dyDescent="0.35">
      <c r="A1451" t="str">
        <f>CONCATENATE("FS24 Aviators ",D1451)</f>
        <v xml:space="preserve">FS24 Aviators Cessna T207A Stationair 8 II </v>
      </c>
      <c r="B1451" t="s">
        <v>25</v>
      </c>
      <c r="C1451" t="s">
        <v>12</v>
      </c>
      <c r="D1451" t="str">
        <f>LEFT(B1451,29)</f>
        <v xml:space="preserve">Cessna T207A Stationair 8 II </v>
      </c>
      <c r="E1451" t="str">
        <f>MID(B1451,30,100)</f>
        <v>Skydiving 05</v>
      </c>
      <c r="F1451" s="3">
        <v>0</v>
      </c>
      <c r="G1451" t="s">
        <v>1575</v>
      </c>
    </row>
    <row r="1452" spans="1:7" x14ac:dyDescent="0.35">
      <c r="A1452" t="str">
        <f>CONCATENATE("FS24 Aviators ",D1452)</f>
        <v>FS24 Aviators Cessna T207A Stationair 8 II</v>
      </c>
      <c r="B1452" t="s">
        <v>222</v>
      </c>
      <c r="C1452" t="s">
        <v>12</v>
      </c>
      <c r="D1452" t="str">
        <f>LEFT(B1452,28)</f>
        <v>Cessna T207A Stationair 8 II</v>
      </c>
      <c r="E1452" t="str">
        <f>MID(B1452,30,100)</f>
        <v>Cargo 01</v>
      </c>
      <c r="F1452" s="3">
        <v>0</v>
      </c>
      <c r="G1452" t="s">
        <v>1575</v>
      </c>
    </row>
    <row r="1453" spans="1:7" x14ac:dyDescent="0.35">
      <c r="A1453" t="str">
        <f>CONCATENATE("FS24 Aviators ",D1453)</f>
        <v>FS24 Aviators Cessna T207A Stationair 8 II</v>
      </c>
      <c r="B1453" t="s">
        <v>223</v>
      </c>
      <c r="C1453" t="s">
        <v>12</v>
      </c>
      <c r="D1453" t="str">
        <f>LEFT(B1453,28)</f>
        <v>Cessna T207A Stationair 8 II</v>
      </c>
      <c r="E1453" t="str">
        <f>MID(B1453,30,100)</f>
        <v>Cargo 04</v>
      </c>
      <c r="F1453" s="3">
        <v>0</v>
      </c>
      <c r="G1453" t="s">
        <v>1575</v>
      </c>
    </row>
    <row r="1454" spans="1:7" x14ac:dyDescent="0.35">
      <c r="A1454" t="str">
        <f>CONCATENATE("FS24 Aviators ",D1454)</f>
        <v>FS24 Aviators Cessna T207A Stationair 8 II</v>
      </c>
      <c r="B1454" t="s">
        <v>224</v>
      </c>
      <c r="C1454" t="s">
        <v>12</v>
      </c>
      <c r="D1454" t="str">
        <f>LEFT(B1454,28)</f>
        <v>Cessna T207A Stationair 8 II</v>
      </c>
      <c r="E1454" t="str">
        <f>MID(B1454,30,100)</f>
        <v>Cargo White</v>
      </c>
      <c r="F1454" s="3">
        <v>0</v>
      </c>
      <c r="G1454" t="s">
        <v>1575</v>
      </c>
    </row>
    <row r="1455" spans="1:7" x14ac:dyDescent="0.35">
      <c r="A1455" t="str">
        <f>CONCATENATE("FS24 Aviators ",D1455)</f>
        <v>FS24 Aviators Cessna T207A Stationair 8 II</v>
      </c>
      <c r="B1455" t="s">
        <v>225</v>
      </c>
      <c r="C1455" t="s">
        <v>12</v>
      </c>
      <c r="D1455" t="str">
        <f>LEFT(B1455,28)</f>
        <v>Cessna T207A Stationair 8 II</v>
      </c>
      <c r="E1455" t="str">
        <f>MID(B1455,30,100)</f>
        <v>Cargo Xbox Aviators Club Livery</v>
      </c>
      <c r="F1455" s="3">
        <v>0</v>
      </c>
      <c r="G1455" t="s">
        <v>1575</v>
      </c>
    </row>
    <row r="1456" spans="1:7" x14ac:dyDescent="0.35">
      <c r="A1456" t="str">
        <f>CONCATENATE("FS24 Aviators ",D1456)</f>
        <v>FS24 Aviators Cessna T207A Stationair 8 II</v>
      </c>
      <c r="B1456" t="s">
        <v>226</v>
      </c>
      <c r="C1456" t="s">
        <v>12</v>
      </c>
      <c r="D1456" t="str">
        <f>LEFT(B1456,28)</f>
        <v>Cessna T207A Stationair 8 II</v>
      </c>
      <c r="E1456" t="str">
        <f>MID(B1456,30,100)</f>
        <v>Cargo 05</v>
      </c>
      <c r="F1456" s="3">
        <v>0</v>
      </c>
      <c r="G1456" t="s">
        <v>1575</v>
      </c>
    </row>
    <row r="1457" spans="1:7" x14ac:dyDescent="0.35">
      <c r="A1457" t="str">
        <f>CONCATENATE("FS24 Aviators ",D1457)</f>
        <v>FS24 Aviators Cessna T207A Stationair 8 II</v>
      </c>
      <c r="B1457" t="s">
        <v>227</v>
      </c>
      <c r="C1457" t="s">
        <v>12</v>
      </c>
      <c r="D1457" t="str">
        <f>LEFT(B1457,28)</f>
        <v>Cessna T207A Stationair 8 II</v>
      </c>
      <c r="E1457" t="str">
        <f>MID(B1457,30,100)</f>
        <v>Cargo 03</v>
      </c>
      <c r="F1457" s="3">
        <v>0</v>
      </c>
      <c r="G1457" t="s">
        <v>1575</v>
      </c>
    </row>
    <row r="1458" spans="1:7" x14ac:dyDescent="0.35">
      <c r="A1458" t="str">
        <f>CONCATENATE("FS24 Aviators ",D1458)</f>
        <v>FS24 Aviators Cessna T207A Stationair 8 II</v>
      </c>
      <c r="B1458" t="s">
        <v>228</v>
      </c>
      <c r="C1458" t="s">
        <v>12</v>
      </c>
      <c r="D1458" t="str">
        <f>LEFT(B1458,28)</f>
        <v>Cessna T207A Stationair 8 II</v>
      </c>
      <c r="E1458" t="str">
        <f>MID(B1458,30,100)</f>
        <v>Cargo Aviators Club Livery</v>
      </c>
      <c r="F1458" s="3">
        <v>0</v>
      </c>
      <c r="G1458" t="s">
        <v>1575</v>
      </c>
    </row>
    <row r="1459" spans="1:7" x14ac:dyDescent="0.35">
      <c r="A1459" t="str">
        <f>CONCATENATE("FS24 Aviators ",D1459)</f>
        <v>FS24 Aviators Cessna T207A Stationair 8 II</v>
      </c>
      <c r="B1459" t="s">
        <v>229</v>
      </c>
      <c r="C1459" t="s">
        <v>12</v>
      </c>
      <c r="D1459" t="str">
        <f>LEFT(B1459,28)</f>
        <v>Cessna T207A Stationair 8 II</v>
      </c>
      <c r="E1459" t="str">
        <f>MID(B1459,30,100)</f>
        <v>Cargo 02</v>
      </c>
      <c r="F1459" s="3">
        <v>0</v>
      </c>
      <c r="G1459" t="s">
        <v>1575</v>
      </c>
    </row>
    <row r="1460" spans="1:7" x14ac:dyDescent="0.35">
      <c r="A1460" t="str">
        <f>CONCATENATE("FS24 Aviators ",D1460)</f>
        <v>FS24 Aviators Cessna T207A Stationair 8 II</v>
      </c>
      <c r="B1460" t="s">
        <v>312</v>
      </c>
      <c r="C1460" t="s">
        <v>12</v>
      </c>
      <c r="D1460" t="str">
        <f>LEFT(B1460,28)</f>
        <v>Cessna T207A Stationair 8 II</v>
      </c>
      <c r="E1460" t="str">
        <f>MID(B1460,30,100)</f>
        <v>04</v>
      </c>
      <c r="F1460" s="3">
        <v>0</v>
      </c>
      <c r="G1460" t="s">
        <v>1575</v>
      </c>
    </row>
    <row r="1461" spans="1:7" x14ac:dyDescent="0.35">
      <c r="A1461" t="str">
        <f>CONCATENATE("FS24 Aviators ",D1461)</f>
        <v>FS24 Aviators Cessna T207A Stationair 8 II</v>
      </c>
      <c r="B1461" t="s">
        <v>313</v>
      </c>
      <c r="C1461" t="s">
        <v>12</v>
      </c>
      <c r="D1461" t="str">
        <f>LEFT(B1461,28)</f>
        <v>Cessna T207A Stationair 8 II</v>
      </c>
      <c r="E1461" t="str">
        <f>MID(B1461,30,100)</f>
        <v>01</v>
      </c>
      <c r="F1461" s="3">
        <v>0</v>
      </c>
      <c r="G1461" t="s">
        <v>1575</v>
      </c>
    </row>
    <row r="1462" spans="1:7" x14ac:dyDescent="0.35">
      <c r="A1462" t="str">
        <f>CONCATENATE("FS24 Aviators ",D1462)</f>
        <v>FS24 Aviators Cessna T207A Stationair 8 II</v>
      </c>
      <c r="B1462" t="s">
        <v>314</v>
      </c>
      <c r="C1462" t="s">
        <v>12</v>
      </c>
      <c r="D1462" t="str">
        <f>LEFT(B1462,28)</f>
        <v>Cessna T207A Stationair 8 II</v>
      </c>
      <c r="E1462" t="str">
        <f>MID(B1462,30,100)</f>
        <v>05</v>
      </c>
      <c r="F1462" s="3">
        <v>0</v>
      </c>
      <c r="G1462" t="s">
        <v>1575</v>
      </c>
    </row>
    <row r="1463" spans="1:7" x14ac:dyDescent="0.35">
      <c r="A1463" t="str">
        <f>CONCATENATE("FS24 Aviators ",D1463)</f>
        <v>FS24 Aviators Cessna T207A Stationair 8 II</v>
      </c>
      <c r="B1463" t="s">
        <v>315</v>
      </c>
      <c r="C1463" t="s">
        <v>12</v>
      </c>
      <c r="D1463" t="str">
        <f>LEFT(B1463,28)</f>
        <v>Cessna T207A Stationair 8 II</v>
      </c>
      <c r="E1463" t="str">
        <f>MID(B1463,30,100)</f>
        <v>06</v>
      </c>
      <c r="F1463" s="3">
        <v>0</v>
      </c>
      <c r="G1463" t="s">
        <v>1575</v>
      </c>
    </row>
    <row r="1464" spans="1:7" x14ac:dyDescent="0.35">
      <c r="A1464" t="str">
        <f>CONCATENATE("FS24 Aviators ",D1464)</f>
        <v>FS24 Aviators Cessna T207A Stationair 8 II</v>
      </c>
      <c r="B1464" t="s">
        <v>316</v>
      </c>
      <c r="C1464" t="s">
        <v>12</v>
      </c>
      <c r="D1464" t="str">
        <f>LEFT(B1464,28)</f>
        <v>Cessna T207A Stationair 8 II</v>
      </c>
      <c r="E1464" t="str">
        <f>MID(B1464,30,100)</f>
        <v>Aviators Club Livery</v>
      </c>
      <c r="F1464" s="3">
        <v>0</v>
      </c>
      <c r="G1464" t="s">
        <v>1575</v>
      </c>
    </row>
    <row r="1465" spans="1:7" x14ac:dyDescent="0.35">
      <c r="A1465" t="str">
        <f>CONCATENATE("FS24 Aviators ",D1465)</f>
        <v>FS24 Aviators Cessna T207A Stationair 8 II</v>
      </c>
      <c r="B1465" t="s">
        <v>317</v>
      </c>
      <c r="C1465" t="s">
        <v>12</v>
      </c>
      <c r="D1465" t="str">
        <f>LEFT(B1465,28)</f>
        <v>Cessna T207A Stationair 8 II</v>
      </c>
      <c r="E1465" t="str">
        <f>MID(B1465,30,100)</f>
        <v>Xbox Aviators Club Livery</v>
      </c>
      <c r="F1465" s="3">
        <v>0</v>
      </c>
      <c r="G1465" t="s">
        <v>1575</v>
      </c>
    </row>
    <row r="1466" spans="1:7" x14ac:dyDescent="0.35">
      <c r="A1466" t="str">
        <f>CONCATENATE("FS24 Aviators ",D1466)</f>
        <v>FS24 Aviators Cessna T207A Stationair 8 II</v>
      </c>
      <c r="B1466" t="s">
        <v>318</v>
      </c>
      <c r="C1466" t="s">
        <v>12</v>
      </c>
      <c r="D1466" t="str">
        <f>LEFT(B1466,28)</f>
        <v>Cessna T207A Stationair 8 II</v>
      </c>
      <c r="E1466" t="str">
        <f>MID(B1466,30,100)</f>
        <v>08</v>
      </c>
      <c r="F1466" s="3">
        <v>0</v>
      </c>
      <c r="G1466" t="s">
        <v>1575</v>
      </c>
    </row>
    <row r="1467" spans="1:7" x14ac:dyDescent="0.35">
      <c r="A1467" t="str">
        <f>CONCATENATE("FS24 Aviators ",D1467)</f>
        <v>FS24 Aviators Cessna T207A Stationair 8 II</v>
      </c>
      <c r="B1467" t="s">
        <v>319</v>
      </c>
      <c r="C1467" t="s">
        <v>12</v>
      </c>
      <c r="D1467" t="str">
        <f>LEFT(B1467,28)</f>
        <v>Cessna T207A Stationair 8 II</v>
      </c>
      <c r="E1467" t="str">
        <f>MID(B1467,30,100)</f>
        <v>03</v>
      </c>
      <c r="F1467" s="3">
        <v>0</v>
      </c>
      <c r="G1467" t="s">
        <v>1575</v>
      </c>
    </row>
    <row r="1468" spans="1:7" x14ac:dyDescent="0.35">
      <c r="A1468" t="str">
        <f>CONCATENATE("FS24 Aviators ",D1468)</f>
        <v>FS24 Aviators Cessna T207A Stationair 8 II</v>
      </c>
      <c r="B1468" t="s">
        <v>320</v>
      </c>
      <c r="C1468" t="s">
        <v>12</v>
      </c>
      <c r="D1468" t="str">
        <f>LEFT(B1468,28)</f>
        <v>Cessna T207A Stationair 8 II</v>
      </c>
      <c r="E1468" t="str">
        <f>MID(B1468,30,100)</f>
        <v>07</v>
      </c>
      <c r="F1468" s="3">
        <v>0</v>
      </c>
      <c r="G1468" t="s">
        <v>1575</v>
      </c>
    </row>
    <row r="1469" spans="1:7" x14ac:dyDescent="0.35">
      <c r="A1469" t="str">
        <f>CONCATENATE("FS24 Aviators ",D1469)</f>
        <v>FS24 Aviators Cessna T207A Stationair 8 II</v>
      </c>
      <c r="B1469" t="s">
        <v>321</v>
      </c>
      <c r="C1469" t="s">
        <v>12</v>
      </c>
      <c r="D1469" t="str">
        <f>LEFT(B1469,28)</f>
        <v>Cessna T207A Stationair 8 II</v>
      </c>
      <c r="E1469" t="str">
        <f>MID(B1469,30,100)</f>
        <v>White</v>
      </c>
      <c r="F1469" s="3">
        <v>0</v>
      </c>
      <c r="G1469" t="s">
        <v>1575</v>
      </c>
    </row>
    <row r="1470" spans="1:7" x14ac:dyDescent="0.35">
      <c r="A1470" t="str">
        <f>CONCATENATE("FS24 Aviators ",D1470)</f>
        <v>FS24 Aviators Cessna T207A Stationair 8 II</v>
      </c>
      <c r="B1470" t="s">
        <v>322</v>
      </c>
      <c r="C1470" t="s">
        <v>12</v>
      </c>
      <c r="D1470" t="str">
        <f>LEFT(B1470,28)</f>
        <v>Cessna T207A Stationair 8 II</v>
      </c>
      <c r="E1470" t="str">
        <f>MID(B1470,30,100)</f>
        <v>02</v>
      </c>
      <c r="F1470" s="3">
        <v>0</v>
      </c>
      <c r="G1470" t="s">
        <v>1575</v>
      </c>
    </row>
    <row r="1471" spans="1:7" x14ac:dyDescent="0.35">
      <c r="A1471" t="str">
        <f>CONCATENATE("FS24 Aviators ",D1471)</f>
        <v>FS24 Aviators Cessna C195 Businessliner</v>
      </c>
      <c r="B1471" t="s">
        <v>233</v>
      </c>
      <c r="C1471" t="s">
        <v>12</v>
      </c>
      <c r="D1471" t="str">
        <f>LEFT(B1471,25)</f>
        <v>Cessna C195 Businessliner</v>
      </c>
      <c r="E1471" t="str">
        <f>MID(B1471,27,100)</f>
        <v>N2158C</v>
      </c>
      <c r="F1471" s="3">
        <v>0</v>
      </c>
      <c r="G1471" t="s">
        <v>1575</v>
      </c>
    </row>
    <row r="1472" spans="1:7" x14ac:dyDescent="0.35">
      <c r="A1472" t="str">
        <f>CONCATENATE("FS24 Aviators ",D1472)</f>
        <v>FS24 Aviators Cessna C195 Businessliner</v>
      </c>
      <c r="B1472" t="s">
        <v>234</v>
      </c>
      <c r="C1472" t="s">
        <v>12</v>
      </c>
      <c r="D1472" t="str">
        <f>LEFT(B1472,25)</f>
        <v>Cessna C195 Businessliner</v>
      </c>
      <c r="E1472" t="str">
        <f>MID(B1472,27,100)</f>
        <v>N683CB</v>
      </c>
      <c r="F1472" s="3">
        <v>0</v>
      </c>
      <c r="G1472" t="s">
        <v>1575</v>
      </c>
    </row>
    <row r="1473" spans="1:7" x14ac:dyDescent="0.35">
      <c r="A1473" t="str">
        <f>CONCATENATE("FS24 Aviators ",D1473)</f>
        <v>FS24 Aviators Cessna C195 Businessliner</v>
      </c>
      <c r="B1473" t="s">
        <v>235</v>
      </c>
      <c r="C1473" t="s">
        <v>12</v>
      </c>
      <c r="D1473" t="str">
        <f>LEFT(B1473,25)</f>
        <v>Cessna C195 Businessliner</v>
      </c>
      <c r="E1473" t="str">
        <f>MID(B1473,27,100)</f>
        <v>N354MP</v>
      </c>
      <c r="F1473" s="3">
        <v>0</v>
      </c>
      <c r="G1473" t="s">
        <v>1575</v>
      </c>
    </row>
    <row r="1474" spans="1:7" x14ac:dyDescent="0.35">
      <c r="A1474" t="str">
        <f>CONCATENATE("FS24 Aviators ",D1474)</f>
        <v>FS24 Aviators Cessna C195 Businessliner</v>
      </c>
      <c r="B1474" t="s">
        <v>236</v>
      </c>
      <c r="C1474" t="s">
        <v>12</v>
      </c>
      <c r="D1474" t="str">
        <f>LEFT(B1474,25)</f>
        <v>Cessna C195 Businessliner</v>
      </c>
      <c r="E1474" t="str">
        <f>MID(B1474,27,100)</f>
        <v>Aviators Club Livery</v>
      </c>
      <c r="F1474" s="3">
        <v>0</v>
      </c>
      <c r="G1474" t="s">
        <v>1575</v>
      </c>
    </row>
    <row r="1475" spans="1:7" x14ac:dyDescent="0.35">
      <c r="A1475" t="str">
        <f>CONCATENATE("FS24 Aviators ",D1475)</f>
        <v>FS24 Aviators Cessna C195 Businessliner</v>
      </c>
      <c r="B1475" t="s">
        <v>237</v>
      </c>
      <c r="C1475" t="s">
        <v>12</v>
      </c>
      <c r="D1475" t="str">
        <f>LEFT(B1475,25)</f>
        <v>Cessna C195 Businessliner</v>
      </c>
      <c r="E1475" t="str">
        <f>MID(B1475,27,100)</f>
        <v>N45LM2</v>
      </c>
      <c r="F1475" s="3">
        <v>0</v>
      </c>
      <c r="G1475" t="s">
        <v>1575</v>
      </c>
    </row>
    <row r="1476" spans="1:7" x14ac:dyDescent="0.35">
      <c r="A1476" t="str">
        <f>CONCATENATE("FS24 Aviators ",D1476)</f>
        <v>FS24 Aviators Cessna C195 Businessliner</v>
      </c>
      <c r="B1476" t="s">
        <v>238</v>
      </c>
      <c r="C1476" t="s">
        <v>12</v>
      </c>
      <c r="D1476" t="str">
        <f>LEFT(B1476,25)</f>
        <v>Cessna C195 Businessliner</v>
      </c>
      <c r="E1476" t="str">
        <f>MID(B1476,27,100)</f>
        <v>Xbox Aviators Club Livery</v>
      </c>
      <c r="F1476" s="3">
        <v>0</v>
      </c>
      <c r="G1476" t="s">
        <v>1575</v>
      </c>
    </row>
    <row r="1477" spans="1:7" x14ac:dyDescent="0.35">
      <c r="A1477" t="str">
        <f>CONCATENATE("FS24 Aviators ",D1477)</f>
        <v>FS24 Aviators Cessna C195 Businessliner</v>
      </c>
      <c r="B1477" t="s">
        <v>239</v>
      </c>
      <c r="C1477" t="s">
        <v>12</v>
      </c>
      <c r="D1477" t="str">
        <f>LEFT(B1477,25)</f>
        <v>Cessna C195 Businessliner</v>
      </c>
      <c r="E1477" t="str">
        <f>MID(B1477,27,100)</f>
        <v>N654ER</v>
      </c>
      <c r="F1477" s="3">
        <v>0</v>
      </c>
      <c r="G1477" t="s">
        <v>1575</v>
      </c>
    </row>
    <row r="1478" spans="1:7" x14ac:dyDescent="0.35">
      <c r="A1478" t="str">
        <f>CONCATENATE("FS24 Aviators ",D1478)</f>
        <v>FS24 Aviators Cessna C195 Businessliner</v>
      </c>
      <c r="B1478" t="s">
        <v>240</v>
      </c>
      <c r="C1478" t="s">
        <v>12</v>
      </c>
      <c r="D1478" t="str">
        <f>LEFT(B1478,25)</f>
        <v>Cessna C195 Businessliner</v>
      </c>
      <c r="E1478" t="str">
        <f>MID(B1478,27,100)</f>
        <v>N195WE</v>
      </c>
      <c r="F1478" s="3">
        <v>0</v>
      </c>
      <c r="G1478" t="s">
        <v>1575</v>
      </c>
    </row>
    <row r="1479" spans="1:7" x14ac:dyDescent="0.35">
      <c r="A1479" t="str">
        <f>CONCATENATE("FS24 Aviators ",D1479)</f>
        <v>FS24 Aviators Cessna C195 Businessliner</v>
      </c>
      <c r="B1479" t="s">
        <v>241</v>
      </c>
      <c r="C1479" t="s">
        <v>12</v>
      </c>
      <c r="D1479" t="str">
        <f>LEFT(B1479,25)</f>
        <v>Cessna C195 Businessliner</v>
      </c>
      <c r="E1479" t="str">
        <f>MID(B1479,27,100)</f>
        <v>N784RA</v>
      </c>
      <c r="F1479" s="3">
        <v>0</v>
      </c>
      <c r="G1479" t="s">
        <v>1575</v>
      </c>
    </row>
    <row r="1480" spans="1:7" x14ac:dyDescent="0.35">
      <c r="A1480" t="str">
        <f>CONCATENATE("FS24 Aviators ",D1480)</f>
        <v>FS24 Aviators Cessna C195 Businessliner</v>
      </c>
      <c r="B1480" t="s">
        <v>242</v>
      </c>
      <c r="C1480" t="s">
        <v>12</v>
      </c>
      <c r="D1480" t="str">
        <f>LEFT(B1480,25)</f>
        <v>Cessna C195 Businessliner</v>
      </c>
      <c r="E1480" t="str">
        <f>MID(B1480,27,100)</f>
        <v>N3056C</v>
      </c>
      <c r="F1480" s="3">
        <v>0</v>
      </c>
      <c r="G1480" t="s">
        <v>1575</v>
      </c>
    </row>
    <row r="1481" spans="1:7" x14ac:dyDescent="0.35">
      <c r="A1481" t="str">
        <f>CONCATENATE("FS24 Aviators ",D1481)</f>
        <v>FS24 Aviators Cessna C195 Businessliner</v>
      </c>
      <c r="B1481" t="s">
        <v>243</v>
      </c>
      <c r="C1481" t="s">
        <v>12</v>
      </c>
      <c r="D1481" t="str">
        <f>LEFT(B1481,25)</f>
        <v>Cessna C195 Businessliner</v>
      </c>
      <c r="E1481" t="str">
        <f>MID(B1481,27,100)</f>
        <v>N9654H</v>
      </c>
      <c r="F1481" s="3">
        <v>0</v>
      </c>
      <c r="G1481" t="s">
        <v>1575</v>
      </c>
    </row>
    <row r="1482" spans="1:7" x14ac:dyDescent="0.35">
      <c r="A1482" t="str">
        <f>CONCATENATE("FS24 Aviators ",D1482)</f>
        <v>FS24 Aviators Boeing Stratoliner</v>
      </c>
      <c r="B1482" t="s">
        <v>731</v>
      </c>
      <c r="C1482" t="s">
        <v>12</v>
      </c>
      <c r="D1482" t="str">
        <f>LEFT(B1482,18)</f>
        <v>Boeing Stratoliner</v>
      </c>
      <c r="E1482" t="str">
        <f>MID(B1482,20,100)</f>
        <v>WORLDTRAVEL</v>
      </c>
      <c r="F1482" s="3">
        <v>0</v>
      </c>
      <c r="G1482" t="s">
        <v>1584</v>
      </c>
    </row>
    <row r="1483" spans="1:7" x14ac:dyDescent="0.35">
      <c r="A1483" t="str">
        <f>CONCATENATE("FS24 Aviators ",D1483)</f>
        <v>FS24 Aviators Boeing Stratoliner</v>
      </c>
      <c r="B1483" t="s">
        <v>732</v>
      </c>
      <c r="C1483" t="s">
        <v>12</v>
      </c>
      <c r="D1483" t="str">
        <f>LEFT(B1483,18)</f>
        <v>Boeing Stratoliner</v>
      </c>
      <c r="E1483" t="str">
        <f>MID(B1483,20,100)</f>
        <v>AREA</v>
      </c>
      <c r="F1483" s="3">
        <v>0</v>
      </c>
      <c r="G1483" t="s">
        <v>1584</v>
      </c>
    </row>
    <row r="1484" spans="1:7" x14ac:dyDescent="0.35">
      <c r="A1484" t="str">
        <f>CONCATENATE("FS24 Aviators ",D1484)</f>
        <v>FS24 Aviators Boeing Stratoliner</v>
      </c>
      <c r="B1484" t="s">
        <v>733</v>
      </c>
      <c r="C1484" t="s">
        <v>12</v>
      </c>
      <c r="D1484" t="str">
        <f>LEFT(B1484,18)</f>
        <v>Boeing Stratoliner</v>
      </c>
      <c r="E1484" t="str">
        <f>MID(B1484,20,100)</f>
        <v>POLISHED</v>
      </c>
      <c r="F1484" s="3">
        <v>0</v>
      </c>
      <c r="G1484" t="s">
        <v>1584</v>
      </c>
    </row>
    <row r="1485" spans="1:7" x14ac:dyDescent="0.35">
      <c r="A1485" t="str">
        <f>CONCATENATE("FS24 Aviators ",D1485)</f>
        <v>FS24 Aviators Boeing Stratoliner</v>
      </c>
      <c r="B1485" t="s">
        <v>734</v>
      </c>
      <c r="C1485" t="s">
        <v>12</v>
      </c>
      <c r="D1485" t="str">
        <f>LEFT(B1485,18)</f>
        <v>Boeing Stratoliner</v>
      </c>
      <c r="E1485" t="str">
        <f>MID(B1485,20,100)</f>
        <v>EMERALD</v>
      </c>
      <c r="F1485" s="3">
        <v>0</v>
      </c>
      <c r="G1485" t="s">
        <v>1584</v>
      </c>
    </row>
    <row r="1486" spans="1:7" x14ac:dyDescent="0.35">
      <c r="A1486" t="str">
        <f>CONCATENATE("FS24 Aviators ",D1486)</f>
        <v>FS24 Aviators Boeing Stratoliner</v>
      </c>
      <c r="B1486" t="s">
        <v>735</v>
      </c>
      <c r="C1486" t="s">
        <v>12</v>
      </c>
      <c r="D1486" t="str">
        <f>LEFT(B1486,18)</f>
        <v>Boeing Stratoliner</v>
      </c>
      <c r="E1486" t="str">
        <f>MID(B1486,20,100)</f>
        <v>PLAIN_WHITE</v>
      </c>
      <c r="F1486" s="3">
        <v>0</v>
      </c>
      <c r="G1486" t="s">
        <v>1584</v>
      </c>
    </row>
    <row r="1487" spans="1:7" x14ac:dyDescent="0.35">
      <c r="A1487" t="str">
        <f>CONCATENATE("FS24 Aviators ",D1487)</f>
        <v>FS24 Aviators Boeing 707-320C</v>
      </c>
      <c r="B1487" t="s">
        <v>44</v>
      </c>
      <c r="C1487" t="s">
        <v>12</v>
      </c>
      <c r="D1487" t="str">
        <f>LEFT(B1487,15)</f>
        <v>Boeing 707-320C</v>
      </c>
      <c r="E1487" t="str">
        <f>MID(B1487,16,100)</f>
        <v xml:space="preserve"> EMERALD HARBOR</v>
      </c>
      <c r="F1487" s="3">
        <v>0</v>
      </c>
      <c r="G1487" t="s">
        <v>1578</v>
      </c>
    </row>
    <row r="1488" spans="1:7" x14ac:dyDescent="0.35">
      <c r="A1488" t="str">
        <f>CONCATENATE("FS24 Aviators ",D1488)</f>
        <v>FS24 Aviators Boeing 707-320C</v>
      </c>
      <c r="B1488" t="s">
        <v>45</v>
      </c>
      <c r="C1488" t="s">
        <v>12</v>
      </c>
      <c r="D1488" t="str">
        <f>LEFT(B1488,15)</f>
        <v>Boeing 707-320C</v>
      </c>
      <c r="E1488" t="str">
        <f>MID(B1488,16,100)</f>
        <v xml:space="preserve"> HOUSE</v>
      </c>
      <c r="F1488" s="3">
        <v>0</v>
      </c>
      <c r="G1488" t="s">
        <v>1578</v>
      </c>
    </row>
    <row r="1489" spans="1:7" x14ac:dyDescent="0.35">
      <c r="A1489" t="str">
        <f>CONCATENATE("FS24 Aviators ",D1489)</f>
        <v>FS24 Aviators Boeing 707-320C</v>
      </c>
      <c r="B1489" t="s">
        <v>46</v>
      </c>
      <c r="C1489" t="s">
        <v>12</v>
      </c>
      <c r="D1489" t="str">
        <f>LEFT(B1489,15)</f>
        <v>Boeing 707-320C</v>
      </c>
      <c r="E1489" t="str">
        <f>MID(B1489,16,100)</f>
        <v>PAX WORLD TRAVEL</v>
      </c>
      <c r="F1489" s="3">
        <v>0</v>
      </c>
      <c r="G1489" t="s">
        <v>1578</v>
      </c>
    </row>
    <row r="1490" spans="1:7" x14ac:dyDescent="0.35">
      <c r="A1490" t="str">
        <f>CONCATENATE("FS24 Aviators ",D1490)</f>
        <v>FS24 Aviators Boeing 707-320C</v>
      </c>
      <c r="B1490" t="s">
        <v>47</v>
      </c>
      <c r="C1490" t="s">
        <v>12</v>
      </c>
      <c r="D1490" t="str">
        <f>LEFT(B1490,15)</f>
        <v>Boeing 707-320C</v>
      </c>
      <c r="E1490" t="str">
        <f>MID(B1490,17,100)</f>
        <v>PACIFICA</v>
      </c>
      <c r="F1490" s="3">
        <v>0</v>
      </c>
      <c r="G1490" t="s">
        <v>1578</v>
      </c>
    </row>
    <row r="1491" spans="1:7" x14ac:dyDescent="0.35">
      <c r="A1491" t="str">
        <f>CONCATENATE("FS24 Aviators ",D1491)</f>
        <v>FS24 Aviators Boeing 707-320C</v>
      </c>
      <c r="B1491" t="s">
        <v>48</v>
      </c>
      <c r="C1491" t="s">
        <v>12</v>
      </c>
      <c r="D1491" t="str">
        <f>LEFT(B1491,15)</f>
        <v>Boeing 707-320C</v>
      </c>
      <c r="E1491" t="str">
        <f>MID(B1491,16,100)</f>
        <v>PAX EMERALD HARBOR</v>
      </c>
      <c r="F1491" s="3">
        <v>0</v>
      </c>
      <c r="G1491" t="s">
        <v>1578</v>
      </c>
    </row>
    <row r="1492" spans="1:7" x14ac:dyDescent="0.35">
      <c r="A1492" t="str">
        <f>CONCATENATE("FS24 Aviators ",D1492)</f>
        <v>FS24 Aviators Boeing 707-320C</v>
      </c>
      <c r="B1492" t="s">
        <v>49</v>
      </c>
      <c r="C1492" t="s">
        <v>12</v>
      </c>
      <c r="D1492" t="str">
        <f>LEFT(B1492,15)</f>
        <v>Boeing 707-320C</v>
      </c>
      <c r="E1492" t="str">
        <f>MID(B1492,16,100)</f>
        <v>PAX HOUSE</v>
      </c>
      <c r="F1492" s="3">
        <v>0</v>
      </c>
      <c r="G1492" t="s">
        <v>1578</v>
      </c>
    </row>
    <row r="1493" spans="1:7" x14ac:dyDescent="0.35">
      <c r="A1493" t="str">
        <f>CONCATENATE("FS24 Aviators ",D1493)</f>
        <v>FS24 Aviators Boeing 707-320C</v>
      </c>
      <c r="B1493" t="s">
        <v>50</v>
      </c>
      <c r="C1493" t="s">
        <v>12</v>
      </c>
      <c r="D1493" t="str">
        <f>LEFT(B1493,15)</f>
        <v>Boeing 707-320C</v>
      </c>
      <c r="E1493" t="str">
        <f>MID(B1493,16,100)</f>
        <v>PAX ORBIT</v>
      </c>
      <c r="F1493" s="3">
        <v>0</v>
      </c>
      <c r="G1493" t="s">
        <v>1578</v>
      </c>
    </row>
    <row r="1494" spans="1:7" x14ac:dyDescent="0.35">
      <c r="A1494" t="str">
        <f>CONCATENATE("FS24 Aviators ",D1494)</f>
        <v>FS24 Aviators Boeing 707-320C</v>
      </c>
      <c r="B1494" t="s">
        <v>51</v>
      </c>
      <c r="C1494" t="s">
        <v>12</v>
      </c>
      <c r="D1494" t="str">
        <f>LEFT(B1494,15)</f>
        <v>Boeing 707-320C</v>
      </c>
      <c r="E1494" t="str">
        <f>MID(B1494,17,100)</f>
        <v>WORLD TRAVEL</v>
      </c>
      <c r="F1494" s="3">
        <v>0</v>
      </c>
      <c r="G1494" t="s">
        <v>1578</v>
      </c>
    </row>
    <row r="1495" spans="1:7" x14ac:dyDescent="0.35">
      <c r="A1495" t="str">
        <f>CONCATENATE("FS24 Aviators ",D1495)</f>
        <v>FS24 Aviators Boeing 707-320C</v>
      </c>
      <c r="B1495" t="s">
        <v>52</v>
      </c>
      <c r="C1495" t="s">
        <v>12</v>
      </c>
      <c r="D1495" t="str">
        <f>LEFT(B1495,15)</f>
        <v>Boeing 707-320C</v>
      </c>
      <c r="E1495" t="str">
        <f>MID(B1495,16,100)</f>
        <v>PAX PANAM</v>
      </c>
      <c r="F1495" s="3">
        <v>0</v>
      </c>
      <c r="G1495" t="s">
        <v>1578</v>
      </c>
    </row>
    <row r="1496" spans="1:7" x14ac:dyDescent="0.35">
      <c r="A1496" t="str">
        <f>CONCATENATE("FS24 Aviators ",D1496)</f>
        <v>FS24 Aviators Boeing 707-320C</v>
      </c>
      <c r="B1496" t="s">
        <v>53</v>
      </c>
      <c r="C1496" t="s">
        <v>12</v>
      </c>
      <c r="D1496" t="str">
        <f>LEFT(B1496,15)</f>
        <v>Boeing 707-320C</v>
      </c>
      <c r="E1496" t="str">
        <f>MID(B1496,16,100)</f>
        <v>PAX PACIFICA</v>
      </c>
      <c r="F1496" s="3">
        <v>0</v>
      </c>
      <c r="G1496" t="s">
        <v>1578</v>
      </c>
    </row>
    <row r="1497" spans="1:7" x14ac:dyDescent="0.35">
      <c r="A1497" t="str">
        <f>CONCATENATE("FS24 Aviators ",D1497)</f>
        <v>FS24 Aviators Boeing 707-320C</v>
      </c>
      <c r="B1497" t="s">
        <v>54</v>
      </c>
      <c r="C1497" t="s">
        <v>12</v>
      </c>
      <c r="D1497" t="str">
        <f>LEFT(B1497,15)</f>
        <v>Boeing 707-320C</v>
      </c>
      <c r="E1497" t="str">
        <f>MID(B1497,17,100)</f>
        <v>ORBIT</v>
      </c>
      <c r="F1497" s="3">
        <v>0</v>
      </c>
      <c r="G1497" t="s">
        <v>1578</v>
      </c>
    </row>
    <row r="1498" spans="1:7" x14ac:dyDescent="0.35">
      <c r="A1498" t="s">
        <v>1633</v>
      </c>
      <c r="B1498" t="s">
        <v>1406</v>
      </c>
      <c r="C1498" t="s">
        <v>12</v>
      </c>
      <c r="D1498" t="str">
        <f>LEFT(B1498,15)</f>
        <v>Bell 47J Ranger</v>
      </c>
      <c r="E1498" t="str">
        <f>MID(B1498,17,100)</f>
        <v>Red Black</v>
      </c>
      <c r="F1498" s="3">
        <v>0</v>
      </c>
      <c r="G1498" t="s">
        <v>1580</v>
      </c>
    </row>
    <row r="1499" spans="1:7" x14ac:dyDescent="0.35">
      <c r="A1499" t="s">
        <v>1633</v>
      </c>
      <c r="B1499" t="s">
        <v>1407</v>
      </c>
      <c r="C1499" t="s">
        <v>12</v>
      </c>
      <c r="D1499" t="str">
        <f>LEFT(B1499,15)</f>
        <v>Bell 47J Ranger</v>
      </c>
      <c r="E1499" t="str">
        <f>MID(B1499,17,100)</f>
        <v>Red White Blue</v>
      </c>
      <c r="F1499" s="3">
        <v>0</v>
      </c>
      <c r="G1499" t="s">
        <v>1580</v>
      </c>
    </row>
    <row r="1500" spans="1:7" x14ac:dyDescent="0.35">
      <c r="A1500" t="s">
        <v>1633</v>
      </c>
      <c r="B1500" t="s">
        <v>1408</v>
      </c>
      <c r="C1500" t="s">
        <v>12</v>
      </c>
      <c r="D1500" t="str">
        <f>LEFT(B1500,15)</f>
        <v>Bell 47J Ranger</v>
      </c>
      <c r="E1500" t="str">
        <f>MID(B1500,17,100)</f>
        <v>Xbox Aviators Club Livery</v>
      </c>
      <c r="F1500" s="3">
        <v>0</v>
      </c>
      <c r="G1500" t="s">
        <v>1580</v>
      </c>
    </row>
    <row r="1501" spans="1:7" x14ac:dyDescent="0.35">
      <c r="A1501" t="s">
        <v>1633</v>
      </c>
      <c r="B1501" t="s">
        <v>1409</v>
      </c>
      <c r="C1501" t="s">
        <v>12</v>
      </c>
      <c r="D1501" t="str">
        <f>LEFT(B1501,15)</f>
        <v>Bell 47J Ranger</v>
      </c>
      <c r="E1501" t="str">
        <f>MID(B1501,17,100)</f>
        <v>Aviators Club Livery</v>
      </c>
      <c r="F1501" s="3">
        <v>0</v>
      </c>
      <c r="G1501" t="s">
        <v>1580</v>
      </c>
    </row>
    <row r="1502" spans="1:7" x14ac:dyDescent="0.35">
      <c r="A1502" t="s">
        <v>1633</v>
      </c>
      <c r="B1502" t="s">
        <v>1410</v>
      </c>
      <c r="C1502" t="s">
        <v>12</v>
      </c>
      <c r="D1502" t="str">
        <f>LEFT(B1502,15)</f>
        <v>Bell 47J Ranger</v>
      </c>
      <c r="E1502" t="str">
        <f>MID(B1502,17,100)</f>
        <v>Yellow</v>
      </c>
      <c r="F1502" s="3">
        <v>0</v>
      </c>
      <c r="G1502" t="s">
        <v>1580</v>
      </c>
    </row>
    <row r="1503" spans="1:7" x14ac:dyDescent="0.35">
      <c r="A1503" t="s">
        <v>1633</v>
      </c>
      <c r="B1503" t="s">
        <v>1411</v>
      </c>
      <c r="C1503" t="s">
        <v>12</v>
      </c>
      <c r="D1503" t="str">
        <f>LEFT(B1503,15)</f>
        <v>Bell 47J Ranger</v>
      </c>
      <c r="E1503" t="str">
        <f>MID(B1503,17,100)</f>
        <v>White Livery</v>
      </c>
      <c r="F1503" s="3">
        <v>0</v>
      </c>
      <c r="G1503" t="s">
        <v>1580</v>
      </c>
    </row>
    <row r="1504" spans="1:7" x14ac:dyDescent="0.35">
      <c r="A1504" t="s">
        <v>1633</v>
      </c>
      <c r="B1504" t="s">
        <v>1412</v>
      </c>
      <c r="C1504" t="s">
        <v>12</v>
      </c>
      <c r="D1504" t="str">
        <f>LEFT(B1504,15)</f>
        <v>Bell 47J Ranger</v>
      </c>
      <c r="E1504" t="str">
        <f>MID(B1504,17,100)</f>
        <v>White Blue</v>
      </c>
      <c r="F1504" s="3">
        <v>0</v>
      </c>
      <c r="G1504" t="s">
        <v>1580</v>
      </c>
    </row>
    <row r="1505" spans="1:7" x14ac:dyDescent="0.35">
      <c r="A1505" t="s">
        <v>1633</v>
      </c>
      <c r="B1505" t="s">
        <v>1444</v>
      </c>
      <c r="C1505" t="s">
        <v>12</v>
      </c>
      <c r="D1505" t="str">
        <f>LEFT(B1505,22)</f>
        <v>Bell 47J Ranger Floats</v>
      </c>
      <c r="E1505" t="str">
        <f>MID(B1505,24,100)</f>
        <v>Yellow</v>
      </c>
      <c r="F1505" s="3">
        <v>0</v>
      </c>
      <c r="G1505" t="s">
        <v>1580</v>
      </c>
    </row>
    <row r="1506" spans="1:7" x14ac:dyDescent="0.35">
      <c r="A1506" t="s">
        <v>1633</v>
      </c>
      <c r="B1506" t="s">
        <v>1445</v>
      </c>
      <c r="C1506" t="s">
        <v>12</v>
      </c>
      <c r="D1506" t="str">
        <f>LEFT(B1506,22)</f>
        <v>Bell 47J Ranger Floats</v>
      </c>
      <c r="E1506" t="str">
        <f>MID(B1506,24,100)</f>
        <v>Xbox Aviators Club Livery</v>
      </c>
      <c r="F1506" s="3">
        <v>0</v>
      </c>
      <c r="G1506" t="s">
        <v>1580</v>
      </c>
    </row>
    <row r="1507" spans="1:7" x14ac:dyDescent="0.35">
      <c r="A1507" t="s">
        <v>1633</v>
      </c>
      <c r="B1507" t="s">
        <v>1446</v>
      </c>
      <c r="C1507" t="s">
        <v>12</v>
      </c>
      <c r="D1507" t="str">
        <f>LEFT(B1507,22)</f>
        <v>Bell 47J Ranger Floats</v>
      </c>
      <c r="E1507" t="str">
        <f>MID(B1507,24,100)</f>
        <v>Red Black</v>
      </c>
      <c r="F1507" s="3">
        <v>0</v>
      </c>
      <c r="G1507" t="s">
        <v>1580</v>
      </c>
    </row>
    <row r="1508" spans="1:7" x14ac:dyDescent="0.35">
      <c r="A1508" t="s">
        <v>1633</v>
      </c>
      <c r="B1508" t="s">
        <v>1447</v>
      </c>
      <c r="C1508" t="s">
        <v>12</v>
      </c>
      <c r="D1508" t="str">
        <f>LEFT(B1508,22)</f>
        <v>Bell 47J Ranger Floats</v>
      </c>
      <c r="E1508" t="str">
        <f>MID(B1508,24,100)</f>
        <v>White Blue</v>
      </c>
      <c r="F1508" s="3">
        <v>0</v>
      </c>
      <c r="G1508" t="s">
        <v>1580</v>
      </c>
    </row>
    <row r="1509" spans="1:7" x14ac:dyDescent="0.35">
      <c r="A1509" t="s">
        <v>1633</v>
      </c>
      <c r="B1509" t="s">
        <v>1448</v>
      </c>
      <c r="C1509" t="s">
        <v>12</v>
      </c>
      <c r="D1509" t="str">
        <f>LEFT(B1509,22)</f>
        <v>Bell 47J Ranger Floats</v>
      </c>
      <c r="E1509" t="str">
        <f>MID(B1509,24,100)</f>
        <v>Red White Blue</v>
      </c>
      <c r="F1509" s="3">
        <v>0</v>
      </c>
      <c r="G1509" t="s">
        <v>1580</v>
      </c>
    </row>
    <row r="1510" spans="1:7" x14ac:dyDescent="0.35">
      <c r="A1510" t="s">
        <v>1633</v>
      </c>
      <c r="B1510" t="s">
        <v>1449</v>
      </c>
      <c r="C1510" t="s">
        <v>12</v>
      </c>
      <c r="D1510" t="str">
        <f>LEFT(B1510,22)</f>
        <v>Bell 47J Ranger Floats</v>
      </c>
      <c r="E1510" t="str">
        <f>MID(B1510,24,100)</f>
        <v>White Livery</v>
      </c>
      <c r="F1510" s="3">
        <v>0</v>
      </c>
      <c r="G1510" t="s">
        <v>1580</v>
      </c>
    </row>
    <row r="1511" spans="1:7" x14ac:dyDescent="0.35">
      <c r="A1511" t="s">
        <v>1633</v>
      </c>
      <c r="B1511" t="s">
        <v>1450</v>
      </c>
      <c r="C1511" t="s">
        <v>12</v>
      </c>
      <c r="D1511" t="str">
        <f>LEFT(B1511,22)</f>
        <v>Bell 47J Ranger Floats</v>
      </c>
      <c r="E1511" t="str">
        <f>MID(B1511,24,100)</f>
        <v>Aviators Club Livery</v>
      </c>
      <c r="F1511" s="3">
        <v>0</v>
      </c>
      <c r="G1511" t="s">
        <v>1580</v>
      </c>
    </row>
    <row r="1512" spans="1:7" x14ac:dyDescent="0.35">
      <c r="A1512" t="s">
        <v>1632</v>
      </c>
      <c r="B1512" t="s">
        <v>288</v>
      </c>
      <c r="C1512" t="s">
        <v>12</v>
      </c>
      <c r="D1512" t="str">
        <f>LEFT(B1512,23)</f>
        <v>Beechcraft V35B Aviator</v>
      </c>
      <c r="E1512" t="str">
        <f>MID(B1512,25,100)</f>
        <v xml:space="preserve"> Club Livery</v>
      </c>
      <c r="F1512" s="3">
        <v>0</v>
      </c>
      <c r="G1512" t="s">
        <v>1576</v>
      </c>
    </row>
    <row r="1513" spans="1:7" x14ac:dyDescent="0.35">
      <c r="A1513" t="s">
        <v>1632</v>
      </c>
      <c r="B1513" t="s">
        <v>284</v>
      </c>
      <c r="C1513" t="s">
        <v>12</v>
      </c>
      <c r="D1513" t="str">
        <f>LEFT(B1513,23)</f>
        <v>Beechcraft V35B Bonanza</v>
      </c>
      <c r="E1513" t="str">
        <f>MID(B1513,25,100)</f>
        <v>N828L</v>
      </c>
      <c r="F1513" s="3">
        <v>0</v>
      </c>
      <c r="G1513" t="s">
        <v>1576</v>
      </c>
    </row>
    <row r="1514" spans="1:7" x14ac:dyDescent="0.35">
      <c r="A1514" t="s">
        <v>1632</v>
      </c>
      <c r="B1514" t="s">
        <v>285</v>
      </c>
      <c r="C1514" t="s">
        <v>12</v>
      </c>
      <c r="D1514" t="str">
        <f>LEFT(B1514,23)</f>
        <v>Beechcraft V35B Bonanza</v>
      </c>
      <c r="E1514" t="str">
        <f>MID(B1514,25,100)</f>
        <v>G-BSVH</v>
      </c>
      <c r="F1514" s="3">
        <v>0</v>
      </c>
      <c r="G1514" t="s">
        <v>1576</v>
      </c>
    </row>
    <row r="1515" spans="1:7" x14ac:dyDescent="0.35">
      <c r="A1515" t="s">
        <v>1632</v>
      </c>
      <c r="B1515" t="s">
        <v>286</v>
      </c>
      <c r="C1515" t="s">
        <v>12</v>
      </c>
      <c r="D1515" t="str">
        <f>LEFT(B1515,23)</f>
        <v>Beechcraft V35B Bonanza</v>
      </c>
      <c r="E1515" t="str">
        <f>MID(B1515,25,100)</f>
        <v>N829K</v>
      </c>
      <c r="F1515" s="3">
        <v>0</v>
      </c>
      <c r="G1515" t="s">
        <v>1576</v>
      </c>
    </row>
    <row r="1516" spans="1:7" x14ac:dyDescent="0.35">
      <c r="A1516" t="s">
        <v>1632</v>
      </c>
      <c r="B1516" t="s">
        <v>287</v>
      </c>
      <c r="C1516" t="s">
        <v>12</v>
      </c>
      <c r="D1516" t="str">
        <f>LEFT(B1516,23)</f>
        <v>Beechcraft V35B Bonanza</v>
      </c>
      <c r="E1516" t="str">
        <f>MID(B1516,25,100)</f>
        <v>N9609T</v>
      </c>
      <c r="F1516" s="3">
        <v>0</v>
      </c>
      <c r="G1516" t="s">
        <v>1576</v>
      </c>
    </row>
    <row r="1517" spans="1:7" x14ac:dyDescent="0.35">
      <c r="A1517" t="s">
        <v>1632</v>
      </c>
      <c r="B1517" t="s">
        <v>289</v>
      </c>
      <c r="C1517" t="s">
        <v>12</v>
      </c>
      <c r="D1517" t="str">
        <f>LEFT(B1517,23)</f>
        <v>Beechcraft V35B Bonanza</v>
      </c>
      <c r="E1517" t="str">
        <f>MID(B1517,25,100)</f>
        <v>N295K</v>
      </c>
      <c r="F1517" s="3">
        <v>0</v>
      </c>
      <c r="G1517" t="s">
        <v>1576</v>
      </c>
    </row>
    <row r="1518" spans="1:7" x14ac:dyDescent="0.35">
      <c r="A1518" t="s">
        <v>1632</v>
      </c>
      <c r="B1518" t="s">
        <v>290</v>
      </c>
      <c r="C1518" t="s">
        <v>12</v>
      </c>
      <c r="D1518" t="str">
        <f>LEFT(B1518,23)</f>
        <v>Beechcraft V35B Bonanza</v>
      </c>
      <c r="E1518" t="str">
        <f>MID(B1518,25,100)</f>
        <v>G-BGGH</v>
      </c>
      <c r="F1518" s="3">
        <v>0</v>
      </c>
      <c r="G1518" t="s">
        <v>1576</v>
      </c>
    </row>
    <row r="1519" spans="1:7" x14ac:dyDescent="0.35">
      <c r="A1519" t="s">
        <v>1632</v>
      </c>
      <c r="B1519" t="s">
        <v>291</v>
      </c>
      <c r="C1519" t="s">
        <v>12</v>
      </c>
      <c r="D1519" t="str">
        <f>LEFT(B1519,23)</f>
        <v>Beechcraft V35B Bonanza</v>
      </c>
      <c r="E1519" t="str">
        <f>MID(B1519,25,100)</f>
        <v>N96652</v>
      </c>
      <c r="F1519" s="3">
        <v>0</v>
      </c>
      <c r="G1519" t="s">
        <v>1576</v>
      </c>
    </row>
    <row r="1520" spans="1:7" x14ac:dyDescent="0.35">
      <c r="A1520" t="s">
        <v>1632</v>
      </c>
      <c r="B1520" t="s">
        <v>292</v>
      </c>
      <c r="C1520" t="s">
        <v>12</v>
      </c>
      <c r="D1520" t="str">
        <f>LEFT(B1520,23)</f>
        <v>Beechcraft V35B Bonanza</v>
      </c>
      <c r="E1520" t="str">
        <f>MID(B1520,25,100)</f>
        <v>Xbox Aviators Club Livery</v>
      </c>
      <c r="F1520" s="3">
        <v>0</v>
      </c>
      <c r="G1520" t="s">
        <v>1576</v>
      </c>
    </row>
    <row r="1521" spans="1:7" x14ac:dyDescent="0.35">
      <c r="A1521" t="s">
        <v>1632</v>
      </c>
      <c r="B1521" t="s">
        <v>293</v>
      </c>
      <c r="C1521" t="s">
        <v>12</v>
      </c>
      <c r="D1521" t="str">
        <f>LEFT(B1521,23)</f>
        <v>Beechcraft V35B Bonanza</v>
      </c>
      <c r="E1521" t="str">
        <f>MID(B1521,25,100)</f>
        <v>N298P</v>
      </c>
      <c r="F1521" s="3">
        <v>0</v>
      </c>
      <c r="G1521" t="s">
        <v>1576</v>
      </c>
    </row>
    <row r="1522" spans="1:7" x14ac:dyDescent="0.35">
      <c r="A1522" t="s">
        <v>1632</v>
      </c>
      <c r="B1522" t="s">
        <v>294</v>
      </c>
      <c r="C1522" t="s">
        <v>12</v>
      </c>
      <c r="D1522" t="str">
        <f>LEFT(B1522,23)</f>
        <v>Beechcraft V35B Bonanza</v>
      </c>
      <c r="E1522" t="str">
        <f>MID(B1522,25,100)</f>
        <v>White</v>
      </c>
      <c r="F1522" s="3">
        <v>0</v>
      </c>
      <c r="G1522" t="s">
        <v>1576</v>
      </c>
    </row>
    <row r="1523" spans="1:7" x14ac:dyDescent="0.35">
      <c r="A1523" t="str">
        <f>CONCATENATE("FS24 Aviators ",D1523)</f>
        <v>FS24 Aviators Beechcraft D18S</v>
      </c>
      <c r="B1523" t="s">
        <v>65</v>
      </c>
      <c r="C1523" t="s">
        <v>12</v>
      </c>
      <c r="D1523" t="str">
        <f>LEFT(B1523,15)</f>
        <v>Beechcraft D18S</v>
      </c>
      <c r="E1523" t="str">
        <f>MID(B1523,17,100)</f>
        <v>N846DS</v>
      </c>
      <c r="F1523" s="3">
        <v>0</v>
      </c>
      <c r="G1523" t="s">
        <v>1576</v>
      </c>
    </row>
    <row r="1524" spans="1:7" x14ac:dyDescent="0.35">
      <c r="A1524" t="str">
        <f>CONCATENATE("FS24 Aviators ",D1524)</f>
        <v>FS24 Aviators Beechcraft D18S</v>
      </c>
      <c r="B1524" t="s">
        <v>66</v>
      </c>
      <c r="C1524" t="s">
        <v>12</v>
      </c>
      <c r="D1524" t="str">
        <f>LEFT(B1524,15)</f>
        <v>Beechcraft D18S</v>
      </c>
      <c r="E1524" t="str">
        <f>MID(B1524,17,100)</f>
        <v>N99ST</v>
      </c>
      <c r="F1524" s="3">
        <v>0</v>
      </c>
      <c r="G1524" t="s">
        <v>1576</v>
      </c>
    </row>
    <row r="1525" spans="1:7" x14ac:dyDescent="0.35">
      <c r="A1525" t="str">
        <f>CONCATENATE("FS24 Aviators ",D1525)</f>
        <v>FS24 Aviators Beechcraft D18S</v>
      </c>
      <c r="B1525" t="s">
        <v>67</v>
      </c>
      <c r="C1525" t="s">
        <v>12</v>
      </c>
      <c r="D1525" t="str">
        <f>LEFT(B1525,15)</f>
        <v>Beechcraft D18S</v>
      </c>
      <c r="E1525" t="str">
        <f>MID(B1525,17,100)</f>
        <v>N45LM2</v>
      </c>
      <c r="F1525" s="3">
        <v>0</v>
      </c>
      <c r="G1525" t="s">
        <v>1576</v>
      </c>
    </row>
    <row r="1526" spans="1:7" x14ac:dyDescent="0.35">
      <c r="A1526" t="str">
        <f>CONCATENATE("FS24 Aviators ",D1526)</f>
        <v>FS24 Aviators Beechcraft D18S</v>
      </c>
      <c r="B1526" t="s">
        <v>68</v>
      </c>
      <c r="C1526" t="s">
        <v>12</v>
      </c>
      <c r="D1526" t="str">
        <f>LEFT(B1526,15)</f>
        <v>Beechcraft D18S</v>
      </c>
      <c r="E1526" t="str">
        <f>MID(B1526,17,100)</f>
        <v>N83KT</v>
      </c>
      <c r="F1526" s="3">
        <v>0</v>
      </c>
      <c r="G1526" t="s">
        <v>1576</v>
      </c>
    </row>
    <row r="1527" spans="1:7" x14ac:dyDescent="0.35">
      <c r="A1527" t="str">
        <f>CONCATENATE("FS24 Aviators ",D1527)</f>
        <v>FS24 Aviators Beechcraft D18S</v>
      </c>
      <c r="B1527" t="s">
        <v>69</v>
      </c>
      <c r="C1527" t="s">
        <v>12</v>
      </c>
      <c r="D1527" t="str">
        <f>LEFT(B1527,15)</f>
        <v>Beechcraft D18S</v>
      </c>
      <c r="E1527" t="str">
        <f>MID(B1527,17,100)</f>
        <v>C-GJMC</v>
      </c>
      <c r="F1527" s="3">
        <v>0</v>
      </c>
      <c r="G1527" t="s">
        <v>1576</v>
      </c>
    </row>
    <row r="1528" spans="1:7" x14ac:dyDescent="0.35">
      <c r="A1528" t="str">
        <f>CONCATENATE("FS24 Aviators ",D1528)</f>
        <v>FS24 Aviators Beechcraft D18S</v>
      </c>
      <c r="B1528" t="s">
        <v>70</v>
      </c>
      <c r="C1528" t="s">
        <v>12</v>
      </c>
      <c r="D1528" t="str">
        <f>LEFT(B1528,15)</f>
        <v>Beechcraft D18S</v>
      </c>
      <c r="E1528" t="str">
        <f>MID(B1528,17,100)</f>
        <v>Navy</v>
      </c>
      <c r="F1528" s="3">
        <v>0</v>
      </c>
      <c r="G1528" t="s">
        <v>1576</v>
      </c>
    </row>
    <row r="1529" spans="1:7" x14ac:dyDescent="0.35">
      <c r="A1529" t="str">
        <f>CONCATENATE("FS24 Aviators ",D1529)</f>
        <v>FS24 Aviators Beechcraft D18S</v>
      </c>
      <c r="B1529" t="s">
        <v>71</v>
      </c>
      <c r="C1529" t="s">
        <v>12</v>
      </c>
      <c r="D1529" t="str">
        <f>LEFT(B1529,15)</f>
        <v>Beechcraft D18S</v>
      </c>
      <c r="E1529" t="str">
        <f>MID(B1529,17,100)</f>
        <v>N438Y</v>
      </c>
      <c r="F1529" s="3">
        <v>0</v>
      </c>
      <c r="G1529" t="s">
        <v>1576</v>
      </c>
    </row>
    <row r="1530" spans="1:7" x14ac:dyDescent="0.35">
      <c r="A1530" t="str">
        <f>CONCATENATE("FS24 Aviators ",D1530)</f>
        <v>FS24 Aviators Beechcraft D18S</v>
      </c>
      <c r="B1530" t="s">
        <v>72</v>
      </c>
      <c r="C1530" t="s">
        <v>12</v>
      </c>
      <c r="D1530" t="str">
        <f>LEFT(B1530,15)</f>
        <v>Beechcraft D18S</v>
      </c>
      <c r="E1530" t="str">
        <f>MID(B1530,17,100)</f>
        <v>Xbox Aviators Club Livery</v>
      </c>
      <c r="F1530" s="3">
        <v>0</v>
      </c>
      <c r="G1530" t="s">
        <v>1576</v>
      </c>
    </row>
    <row r="1531" spans="1:7" x14ac:dyDescent="0.35">
      <c r="A1531" t="str">
        <f>CONCATENATE("FS24 Aviators ",D1531)</f>
        <v>FS24 Aviators Beechcraft D18S</v>
      </c>
      <c r="B1531" t="s">
        <v>73</v>
      </c>
      <c r="C1531" t="s">
        <v>12</v>
      </c>
      <c r="D1531" t="str">
        <f>LEFT(B1531,15)</f>
        <v>Beechcraft D18S</v>
      </c>
      <c r="E1531" t="str">
        <f>MID(B1531,17,100)</f>
        <v>N85ET</v>
      </c>
      <c r="F1531" s="3">
        <v>0</v>
      </c>
      <c r="G1531" t="s">
        <v>1576</v>
      </c>
    </row>
    <row r="1532" spans="1:7" x14ac:dyDescent="0.35">
      <c r="A1532" t="str">
        <f>CONCATENATE("FS24 Aviators ",D1532)</f>
        <v>FS24 Aviators Beechcraft D18S</v>
      </c>
      <c r="B1532" t="s">
        <v>74</v>
      </c>
      <c r="C1532" t="s">
        <v>12</v>
      </c>
      <c r="D1532" t="str">
        <f>LEFT(B1532,15)</f>
        <v>Beechcraft D18S</v>
      </c>
      <c r="E1532" t="str">
        <f>MID(B1532,17,100)</f>
        <v>N522B</v>
      </c>
      <c r="F1532" s="3">
        <v>0</v>
      </c>
      <c r="G1532" t="s">
        <v>1576</v>
      </c>
    </row>
    <row r="1533" spans="1:7" x14ac:dyDescent="0.35">
      <c r="A1533" t="str">
        <f>CONCATENATE("FS24 Aviators ",D1533)</f>
        <v>FS24 Aviators Beechcraft D18S</v>
      </c>
      <c r="B1533" t="s">
        <v>75</v>
      </c>
      <c r="C1533" t="s">
        <v>12</v>
      </c>
      <c r="D1533" t="str">
        <f>LEFT(B1533,15)</f>
        <v>Beechcraft D18S</v>
      </c>
      <c r="E1533" t="str">
        <f>MID(B1533,17,100)</f>
        <v>Aviators Club Livery</v>
      </c>
      <c r="F1533" s="3">
        <v>0</v>
      </c>
      <c r="G1533" t="s">
        <v>1576</v>
      </c>
    </row>
    <row r="1534" spans="1:7" x14ac:dyDescent="0.35">
      <c r="A1534" t="str">
        <f>CONCATENATE("FS24 Aviators ",D1534)</f>
        <v>FS24 Aviators Beechcraft D17S Staggerwing</v>
      </c>
      <c r="B1534" t="s">
        <v>10</v>
      </c>
      <c r="C1534" t="s">
        <v>12</v>
      </c>
      <c r="D1534" t="s">
        <v>1611</v>
      </c>
      <c r="E1534" t="str">
        <f>MID(B1534,28,100)</f>
        <v>Xbox Aviators Club Livery</v>
      </c>
      <c r="F1534" s="3">
        <v>0</v>
      </c>
      <c r="G1534" t="s">
        <v>1575</v>
      </c>
    </row>
    <row r="1535" spans="1:7" x14ac:dyDescent="0.35">
      <c r="A1535" t="str">
        <f>CONCATENATE("FS24 Aviators ",D1535)</f>
        <v>FS24 Aviators Beechcraft D17S Staggerwing</v>
      </c>
      <c r="B1535" t="s">
        <v>0</v>
      </c>
      <c r="C1535" t="s">
        <v>12</v>
      </c>
      <c r="D1535" t="str">
        <f>LEFT(B1535,27)</f>
        <v>Beechcraft D17S Staggerwing</v>
      </c>
      <c r="E1535" t="str">
        <f>MID(B1535,29,100)</f>
        <v>NC18579</v>
      </c>
      <c r="F1535" s="3">
        <v>0</v>
      </c>
      <c r="G1535" t="s">
        <v>1575</v>
      </c>
    </row>
    <row r="1536" spans="1:7" x14ac:dyDescent="0.35">
      <c r="A1536" t="str">
        <f>CONCATENATE("FS24 Aviators ",D1536)</f>
        <v>FS24 Aviators Beechcraft D17S Staggerwing</v>
      </c>
      <c r="B1536" t="s">
        <v>1</v>
      </c>
      <c r="C1536" t="s">
        <v>12</v>
      </c>
      <c r="D1536" t="str">
        <f>LEFT(B1536,27)</f>
        <v>Beechcraft D17S Staggerwing</v>
      </c>
      <c r="E1536" t="str">
        <f>MID(B1536,29,100)</f>
        <v>NC353E</v>
      </c>
      <c r="F1536" s="3">
        <v>0</v>
      </c>
      <c r="G1536" t="s">
        <v>1575</v>
      </c>
    </row>
    <row r="1537" spans="1:7" x14ac:dyDescent="0.35">
      <c r="A1537" t="str">
        <f>CONCATENATE("FS24 Aviators ",D1537)</f>
        <v>FS24 Aviators Beechcraft D17S Staggerwing</v>
      </c>
      <c r="B1537" t="s">
        <v>2</v>
      </c>
      <c r="C1537" t="s">
        <v>12</v>
      </c>
      <c r="D1537" t="str">
        <f>LEFT(B1537,27)</f>
        <v>Beechcraft D17S Staggerwing</v>
      </c>
      <c r="E1537" t="str">
        <f>MID(B1537,29,100)</f>
        <v>N25BS</v>
      </c>
      <c r="F1537" s="3">
        <v>0</v>
      </c>
      <c r="G1537" t="s">
        <v>1575</v>
      </c>
    </row>
    <row r="1538" spans="1:7" x14ac:dyDescent="0.35">
      <c r="A1538" t="str">
        <f>CONCATENATE("FS24 Aviators ",D1538)</f>
        <v>FS24 Aviators Beechcraft D17S Staggerwing</v>
      </c>
      <c r="B1538" t="s">
        <v>3</v>
      </c>
      <c r="C1538" t="s">
        <v>12</v>
      </c>
      <c r="D1538" t="str">
        <f>LEFT(B1538,27)</f>
        <v>Beechcraft D17S Staggerwing</v>
      </c>
      <c r="E1538" t="str">
        <f>MID(B1538,29,100)</f>
        <v>NC4135</v>
      </c>
      <c r="F1538" s="3">
        <v>0</v>
      </c>
      <c r="G1538" t="s">
        <v>1575</v>
      </c>
    </row>
    <row r="1539" spans="1:7" x14ac:dyDescent="0.35">
      <c r="A1539" t="str">
        <f>CONCATENATE("FS24 Aviators ",D1539)</f>
        <v>FS24 Aviators Beechcraft D17S Staggerwing</v>
      </c>
      <c r="B1539" t="s">
        <v>4</v>
      </c>
      <c r="C1539" t="s">
        <v>12</v>
      </c>
      <c r="D1539" t="str">
        <f>LEFT(B1539,27)</f>
        <v>Beechcraft D17S Staggerwing</v>
      </c>
      <c r="E1539" t="str">
        <f>MID(B1539,29,100)</f>
        <v>N115H</v>
      </c>
      <c r="F1539" s="3">
        <v>0</v>
      </c>
      <c r="G1539" t="s">
        <v>1575</v>
      </c>
    </row>
    <row r="1540" spans="1:7" x14ac:dyDescent="0.35">
      <c r="A1540" t="str">
        <f>CONCATENATE("FS24 Aviators ",D1540)</f>
        <v>FS24 Aviators Beechcraft D17S Staggerwing</v>
      </c>
      <c r="B1540" t="s">
        <v>5</v>
      </c>
      <c r="C1540" t="s">
        <v>12</v>
      </c>
      <c r="D1540" t="str">
        <f>LEFT(B1540,27)</f>
        <v>Beechcraft D17S Staggerwing</v>
      </c>
      <c r="E1540" t="str">
        <f>MID(B1540,29,100)</f>
        <v>N52EEZ</v>
      </c>
      <c r="F1540" s="3">
        <v>0</v>
      </c>
      <c r="G1540" t="s">
        <v>1575</v>
      </c>
    </row>
    <row r="1541" spans="1:7" x14ac:dyDescent="0.35">
      <c r="A1541" t="str">
        <f>CONCATENATE("FS24 Aviators ",D1541)</f>
        <v>FS24 Aviators Beechcraft D17S Staggerwing</v>
      </c>
      <c r="B1541" t="s">
        <v>6</v>
      </c>
      <c r="C1541" t="s">
        <v>12</v>
      </c>
      <c r="D1541" t="str">
        <f>LEFT(B1541,27)</f>
        <v>Beechcraft D17S Staggerwing</v>
      </c>
      <c r="E1541" t="str">
        <f>MID(B1541,29,100)</f>
        <v>N65268</v>
      </c>
      <c r="F1541" s="3">
        <v>0</v>
      </c>
      <c r="G1541" t="s">
        <v>1575</v>
      </c>
    </row>
    <row r="1542" spans="1:7" x14ac:dyDescent="0.35">
      <c r="A1542" t="str">
        <f>CONCATENATE("FS24 Aviators ",D1542)</f>
        <v>FS24 Aviators Beechcraft D17S Staggerwing</v>
      </c>
      <c r="B1542" t="s">
        <v>7</v>
      </c>
      <c r="C1542" t="s">
        <v>12</v>
      </c>
      <c r="D1542" t="str">
        <f>LEFT(B1542,27)</f>
        <v>Beechcraft D17S Staggerwing</v>
      </c>
      <c r="E1542" t="str">
        <f>MID(B1542,29,100)</f>
        <v>Aviators Club Livery</v>
      </c>
      <c r="F1542" s="3">
        <v>0</v>
      </c>
      <c r="G1542" t="s">
        <v>1575</v>
      </c>
    </row>
    <row r="1543" spans="1:7" x14ac:dyDescent="0.35">
      <c r="A1543" t="str">
        <f>CONCATENATE("FS24 Aviators ",D1543)</f>
        <v>FS24 Aviators Beechcraft D17S Staggerwing</v>
      </c>
      <c r="B1543" t="s">
        <v>8</v>
      </c>
      <c r="C1543" t="s">
        <v>12</v>
      </c>
      <c r="D1543" t="str">
        <f>LEFT(B1543,27)</f>
        <v>Beechcraft D17S Staggerwing</v>
      </c>
      <c r="E1543" t="str">
        <f>MID(B1543,29,100)</f>
        <v>NC1413</v>
      </c>
      <c r="F1543" s="3">
        <v>0</v>
      </c>
      <c r="G1543" t="s">
        <v>1575</v>
      </c>
    </row>
    <row r="1544" spans="1:7" x14ac:dyDescent="0.35">
      <c r="A1544" t="str">
        <f>CONCATENATE("FS24 Aviators ",D1544)</f>
        <v>FS24 Aviators Beechcraft D17S Staggerwing</v>
      </c>
      <c r="B1544" t="s">
        <v>9</v>
      </c>
      <c r="C1544" t="s">
        <v>12</v>
      </c>
      <c r="D1544" t="str">
        <f>LEFT(B1544,27)</f>
        <v>Beechcraft D17S Staggerwing</v>
      </c>
      <c r="E1544" t="str">
        <f>MID(B1544,29,100)</f>
        <v>NC2377</v>
      </c>
      <c r="F1544" s="3">
        <v>0</v>
      </c>
      <c r="G1544" t="s">
        <v>1575</v>
      </c>
    </row>
    <row r="1545" spans="1:7" x14ac:dyDescent="0.35">
      <c r="A1545" t="s">
        <v>1631</v>
      </c>
      <c r="B1545" t="s">
        <v>121</v>
      </c>
      <c r="C1545" t="s">
        <v>12</v>
      </c>
      <c r="D1545" t="str">
        <f>LEFT(B1545,10)</f>
        <v>ATR 42-600</v>
      </c>
      <c r="E1545" t="str">
        <f>MID(B1545,12,100)</f>
        <v>Highline 02</v>
      </c>
      <c r="F1545" s="3">
        <v>0</v>
      </c>
      <c r="G1545" t="s">
        <v>1578</v>
      </c>
    </row>
    <row r="1546" spans="1:7" x14ac:dyDescent="0.35">
      <c r="A1546" t="s">
        <v>1631</v>
      </c>
      <c r="B1546" t="s">
        <v>244</v>
      </c>
      <c r="C1546" t="s">
        <v>12</v>
      </c>
      <c r="D1546" t="str">
        <f>LEFT(B1546,10)</f>
        <v>ATR 42-600</v>
      </c>
      <c r="E1546" t="str">
        <f>MID(B1546,12,100)</f>
        <v>Livery Air Saint Pierre</v>
      </c>
      <c r="F1546" s="3">
        <v>0</v>
      </c>
      <c r="G1546" t="s">
        <v>1578</v>
      </c>
    </row>
    <row r="1547" spans="1:7" x14ac:dyDescent="0.35">
      <c r="A1547" t="s">
        <v>1631</v>
      </c>
      <c r="B1547" t="s">
        <v>245</v>
      </c>
      <c r="C1547" t="s">
        <v>12</v>
      </c>
      <c r="D1547" t="str">
        <f>LEFT(B1547,10)</f>
        <v>ATR 42-600</v>
      </c>
      <c r="E1547" t="str">
        <f>MID(B1547,12,100)</f>
        <v>Livery Silver Airways</v>
      </c>
      <c r="F1547" s="3">
        <v>0</v>
      </c>
      <c r="G1547" t="s">
        <v>1578</v>
      </c>
    </row>
    <row r="1548" spans="1:7" x14ac:dyDescent="0.35">
      <c r="A1548" t="s">
        <v>1631</v>
      </c>
      <c r="B1548" t="s">
        <v>246</v>
      </c>
      <c r="C1548" t="s">
        <v>12</v>
      </c>
      <c r="D1548" t="str">
        <f>LEFT(B1548,10)</f>
        <v>ATR 42-600</v>
      </c>
      <c r="E1548" t="str">
        <f>MID(B1548,12,100)</f>
        <v>House Livery</v>
      </c>
      <c r="F1548" s="3">
        <v>0</v>
      </c>
      <c r="G1548" t="s">
        <v>1578</v>
      </c>
    </row>
    <row r="1549" spans="1:7" x14ac:dyDescent="0.35">
      <c r="A1549" t="s">
        <v>1631</v>
      </c>
      <c r="B1549" t="s">
        <v>472</v>
      </c>
      <c r="C1549" t="s">
        <v>12</v>
      </c>
      <c r="D1549" t="str">
        <f>LEFT(B1549,10)</f>
        <v>ATR 42-600</v>
      </c>
      <c r="E1549" t="str">
        <f>MID(B1549,12,100)</f>
        <v>Highline 03</v>
      </c>
      <c r="F1549" s="3">
        <v>0</v>
      </c>
      <c r="G1549" t="s">
        <v>1578</v>
      </c>
    </row>
    <row r="1550" spans="1:7" x14ac:dyDescent="0.35">
      <c r="A1550" t="s">
        <v>1631</v>
      </c>
      <c r="B1550" t="s">
        <v>1001</v>
      </c>
      <c r="C1550" t="s">
        <v>12</v>
      </c>
      <c r="D1550" t="str">
        <f>LEFT(B1550,10)</f>
        <v>ATR 42-600</v>
      </c>
      <c r="E1550" t="str">
        <f>MID(B1550,12,100)</f>
        <v>Highline</v>
      </c>
      <c r="F1550" s="3">
        <v>0</v>
      </c>
      <c r="G1550" t="s">
        <v>1578</v>
      </c>
    </row>
    <row r="1551" spans="1:7" x14ac:dyDescent="0.35">
      <c r="A1551" t="s">
        <v>1631</v>
      </c>
      <c r="B1551" t="s">
        <v>1101</v>
      </c>
      <c r="C1551" t="s">
        <v>12</v>
      </c>
      <c r="D1551" t="str">
        <f>LEFT(B1551,11)</f>
        <v>ATR 42-600S</v>
      </c>
      <c r="E1551" t="str">
        <f>MID(B1551,13,100)</f>
        <v>House Livery</v>
      </c>
      <c r="F1551" s="3">
        <v>0</v>
      </c>
      <c r="G1551" t="s">
        <v>1578</v>
      </c>
    </row>
    <row r="1552" spans="1:7" x14ac:dyDescent="0.35">
      <c r="A1552" t="s">
        <v>1631</v>
      </c>
      <c r="B1552" t="s">
        <v>159</v>
      </c>
      <c r="C1552" t="s">
        <v>12</v>
      </c>
      <c r="D1552" t="str">
        <f>LEFT(B1552,10)</f>
        <v>ATR 72-600</v>
      </c>
      <c r="E1552" t="str">
        <f>MID(B1552,12,100)</f>
        <v>House Livery</v>
      </c>
      <c r="F1552" s="3">
        <v>0</v>
      </c>
      <c r="G1552" t="s">
        <v>1578</v>
      </c>
    </row>
    <row r="1553" spans="1:7" x14ac:dyDescent="0.35">
      <c r="A1553" t="s">
        <v>1631</v>
      </c>
      <c r="B1553" t="s">
        <v>160</v>
      </c>
      <c r="C1553" t="s">
        <v>12</v>
      </c>
      <c r="D1553" t="str">
        <f>LEFT(B1553,10)</f>
        <v>ATR 72-600</v>
      </c>
      <c r="E1553" t="str">
        <f>MID(B1553,12,100)</f>
        <v>Livery Air Tahiti Te Anuanua</v>
      </c>
      <c r="F1553" s="3">
        <v>0</v>
      </c>
      <c r="G1553" t="s">
        <v>1578</v>
      </c>
    </row>
    <row r="1554" spans="1:7" x14ac:dyDescent="0.35">
      <c r="A1554" t="s">
        <v>1631</v>
      </c>
      <c r="B1554" t="s">
        <v>161</v>
      </c>
      <c r="C1554" t="s">
        <v>12</v>
      </c>
      <c r="D1554" t="str">
        <f>LEFT(B1554,10)</f>
        <v>ATR 72-600</v>
      </c>
      <c r="E1554" t="str">
        <f>MID(B1554,12,100)</f>
        <v>Livery Air New Zealand</v>
      </c>
      <c r="F1554" s="3">
        <v>0</v>
      </c>
      <c r="G1554" t="s">
        <v>1578</v>
      </c>
    </row>
    <row r="1555" spans="1:7" x14ac:dyDescent="0.35">
      <c r="A1555" t="s">
        <v>1631</v>
      </c>
      <c r="B1555" t="s">
        <v>162</v>
      </c>
      <c r="C1555" t="s">
        <v>12</v>
      </c>
      <c r="D1555" t="str">
        <f>LEFT(B1555,10)</f>
        <v>ATR 72-600</v>
      </c>
      <c r="E1555" t="str">
        <f>MID(B1555,12,100)</f>
        <v>Livery AfriJet</v>
      </c>
      <c r="F1555" s="3">
        <v>0</v>
      </c>
      <c r="G1555" t="s">
        <v>1578</v>
      </c>
    </row>
    <row r="1556" spans="1:7" x14ac:dyDescent="0.35">
      <c r="A1556" t="s">
        <v>1631</v>
      </c>
      <c r="B1556" t="s">
        <v>163</v>
      </c>
      <c r="C1556" t="s">
        <v>12</v>
      </c>
      <c r="D1556" t="str">
        <f>LEFT(B1556,10)</f>
        <v>ATR 72-600</v>
      </c>
      <c r="E1556" t="str">
        <f>MID(B1556,12,100)</f>
        <v>Livery Air Tahiti Tapuata</v>
      </c>
      <c r="F1556" s="3">
        <v>0</v>
      </c>
      <c r="G1556" t="s">
        <v>1578</v>
      </c>
    </row>
    <row r="1557" spans="1:7" x14ac:dyDescent="0.35">
      <c r="A1557" t="s">
        <v>1631</v>
      </c>
      <c r="B1557" t="s">
        <v>164</v>
      </c>
      <c r="C1557" t="s">
        <v>12</v>
      </c>
      <c r="D1557" t="str">
        <f>LEFT(B1557,10)</f>
        <v>ATR 72-600</v>
      </c>
      <c r="E1557" t="str">
        <f>MID(B1557,12,100)</f>
        <v>Livery Air Tahiti Ra'Ireva'</v>
      </c>
      <c r="F1557" s="3">
        <v>0</v>
      </c>
      <c r="G1557" t="s">
        <v>1578</v>
      </c>
    </row>
    <row r="1558" spans="1:7" x14ac:dyDescent="0.35">
      <c r="A1558" t="s">
        <v>1631</v>
      </c>
      <c r="B1558" t="s">
        <v>165</v>
      </c>
      <c r="C1558" t="s">
        <v>12</v>
      </c>
      <c r="D1558" t="str">
        <f>LEFT(B1558,10)</f>
        <v>ATR 72-600</v>
      </c>
      <c r="E1558" t="str">
        <f>MID(B1558,12,100)</f>
        <v>Livery Silver Airways</v>
      </c>
      <c r="F1558" s="3">
        <v>0</v>
      </c>
      <c r="G1558" t="s">
        <v>1578</v>
      </c>
    </row>
    <row r="1559" spans="1:7" x14ac:dyDescent="0.35">
      <c r="A1559" t="s">
        <v>1631</v>
      </c>
      <c r="B1559" t="s">
        <v>905</v>
      </c>
      <c r="C1559" t="s">
        <v>12</v>
      </c>
      <c r="D1559" t="str">
        <f>LEFT(B1559,10)</f>
        <v>ATR 72-600</v>
      </c>
      <c r="E1559" t="str">
        <f>MID(B1559,12,100)</f>
        <v>Highline 03</v>
      </c>
      <c r="F1559" s="3">
        <v>0</v>
      </c>
      <c r="G1559" t="s">
        <v>1578</v>
      </c>
    </row>
    <row r="1560" spans="1:7" x14ac:dyDescent="0.35">
      <c r="A1560" t="s">
        <v>1631</v>
      </c>
      <c r="B1560" t="s">
        <v>1047</v>
      </c>
      <c r="C1560" t="s">
        <v>12</v>
      </c>
      <c r="D1560" t="str">
        <f>LEFT(B1560,10)</f>
        <v>ATR 72-600</v>
      </c>
      <c r="E1560" t="str">
        <f>MID(B1560,12,100)</f>
        <v>Highline</v>
      </c>
      <c r="F1560" s="3">
        <v>0</v>
      </c>
      <c r="G1560" t="s">
        <v>1578</v>
      </c>
    </row>
    <row r="1561" spans="1:7" x14ac:dyDescent="0.35">
      <c r="A1561" t="s">
        <v>1631</v>
      </c>
      <c r="B1561" t="s">
        <v>1209</v>
      </c>
      <c r="C1561" t="s">
        <v>12</v>
      </c>
      <c r="D1561" t="str">
        <f>LEFT(B1561,10)</f>
        <v>ATR 72-600</v>
      </c>
      <c r="E1561" t="str">
        <f>MID(B1561,12,100)</f>
        <v>Highline 02</v>
      </c>
      <c r="F1561" s="3">
        <v>0</v>
      </c>
      <c r="G1561" t="s">
        <v>1578</v>
      </c>
    </row>
    <row r="1562" spans="1:7" x14ac:dyDescent="0.35">
      <c r="A1562" t="s">
        <v>1631</v>
      </c>
      <c r="B1562" t="s">
        <v>1133</v>
      </c>
      <c r="C1562" t="s">
        <v>12</v>
      </c>
      <c r="D1562" t="str">
        <f>LEFT(B1562,11)</f>
        <v>ATR 72-600F</v>
      </c>
      <c r="E1562" t="s">
        <v>1579</v>
      </c>
      <c r="F1562" s="3">
        <v>0</v>
      </c>
      <c r="G1562" t="s">
        <v>1578</v>
      </c>
    </row>
    <row r="1563" spans="1:7" x14ac:dyDescent="0.35">
      <c r="A1563" t="str">
        <f>CONCATENATE("FS24 Aviators ",D1563)</f>
        <v>FS24 Aviators Antonov AN225</v>
      </c>
      <c r="B1563" t="s">
        <v>169</v>
      </c>
      <c r="C1563" t="s">
        <v>12</v>
      </c>
      <c r="D1563" t="s">
        <v>1610</v>
      </c>
      <c r="E1563" t="str">
        <f>MID(B1563,19,100)</f>
        <v>Be Brave Like Ukraine' Livery</v>
      </c>
      <c r="F1563" s="3">
        <v>0</v>
      </c>
      <c r="G1563" t="s">
        <v>1578</v>
      </c>
    </row>
    <row r="1564" spans="1:7" x14ac:dyDescent="0.35">
      <c r="A1564" t="str">
        <f>CONCATENATE("FS24 Aviators ",D1564)</f>
        <v>FS24 Aviators Antonov AN225</v>
      </c>
      <c r="B1564" t="s">
        <v>166</v>
      </c>
      <c r="C1564" t="s">
        <v>12</v>
      </c>
      <c r="D1564" t="str">
        <f>LEFT(B1564,13)</f>
        <v>Antonov AN225</v>
      </c>
      <c r="E1564" t="str">
        <f>MID(B1564,15,100)</f>
        <v>Xbox Aviators Club</v>
      </c>
      <c r="F1564" s="3">
        <v>0</v>
      </c>
      <c r="G1564" t="s">
        <v>1578</v>
      </c>
    </row>
    <row r="1565" spans="1:7" x14ac:dyDescent="0.35">
      <c r="A1565" t="str">
        <f>CONCATENATE("FS24 Aviators ",D1565)</f>
        <v>FS24 Aviators Antonov AN225</v>
      </c>
      <c r="B1565" t="s">
        <v>167</v>
      </c>
      <c r="C1565" t="s">
        <v>12</v>
      </c>
      <c r="D1565" t="str">
        <f>LEFT(B1565,13)</f>
        <v>Antonov AN225</v>
      </c>
      <c r="E1565" t="str">
        <f>MID(B1565,15,100)</f>
        <v>Antonov Airlines Blue Line Livery (2008-2009)</v>
      </c>
      <c r="F1565" s="3">
        <v>0</v>
      </c>
      <c r="G1565" t="s">
        <v>1578</v>
      </c>
    </row>
    <row r="1566" spans="1:7" x14ac:dyDescent="0.35">
      <c r="A1566" t="str">
        <f>CONCATENATE("FS24 Aviators ",D1566)</f>
        <v>FS24 Aviators Antonov AN225</v>
      </c>
      <c r="B1566" t="s">
        <v>168</v>
      </c>
      <c r="C1566" t="s">
        <v>12</v>
      </c>
      <c r="D1566" t="str">
        <f>LEFT(B1566,13)</f>
        <v>Antonov AN225</v>
      </c>
      <c r="E1566" t="str">
        <f>MID(B1566,15,100)</f>
        <v>Blank White</v>
      </c>
      <c r="F1566" s="3">
        <v>0</v>
      </c>
      <c r="G1566" t="s">
        <v>1578</v>
      </c>
    </row>
    <row r="1567" spans="1:7" x14ac:dyDescent="0.35">
      <c r="A1567" t="str">
        <f>CONCATENATE("FS24 Aviators ",D1567)</f>
        <v>FS24 Aviators Antonov AN225</v>
      </c>
      <c r="B1567" t="s">
        <v>170</v>
      </c>
      <c r="C1567" t="s">
        <v>12</v>
      </c>
      <c r="D1567" t="str">
        <f>LEFT(B1567,13)</f>
        <v>Antonov AN225</v>
      </c>
      <c r="E1567" t="str">
        <f>MID(B1567,15,100)</f>
        <v>Antonov Airlines Modern Livery (2010-2022)</v>
      </c>
      <c r="F1567" s="3">
        <v>0</v>
      </c>
      <c r="G1567" t="s">
        <v>1578</v>
      </c>
    </row>
    <row r="1568" spans="1:7" x14ac:dyDescent="0.35">
      <c r="A1568" t="str">
        <f>CONCATENATE("FS24 Aviators ",D1568)</f>
        <v>FS24 Aviators Antonov AN225</v>
      </c>
      <c r="B1568" t="s">
        <v>171</v>
      </c>
      <c r="C1568" t="s">
        <v>12</v>
      </c>
      <c r="D1568" t="str">
        <f>LEFT(B1568,13)</f>
        <v>Antonov AN225</v>
      </c>
      <c r="E1568" t="str">
        <f>MID(B1568,15,100)</f>
        <v>Aviators Club</v>
      </c>
      <c r="F1568" s="3">
        <v>0</v>
      </c>
      <c r="G1568" t="s">
        <v>1578</v>
      </c>
    </row>
    <row r="1569" spans="1:7" x14ac:dyDescent="0.35">
      <c r="A1569" t="str">
        <f>CONCATENATE("FS24 Aviators ",D1569)</f>
        <v>FS24 Aviators Antonov AN225</v>
      </c>
      <c r="B1569" t="s">
        <v>172</v>
      </c>
      <c r="C1569" t="s">
        <v>12</v>
      </c>
      <c r="D1569" t="str">
        <f>LEFT(B1569,13)</f>
        <v>Antonov AN225</v>
      </c>
      <c r="E1569" t="str">
        <f>MID(B1569,15,100)</f>
        <v>Antonov Airlines Red Line Livery (2006-2008)</v>
      </c>
      <c r="F1569" s="3">
        <v>0</v>
      </c>
      <c r="G1569" t="s">
        <v>1578</v>
      </c>
    </row>
    <row r="1570" spans="1:7" x14ac:dyDescent="0.35">
      <c r="A1570" t="s">
        <v>1630</v>
      </c>
      <c r="B1570" t="s">
        <v>1208</v>
      </c>
      <c r="C1570" t="s">
        <v>12</v>
      </c>
      <c r="D1570" t="str">
        <f>LEFT(B1570,19)</f>
        <v>Antonov An-2 Floats</v>
      </c>
      <c r="E1570" t="str">
        <f>MID(B1570,21,100)</f>
        <v>White</v>
      </c>
      <c r="F1570" s="3">
        <v>0</v>
      </c>
      <c r="G1570" t="s">
        <v>1575</v>
      </c>
    </row>
    <row r="1571" spans="1:7" x14ac:dyDescent="0.35">
      <c r="A1571" t="s">
        <v>1630</v>
      </c>
      <c r="B1571" t="s">
        <v>1356</v>
      </c>
      <c r="C1571" t="s">
        <v>12</v>
      </c>
      <c r="D1571" t="str">
        <f>LEFT(B1571,18)</f>
        <v>Antonov An-2 Skies</v>
      </c>
      <c r="E1571" t="str">
        <f>MID(B1571,20,100)</f>
        <v>Red</v>
      </c>
      <c r="F1571" s="3">
        <v>0</v>
      </c>
      <c r="G1571" t="s">
        <v>1575</v>
      </c>
    </row>
    <row r="1572" spans="1:7" x14ac:dyDescent="0.35">
      <c r="A1572" t="s">
        <v>1630</v>
      </c>
      <c r="B1572" t="s">
        <v>324</v>
      </c>
      <c r="C1572" t="s">
        <v>12</v>
      </c>
      <c r="D1572" t="str">
        <f>LEFT(B1572,20)</f>
        <v>Antonov An-2 Wheels</v>
      </c>
      <c r="E1572" t="s">
        <v>1579</v>
      </c>
      <c r="F1572" s="3">
        <v>0</v>
      </c>
      <c r="G1572" t="s">
        <v>1575</v>
      </c>
    </row>
    <row r="1573" spans="1:7" x14ac:dyDescent="0.35">
      <c r="A1573" t="s">
        <v>1630</v>
      </c>
      <c r="B1573" t="s">
        <v>1023</v>
      </c>
      <c r="C1573" t="s">
        <v>12</v>
      </c>
      <c r="D1573" t="str">
        <f>LEFT(B1573,19)</f>
        <v>Antonov An-2 Wheels</v>
      </c>
      <c r="E1573" t="str">
        <f>MID(B1573,21,100)</f>
        <v>Modern Avionics</v>
      </c>
      <c r="F1573" s="3">
        <v>0</v>
      </c>
      <c r="G1573" t="s">
        <v>1575</v>
      </c>
    </row>
    <row r="1574" spans="1:7" x14ac:dyDescent="0.35">
      <c r="A1574" t="s">
        <v>1630</v>
      </c>
      <c r="B1574" t="s">
        <v>323</v>
      </c>
      <c r="C1574" t="s">
        <v>12</v>
      </c>
      <c r="D1574" t="str">
        <f>LEFT(B1574,20)</f>
        <v xml:space="preserve">Antonov An-2 Wheels </v>
      </c>
      <c r="E1574" t="str">
        <f>MID(B1574,21,100)</f>
        <v>Metal</v>
      </c>
      <c r="F1574" s="3">
        <v>0</v>
      </c>
      <c r="G1574" t="s">
        <v>1575</v>
      </c>
    </row>
    <row r="1575" spans="1:7" x14ac:dyDescent="0.35">
      <c r="A1575" t="s">
        <v>1630</v>
      </c>
      <c r="B1575" t="s">
        <v>325</v>
      </c>
      <c r="C1575" t="s">
        <v>12</v>
      </c>
      <c r="D1575" t="str">
        <f>LEFT(B1575,20)</f>
        <v xml:space="preserve">Antonov An-2 Wheels </v>
      </c>
      <c r="E1575" t="str">
        <f>MID(B1575,21,100)</f>
        <v>Dark</v>
      </c>
      <c r="F1575" s="3">
        <v>0</v>
      </c>
      <c r="G1575" t="s">
        <v>1575</v>
      </c>
    </row>
    <row r="1576" spans="1:7" x14ac:dyDescent="0.35">
      <c r="A1576" t="s">
        <v>1630</v>
      </c>
      <c r="B1576" t="s">
        <v>326</v>
      </c>
      <c r="C1576" t="s">
        <v>12</v>
      </c>
      <c r="D1576" t="str">
        <f>LEFT(B1576,20)</f>
        <v xml:space="preserve">Antonov An-2 Wheels </v>
      </c>
      <c r="E1576" t="str">
        <f>MID(B1576,21,100)</f>
        <v>Orange</v>
      </c>
      <c r="F1576" s="3">
        <v>0</v>
      </c>
      <c r="G1576" t="s">
        <v>1575</v>
      </c>
    </row>
    <row r="1577" spans="1:7" x14ac:dyDescent="0.35">
      <c r="A1577" t="s">
        <v>1630</v>
      </c>
      <c r="B1577" t="s">
        <v>327</v>
      </c>
      <c r="C1577" t="s">
        <v>12</v>
      </c>
      <c r="D1577" t="str">
        <f>LEFT(B1577,20)</f>
        <v xml:space="preserve">Antonov An-2 Wheels </v>
      </c>
      <c r="E1577" t="str">
        <f>MID(B1577,21,100)</f>
        <v>Green</v>
      </c>
      <c r="F1577" s="3">
        <v>0</v>
      </c>
      <c r="G1577" t="s">
        <v>1575</v>
      </c>
    </row>
    <row r="1578" spans="1:7" x14ac:dyDescent="0.35">
      <c r="A1578" t="s">
        <v>1630</v>
      </c>
      <c r="B1578" t="s">
        <v>328</v>
      </c>
      <c r="C1578" t="s">
        <v>12</v>
      </c>
      <c r="D1578" t="str">
        <f>LEFT(B1578,20)</f>
        <v xml:space="preserve">Antonov An-2 Wheels </v>
      </c>
      <c r="E1578" t="str">
        <f>MID(B1578,21,100)</f>
        <v>Aviators</v>
      </c>
      <c r="F1578" s="3">
        <v>0</v>
      </c>
      <c r="G1578" t="s">
        <v>1575</v>
      </c>
    </row>
    <row r="1579" spans="1:7" x14ac:dyDescent="0.35">
      <c r="A1579" t="s">
        <v>1630</v>
      </c>
      <c r="B1579" t="s">
        <v>329</v>
      </c>
      <c r="C1579" t="s">
        <v>12</v>
      </c>
      <c r="D1579" t="str">
        <f>LEFT(B1579,20)</f>
        <v xml:space="preserve">Antonov An-2 Wheels </v>
      </c>
      <c r="E1579" t="str">
        <f>MID(B1579,21,100)</f>
        <v>Blue</v>
      </c>
      <c r="F1579" s="3">
        <v>0</v>
      </c>
      <c r="G1579" t="s">
        <v>1575</v>
      </c>
    </row>
    <row r="1580" spans="1:7" x14ac:dyDescent="0.35">
      <c r="A1580" t="s">
        <v>1630</v>
      </c>
      <c r="B1580" t="s">
        <v>330</v>
      </c>
      <c r="C1580" t="s">
        <v>12</v>
      </c>
      <c r="D1580" t="str">
        <f>LEFT(B1580,20)</f>
        <v xml:space="preserve">Antonov An-2 Wheels </v>
      </c>
      <c r="E1580" t="str">
        <f>MID(B1580,21,100)</f>
        <v>Xbox</v>
      </c>
      <c r="F1580" s="3">
        <v>0</v>
      </c>
      <c r="G1580" t="s">
        <v>1575</v>
      </c>
    </row>
    <row r="1581" spans="1:7" x14ac:dyDescent="0.35">
      <c r="A1581" t="s">
        <v>1630</v>
      </c>
      <c r="B1581" t="s">
        <v>331</v>
      </c>
      <c r="C1581" t="s">
        <v>12</v>
      </c>
      <c r="D1581" t="str">
        <f>LEFT(B1581,20)</f>
        <v xml:space="preserve">Antonov An-2 Wheels </v>
      </c>
      <c r="E1581" t="str">
        <f>MID(B1581,21,100)</f>
        <v>Antonov</v>
      </c>
      <c r="F1581" s="3">
        <v>0</v>
      </c>
      <c r="G1581" t="s">
        <v>1575</v>
      </c>
    </row>
    <row r="1582" spans="1:7" x14ac:dyDescent="0.35">
      <c r="A1582" t="s">
        <v>1630</v>
      </c>
      <c r="B1582" t="s">
        <v>332</v>
      </c>
      <c r="C1582" t="s">
        <v>12</v>
      </c>
      <c r="D1582" t="str">
        <f>LEFT(B1582,20)</f>
        <v xml:space="preserve">Antonov An-2 Wheels </v>
      </c>
      <c r="E1582" t="str">
        <f>MID(B1582,21,100)</f>
        <v>Red</v>
      </c>
      <c r="F1582" s="3">
        <v>0</v>
      </c>
      <c r="G1582" t="s">
        <v>1575</v>
      </c>
    </row>
    <row r="1583" spans="1:7" x14ac:dyDescent="0.35">
      <c r="A1583" t="str">
        <f>CONCATENATE("FS24 Aviators ",D1583)</f>
        <v xml:space="preserve">FS24 Aviators Aero Ae45 </v>
      </c>
      <c r="B1583" t="s">
        <v>380</v>
      </c>
      <c r="C1583" t="s">
        <v>12</v>
      </c>
      <c r="D1583" t="str">
        <f>LEFT(B1583,10)</f>
        <v xml:space="preserve">Aero Ae45 </v>
      </c>
      <c r="E1583" t="str">
        <f>MID(B1583,13,100)</f>
        <v>OK-FHA</v>
      </c>
      <c r="F1583" s="3">
        <v>0</v>
      </c>
      <c r="G1583" t="s">
        <v>1576</v>
      </c>
    </row>
    <row r="1584" spans="1:7" x14ac:dyDescent="0.35">
      <c r="A1584" t="str">
        <f>CONCATENATE("FS24 Aviators ",D1584)</f>
        <v xml:space="preserve">FS24 Aviators Aero Ae45 </v>
      </c>
      <c r="B1584" t="s">
        <v>381</v>
      </c>
      <c r="C1584" t="s">
        <v>12</v>
      </c>
      <c r="D1584" t="str">
        <f>LEFT(B1584,10)</f>
        <v xml:space="preserve">Aero Ae45 </v>
      </c>
      <c r="E1584" t="str">
        <f>MID(B1584,13,100)</f>
        <v>Prototype</v>
      </c>
      <c r="F1584" s="3">
        <v>0</v>
      </c>
      <c r="G1584" t="s">
        <v>1576</v>
      </c>
    </row>
    <row r="1585" spans="1:7" x14ac:dyDescent="0.35">
      <c r="A1585" t="str">
        <f>CONCATENATE("FS24 Aviators ",D1585)</f>
        <v xml:space="preserve">FS24 Aviators Aero Ae45 </v>
      </c>
      <c r="B1585" t="s">
        <v>382</v>
      </c>
      <c r="C1585" t="s">
        <v>12</v>
      </c>
      <c r="D1585" t="str">
        <f>LEFT(B1585,10)</f>
        <v xml:space="preserve">Aero Ae45 </v>
      </c>
      <c r="E1585" t="str">
        <f>MID(B1585,13,100)</f>
        <v>PLAINWHITE</v>
      </c>
      <c r="F1585" s="3">
        <v>0</v>
      </c>
      <c r="G1585" t="s">
        <v>1576</v>
      </c>
    </row>
    <row r="1586" spans="1:7" x14ac:dyDescent="0.35">
      <c r="A1586" t="str">
        <f>CONCATENATE("FS24 Aviators ",D1586)</f>
        <v xml:space="preserve">FS24 Aviators Aero Ae45 </v>
      </c>
      <c r="B1586" t="s">
        <v>383</v>
      </c>
      <c r="C1586" t="s">
        <v>12</v>
      </c>
      <c r="D1586" t="str">
        <f>LEFT(B1586,10)</f>
        <v xml:space="preserve">Aero Ae45 </v>
      </c>
      <c r="E1586" t="str">
        <f>MID(B1586,13,100)</f>
        <v>Polished</v>
      </c>
      <c r="F1586" s="3">
        <v>0</v>
      </c>
      <c r="G1586" t="s">
        <v>1576</v>
      </c>
    </row>
    <row r="1587" spans="1:7" x14ac:dyDescent="0.35">
      <c r="A1587" t="str">
        <f>CONCATENATE("FS24 Aviators ",D1587)</f>
        <v>FS24 Aviators Aero Ae145</v>
      </c>
      <c r="B1587" t="s">
        <v>704</v>
      </c>
      <c r="C1587" t="s">
        <v>12</v>
      </c>
      <c r="D1587" t="str">
        <f>LEFT(B1587,10)</f>
        <v>Aero Ae145</v>
      </c>
      <c r="E1587" t="str">
        <f>MID(B1587,14,100)</f>
        <v>SP-LXH</v>
      </c>
      <c r="F1587" s="3">
        <v>0</v>
      </c>
      <c r="G1587" t="s">
        <v>1576</v>
      </c>
    </row>
    <row r="1588" spans="1:7" x14ac:dyDescent="0.35">
      <c r="A1588" t="str">
        <f>CONCATENATE("FS24 Aviators ",D1588)</f>
        <v>FS24 Aviators Aero Ae145</v>
      </c>
      <c r="B1588" t="s">
        <v>705</v>
      </c>
      <c r="C1588" t="s">
        <v>12</v>
      </c>
      <c r="D1588" t="str">
        <f>LEFT(B1588,10)</f>
        <v>Aero Ae145</v>
      </c>
      <c r="E1588" t="str">
        <f>MID(B1588,14,100)</f>
        <v>Red-Cream</v>
      </c>
      <c r="F1588" s="3">
        <v>0</v>
      </c>
      <c r="G1588" t="s">
        <v>1576</v>
      </c>
    </row>
    <row r="1589" spans="1:7" x14ac:dyDescent="0.35">
      <c r="A1589" t="str">
        <f>CONCATENATE("FS24 Aviators ",D1589)</f>
        <v>FS24 Aviators Aero Ae145</v>
      </c>
      <c r="B1589" t="s">
        <v>706</v>
      </c>
      <c r="C1589" t="s">
        <v>12</v>
      </c>
      <c r="D1589" t="str">
        <f>LEFT(B1589,10)</f>
        <v>Aero Ae145</v>
      </c>
      <c r="E1589" t="str">
        <f>MID(B1589,14,100)</f>
        <v>PLAINWHITE</v>
      </c>
      <c r="F1589" s="3">
        <v>0</v>
      </c>
      <c r="G1589" t="s">
        <v>1576</v>
      </c>
    </row>
    <row r="1590" spans="1:7" x14ac:dyDescent="0.35">
      <c r="A1590" t="str">
        <f>CONCATENATE("FS24 Aviators ",D1590)</f>
        <v>FS24 Aviators Aero Ae145</v>
      </c>
      <c r="B1590" t="s">
        <v>707</v>
      </c>
      <c r="C1590" t="s">
        <v>12</v>
      </c>
      <c r="D1590" t="str">
        <f>LEFT(B1590,10)</f>
        <v>Aero Ae145</v>
      </c>
      <c r="E1590" t="str">
        <f>MID(B1590,14,100)</f>
        <v>SilverGold</v>
      </c>
      <c r="F1590" s="3">
        <v>0</v>
      </c>
      <c r="G1590" t="s">
        <v>1576</v>
      </c>
    </row>
    <row r="1591" spans="1:7" x14ac:dyDescent="0.35">
      <c r="A1591" t="str">
        <f>CONCATENATE("FS24 Aviators ",D1591)</f>
        <v>FS24 Aviators Aero Ae145</v>
      </c>
      <c r="B1591" t="s">
        <v>1597</v>
      </c>
      <c r="C1591" t="s">
        <v>12</v>
      </c>
      <c r="D1591" t="str">
        <f>LEFT(B1591,10)</f>
        <v>Aero Ae145</v>
      </c>
      <c r="E1591" t="str">
        <f>MID(B1591,14,100)</f>
        <v>OM-NHS</v>
      </c>
      <c r="F1591" s="3">
        <v>0</v>
      </c>
      <c r="G1591" t="s">
        <v>1576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209781D6-7445-4B23-84EC-8AE6BF96C322}">
          <x14:formula1>
            <xm:f>Data!$A$2:$A$9</xm:f>
          </x14:formula1>
          <xm:sqref>G1:G1048576</xm:sqref>
        </x14:dataValidation>
        <x14:dataValidation type="list" allowBlank="1" showInputMessage="1" showErrorMessage="1" xr:uid="{D5677BB2-6BCD-44AB-AB09-F24B28CE48A8}">
          <x14:formula1>
            <xm:f>Data!$C$2:$C$6</xm:f>
          </x14:formula1>
          <xm:sqref>A1 A1592:A1048576</xm:sqref>
        </x14:dataValidation>
        <x14:dataValidation type="list" allowBlank="1" showInputMessage="1" xr:uid="{C5BAEBF3-CE45-4352-8694-39243C9E05CD}">
          <x14:formula1>
            <xm:f>Data!$C$2:$C$5</xm:f>
          </x14:formula1>
          <xm:sqref>A2:A1591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A365-5AA4-45EE-92BB-50DA84887C9C}">
  <dimension ref="A1:C9"/>
  <sheetViews>
    <sheetView workbookViewId="0">
      <selection activeCell="D14" sqref="D14"/>
    </sheetView>
  </sheetViews>
  <sheetFormatPr defaultRowHeight="14.5" x14ac:dyDescent="0.35"/>
  <cols>
    <col min="1" max="1" width="12" customWidth="1"/>
    <col min="3" max="3" width="20.1796875" customWidth="1"/>
  </cols>
  <sheetData>
    <row r="1" spans="1:3" x14ac:dyDescent="0.35">
      <c r="A1" s="4" t="s">
        <v>1574</v>
      </c>
      <c r="B1" s="4"/>
      <c r="C1" s="4" t="s">
        <v>1614</v>
      </c>
    </row>
    <row r="2" spans="1:3" x14ac:dyDescent="0.35">
      <c r="A2" t="s">
        <v>1575</v>
      </c>
      <c r="C2" t="s">
        <v>1612</v>
      </c>
    </row>
    <row r="3" spans="1:3" x14ac:dyDescent="0.35">
      <c r="A3" t="s">
        <v>1576</v>
      </c>
      <c r="C3" t="s">
        <v>1615</v>
      </c>
    </row>
    <row r="4" spans="1:3" x14ac:dyDescent="0.35">
      <c r="A4" t="s">
        <v>1578</v>
      </c>
      <c r="C4" t="s">
        <v>1616</v>
      </c>
    </row>
    <row r="5" spans="1:3" x14ac:dyDescent="0.35">
      <c r="A5" t="s">
        <v>1580</v>
      </c>
      <c r="C5" t="s">
        <v>1617</v>
      </c>
    </row>
    <row r="6" spans="1:3" x14ac:dyDescent="0.35">
      <c r="A6" t="s">
        <v>1581</v>
      </c>
    </row>
    <row r="7" spans="1:3" x14ac:dyDescent="0.35">
      <c r="A7" t="s">
        <v>1582</v>
      </c>
    </row>
    <row r="8" spans="1:3" x14ac:dyDescent="0.35">
      <c r="A8" t="s">
        <v>1583</v>
      </c>
    </row>
    <row r="9" spans="1:3" x14ac:dyDescent="0.35">
      <c r="A9" t="s">
        <v>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Addons - Microsoft Flight Simul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Noriega</dc:creator>
  <cp:lastModifiedBy>Mario Noriega</cp:lastModifiedBy>
  <dcterms:created xsi:type="dcterms:W3CDTF">2024-11-25T21:06:42Z</dcterms:created>
  <dcterms:modified xsi:type="dcterms:W3CDTF">2024-11-28T22:00:08Z</dcterms:modified>
</cp:coreProperties>
</file>