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FS2020\JoinFS source\FS24Aviators_ACs\"/>
    </mc:Choice>
  </mc:AlternateContent>
  <xr:revisionPtr revIDLastSave="0" documentId="13_ncr:1_{F7CF470D-F32D-4BD4-9A88-625EA7250907}" xr6:coauthVersionLast="47" xr6:coauthVersionMax="47" xr10:uidLastSave="{00000000-0000-0000-0000-000000000000}"/>
  <bookViews>
    <workbookView xWindow="8000" yWindow="3810" windowWidth="28830" windowHeight="15370" xr2:uid="{834D9F70-A127-4966-8AA1-81E83C46EB9D}"/>
  </bookViews>
  <sheets>
    <sheet name="Addons - Microsoft Flight Simul" sheetId="1" r:id="rId1"/>
    <sheet name="Data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1" i="1" l="1"/>
  <c r="D304" i="1"/>
  <c r="D332" i="1"/>
  <c r="E416" i="1" l="1"/>
  <c r="E417" i="1"/>
  <c r="E418" i="1"/>
  <c r="E419" i="1"/>
  <c r="E420" i="1"/>
  <c r="E421" i="1"/>
  <c r="E422" i="1"/>
  <c r="E423" i="1"/>
  <c r="E424" i="1"/>
  <c r="E430" i="1"/>
  <c r="E431" i="1"/>
  <c r="E432" i="1"/>
  <c r="E433" i="1"/>
  <c r="E434" i="1"/>
  <c r="E435" i="1"/>
  <c r="E436" i="1"/>
  <c r="E437" i="1"/>
  <c r="E438" i="1"/>
  <c r="E439" i="1"/>
  <c r="E440" i="1"/>
  <c r="E462" i="1"/>
  <c r="E465" i="1"/>
  <c r="E382" i="1"/>
  <c r="E499" i="1"/>
  <c r="E500" i="1"/>
  <c r="E335" i="1"/>
  <c r="E336" i="1"/>
  <c r="E337" i="1"/>
  <c r="E338" i="1"/>
  <c r="E339" i="1"/>
  <c r="E300" i="1"/>
  <c r="E301" i="1"/>
  <c r="E302" i="1"/>
  <c r="E297" i="1"/>
  <c r="E298" i="1"/>
  <c r="E299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73" i="1"/>
  <c r="E274" i="1"/>
  <c r="E275" i="1"/>
  <c r="E276" i="1"/>
  <c r="E277" i="1"/>
  <c r="E278" i="1"/>
  <c r="E279" i="1"/>
  <c r="E280" i="1"/>
  <c r="E266" i="1"/>
  <c r="E267" i="1"/>
  <c r="E268" i="1"/>
  <c r="E269" i="1"/>
  <c r="E271" i="1"/>
  <c r="E272" i="1"/>
  <c r="E262" i="1"/>
  <c r="E263" i="1"/>
  <c r="E264" i="1"/>
  <c r="E265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19" i="1"/>
  <c r="E220" i="1"/>
  <c r="E222" i="1"/>
  <c r="E223" i="1"/>
  <c r="E224" i="1"/>
  <c r="E225" i="1"/>
  <c r="E228" i="1"/>
  <c r="E229" i="1"/>
  <c r="E215" i="1"/>
  <c r="E216" i="1"/>
  <c r="E217" i="1"/>
  <c r="E212" i="1"/>
  <c r="E213" i="1"/>
  <c r="E214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82" i="1"/>
  <c r="E183" i="1"/>
  <c r="E184" i="1"/>
  <c r="E179" i="1"/>
  <c r="E180" i="1"/>
  <c r="E181" i="1"/>
  <c r="E171" i="1"/>
  <c r="E172" i="1"/>
  <c r="E173" i="1"/>
  <c r="E174" i="1"/>
  <c r="E175" i="1"/>
  <c r="E177" i="1"/>
  <c r="E178" i="1"/>
  <c r="E163" i="1"/>
  <c r="E164" i="1"/>
  <c r="E165" i="1"/>
  <c r="E166" i="1"/>
  <c r="E167" i="1"/>
  <c r="E168" i="1"/>
  <c r="E169" i="1"/>
  <c r="E155" i="1"/>
  <c r="E156" i="1"/>
  <c r="E157" i="1"/>
  <c r="E158" i="1"/>
  <c r="E159" i="1"/>
  <c r="E161" i="1"/>
  <c r="E151" i="1"/>
  <c r="E152" i="1"/>
  <c r="E153" i="1"/>
  <c r="E154" i="1"/>
  <c r="E142" i="1"/>
  <c r="E143" i="1"/>
  <c r="E144" i="1"/>
  <c r="E145" i="1"/>
  <c r="E146" i="1"/>
  <c r="E147" i="1"/>
  <c r="E148" i="1"/>
  <c r="E149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12" i="1"/>
  <c r="E113" i="1"/>
  <c r="E114" i="1"/>
  <c r="E115" i="1"/>
  <c r="E116" i="1"/>
  <c r="E117" i="1"/>
  <c r="E118" i="1"/>
  <c r="E119" i="1"/>
  <c r="E120" i="1"/>
  <c r="E121" i="1"/>
  <c r="E122" i="1"/>
  <c r="E107" i="1"/>
  <c r="E108" i="1"/>
  <c r="E109" i="1"/>
  <c r="E110" i="1"/>
  <c r="E111" i="1"/>
  <c r="E96" i="1"/>
  <c r="E97" i="1"/>
  <c r="E98" i="1"/>
  <c r="E99" i="1"/>
  <c r="E100" i="1"/>
  <c r="E101" i="1"/>
  <c r="E102" i="1"/>
  <c r="E103" i="1"/>
  <c r="E104" i="1"/>
  <c r="E105" i="1"/>
  <c r="E106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72" i="1"/>
  <c r="E73" i="1"/>
  <c r="E74" i="1"/>
  <c r="E75" i="1"/>
  <c r="E76" i="1"/>
  <c r="E77" i="1"/>
  <c r="E78" i="1"/>
  <c r="E79" i="1"/>
  <c r="E80" i="1"/>
  <c r="E81" i="1"/>
  <c r="E60" i="1"/>
  <c r="E61" i="1"/>
  <c r="E62" i="1"/>
  <c r="E63" i="1"/>
  <c r="E64" i="1"/>
  <c r="E65" i="1"/>
  <c r="E66" i="1"/>
  <c r="E67" i="1"/>
  <c r="E68" i="1"/>
  <c r="E69" i="1"/>
  <c r="E70" i="1"/>
  <c r="E49" i="1"/>
  <c r="E50" i="1"/>
  <c r="E51" i="1"/>
  <c r="E52" i="1"/>
  <c r="E53" i="1"/>
  <c r="E54" i="1"/>
  <c r="E55" i="1"/>
  <c r="E56" i="1"/>
  <c r="E57" i="1"/>
  <c r="E58" i="1"/>
  <c r="E59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24" i="1"/>
  <c r="E25" i="1"/>
  <c r="E26" i="1"/>
  <c r="E27" i="1"/>
  <c r="E28" i="1"/>
  <c r="E29" i="1"/>
  <c r="E30" i="1"/>
  <c r="E11" i="1"/>
  <c r="E12" i="1"/>
  <c r="E14" i="1"/>
  <c r="E15" i="1"/>
  <c r="E16" i="1"/>
  <c r="E17" i="1"/>
  <c r="E18" i="1"/>
  <c r="E19" i="1"/>
  <c r="E20" i="1"/>
  <c r="E21" i="1"/>
  <c r="E22" i="1"/>
  <c r="E23" i="1"/>
  <c r="E7" i="1"/>
  <c r="E8" i="1"/>
  <c r="E9" i="1"/>
  <c r="E10" i="1"/>
  <c r="E2" i="1"/>
  <c r="E3" i="1"/>
  <c r="E4" i="1"/>
  <c r="E5" i="1"/>
  <c r="E6" i="1"/>
  <c r="D358" i="1"/>
  <c r="D282" i="1"/>
  <c r="D283" i="1"/>
  <c r="D284" i="1"/>
  <c r="D285" i="1"/>
  <c r="D286" i="1"/>
  <c r="D287" i="1"/>
  <c r="D288" i="1"/>
  <c r="D281" i="1"/>
  <c r="D172" i="1"/>
  <c r="D170" i="1"/>
  <c r="D171" i="1"/>
  <c r="D479" i="1"/>
  <c r="D429" i="1"/>
  <c r="D388" i="1"/>
  <c r="D504" i="1"/>
  <c r="D467" i="1"/>
  <c r="D372" i="1"/>
  <c r="D316" i="1"/>
  <c r="D391" i="1"/>
  <c r="A150" i="1"/>
  <c r="A49" i="1"/>
  <c r="A24" i="1"/>
  <c r="D497" i="1"/>
  <c r="D241" i="1"/>
  <c r="D462" i="1"/>
  <c r="D196" i="1"/>
  <c r="D424" i="1"/>
  <c r="D423" i="1"/>
  <c r="D418" i="1"/>
  <c r="D408" i="1"/>
  <c r="D319" i="1"/>
  <c r="D495" i="1"/>
  <c r="D343" i="1"/>
  <c r="D12" i="1"/>
  <c r="D452" i="1"/>
  <c r="D460" i="1"/>
  <c r="D458" i="1"/>
  <c r="D492" i="1"/>
  <c r="D405" i="1"/>
  <c r="D454" i="1"/>
  <c r="D490" i="1"/>
  <c r="D485" i="1"/>
  <c r="D456" i="1"/>
  <c r="D344" i="1"/>
  <c r="D346" i="1"/>
  <c r="D390" i="1"/>
  <c r="D301" i="1"/>
  <c r="A301" i="1" s="1"/>
  <c r="D302" i="1"/>
  <c r="A302" i="1" s="1"/>
  <c r="D300" i="1"/>
  <c r="A300" i="1" s="1"/>
  <c r="D342" i="1"/>
  <c r="D455" i="1"/>
  <c r="D340" i="1"/>
  <c r="D90" i="1"/>
  <c r="D91" i="1"/>
  <c r="D92" i="1"/>
  <c r="D93" i="1"/>
  <c r="D94" i="1"/>
  <c r="D95" i="1"/>
  <c r="D89" i="1"/>
  <c r="D341" i="1"/>
  <c r="D345" i="1"/>
  <c r="D491" i="1"/>
  <c r="D457" i="1"/>
  <c r="D298" i="1"/>
  <c r="A298" i="1" s="1"/>
  <c r="D299" i="1"/>
  <c r="A299" i="1" s="1"/>
  <c r="D297" i="1"/>
  <c r="A297" i="1" s="1"/>
  <c r="D486" i="1"/>
  <c r="D83" i="1"/>
  <c r="D84" i="1"/>
  <c r="D85" i="1"/>
  <c r="D86" i="1"/>
  <c r="D87" i="1"/>
  <c r="D88" i="1"/>
  <c r="D82" i="1"/>
  <c r="D402" i="1"/>
  <c r="D464" i="1"/>
  <c r="D318" i="1"/>
  <c r="D396" i="1"/>
  <c r="D162" i="1"/>
  <c r="A162" i="1" s="1"/>
  <c r="D326" i="1"/>
  <c r="D413" i="1"/>
  <c r="D370" i="1"/>
  <c r="D385" i="1"/>
  <c r="D482" i="1"/>
  <c r="D381" i="1"/>
  <c r="D363" i="1"/>
  <c r="D496" i="1"/>
  <c r="D380" i="1"/>
  <c r="D312" i="1"/>
  <c r="D347" i="1"/>
  <c r="D395" i="1"/>
  <c r="D478" i="1"/>
  <c r="D410" i="1"/>
  <c r="D481" i="1"/>
  <c r="D461" i="1"/>
  <c r="D397" i="1"/>
  <c r="D47" i="1"/>
  <c r="D11" i="1"/>
  <c r="D376" i="1"/>
  <c r="D375" i="1"/>
  <c r="D441" i="1"/>
  <c r="D322" i="1"/>
  <c r="D309" i="1"/>
  <c r="D365" i="1"/>
  <c r="D355" i="1"/>
  <c r="D394" i="1"/>
  <c r="D510" i="1"/>
  <c r="D48" i="1"/>
  <c r="D327" i="1"/>
  <c r="D426" i="1"/>
  <c r="D349" i="1"/>
  <c r="D320" i="1"/>
  <c r="D314" i="1"/>
  <c r="D389" i="1"/>
  <c r="D37" i="1"/>
  <c r="D384" i="1"/>
  <c r="D509" i="1"/>
  <c r="D290" i="1"/>
  <c r="D291" i="1"/>
  <c r="D289" i="1"/>
  <c r="D303" i="1"/>
  <c r="D360" i="1"/>
  <c r="D412" i="1"/>
  <c r="D465" i="1"/>
  <c r="D474" i="1"/>
  <c r="D442" i="1"/>
  <c r="D498" i="1"/>
  <c r="D425" i="1"/>
  <c r="D46" i="1"/>
  <c r="D503" i="1"/>
  <c r="D14" i="1"/>
  <c r="D369" i="1"/>
  <c r="D399" i="1"/>
  <c r="D364" i="1"/>
  <c r="D36" i="1"/>
  <c r="D374" i="1"/>
  <c r="D307" i="1"/>
  <c r="D350" i="1"/>
  <c r="D315" i="1"/>
  <c r="D506" i="1"/>
  <c r="D373" i="1"/>
  <c r="D362" i="1"/>
  <c r="D507" i="1"/>
  <c r="D463" i="1"/>
  <c r="D45" i="1"/>
  <c r="D317" i="1"/>
  <c r="D453" i="1"/>
  <c r="D371" i="1"/>
  <c r="D459" i="1"/>
  <c r="D351" i="1"/>
  <c r="D473" i="1"/>
  <c r="D311" i="1"/>
  <c r="D348" i="1"/>
  <c r="D324" i="1"/>
  <c r="D443" i="1"/>
  <c r="D296" i="1"/>
  <c r="D308" i="1"/>
  <c r="D295" i="1"/>
  <c r="D323" i="1"/>
  <c r="D487" i="1"/>
  <c r="D310" i="1"/>
  <c r="D411" i="1"/>
  <c r="D403" i="1"/>
  <c r="D505" i="1"/>
  <c r="D378" i="1"/>
  <c r="D493" i="1"/>
  <c r="D377" i="1"/>
  <c r="D421" i="1"/>
  <c r="D108" i="1"/>
  <c r="A108" i="1" s="1"/>
  <c r="D109" i="1"/>
  <c r="A109" i="1" s="1"/>
  <c r="D110" i="1"/>
  <c r="A110" i="1" s="1"/>
  <c r="D111" i="1"/>
  <c r="A111" i="1" s="1"/>
  <c r="D107" i="1"/>
  <c r="A107" i="1" s="1"/>
  <c r="D450" i="1"/>
  <c r="D383" i="1"/>
  <c r="D359" i="1"/>
  <c r="D470" i="1"/>
  <c r="D379" i="1"/>
  <c r="D401" i="1"/>
  <c r="D3" i="1"/>
  <c r="A3" i="1" s="1"/>
  <c r="D4" i="1"/>
  <c r="A4" i="1" s="1"/>
  <c r="D5" i="1"/>
  <c r="A5" i="1" s="1"/>
  <c r="D6" i="1"/>
  <c r="A6" i="1" s="1"/>
  <c r="D2" i="1"/>
  <c r="A2" i="1" s="1"/>
  <c r="D306" i="1"/>
  <c r="D448" i="1"/>
  <c r="D356" i="1"/>
  <c r="D367" i="1"/>
  <c r="D422" i="1"/>
  <c r="D357" i="1"/>
  <c r="D472" i="1"/>
  <c r="D174" i="1"/>
  <c r="D175" i="1"/>
  <c r="D173" i="1"/>
  <c r="D203" i="1"/>
  <c r="D204" i="1"/>
  <c r="D205" i="1"/>
  <c r="D206" i="1"/>
  <c r="D202" i="1"/>
  <c r="D331" i="1"/>
  <c r="D242" i="1"/>
  <c r="D233" i="1"/>
  <c r="D232" i="1"/>
  <c r="D231" i="1"/>
  <c r="D230" i="1"/>
  <c r="D185" i="1"/>
  <c r="D194" i="1"/>
  <c r="D267" i="1"/>
  <c r="A267" i="1" s="1"/>
  <c r="D268" i="1"/>
  <c r="A268" i="1" s="1"/>
  <c r="D269" i="1"/>
  <c r="A269" i="1" s="1"/>
  <c r="D270" i="1"/>
  <c r="A270" i="1" s="1"/>
  <c r="D271" i="1"/>
  <c r="A271" i="1" s="1"/>
  <c r="D272" i="1"/>
  <c r="A272" i="1" s="1"/>
  <c r="D266" i="1"/>
  <c r="A266" i="1" s="1"/>
  <c r="D393" i="1"/>
  <c r="D229" i="1"/>
  <c r="D228" i="1"/>
  <c r="D227" i="1"/>
  <c r="D449" i="1"/>
  <c r="D483" i="1"/>
  <c r="D398" i="1"/>
  <c r="D183" i="1"/>
  <c r="A183" i="1" s="1"/>
  <c r="D184" i="1"/>
  <c r="A184" i="1" s="1"/>
  <c r="D409" i="1"/>
  <c r="D182" i="1"/>
  <c r="A182" i="1" s="1"/>
  <c r="D406" i="1"/>
  <c r="D313" i="1"/>
  <c r="D427" i="1"/>
  <c r="D407" i="1"/>
  <c r="D198" i="1"/>
  <c r="D199" i="1"/>
  <c r="D200" i="1"/>
  <c r="D201" i="1"/>
  <c r="D197" i="1"/>
  <c r="D466" i="1"/>
  <c r="D417" i="1"/>
  <c r="D293" i="1"/>
  <c r="D294" i="1"/>
  <c r="D292" i="1"/>
  <c r="D484" i="1"/>
  <c r="D305" i="1"/>
  <c r="D366" i="1"/>
  <c r="D475" i="1"/>
  <c r="D237" i="1"/>
  <c r="D238" i="1"/>
  <c r="D239" i="1"/>
  <c r="D236" i="1"/>
  <c r="D35" i="1"/>
  <c r="D321" i="1"/>
  <c r="D208" i="1"/>
  <c r="D209" i="1"/>
  <c r="D210" i="1"/>
  <c r="D211" i="1"/>
  <c r="D207" i="1"/>
  <c r="D480" i="1"/>
  <c r="D368" i="1"/>
  <c r="D386" i="1"/>
  <c r="D387" i="1"/>
  <c r="D488" i="1"/>
  <c r="D353" i="1"/>
  <c r="D354" i="1"/>
  <c r="D263" i="1"/>
  <c r="A263" i="1" s="1"/>
  <c r="D264" i="1"/>
  <c r="A264" i="1" s="1"/>
  <c r="D261" i="1"/>
  <c r="A261" i="1" s="1"/>
  <c r="D265" i="1"/>
  <c r="A265" i="1" s="1"/>
  <c r="D262" i="1"/>
  <c r="A262" i="1" s="1"/>
  <c r="D508" i="1"/>
  <c r="D8" i="1"/>
  <c r="A8" i="1" s="1"/>
  <c r="D9" i="1"/>
  <c r="A9" i="1" s="1"/>
  <c r="D10" i="1"/>
  <c r="A10" i="1" s="1"/>
  <c r="D7" i="1"/>
  <c r="A7" i="1" s="1"/>
  <c r="D278" i="1"/>
  <c r="D279" i="1"/>
  <c r="D280" i="1"/>
  <c r="D451" i="1"/>
  <c r="D277" i="1"/>
  <c r="D468" i="1"/>
  <c r="D213" i="1"/>
  <c r="A213" i="1" s="1"/>
  <c r="D214" i="1"/>
  <c r="A214" i="1" s="1"/>
  <c r="D212" i="1"/>
  <c r="A212" i="1" s="1"/>
  <c r="D420" i="1"/>
  <c r="D243" i="1"/>
  <c r="D235" i="1"/>
  <c r="D428" i="1"/>
  <c r="D234" i="1"/>
  <c r="D469" i="1"/>
  <c r="D419" i="1"/>
  <c r="D195" i="1"/>
  <c r="D13" i="1"/>
  <c r="D16" i="1"/>
  <c r="D17" i="1"/>
  <c r="D18" i="1"/>
  <c r="D19" i="1"/>
  <c r="D20" i="1"/>
  <c r="D21" i="1"/>
  <c r="D22" i="1"/>
  <c r="D23" i="1"/>
  <c r="D404" i="1"/>
  <c r="D15" i="1"/>
  <c r="D132" i="1"/>
  <c r="A132" i="1" s="1"/>
  <c r="D133" i="1"/>
  <c r="A133" i="1" s="1"/>
  <c r="D134" i="1"/>
  <c r="A134" i="1" s="1"/>
  <c r="D135" i="1"/>
  <c r="A135" i="1" s="1"/>
  <c r="D136" i="1"/>
  <c r="A136" i="1" s="1"/>
  <c r="D137" i="1"/>
  <c r="A137" i="1" s="1"/>
  <c r="D138" i="1"/>
  <c r="A138" i="1" s="1"/>
  <c r="D139" i="1"/>
  <c r="A139" i="1" s="1"/>
  <c r="D140" i="1"/>
  <c r="A140" i="1" s="1"/>
  <c r="D141" i="1"/>
  <c r="A141" i="1" s="1"/>
  <c r="D131" i="1"/>
  <c r="A131" i="1" s="1"/>
  <c r="D245" i="1"/>
  <c r="A245" i="1" s="1"/>
  <c r="D246" i="1"/>
  <c r="A246" i="1" s="1"/>
  <c r="D247" i="1"/>
  <c r="A247" i="1" s="1"/>
  <c r="D248" i="1"/>
  <c r="A248" i="1" s="1"/>
  <c r="D249" i="1"/>
  <c r="A249" i="1" s="1"/>
  <c r="D250" i="1"/>
  <c r="A250" i="1" s="1"/>
  <c r="D251" i="1"/>
  <c r="A251" i="1" s="1"/>
  <c r="D252" i="1"/>
  <c r="A252" i="1" s="1"/>
  <c r="D253" i="1"/>
  <c r="A253" i="1" s="1"/>
  <c r="D254" i="1"/>
  <c r="A254" i="1" s="1"/>
  <c r="D255" i="1"/>
  <c r="A255" i="1" s="1"/>
  <c r="D256" i="1"/>
  <c r="A256" i="1" s="1"/>
  <c r="D257" i="1"/>
  <c r="A257" i="1" s="1"/>
  <c r="D258" i="1"/>
  <c r="A258" i="1" s="1"/>
  <c r="D259" i="1"/>
  <c r="A259" i="1" s="1"/>
  <c r="D260" i="1"/>
  <c r="A260" i="1" s="1"/>
  <c r="D244" i="1"/>
  <c r="A244" i="1" s="1"/>
  <c r="D73" i="1"/>
  <c r="D74" i="1"/>
  <c r="D75" i="1"/>
  <c r="D76" i="1"/>
  <c r="D77" i="1"/>
  <c r="D78" i="1"/>
  <c r="D79" i="1"/>
  <c r="D80" i="1"/>
  <c r="D81" i="1"/>
  <c r="D72" i="1"/>
  <c r="D352" i="1"/>
  <c r="D400" i="1"/>
  <c r="D471" i="1"/>
  <c r="D33" i="1"/>
  <c r="D34" i="1"/>
  <c r="D32" i="1"/>
  <c r="D113" i="1"/>
  <c r="A113" i="1" s="1"/>
  <c r="D114" i="1"/>
  <c r="A114" i="1" s="1"/>
  <c r="D115" i="1"/>
  <c r="A115" i="1" s="1"/>
  <c r="D116" i="1"/>
  <c r="A116" i="1" s="1"/>
  <c r="D117" i="1"/>
  <c r="A117" i="1" s="1"/>
  <c r="D118" i="1"/>
  <c r="A118" i="1" s="1"/>
  <c r="D119" i="1"/>
  <c r="A119" i="1" s="1"/>
  <c r="D120" i="1"/>
  <c r="A120" i="1" s="1"/>
  <c r="D121" i="1"/>
  <c r="A121" i="1" s="1"/>
  <c r="D122" i="1"/>
  <c r="A122" i="1" s="1"/>
  <c r="D112" i="1"/>
  <c r="A112" i="1" s="1"/>
  <c r="D178" i="1"/>
  <c r="D176" i="1"/>
  <c r="D177" i="1"/>
  <c r="D124" i="1"/>
  <c r="A124" i="1" s="1"/>
  <c r="D125" i="1"/>
  <c r="A125" i="1" s="1"/>
  <c r="D126" i="1"/>
  <c r="A126" i="1" s="1"/>
  <c r="D127" i="1"/>
  <c r="A127" i="1" s="1"/>
  <c r="D128" i="1"/>
  <c r="A128" i="1" s="1"/>
  <c r="D129" i="1"/>
  <c r="A129" i="1" s="1"/>
  <c r="D130" i="1"/>
  <c r="A130" i="1" s="1"/>
  <c r="D123" i="1"/>
  <c r="A123" i="1" s="1"/>
  <c r="D415" i="1"/>
  <c r="D216" i="1"/>
  <c r="A216" i="1" s="1"/>
  <c r="D217" i="1"/>
  <c r="A217" i="1" s="1"/>
  <c r="D215" i="1"/>
  <c r="A215" i="1" s="1"/>
  <c r="D494" i="1"/>
  <c r="D361" i="1"/>
  <c r="D240" i="1"/>
  <c r="D333" i="1"/>
  <c r="D274" i="1"/>
  <c r="D275" i="1"/>
  <c r="D276" i="1"/>
  <c r="D273" i="1"/>
  <c r="D222" i="1"/>
  <c r="D223" i="1"/>
  <c r="D489" i="1"/>
  <c r="D221" i="1"/>
  <c r="D416" i="1"/>
  <c r="D26" i="1"/>
  <c r="A26" i="1" s="1"/>
  <c r="D27" i="1"/>
  <c r="A27" i="1" s="1"/>
  <c r="D28" i="1"/>
  <c r="A28" i="1" s="1"/>
  <c r="D29" i="1"/>
  <c r="A29" i="1" s="1"/>
  <c r="D30" i="1"/>
  <c r="A30" i="1" s="1"/>
  <c r="D25" i="1"/>
  <c r="A25" i="1" s="1"/>
  <c r="D39" i="1"/>
  <c r="D40" i="1"/>
  <c r="D41" i="1"/>
  <c r="D42" i="1"/>
  <c r="D43" i="1"/>
  <c r="D44" i="1"/>
  <c r="D38" i="1"/>
  <c r="D431" i="1"/>
  <c r="D432" i="1"/>
  <c r="D433" i="1"/>
  <c r="D434" i="1"/>
  <c r="D435" i="1"/>
  <c r="D436" i="1"/>
  <c r="D437" i="1"/>
  <c r="D438" i="1"/>
  <c r="D439" i="1"/>
  <c r="D440" i="1"/>
  <c r="D414" i="1"/>
  <c r="D430" i="1"/>
  <c r="D225" i="1"/>
  <c r="D226" i="1"/>
  <c r="D224" i="1"/>
  <c r="D502" i="1"/>
  <c r="D392" i="1"/>
  <c r="D31" i="1"/>
  <c r="D164" i="1"/>
  <c r="A164" i="1" s="1"/>
  <c r="D165" i="1"/>
  <c r="A165" i="1" s="1"/>
  <c r="D166" i="1"/>
  <c r="A166" i="1" s="1"/>
  <c r="D167" i="1"/>
  <c r="A167" i="1" s="1"/>
  <c r="D168" i="1"/>
  <c r="A168" i="1" s="1"/>
  <c r="D169" i="1"/>
  <c r="A169" i="1" s="1"/>
  <c r="D163" i="1"/>
  <c r="A163" i="1" s="1"/>
  <c r="D152" i="1"/>
  <c r="A152" i="1" s="1"/>
  <c r="D153" i="1"/>
  <c r="A153" i="1" s="1"/>
  <c r="D154" i="1"/>
  <c r="A154" i="1" s="1"/>
  <c r="D151" i="1"/>
  <c r="A151" i="1" s="1"/>
  <c r="D187" i="1"/>
  <c r="D188" i="1"/>
  <c r="D189" i="1"/>
  <c r="D190" i="1"/>
  <c r="D191" i="1"/>
  <c r="D192" i="1"/>
  <c r="D193" i="1"/>
  <c r="D186" i="1"/>
  <c r="D61" i="1"/>
  <c r="A61" i="1" s="1"/>
  <c r="D62" i="1"/>
  <c r="A62" i="1" s="1"/>
  <c r="D63" i="1"/>
  <c r="A63" i="1" s="1"/>
  <c r="D64" i="1"/>
  <c r="A64" i="1" s="1"/>
  <c r="D65" i="1"/>
  <c r="A65" i="1" s="1"/>
  <c r="D66" i="1"/>
  <c r="A66" i="1" s="1"/>
  <c r="D67" i="1"/>
  <c r="A67" i="1" s="1"/>
  <c r="D68" i="1"/>
  <c r="A68" i="1" s="1"/>
  <c r="D69" i="1"/>
  <c r="A69" i="1" s="1"/>
  <c r="D70" i="1"/>
  <c r="A70" i="1" s="1"/>
  <c r="D60" i="1"/>
  <c r="A60" i="1" s="1"/>
  <c r="D156" i="1"/>
  <c r="A156" i="1" s="1"/>
  <c r="D157" i="1"/>
  <c r="A157" i="1" s="1"/>
  <c r="D158" i="1"/>
  <c r="A158" i="1" s="1"/>
  <c r="D159" i="1"/>
  <c r="A159" i="1" s="1"/>
  <c r="D160" i="1"/>
  <c r="A160" i="1" s="1"/>
  <c r="D161" i="1"/>
  <c r="A161" i="1" s="1"/>
  <c r="D155" i="1"/>
  <c r="A155" i="1" s="1"/>
  <c r="D180" i="1"/>
  <c r="A180" i="1" s="1"/>
  <c r="D181" i="1"/>
  <c r="A181" i="1" s="1"/>
  <c r="D179" i="1"/>
  <c r="A179" i="1" s="1"/>
  <c r="D143" i="1"/>
  <c r="A143" i="1" s="1"/>
  <c r="D144" i="1"/>
  <c r="A144" i="1" s="1"/>
  <c r="D145" i="1"/>
  <c r="A145" i="1" s="1"/>
  <c r="D146" i="1"/>
  <c r="A146" i="1" s="1"/>
  <c r="D147" i="1"/>
  <c r="A147" i="1" s="1"/>
  <c r="D148" i="1"/>
  <c r="A148" i="1" s="1"/>
  <c r="D149" i="1"/>
  <c r="A149" i="1" s="1"/>
  <c r="D142" i="1"/>
  <c r="A142" i="1" s="1"/>
  <c r="D96" i="1"/>
  <c r="A96" i="1" s="1"/>
  <c r="D97" i="1"/>
  <c r="A97" i="1" s="1"/>
  <c r="D98" i="1"/>
  <c r="A98" i="1" s="1"/>
  <c r="D99" i="1"/>
  <c r="A99" i="1" s="1"/>
  <c r="D100" i="1"/>
  <c r="A100" i="1" s="1"/>
  <c r="D101" i="1"/>
  <c r="A101" i="1" s="1"/>
  <c r="D102" i="1"/>
  <c r="A102" i="1" s="1"/>
  <c r="D103" i="1"/>
  <c r="A103" i="1" s="1"/>
  <c r="D104" i="1"/>
  <c r="A104" i="1" s="1"/>
  <c r="D105" i="1"/>
  <c r="A105" i="1" s="1"/>
  <c r="D106" i="1"/>
  <c r="A106" i="1" s="1"/>
  <c r="D218" i="1"/>
  <c r="D219" i="1"/>
  <c r="D220" i="1"/>
  <c r="D51" i="1"/>
  <c r="A51" i="1" s="1"/>
  <c r="D52" i="1"/>
  <c r="A52" i="1" s="1"/>
  <c r="D53" i="1"/>
  <c r="A53" i="1" s="1"/>
  <c r="D54" i="1"/>
  <c r="A54" i="1" s="1"/>
  <c r="D55" i="1"/>
  <c r="A55" i="1" s="1"/>
  <c r="D56" i="1"/>
  <c r="A56" i="1" s="1"/>
  <c r="D57" i="1"/>
  <c r="A57" i="1" s="1"/>
  <c r="D58" i="1"/>
  <c r="A58" i="1" s="1"/>
  <c r="D59" i="1"/>
  <c r="A59" i="1" s="1"/>
  <c r="D50" i="1"/>
  <c r="A50" i="1" s="1"/>
</calcChain>
</file>

<file path=xl/sharedStrings.xml><?xml version="1.0" encoding="utf-8"?>
<sst xmlns="http://schemas.openxmlformats.org/spreadsheetml/2006/main" count="2115" uniqueCount="591">
  <si>
    <t>Beechcraft D17S Staggerwing NC18579</t>
  </si>
  <si>
    <t>Beechcraft D17S Staggerwing NC353E</t>
  </si>
  <si>
    <t>Beechcraft D17S Staggerwing N25BS</t>
  </si>
  <si>
    <t>Beechcraft D17S Staggerwing NC4135</t>
  </si>
  <si>
    <t>Beechcraft D17S Staggerwing N115H</t>
  </si>
  <si>
    <t>Beechcraft D17S Staggerwing N52EEZ</t>
  </si>
  <si>
    <t>Beechcraft D17S Staggerwing N65268</t>
  </si>
  <si>
    <t>Beechcraft D17S Staggerwing Aviators Club Livery</t>
  </si>
  <si>
    <t>Beechcraft D17S Staggerwing NC1413</t>
  </si>
  <si>
    <t>Beechcraft D17S Staggerwing NC2377</t>
  </si>
  <si>
    <t>Beechcraft D17 Staggerwing Xbox Aviators Club Livery</t>
  </si>
  <si>
    <t>Dornier DoJ Cabina Aviators Club Livery</t>
  </si>
  <si>
    <t>Microsoft</t>
  </si>
  <si>
    <t>Dornier DoJ Cabina Xbox Aviators Club Livery</t>
  </si>
  <si>
    <t>Dornier DoJ Cabina</t>
  </si>
  <si>
    <t>Junkers F13</t>
  </si>
  <si>
    <t>Junkers F13 Xbox Aviators Club Livery</t>
  </si>
  <si>
    <t>Junkers F13 Aviators Club Livery</t>
  </si>
  <si>
    <t>Cessna T207A Stationair 8 II Skydiving 03</t>
  </si>
  <si>
    <t>Cessna T207A Stationair 8 II Skydiving Xbox Aviators Club Livery</t>
  </si>
  <si>
    <t>Cessna T207A Stationair 8 II Skydiving 02</t>
  </si>
  <si>
    <t>Cessna T207A Stationair 8 II Skydiving Aviators Club Livery</t>
  </si>
  <si>
    <t>Cessna T207A Stationair 8 II Skydiving 01</t>
  </si>
  <si>
    <t>Cessna T207A Stationair 8 II Skydiving 04</t>
  </si>
  <si>
    <t>Cessna T207A Stationair 8 II Skydiving White</t>
  </si>
  <si>
    <t>Cessna T207A Stationair 8 II Skydiving 05</t>
  </si>
  <si>
    <t>Diamond DA40NG Private Charter</t>
  </si>
  <si>
    <t>Magni M24 Plus White</t>
  </si>
  <si>
    <t>BlueMesh</t>
  </si>
  <si>
    <t>Boeing 707-320C EMERALD HARBOR</t>
  </si>
  <si>
    <t>Boeing 707-320C HOUSE</t>
  </si>
  <si>
    <t>Boeing 707-320CPAX WORLD TRAVEL</t>
  </si>
  <si>
    <t>Boeing 707-320C PACIFICA</t>
  </si>
  <si>
    <t>Boeing 707-320CPAX EMERALD HARBOR</t>
  </si>
  <si>
    <t>Boeing 707-320CPAX HOUSE</t>
  </si>
  <si>
    <t>Boeing 707-320CPAX ORBIT</t>
  </si>
  <si>
    <t>Boeing 707-320C WORLD TRAVEL</t>
  </si>
  <si>
    <t>Boeing 707-320CPAX PANAM</t>
  </si>
  <si>
    <t>Boeing 707-320CPAX PACIFICA</t>
  </si>
  <si>
    <t>Boeing 707-320C ORBIT</t>
  </si>
  <si>
    <t>Douglas C-47 M5 Lead</t>
  </si>
  <si>
    <t>Douglas C-47 USN159</t>
  </si>
  <si>
    <t>Douglas C-47 M5</t>
  </si>
  <si>
    <t>DHC-4 Caribou Camo2</t>
  </si>
  <si>
    <t>DHC-4 Caribou Blue with Red Stripe</t>
  </si>
  <si>
    <t>DHC-4 Caribou Blue with White and Red</t>
  </si>
  <si>
    <t>DHC-4 Caribou White</t>
  </si>
  <si>
    <t>DHC-4 Caribou Blue with Yellow Stripe</t>
  </si>
  <si>
    <t>DHC-4 Caribou</t>
  </si>
  <si>
    <t>DHC-4 Caribou Camo1</t>
  </si>
  <si>
    <t>Beechcraft D18S N846DS</t>
  </si>
  <si>
    <t>Beechcraft D18S N99ST</t>
  </si>
  <si>
    <t>Beechcraft D18S N45LM2</t>
  </si>
  <si>
    <t>Beechcraft D18S N83KT</t>
  </si>
  <si>
    <t>Beechcraft D18S C-GJMC</t>
  </si>
  <si>
    <t>Beechcraft D18S Navy</t>
  </si>
  <si>
    <t>Beechcraft D18S N438Y</t>
  </si>
  <si>
    <t>Beechcraft D18S Xbox Aviators Club Livery</t>
  </si>
  <si>
    <t>Beechcraft D18S N85ET</t>
  </si>
  <si>
    <t>Beechcraft D18S N522B</t>
  </si>
  <si>
    <t>Beechcraft D18S Aviators Club Livery</t>
  </si>
  <si>
    <t>DHC-2 Beaver Wheels / Passenger Cabin / GPS</t>
  </si>
  <si>
    <t>Fokker FVIIb Modern AVC</t>
  </si>
  <si>
    <t>Orbx</t>
  </si>
  <si>
    <t>Fokker FVIIb Modern Generic</t>
  </si>
  <si>
    <t>Fokker FVIIb Modern SC</t>
  </si>
  <si>
    <t>Fokker FVIIb Modern Littoria</t>
  </si>
  <si>
    <t>Fokker FVIIb Modern Sabena</t>
  </si>
  <si>
    <t>Fokker FVIIb Modern LAPE</t>
  </si>
  <si>
    <t>Fokker FVIIb Modern XAC</t>
  </si>
  <si>
    <t>Fokker FVIIb Modern KLM</t>
  </si>
  <si>
    <t>Curtiss C46 Commando USN2</t>
  </si>
  <si>
    <t>Curtiss C46 Commando JASDF</t>
  </si>
  <si>
    <t>Curtiss C46 Commando BLUES</t>
  </si>
  <si>
    <t>Curtiss C46 Commando OD</t>
  </si>
  <si>
    <t>Beechcraft Bonanza Private Charter</t>
  </si>
  <si>
    <t>Dornier Do-31 E3 Experimental</t>
  </si>
  <si>
    <t>Dornier Do-31 WOODLAND CAMO</t>
  </si>
  <si>
    <t>Dornier Do-31 AIR FORCE OLIVE GREEN CAMO</t>
  </si>
  <si>
    <t>Dornier Do-31 Aviators Club Livery</t>
  </si>
  <si>
    <t>Dornier Do-31 Xbox Aviators Club Livery</t>
  </si>
  <si>
    <t>Dornier Do-31 E1 Experimental</t>
  </si>
  <si>
    <t>Dornier Do-31 Marine Search &amp; Rescue</t>
  </si>
  <si>
    <t>Short SC.7 Skyvan (Airliner) Yellow Livery</t>
  </si>
  <si>
    <t>Short SC.7 Skyvan (Airliner) Blue Livery</t>
  </si>
  <si>
    <t>Short SC.7 Skyvan (Airliner) Pink Livery</t>
  </si>
  <si>
    <t>Short SC.7 Skyvan (Airliner) Space Livery</t>
  </si>
  <si>
    <t>Short SC.7 Skyvan (Airliner) Red &amp; Blue Livery</t>
  </si>
  <si>
    <t>Short SC.7 Skyvan (Airliner) Orange Livery</t>
  </si>
  <si>
    <t>Short SC.7 Skyvan (Airliner) White Livery</t>
  </si>
  <si>
    <t>Short SC.7 Skyvan (Airliner) Grey &amp; Blue Livery</t>
  </si>
  <si>
    <t>ATR 42-600 Highline 02</t>
  </si>
  <si>
    <t>C172SP G1000 Cargo</t>
  </si>
  <si>
    <t>Wright Flyer</t>
  </si>
  <si>
    <t>Junkers F13 Modern Xbox Aviators Club Livery</t>
  </si>
  <si>
    <t>Junkers F13 Modern Aviators Club Livery</t>
  </si>
  <si>
    <t>Junkers F13 Modern</t>
  </si>
  <si>
    <t>Douglas DC-3 WORLD TRAVEL</t>
  </si>
  <si>
    <t>Douglas DC-3 METAL LEFT</t>
  </si>
  <si>
    <t>Douglas DC-3 DUSTY</t>
  </si>
  <si>
    <t>Douglas DC-3 Aviators Club modern</t>
  </si>
  <si>
    <t>Douglas DC-3 Aviators XBOX Club</t>
  </si>
  <si>
    <t>Douglas DC-3 EMERALD HARBOR</t>
  </si>
  <si>
    <t>Douglas DC-3 RED YELLOW</t>
  </si>
  <si>
    <t>Douglas DC-3 Metal - classic</t>
  </si>
  <si>
    <t>Douglas DC-3 WHITE - classic</t>
  </si>
  <si>
    <t>Douglas DC-3 BLUE STRIPE</t>
  </si>
  <si>
    <t>Douglas DC-3 DCDIRECT</t>
  </si>
  <si>
    <t>DG LS8</t>
  </si>
  <si>
    <t>ATR 72-600 House Livery</t>
  </si>
  <si>
    <t>ATR 72-600 Livery Air Tahiti Te Anuanua</t>
  </si>
  <si>
    <t>ATR 72-600 Livery Air New Zealand</t>
  </si>
  <si>
    <t>ATR 72-600 Livery AfriJet</t>
  </si>
  <si>
    <t>ATR 72-600 Livery Air Tahiti Tapuata</t>
  </si>
  <si>
    <t>ATR 72-600 Livery Air Tahiti Ra'Ireva'</t>
  </si>
  <si>
    <t>ATR 72-600 Livery Silver Airways</t>
  </si>
  <si>
    <t>Antonov AN225 Xbox Aviators Club</t>
  </si>
  <si>
    <t>Antonov AN225 Antonov Airlines Blue Line Livery (2008-2009)</t>
  </si>
  <si>
    <t>Antonov AN225 Blank White</t>
  </si>
  <si>
    <t>Antonov Airlines 'Be Brave Like Ukraine' Livery</t>
  </si>
  <si>
    <t>Antonov AN225 Antonov Airlines Modern Livery (2010-2022)</t>
  </si>
  <si>
    <t>Antonov AN225 Aviators Club</t>
  </si>
  <si>
    <t>Antonov AN225 Antonov Airlines Red Line Livery (2006-2008)</t>
  </si>
  <si>
    <t>DHC-2 Beaver Floats / Passenger Cabin / Radio + ADF</t>
  </si>
  <si>
    <t>PC-12 NGX VIP</t>
  </si>
  <si>
    <t>Junkers F13 Floats</t>
  </si>
  <si>
    <t>Junkers F13 Floats Aviators Club Livery</t>
  </si>
  <si>
    <t>Junkers F13 Floats Xbox Aviators Club Livery</t>
  </si>
  <si>
    <t>S12-G: Passengers</t>
  </si>
  <si>
    <t>Zlin Shock Ultra Floats</t>
  </si>
  <si>
    <t>Savoia-Marchetti S.55 Jahu</t>
  </si>
  <si>
    <t>Savoia-Marchetti S.55 Santa Maria</t>
  </si>
  <si>
    <t>Savoia-Marchetti S.55 Livery Xbox Aviators Club</t>
  </si>
  <si>
    <t>Savoia-Marchetti S.55 Livery Aviators Club</t>
  </si>
  <si>
    <t>787-10</t>
  </si>
  <si>
    <t>Junkers Ju52/3m Modern</t>
  </si>
  <si>
    <t>Junkers Ju 52 Livery Xbox Aviators Club</t>
  </si>
  <si>
    <t>Junkers Ju 52 Livery Aviators Club</t>
  </si>
  <si>
    <t>Taurus M: Passengers</t>
  </si>
  <si>
    <t>Edge540 v3 Martin Sonka</t>
  </si>
  <si>
    <t>Spirit of St. Louis</t>
  </si>
  <si>
    <t>Gee Bee Z Xbox Aviators Club Livery</t>
  </si>
  <si>
    <t>Gee Bee Z Aviators Club Livery</t>
  </si>
  <si>
    <t>Gee Bee Z NR77V</t>
  </si>
  <si>
    <t>DG-1001-E Neo</t>
  </si>
  <si>
    <t>Cessna T207A Stationair 8 II Cargo 01</t>
  </si>
  <si>
    <t>Cessna T207A Stationair 8 II Cargo 04</t>
  </si>
  <si>
    <t>Cessna T207A Stationair 8 II Cargo White</t>
  </si>
  <si>
    <t>Cessna T207A Stationair 8 II Cargo Xbox Aviators Club Livery</t>
  </si>
  <si>
    <t>Cessna T207A Stationair 8 II Cargo 05</t>
  </si>
  <si>
    <t>Cessna T207A Stationair 8 II Cargo 03</t>
  </si>
  <si>
    <t>Cessna T207A Stationair 8 II Cargo Aviators Club Livery</t>
  </si>
  <si>
    <t>Cessna T207A Stationair 8 II Cargo 02</t>
  </si>
  <si>
    <t>Dornier DoJ Plus Ultra Xbox Aviators Club Livery</t>
  </si>
  <si>
    <t>Dornier DoJ Plus Ultra Aviators Club Livery</t>
  </si>
  <si>
    <t>Dornier DoJ Plus Ultra</t>
  </si>
  <si>
    <t>Cessna C195 Businessliner N2158C</t>
  </si>
  <si>
    <t>Cessna C195 Businessliner N683CB</t>
  </si>
  <si>
    <t>Cessna C195 Businessliner N354MP</t>
  </si>
  <si>
    <t>Cessna C195 Businessliner Aviators Club Livery</t>
  </si>
  <si>
    <t>Cessna C195 Businessliner N45LM2</t>
  </si>
  <si>
    <t>Cessna C195 Businessliner Xbox Aviators Club Livery</t>
  </si>
  <si>
    <t>Cessna C195 Businessliner N654ER</t>
  </si>
  <si>
    <t>Cessna C195 Businessliner N195WE</t>
  </si>
  <si>
    <t>Cessna C195 Businessliner N784RA</t>
  </si>
  <si>
    <t>Cessna C195 Businessliner N3056C</t>
  </si>
  <si>
    <t>Cessna C195 Businessliner N9654H</t>
  </si>
  <si>
    <t>ATR 42-600 Livery Air Saint Pierre</t>
  </si>
  <si>
    <t>ATR 42-600 Livery Silver Airways</t>
  </si>
  <si>
    <t>ATR 42-600 House Livery</t>
  </si>
  <si>
    <t>C172SP G1000 Aerial Advertising</t>
  </si>
  <si>
    <t>NXCub Aerial Advertising</t>
  </si>
  <si>
    <t>C208B Medic</t>
  </si>
  <si>
    <t>PC-24 VIP</t>
  </si>
  <si>
    <t>Boeing 747-400 LCF Dreamlifter</t>
  </si>
  <si>
    <t>404 Titan Cargo - Loaded</t>
  </si>
  <si>
    <t>Beechcraft V35B Bonanza N828L</t>
  </si>
  <si>
    <t>Beechcraft V35B Bonanza G-BSVH</t>
  </si>
  <si>
    <t>Beechcraft V35B Bonanza N829K</t>
  </si>
  <si>
    <t>Beechcraft V35B Bonanza N9609T</t>
  </si>
  <si>
    <t>Beechcraft V35B Aviators Club Livery</t>
  </si>
  <si>
    <t>Beechcraft V35B Bonanza N295K</t>
  </si>
  <si>
    <t>Beechcraft V35B Bonanza G-BGGH</t>
  </si>
  <si>
    <t>Beechcraft V35B Bonanza N96652</t>
  </si>
  <si>
    <t>Beechcraft V35B Bonanza Xbox Aviators Club Livery</t>
  </si>
  <si>
    <t>Beechcraft V35B Bonanza N298P</t>
  </si>
  <si>
    <t>Beechcraft V35B Bonanza White</t>
  </si>
  <si>
    <t>Latecoere 631-04</t>
  </si>
  <si>
    <t>Latecoere 631-T5</t>
  </si>
  <si>
    <t>Latecoere 631-01</t>
  </si>
  <si>
    <t>Latecoere 631-05</t>
  </si>
  <si>
    <t>Latecoere 631-T4</t>
  </si>
  <si>
    <t>Latecoere 631-T1</t>
  </si>
  <si>
    <t>Latecoere 631-06</t>
  </si>
  <si>
    <t>Latecoere 631-08</t>
  </si>
  <si>
    <t>Latecoere 631-03</t>
  </si>
  <si>
    <t>Latecoere 631-T2</t>
  </si>
  <si>
    <t>Latecoere 631-11</t>
  </si>
  <si>
    <t>Latecoere 631-T6</t>
  </si>
  <si>
    <t>Latecoere 631-07</t>
  </si>
  <si>
    <t>Latecoere 631-09</t>
  </si>
  <si>
    <t>Latecoere 631-02</t>
  </si>
  <si>
    <t>Latecoere 631-T3</t>
  </si>
  <si>
    <t>Latecoere 631-10</t>
  </si>
  <si>
    <t>Cessna T207A Stationair 8 II 04</t>
  </si>
  <si>
    <t>Cessna T207A Stationair 8 II 01</t>
  </si>
  <si>
    <t>Cessna T207A Stationair 8 II 05</t>
  </si>
  <si>
    <t>Cessna T207A Stationair 8 II 06</t>
  </si>
  <si>
    <t>Cessna T207A Stationair 8 II Aviators Club Livery</t>
  </si>
  <si>
    <t>Cessna T207A Stationair 8 II Xbox Aviators Club Livery</t>
  </si>
  <si>
    <t>Cessna T207A Stationair 8 II 08</t>
  </si>
  <si>
    <t>Cessna T207A Stationair 8 II 03</t>
  </si>
  <si>
    <t>Cessna T207A Stationair 8 II 07</t>
  </si>
  <si>
    <t>Cessna T207A Stationair 8 II White</t>
  </si>
  <si>
    <t>Cessna T207A Stationair 8 II 02</t>
  </si>
  <si>
    <t>Antonov An-2 Wheels Metal</t>
  </si>
  <si>
    <t>Antonov An-2 Wheels</t>
  </si>
  <si>
    <t>Antonov An-2 Wheels Dark</t>
  </si>
  <si>
    <t>Antonov An-2 Wheels Orange</t>
  </si>
  <si>
    <t>Antonov An-2 Wheels Green</t>
  </si>
  <si>
    <t>Antonov An-2 Wheels Aviators</t>
  </si>
  <si>
    <t>Antonov An-2 Wheels Blue</t>
  </si>
  <si>
    <t>Antonov An-2 Wheels Xbox</t>
  </si>
  <si>
    <t>Antonov An-2 Wheels Antonov</t>
  </si>
  <si>
    <t>Antonov An-2 Wheels Red</t>
  </si>
  <si>
    <t>C400 Corvalis</t>
  </si>
  <si>
    <t>Fokker FVIIb Old SC</t>
  </si>
  <si>
    <t>DHC-2 Beaver Wheels / Passenger Cabin / Radios</t>
  </si>
  <si>
    <t>North American T-6 Texan Reno</t>
  </si>
  <si>
    <t>Junkers Ju 52 Skis Livery 02</t>
  </si>
  <si>
    <t>Junkers Ju52/3m Skis</t>
  </si>
  <si>
    <t>Junkers Ju 52 Skis Livery 01</t>
  </si>
  <si>
    <t>Diamond DA40NG</t>
  </si>
  <si>
    <t>Gee Bee R2 Xbox Aviators Club Livery</t>
  </si>
  <si>
    <t>Gee Bee R2 NR2101</t>
  </si>
  <si>
    <t>Gee Bee R2 Aviators Club Livery</t>
  </si>
  <si>
    <t>Volocity Microsoft Livery Xbox Aviators Club</t>
  </si>
  <si>
    <t>Volocity Microsoft Livery Aviators Club</t>
  </si>
  <si>
    <t>Volocity Microsoft</t>
  </si>
  <si>
    <t>MXS-R</t>
  </si>
  <si>
    <t>Savoia-Marchetti S.55X Livery Aviators Club</t>
  </si>
  <si>
    <t>Savoia-Marchetti S.55X Decennial</t>
  </si>
  <si>
    <t>Savoia-Marchetti S.55X Livery Xbox Aviators Club</t>
  </si>
  <si>
    <t>Savoia-Marchetti S.55X Decennial 1933</t>
  </si>
  <si>
    <t>Flight Design CT</t>
  </si>
  <si>
    <t>Aero Ae45 - OK-FHA</t>
  </si>
  <si>
    <t>Aero Ae45 - Prototype</t>
  </si>
  <si>
    <t>Aero Ae45 - PLAINWHITE</t>
  </si>
  <si>
    <t>Aero Ae45 - Polished</t>
  </si>
  <si>
    <t>340 Cargo Loaded</t>
  </si>
  <si>
    <t>XCub Passengers</t>
  </si>
  <si>
    <t>Zlin Aviation Savage Cub</t>
  </si>
  <si>
    <t>Mitsubishi MU2-2B Executive Black</t>
  </si>
  <si>
    <t>Mitsubishi MU2-2B Executive White</t>
  </si>
  <si>
    <t>Mitsubishi MU2-2B Xbox Aviators Club Livery</t>
  </si>
  <si>
    <t>Mitsubishi MU2-2B</t>
  </si>
  <si>
    <t>Mitsubishi MU2-2B Aviators Club Livery</t>
  </si>
  <si>
    <t>Beech Baron G58 Private Charter</t>
  </si>
  <si>
    <t>Savage Norden: Aerial Advertising</t>
  </si>
  <si>
    <t>Virus SW Pipistrel</t>
  </si>
  <si>
    <t>Edge540 v3 Bullet</t>
  </si>
  <si>
    <t>Robin DR400</t>
  </si>
  <si>
    <t>Beechcraft Bonanza</t>
  </si>
  <si>
    <t>Aviat Pitts S2</t>
  </si>
  <si>
    <t>A320neo V2 Pax</t>
  </si>
  <si>
    <t>Pilatus PC-6 G950 Floats</t>
  </si>
  <si>
    <t>Ford-Trimotor-skis - EmeraldHarbor</t>
  </si>
  <si>
    <t>Ford-Trimotor-skis - SpanishRepublic</t>
  </si>
  <si>
    <t>Ford-Trimotor-skis - WorldTravel</t>
  </si>
  <si>
    <t>Ford-Trimotor-skis - BlackFord</t>
  </si>
  <si>
    <t>Ford-Trimotor-skis - NewGuinea</t>
  </si>
  <si>
    <t>Diamond DA40TDI Passenger</t>
  </si>
  <si>
    <t>ATR 42-600 Highline 03</t>
  </si>
  <si>
    <t>Junkers Ju 52 Wheels Livery 04</t>
  </si>
  <si>
    <t>Junkers Ju52/3m 1939</t>
  </si>
  <si>
    <t>Junkers Ju 52 Wheels Livery 01</t>
  </si>
  <si>
    <t>Junkers Ju 52 Wheels Livery 02</t>
  </si>
  <si>
    <t>Junkers Ju 52 Wheels Livery 03</t>
  </si>
  <si>
    <t>PC-12 NGX Air Ambulance</t>
  </si>
  <si>
    <t>A10C Thunderbolt II</t>
  </si>
  <si>
    <t>DC Designs</t>
  </si>
  <si>
    <t>Cessna C152 Aerobat</t>
  </si>
  <si>
    <t>Powrachute Sky Rascal</t>
  </si>
  <si>
    <t>Short SC.7 Skyvan (Skydive) Clown Fish Livery</t>
  </si>
  <si>
    <t>Short SC.7 Skyvan (Skydive) White Livery</t>
  </si>
  <si>
    <t>Short SC.7 Skyvan (Skydive) Pink Livery</t>
  </si>
  <si>
    <t>DHC-2 Beaver Floats / Passenger Cabin / Radios</t>
  </si>
  <si>
    <t>L-39 Albatros</t>
  </si>
  <si>
    <t>Ford-Trimotor - NewGuinea</t>
  </si>
  <si>
    <t>Ford-Trimotor - BlackFord</t>
  </si>
  <si>
    <t>Ford-Trimotor - EmeraldHarbor</t>
  </si>
  <si>
    <t>Ford-Trimotor - WorldTravel</t>
  </si>
  <si>
    <t>Ford-Trimotor - SpanishRepublic</t>
  </si>
  <si>
    <t>Cessna C152 Aerial Advertising</t>
  </si>
  <si>
    <t>DHC-6-300 Twin Otter Wheels</t>
  </si>
  <si>
    <t>C188 Agtruck AerialApp</t>
  </si>
  <si>
    <t>Cessna C152</t>
  </si>
  <si>
    <t>Focke Wulf FW-200 Condor (Passenger)</t>
  </si>
  <si>
    <t>Focke Wulf FW-200 Condor (Metal)</t>
  </si>
  <si>
    <t>Focke Wulf FW-200 Condor (Passenger Red)</t>
  </si>
  <si>
    <t>CGS Hawk Arrow II</t>
  </si>
  <si>
    <t>C208B Cargo</t>
  </si>
  <si>
    <t>Pilatus PC-6 Gauge Wheels</t>
  </si>
  <si>
    <t>Extra 330 Passengers</t>
  </si>
  <si>
    <t>Junkers F13 Skis</t>
  </si>
  <si>
    <t>Junkers F13 Skis Aviators Club Livery</t>
  </si>
  <si>
    <t>Junkers F13 Skis Xbox Aviators Club Livery</t>
  </si>
  <si>
    <t>C172SP G1000 Passengers</t>
  </si>
  <si>
    <t>SAAB B17 Imperial Ethiopian Air Force (319)</t>
  </si>
  <si>
    <t>SAAB B17 Aviators Club Livery</t>
  </si>
  <si>
    <t>SAAB B17 Xbox Aviators Club Livery</t>
  </si>
  <si>
    <t>SAAB B17 Finnish Air Force (SH-1)</t>
  </si>
  <si>
    <t>SAAB B17</t>
  </si>
  <si>
    <t>SAAB B17 Swedish Air Force (17396)</t>
  </si>
  <si>
    <t>SAAB B17 Swedish Air Force (17342)</t>
  </si>
  <si>
    <t>Fokker FVIIb Old Floats FR</t>
  </si>
  <si>
    <t>C408 SkyCourier Cargo - Loaded</t>
  </si>
  <si>
    <t>Fokker FVIIa KLM</t>
  </si>
  <si>
    <t>Junkers Ju 52 Floats Livery 02</t>
  </si>
  <si>
    <t>Junkers Ju52/3m Floats</t>
  </si>
  <si>
    <t>Junkers Ju 52 Floats Livery 01</t>
  </si>
  <si>
    <t>Boeing 747 Supertanker</t>
  </si>
  <si>
    <t>Working Title</t>
  </si>
  <si>
    <t>Ford-Trimotor-floats - SpanishRepublic</t>
  </si>
  <si>
    <t>Ford-Trimotor-floats - NewGuinea</t>
  </si>
  <si>
    <t>Ford-Trimotor-floats - BlackFord</t>
  </si>
  <si>
    <t>Ford-Trimotor-floats - EmeraldHarbor</t>
  </si>
  <si>
    <t>Ford-Trimotor-floats - WorldTravel</t>
  </si>
  <si>
    <t>Dornier DoJ N25 Aviators Club Livery</t>
  </si>
  <si>
    <t>Dornier DoJ N25 (Amundsen Wal)</t>
  </si>
  <si>
    <t>Dornier DoJ N25 Xbox Aviators Club Livery</t>
  </si>
  <si>
    <t>Optica: Passengers</t>
  </si>
  <si>
    <t>Zlin Shock Ultra Aerial Advertising</t>
  </si>
  <si>
    <t>Jetson One [Preset Default]</t>
  </si>
  <si>
    <t>DHC-2 Beaver Wheels / Passenger Cabin / Radio + ADF</t>
  </si>
  <si>
    <t>A310</t>
  </si>
  <si>
    <t>Savage Norden: Passengers</t>
  </si>
  <si>
    <t>ES30 Passengers</t>
  </si>
  <si>
    <t>Edge540 v3 Matt Hall</t>
  </si>
  <si>
    <t>Cessna C152 Aerobat Aerial Advertising</t>
  </si>
  <si>
    <t>Aero Ae145 - SP-LXH</t>
  </si>
  <si>
    <t>Aero Ae145 - Red-Cream</t>
  </si>
  <si>
    <t>Aero Ae145 - PLAINWHITE</t>
  </si>
  <si>
    <t>Aero Ae145 - SilverGold</t>
  </si>
  <si>
    <t>C208B Passengers</t>
  </si>
  <si>
    <t>A330-300P2F (RR)</t>
  </si>
  <si>
    <t>NXCub</t>
  </si>
  <si>
    <t>Edge540 v3 Kirby Chambliss</t>
  </si>
  <si>
    <t>Zlin Shock Ultra Rescue</t>
  </si>
  <si>
    <t>AT802 Aerial Application Sprayer</t>
  </si>
  <si>
    <t>FA18E SuperHornet</t>
  </si>
  <si>
    <t>Boeing Stratoliner WORLDTRAVEL</t>
  </si>
  <si>
    <t>Boeing Stratoliner AREA</t>
  </si>
  <si>
    <t>Boeing Stratoliner POLISHED</t>
  </si>
  <si>
    <t>Boeing Stratoliner EMERALD</t>
  </si>
  <si>
    <t>Boeing Stratoliner PLAIN_WHITE</t>
  </si>
  <si>
    <t>DHC-2 Beaver Wheels / Cargo / GPS</t>
  </si>
  <si>
    <t>A330-300 VIP (GE)</t>
  </si>
  <si>
    <t>Skyship600 Passenger</t>
  </si>
  <si>
    <t>A330-300 VIP (RR)</t>
  </si>
  <si>
    <t>XCub Passengers Big Wheels</t>
  </si>
  <si>
    <t>C208B Skydive</t>
  </si>
  <si>
    <t>Cessna Citation CJ4</t>
  </si>
  <si>
    <t>Curtiss JN-4 Jenny</t>
  </si>
  <si>
    <t>C-17A Globemaster III</t>
  </si>
  <si>
    <t>Boeing C-17 87-0025</t>
  </si>
  <si>
    <t>Boeing C-17 House</t>
  </si>
  <si>
    <t>Boeing C-17 177705</t>
  </si>
  <si>
    <t>Boeing C-17 Boeing House</t>
  </si>
  <si>
    <t>Boeing C-17 177704</t>
  </si>
  <si>
    <t>C172SP Classic Passengers Floats</t>
  </si>
  <si>
    <t>Robin CAP10</t>
  </si>
  <si>
    <t>Diamond DV20</t>
  </si>
  <si>
    <t>A330-200 (RR)</t>
  </si>
  <si>
    <t>Short SC.7 Skyvan (Surveyor) White Livery</t>
  </si>
  <si>
    <t>Short SC.7 Skyvan (Surveyor) Red Livery</t>
  </si>
  <si>
    <t>C172SP Classic Cargo</t>
  </si>
  <si>
    <t>Edge540 v2</t>
  </si>
  <si>
    <t>Diamond DV20 Charter</t>
  </si>
  <si>
    <t>King Air C90 GTX Passengers</t>
  </si>
  <si>
    <t>C172SP Classic Passengers Skis</t>
  </si>
  <si>
    <t>Optica: Scientific Research</t>
  </si>
  <si>
    <t>PC-24 Cargo - Loaded</t>
  </si>
  <si>
    <t>Hercules H-4</t>
  </si>
  <si>
    <t>A330-200 (GE)</t>
  </si>
  <si>
    <t>Grumman Goose G21A</t>
  </si>
  <si>
    <t>404 Titan Passengers</t>
  </si>
  <si>
    <t>ATR 72-600 Highline 03</t>
  </si>
  <si>
    <t>JMB Aviation VL3</t>
  </si>
  <si>
    <t>XCub Passengers Skis</t>
  </si>
  <si>
    <t>737 Max 8 BBJ</t>
  </si>
  <si>
    <t>Seastar</t>
  </si>
  <si>
    <t>A330-200 VIP (GE)</t>
  </si>
  <si>
    <t>XCub Passengers Floats</t>
  </si>
  <si>
    <t>404 Titan Cargo - Empty</t>
  </si>
  <si>
    <t>PC-24 Cargo - Empty</t>
  </si>
  <si>
    <t>C172SP Classic Aerial Advertising</t>
  </si>
  <si>
    <t>A330-200 VIP (RR)</t>
  </si>
  <si>
    <t>ATR 42-600 Highline</t>
  </si>
  <si>
    <t>747-8F</t>
  </si>
  <si>
    <t>C208B Floats Passengers</t>
  </si>
  <si>
    <t>PC-12NGX Cargo - Empty</t>
  </si>
  <si>
    <t>A320neo V2 VIP</t>
  </si>
  <si>
    <t>Antonov An-2 Wheels Modern Avionics</t>
  </si>
  <si>
    <t>XCub Aerial Advertising</t>
  </si>
  <si>
    <t>ATR 72-600 Highline</t>
  </si>
  <si>
    <t>DHC-6-300 Twin Otter Floats</t>
  </si>
  <si>
    <t>Microsoft Vision Jet Family Seating</t>
  </si>
  <si>
    <t>Draco X: Passengers</t>
  </si>
  <si>
    <t>P51 Mustang</t>
  </si>
  <si>
    <t>Joby [Preset Default]</t>
  </si>
  <si>
    <t>DA62 Passengers</t>
  </si>
  <si>
    <t>Cirrus SR22T</t>
  </si>
  <si>
    <t>Asobo TBM 930 Passengers</t>
  </si>
  <si>
    <t>Beech Baron G58</t>
  </si>
  <si>
    <t>Short SC.7 Skyvan (Military) Green Livery</t>
  </si>
  <si>
    <t>Short SC.7 Skyvan (Military) Green Camo Livery</t>
  </si>
  <si>
    <t>Short SC.7 Skyvan (Military) Grey Livery</t>
  </si>
  <si>
    <t>Zlin Aviation Savage Cub Aerial Advertising</t>
  </si>
  <si>
    <t>AT802 Firefighting</t>
  </si>
  <si>
    <t>ATR 42-600S House Livery</t>
  </si>
  <si>
    <t>Beechcraft King Air</t>
  </si>
  <si>
    <t>404 Titan Air Ambulance</t>
  </si>
  <si>
    <t>C408 SkyCourier Passenger</t>
  </si>
  <si>
    <t>PC-24 Air Ambulance</t>
  </si>
  <si>
    <t>340 Passenger</t>
  </si>
  <si>
    <t>DHC-6-300 Twin Otter Skis</t>
  </si>
  <si>
    <t>HU-16 Albatross Passengers</t>
  </si>
  <si>
    <t>ATR 72-600F</t>
  </si>
  <si>
    <t>Zlin Aviation Savage Cub Rescue</t>
  </si>
  <si>
    <t>Midnight [Preset Default]</t>
  </si>
  <si>
    <t>C172SP G1000 Passengers Floats</t>
  </si>
  <si>
    <t>Savage Norden: Cargo</t>
  </si>
  <si>
    <t>C172SP Classic Passengers</t>
  </si>
  <si>
    <t>Diamond DA40TDI Private Charter</t>
  </si>
  <si>
    <t>Draco X: Cargo</t>
  </si>
  <si>
    <t>A330-300 (GE)</t>
  </si>
  <si>
    <t>A330-300 (RR)</t>
  </si>
  <si>
    <t>Antonov An-2 Floats White</t>
  </si>
  <si>
    <t>ATR 72-600 Highline 02</t>
  </si>
  <si>
    <t>C172SP G1000 Tow</t>
  </si>
  <si>
    <t>Icon A5</t>
  </si>
  <si>
    <t>Pilatus PC-6 G950 Wheels</t>
  </si>
  <si>
    <t>CL415 Firefighting</t>
  </si>
  <si>
    <t>Fokker FVIIb Old Skis JF</t>
  </si>
  <si>
    <t>340 Cargo Unloaded</t>
  </si>
  <si>
    <t>PC-12 NGX Passengers</t>
  </si>
  <si>
    <t>C172SP G1000 Passengers Skis</t>
  </si>
  <si>
    <t>King Air C90 GTX Air Ambulance</t>
  </si>
  <si>
    <t>C172SP Classic Skydive</t>
  </si>
  <si>
    <t>A330-BelugaXL</t>
  </si>
  <si>
    <t>Microsoft Vision Jet Complete Seating</t>
  </si>
  <si>
    <t>737 Max 8 Passengers</t>
  </si>
  <si>
    <t>A400M Cargo</t>
  </si>
  <si>
    <t>Microsoft-CGA4</t>
  </si>
  <si>
    <t>Pilatus PC-6 Gauge Skis</t>
  </si>
  <si>
    <t>Aviat Pitts S1</t>
  </si>
  <si>
    <t>A321</t>
  </si>
  <si>
    <t>DHC-2 Beaver Wheels Cargo / Radio + ADF</t>
  </si>
  <si>
    <t>DA62 Scientific Research</t>
  </si>
  <si>
    <t>Antonov An-2 Skies Red</t>
  </si>
  <si>
    <t>G-111 Albatross Passengers</t>
  </si>
  <si>
    <t>Dornier Do X</t>
  </si>
  <si>
    <t>C172SP G1000 Skydive</t>
  </si>
  <si>
    <t>C408 SkyCourier Cargo - Empty</t>
  </si>
  <si>
    <t>DHC-2 Beaver Floats / Passenger Cabin / GPS</t>
  </si>
  <si>
    <t>Asobo Cessna Citation Longitude Passengers</t>
  </si>
  <si>
    <t>JMB Aviation VL3 Passenger</t>
  </si>
  <si>
    <t>C208B Scientific</t>
  </si>
  <si>
    <t>Bell 47J Ranger Red Black</t>
  </si>
  <si>
    <t>Bell 47J Ranger Red White Blue</t>
  </si>
  <si>
    <t>Bell 47J Ranger Xbox Aviators Club Livery</t>
  </si>
  <si>
    <t>Bell 47J Ranger Aviators Club Livery</t>
  </si>
  <si>
    <t>Bell 47J Ranger Yellow</t>
  </si>
  <si>
    <t>Bell 47J Ranger White Livery</t>
  </si>
  <si>
    <t>Bell 47J Ranger White Blue</t>
  </si>
  <si>
    <t>R66 Turbine Spray System</t>
  </si>
  <si>
    <t>Westland Scout Grey Green Camo Livery</t>
  </si>
  <si>
    <t>Westland Scout Grey Livery</t>
  </si>
  <si>
    <t>Westland Scout Black Green Camo Livery</t>
  </si>
  <si>
    <t>H125 Rescue</t>
  </si>
  <si>
    <t>S-64F Skycrane Firefighting Configuration</t>
  </si>
  <si>
    <t>H225 Civilian</t>
  </si>
  <si>
    <t>CH-47D Chinook Lifting Configuration</t>
  </si>
  <si>
    <t>Bell 47J Ranger Floats Yellow</t>
  </si>
  <si>
    <t>Bell 47J Ranger Floats Xbox Aviators Club Livery</t>
  </si>
  <si>
    <t>Bell 47J Ranger Floats Red Black</t>
  </si>
  <si>
    <t>Bell 47J Ranger Floats White Blue</t>
  </si>
  <si>
    <t>Bell 47J Ranger Floats Red White Blue</t>
  </si>
  <si>
    <t>Bell 47J Ranger Floats White Livery</t>
  </si>
  <si>
    <t>Bell 47J Ranger Floats Aviators Club Livery</t>
  </si>
  <si>
    <t>CH-47D Chinook Default Configuration</t>
  </si>
  <si>
    <t>H125 Cargo</t>
  </si>
  <si>
    <t>CH-47D Chinook Passenger Configuration</t>
  </si>
  <si>
    <t>Westland Wasp Grey Camo Livery</t>
  </si>
  <si>
    <t>Westland Wasp Grey Livery</t>
  </si>
  <si>
    <t>Westland Wasp Blue Livery</t>
  </si>
  <si>
    <t>Bell 407</t>
  </si>
  <si>
    <t>H225 Search &amp; Rescue</t>
  </si>
  <si>
    <t>H225 Cargo</t>
  </si>
  <si>
    <t>H125 Passengers</t>
  </si>
  <si>
    <t>R66 Turbine Passenger</t>
  </si>
  <si>
    <t>S-64F Skycrane Default Configuration</t>
  </si>
  <si>
    <t>H125 AerialApp</t>
  </si>
  <si>
    <t>Cabri G2 Passengers</t>
  </si>
  <si>
    <t>S-64F Skycrane Lifting Configuration</t>
  </si>
  <si>
    <t>H125 Rescue No Hoist</t>
  </si>
  <si>
    <t>HotAirBalloon Passengers</t>
  </si>
  <si>
    <t>FlyDoo Passengers</t>
  </si>
  <si>
    <t>CFG Title</t>
  </si>
  <si>
    <t>Publisher</t>
  </si>
  <si>
    <t>Addon Name</t>
  </si>
  <si>
    <t>Microsoft Vision Jet Executive Seating</t>
  </si>
  <si>
    <t>AC Name</t>
  </si>
  <si>
    <t>Livery Name</t>
  </si>
  <si>
    <t>Type</t>
  </si>
  <si>
    <t>SingleProp</t>
  </si>
  <si>
    <t>TwinProp</t>
  </si>
  <si>
    <t>Asobo</t>
  </si>
  <si>
    <t>Airliner</t>
  </si>
  <si>
    <t>DEFAULT</t>
  </si>
  <si>
    <t>Rotorcraft</t>
  </si>
  <si>
    <t>Glider</t>
  </si>
  <si>
    <t>Fighter</t>
  </si>
  <si>
    <t>Bomber</t>
  </si>
  <si>
    <t>FourProp</t>
  </si>
  <si>
    <t>DHC-2 Beaver Wheels / Cargo / Radios</t>
  </si>
  <si>
    <t>0</t>
  </si>
  <si>
    <t>PC-12NGX Cargo - Loaded</t>
  </si>
  <si>
    <t>Aero Ae145 - OM-NHS</t>
  </si>
  <si>
    <t>Dornier Seastar</t>
  </si>
  <si>
    <t>CG-4A Waco</t>
  </si>
  <si>
    <t>Blackbird</t>
  </si>
  <si>
    <t>Nemeth</t>
  </si>
  <si>
    <t>Antonov AN225</t>
  </si>
  <si>
    <t>Beechcraft D17S Staggerwing</t>
  </si>
  <si>
    <t>FS24 Standard</t>
  </si>
  <si>
    <t>Archer Midnight</t>
  </si>
  <si>
    <t>Editions</t>
  </si>
  <si>
    <t>FS24 Deluxe</t>
  </si>
  <si>
    <t>FS24 Premium Deluxe</t>
  </si>
  <si>
    <t>FS24 Aviator</t>
  </si>
  <si>
    <t>747-8i</t>
  </si>
  <si>
    <t>VoloCopter VoloCity</t>
  </si>
  <si>
    <t>Saab 340 Cargo Unloaded</t>
  </si>
  <si>
    <t>Saab 340 Passenger</t>
  </si>
  <si>
    <t>Miltech</t>
  </si>
  <si>
    <t>FS24 Aviators Antonov An-2</t>
  </si>
  <si>
    <t>FS24 Aviators ATR</t>
  </si>
  <si>
    <t>FS24 Aviators Beechcraft V35B Bonanza</t>
  </si>
  <si>
    <t>FS24 Aviators Bell 47J Ranger</t>
  </si>
  <si>
    <t xml:space="preserve">FS24 Aviators Dornier DoJ </t>
  </si>
  <si>
    <t>FS24 Aviators Fokker FVII</t>
  </si>
  <si>
    <t>FS24 Aviators Ford-Trimotor</t>
  </si>
  <si>
    <t>FS24 Aviators Junkers F13</t>
  </si>
  <si>
    <t>FS24 Aviators Junkers Ju 52</t>
  </si>
  <si>
    <t>FS24 Aviators Savoia-Marchetti S.55</t>
  </si>
  <si>
    <t>FS24 Aviators Short SC.7 Skyvan</t>
  </si>
  <si>
    <t>Saab 340 Cargo Loaded</t>
  </si>
  <si>
    <t>FS24 Deluxe Saab 340</t>
  </si>
  <si>
    <t>FS24 Deluxe Cessna 404</t>
  </si>
  <si>
    <t>FS24 Deluxe Baron G58</t>
  </si>
  <si>
    <t>FS24 Deluxe Cessna 172 Calssic</t>
  </si>
  <si>
    <t>FS24 Deluxe Cessna 188 AgTruck</t>
  </si>
  <si>
    <t>FS24 Deluxe Cessna 408 Skycourier</t>
  </si>
  <si>
    <t>FS24 Deluxe Cessna 152 Aerobat</t>
  </si>
  <si>
    <t>FS24 Deluxe Diamond DV20</t>
  </si>
  <si>
    <t>FS24 Deluxe Diamond DA40TDI</t>
  </si>
  <si>
    <t>FS24 Deluxe Dornier SeaStar</t>
  </si>
  <si>
    <t>FS24 Deluxe HU16/G-111 Albatross</t>
  </si>
  <si>
    <t>FS24 Premium 787-10</t>
  </si>
  <si>
    <t>FS24 Premium 747 Dreamlifter / SuperTanker</t>
  </si>
  <si>
    <t>FS24 Premium C-17 GlobeMaster</t>
  </si>
  <si>
    <t>FS24 Premium Citation Longitude</t>
  </si>
  <si>
    <t>FS24 Premium CH-47 Chinook</t>
  </si>
  <si>
    <t>FS24 Premium SR-22T</t>
  </si>
  <si>
    <t>FS24 Premium H-225</t>
  </si>
  <si>
    <t>FS24 Premium King Air C-90</t>
  </si>
  <si>
    <t>FS24 Premium PC-24</t>
  </si>
  <si>
    <t>FS24 Premium Savage Norden</t>
  </si>
  <si>
    <t>FS24 Premium Taurus M</t>
  </si>
  <si>
    <t>FS24 Premium Pipistrel Virus</t>
  </si>
  <si>
    <t>FS24 Premium Shock Ultra</t>
  </si>
  <si>
    <t>Bullet</t>
  </si>
  <si>
    <t>Kirby Chambliss</t>
  </si>
  <si>
    <t>Matt Hall</t>
  </si>
  <si>
    <t>Edge540 v3</t>
  </si>
  <si>
    <t>PC-12 NGX Cargo - Empty</t>
  </si>
  <si>
    <t>PC-12 NGX Cargo - Loaded</t>
  </si>
  <si>
    <t>Martin Sonka</t>
  </si>
  <si>
    <t>Beechcraft V35B Bonanza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</si>
</sst>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2"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CECA30C-EDC9-4CBB-A919-BB7AE8327825}" name="Table1" displayName="Table1" ref="A1:G510" totalsRowShown="0" headerRowDxfId="1">
  <autoFilter ref="A1:G510" xr:uid="{6CECA30C-EDC9-4CBB-A919-BB7AE8327825}"/>
  <sortState xmlns:xlrd2="http://schemas.microsoft.com/office/spreadsheetml/2017/richdata2" ref="A2:G510">
    <sortCondition ref="A1:A510"/>
  </sortState>
  <tableColumns count="7">
    <tableColumn id="1" xr3:uid="{0E6AAA82-1DF7-42DF-B66E-1D11519CA187}" name="Addon Name"/>
    <tableColumn id="2" xr3:uid="{304798DA-0EFA-48EA-8974-BB2B3D2C37BB}" name="CFG Title"/>
    <tableColumn id="3" xr3:uid="{F89FF694-3B91-45B5-B6BB-6F3792B9959A}" name="Publisher"/>
    <tableColumn id="4" xr3:uid="{2A35B115-7288-4757-AF57-845DE069EA76}" name="AC Name"/>
    <tableColumn id="5" xr3:uid="{021A4FB7-8494-44D4-B3ED-0B8A1030B9AE}" name="Livery Name"/>
    <tableColumn id="6" xr3:uid="{912596F1-8A4D-47B8-9659-1581D73F4169}" name="0" dataDxfId="0"/>
    <tableColumn id="7" xr3:uid="{0F44770E-EE2F-407F-A8C7-F2511EDB21B7}" name="Typ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9BE6ED-9C9A-4A64-95F9-22FC8145A7A4}">
  <dimension ref="A1:H510"/>
  <sheetViews>
    <sheetView tabSelected="1" workbookViewId="0">
      <pane ySplit="1" topLeftCell="A190" activePane="bottomLeft" state="frozen"/>
      <selection pane="bottomLeft" activeCell="B502" sqref="B502"/>
    </sheetView>
  </sheetViews>
  <sheetFormatPr defaultRowHeight="14.5" x14ac:dyDescent="0.35"/>
  <cols>
    <col min="1" max="1" width="38.6328125" customWidth="1"/>
    <col min="2" max="2" width="57.36328125" customWidth="1"/>
    <col min="3" max="3" width="33" customWidth="1"/>
    <col min="4" max="4" width="39.08984375" customWidth="1"/>
    <col min="5" max="5" width="39.26953125" customWidth="1"/>
    <col min="6" max="6" width="3.81640625" style="3" customWidth="1"/>
    <col min="7" max="7" width="12.26953125" customWidth="1"/>
  </cols>
  <sheetData>
    <row r="1" spans="1:7" s="1" customFormat="1" x14ac:dyDescent="0.35">
      <c r="A1" s="1" t="s">
        <v>511</v>
      </c>
      <c r="B1" s="1" t="s">
        <v>509</v>
      </c>
      <c r="C1" s="1" t="s">
        <v>510</v>
      </c>
      <c r="D1" s="1" t="s">
        <v>513</v>
      </c>
      <c r="E1" s="1" t="s">
        <v>514</v>
      </c>
      <c r="F1" s="2" t="s">
        <v>527</v>
      </c>
      <c r="G1" s="1" t="s">
        <v>515</v>
      </c>
    </row>
    <row r="2" spans="1:7" x14ac:dyDescent="0.35">
      <c r="A2" t="str">
        <f>CONCATENATE("FS24 Aviators ",D2)</f>
        <v>FS24 Aviators Aero Ae145</v>
      </c>
      <c r="B2" t="s">
        <v>340</v>
      </c>
      <c r="C2" t="s">
        <v>12</v>
      </c>
      <c r="D2" t="str">
        <f>LEFT(B2,10)</f>
        <v>Aero Ae145</v>
      </c>
      <c r="E2" t="str">
        <f>MID(B2,14,100)</f>
        <v>SP-LXH</v>
      </c>
      <c r="F2" s="3">
        <v>0</v>
      </c>
      <c r="G2" t="s">
        <v>517</v>
      </c>
    </row>
    <row r="3" spans="1:7" x14ac:dyDescent="0.35">
      <c r="A3" t="str">
        <f>CONCATENATE("FS24 Aviators ",D3)</f>
        <v>FS24 Aviators Aero Ae145</v>
      </c>
      <c r="B3" t="s">
        <v>341</v>
      </c>
      <c r="C3" t="s">
        <v>12</v>
      </c>
      <c r="D3" t="str">
        <f>LEFT(B3,10)</f>
        <v>Aero Ae145</v>
      </c>
      <c r="E3" t="str">
        <f>MID(B3,14,100)</f>
        <v>Red-Cream</v>
      </c>
      <c r="F3" s="3">
        <v>0</v>
      </c>
      <c r="G3" t="s">
        <v>517</v>
      </c>
    </row>
    <row r="4" spans="1:7" x14ac:dyDescent="0.35">
      <c r="A4" t="str">
        <f>CONCATENATE("FS24 Aviators ",D4)</f>
        <v>FS24 Aviators Aero Ae145</v>
      </c>
      <c r="B4" t="s">
        <v>342</v>
      </c>
      <c r="C4" t="s">
        <v>12</v>
      </c>
      <c r="D4" t="str">
        <f>LEFT(B4,10)</f>
        <v>Aero Ae145</v>
      </c>
      <c r="E4" t="str">
        <f>MID(B4,14,100)</f>
        <v>PLAINWHITE</v>
      </c>
      <c r="F4" s="3">
        <v>0</v>
      </c>
      <c r="G4" t="s">
        <v>517</v>
      </c>
    </row>
    <row r="5" spans="1:7" x14ac:dyDescent="0.35">
      <c r="A5" t="str">
        <f>CONCATENATE("FS24 Aviators ",D5)</f>
        <v>FS24 Aviators Aero Ae145</v>
      </c>
      <c r="B5" t="s">
        <v>343</v>
      </c>
      <c r="C5" t="s">
        <v>12</v>
      </c>
      <c r="D5" t="str">
        <f>LEFT(B5,10)</f>
        <v>Aero Ae145</v>
      </c>
      <c r="E5" t="str">
        <f>MID(B5,14,100)</f>
        <v>SilverGold</v>
      </c>
      <c r="F5" s="3">
        <v>0</v>
      </c>
      <c r="G5" t="s">
        <v>517</v>
      </c>
    </row>
    <row r="6" spans="1:7" x14ac:dyDescent="0.35">
      <c r="A6" t="str">
        <f>CONCATENATE("FS24 Aviators ",D6)</f>
        <v>FS24 Aviators Aero Ae145</v>
      </c>
      <c r="B6" t="s">
        <v>529</v>
      </c>
      <c r="C6" t="s">
        <v>12</v>
      </c>
      <c r="D6" t="str">
        <f>LEFT(B6,10)</f>
        <v>Aero Ae145</v>
      </c>
      <c r="E6" t="str">
        <f>MID(B6,14,100)</f>
        <v>OM-NHS</v>
      </c>
      <c r="F6" s="3">
        <v>0</v>
      </c>
      <c r="G6" t="s">
        <v>517</v>
      </c>
    </row>
    <row r="7" spans="1:7" x14ac:dyDescent="0.35">
      <c r="A7" t="str">
        <f>CONCATENATE("FS24 Aviators ",D7)</f>
        <v xml:space="preserve">FS24 Aviators Aero Ae45 </v>
      </c>
      <c r="B7" t="s">
        <v>245</v>
      </c>
      <c r="C7" t="s">
        <v>12</v>
      </c>
      <c r="D7" t="str">
        <f>LEFT(B7,10)</f>
        <v xml:space="preserve">Aero Ae45 </v>
      </c>
      <c r="E7" t="str">
        <f>MID(B7,13,100)</f>
        <v>OK-FHA</v>
      </c>
      <c r="F7" s="3">
        <v>0</v>
      </c>
      <c r="G7" t="s">
        <v>517</v>
      </c>
    </row>
    <row r="8" spans="1:7" x14ac:dyDescent="0.35">
      <c r="A8" t="str">
        <f>CONCATENATE("FS24 Aviators ",D8)</f>
        <v xml:space="preserve">FS24 Aviators Aero Ae45 </v>
      </c>
      <c r="B8" t="s">
        <v>246</v>
      </c>
      <c r="C8" t="s">
        <v>12</v>
      </c>
      <c r="D8" t="str">
        <f>LEFT(B8,10)</f>
        <v xml:space="preserve">Aero Ae45 </v>
      </c>
      <c r="E8" t="str">
        <f>MID(B8,13,100)</f>
        <v>Prototype</v>
      </c>
      <c r="F8" s="3">
        <v>0</v>
      </c>
      <c r="G8" t="s">
        <v>517</v>
      </c>
    </row>
    <row r="9" spans="1:7" x14ac:dyDescent="0.35">
      <c r="A9" t="str">
        <f>CONCATENATE("FS24 Aviators ",D9)</f>
        <v xml:space="preserve">FS24 Aviators Aero Ae45 </v>
      </c>
      <c r="B9" t="s">
        <v>247</v>
      </c>
      <c r="C9" t="s">
        <v>12</v>
      </c>
      <c r="D9" t="str">
        <f>LEFT(B9,10)</f>
        <v xml:space="preserve">Aero Ae45 </v>
      </c>
      <c r="E9" t="str">
        <f>MID(B9,13,100)</f>
        <v>PLAINWHITE</v>
      </c>
      <c r="F9" s="3">
        <v>0</v>
      </c>
      <c r="G9" t="s">
        <v>517</v>
      </c>
    </row>
    <row r="10" spans="1:7" x14ac:dyDescent="0.35">
      <c r="A10" t="str">
        <f>CONCATENATE("FS24 Aviators ",D10)</f>
        <v xml:space="preserve">FS24 Aviators Aero Ae45 </v>
      </c>
      <c r="B10" t="s">
        <v>248</v>
      </c>
      <c r="C10" t="s">
        <v>12</v>
      </c>
      <c r="D10" t="str">
        <f>LEFT(B10,10)</f>
        <v xml:space="preserve">Aero Ae45 </v>
      </c>
      <c r="E10" t="str">
        <f>MID(B10,13,100)</f>
        <v>Polished</v>
      </c>
      <c r="F10" s="3">
        <v>0</v>
      </c>
      <c r="G10" t="s">
        <v>517</v>
      </c>
    </row>
    <row r="11" spans="1:7" x14ac:dyDescent="0.35">
      <c r="A11" t="s">
        <v>547</v>
      </c>
      <c r="B11" t="s">
        <v>438</v>
      </c>
      <c r="C11" t="s">
        <v>12</v>
      </c>
      <c r="D11" t="str">
        <f>LEFT(B11,19)</f>
        <v>Antonov An-2 Floats</v>
      </c>
      <c r="E11" t="str">
        <f>MID(B11,21,100)</f>
        <v>White</v>
      </c>
      <c r="F11" s="3">
        <v>0</v>
      </c>
      <c r="G11" t="s">
        <v>516</v>
      </c>
    </row>
    <row r="12" spans="1:7" x14ac:dyDescent="0.35">
      <c r="A12" t="s">
        <v>547</v>
      </c>
      <c r="B12" t="s">
        <v>460</v>
      </c>
      <c r="C12" t="s">
        <v>12</v>
      </c>
      <c r="D12" t="str">
        <f>LEFT(B12,18)</f>
        <v>Antonov An-2 Skies</v>
      </c>
      <c r="E12" t="str">
        <f>MID(B12,20,100)</f>
        <v>Red</v>
      </c>
      <c r="F12" s="3">
        <v>0</v>
      </c>
      <c r="G12" t="s">
        <v>516</v>
      </c>
    </row>
    <row r="13" spans="1:7" x14ac:dyDescent="0.35">
      <c r="A13" t="s">
        <v>547</v>
      </c>
      <c r="B13" t="s">
        <v>216</v>
      </c>
      <c r="C13" t="s">
        <v>12</v>
      </c>
      <c r="D13" t="str">
        <f>LEFT(B13,20)</f>
        <v>Antonov An-2 Wheels</v>
      </c>
      <c r="E13" t="s">
        <v>520</v>
      </c>
      <c r="F13" s="3">
        <v>0</v>
      </c>
      <c r="G13" t="s">
        <v>516</v>
      </c>
    </row>
    <row r="14" spans="1:7" x14ac:dyDescent="0.35">
      <c r="A14" t="s">
        <v>547</v>
      </c>
      <c r="B14" t="s">
        <v>403</v>
      </c>
      <c r="C14" t="s">
        <v>12</v>
      </c>
      <c r="D14" t="str">
        <f>LEFT(B14,19)</f>
        <v>Antonov An-2 Wheels</v>
      </c>
      <c r="E14" t="str">
        <f>MID(B14,21,100)</f>
        <v>Modern Avionics</v>
      </c>
      <c r="F14" s="3">
        <v>0</v>
      </c>
      <c r="G14" t="s">
        <v>516</v>
      </c>
    </row>
    <row r="15" spans="1:7" x14ac:dyDescent="0.35">
      <c r="A15" t="s">
        <v>547</v>
      </c>
      <c r="B15" t="s">
        <v>215</v>
      </c>
      <c r="C15" t="s">
        <v>12</v>
      </c>
      <c r="D15" t="str">
        <f>LEFT(B15,20)</f>
        <v xml:space="preserve">Antonov An-2 Wheels </v>
      </c>
      <c r="E15" t="str">
        <f>MID(B15,21,100)</f>
        <v>Metal</v>
      </c>
      <c r="F15" s="3">
        <v>0</v>
      </c>
      <c r="G15" t="s">
        <v>516</v>
      </c>
    </row>
    <row r="16" spans="1:7" x14ac:dyDescent="0.35">
      <c r="A16" t="s">
        <v>547</v>
      </c>
      <c r="B16" t="s">
        <v>217</v>
      </c>
      <c r="C16" t="s">
        <v>12</v>
      </c>
      <c r="D16" t="str">
        <f>LEFT(B16,20)</f>
        <v xml:space="preserve">Antonov An-2 Wheels </v>
      </c>
      <c r="E16" t="str">
        <f>MID(B16,21,100)</f>
        <v>Dark</v>
      </c>
      <c r="F16" s="3">
        <v>0</v>
      </c>
      <c r="G16" t="s">
        <v>516</v>
      </c>
    </row>
    <row r="17" spans="1:7" x14ac:dyDescent="0.35">
      <c r="A17" t="s">
        <v>547</v>
      </c>
      <c r="B17" t="s">
        <v>218</v>
      </c>
      <c r="C17" t="s">
        <v>12</v>
      </c>
      <c r="D17" t="str">
        <f>LEFT(B17,20)</f>
        <v xml:space="preserve">Antonov An-2 Wheels </v>
      </c>
      <c r="E17" t="str">
        <f>MID(B17,21,100)</f>
        <v>Orange</v>
      </c>
      <c r="F17" s="3">
        <v>0</v>
      </c>
      <c r="G17" t="s">
        <v>516</v>
      </c>
    </row>
    <row r="18" spans="1:7" x14ac:dyDescent="0.35">
      <c r="A18" t="s">
        <v>547</v>
      </c>
      <c r="B18" t="s">
        <v>219</v>
      </c>
      <c r="C18" t="s">
        <v>12</v>
      </c>
      <c r="D18" t="str">
        <f>LEFT(B18,20)</f>
        <v xml:space="preserve">Antonov An-2 Wheels </v>
      </c>
      <c r="E18" t="str">
        <f>MID(B18,21,100)</f>
        <v>Green</v>
      </c>
      <c r="F18" s="3">
        <v>0</v>
      </c>
      <c r="G18" t="s">
        <v>516</v>
      </c>
    </row>
    <row r="19" spans="1:7" x14ac:dyDescent="0.35">
      <c r="A19" t="s">
        <v>547</v>
      </c>
      <c r="B19" t="s">
        <v>220</v>
      </c>
      <c r="C19" t="s">
        <v>12</v>
      </c>
      <c r="D19" t="str">
        <f>LEFT(B19,20)</f>
        <v xml:space="preserve">Antonov An-2 Wheels </v>
      </c>
      <c r="E19" t="str">
        <f>MID(B19,21,100)</f>
        <v>Aviators</v>
      </c>
      <c r="F19" s="3">
        <v>0</v>
      </c>
      <c r="G19" t="s">
        <v>516</v>
      </c>
    </row>
    <row r="20" spans="1:7" x14ac:dyDescent="0.35">
      <c r="A20" t="s">
        <v>547</v>
      </c>
      <c r="B20" t="s">
        <v>221</v>
      </c>
      <c r="C20" t="s">
        <v>12</v>
      </c>
      <c r="D20" t="str">
        <f>LEFT(B20,20)</f>
        <v xml:space="preserve">Antonov An-2 Wheels </v>
      </c>
      <c r="E20" t="str">
        <f>MID(B20,21,100)</f>
        <v>Blue</v>
      </c>
      <c r="F20" s="3">
        <v>0</v>
      </c>
      <c r="G20" t="s">
        <v>516</v>
      </c>
    </row>
    <row r="21" spans="1:7" x14ac:dyDescent="0.35">
      <c r="A21" t="s">
        <v>547</v>
      </c>
      <c r="B21" t="s">
        <v>222</v>
      </c>
      <c r="C21" t="s">
        <v>12</v>
      </c>
      <c r="D21" t="str">
        <f>LEFT(B21,20)</f>
        <v xml:space="preserve">Antonov An-2 Wheels </v>
      </c>
      <c r="E21" t="str">
        <f>MID(B21,21,100)</f>
        <v>Xbox</v>
      </c>
      <c r="F21" s="3">
        <v>0</v>
      </c>
      <c r="G21" t="s">
        <v>516</v>
      </c>
    </row>
    <row r="22" spans="1:7" x14ac:dyDescent="0.35">
      <c r="A22" t="s">
        <v>547</v>
      </c>
      <c r="B22" t="s">
        <v>223</v>
      </c>
      <c r="C22" t="s">
        <v>12</v>
      </c>
      <c r="D22" t="str">
        <f>LEFT(B22,20)</f>
        <v xml:space="preserve">Antonov An-2 Wheels </v>
      </c>
      <c r="E22" t="str">
        <f>MID(B22,21,100)</f>
        <v>Antonov</v>
      </c>
      <c r="F22" s="3">
        <v>0</v>
      </c>
      <c r="G22" t="s">
        <v>516</v>
      </c>
    </row>
    <row r="23" spans="1:7" x14ac:dyDescent="0.35">
      <c r="A23" t="s">
        <v>547</v>
      </c>
      <c r="B23" t="s">
        <v>224</v>
      </c>
      <c r="C23" t="s">
        <v>12</v>
      </c>
      <c r="D23" t="str">
        <f>LEFT(B23,20)</f>
        <v xml:space="preserve">Antonov An-2 Wheels </v>
      </c>
      <c r="E23" t="str">
        <f>MID(B23,21,100)</f>
        <v>Red</v>
      </c>
      <c r="F23" s="3">
        <v>0</v>
      </c>
      <c r="G23" t="s">
        <v>516</v>
      </c>
    </row>
    <row r="24" spans="1:7" x14ac:dyDescent="0.35">
      <c r="A24" t="str">
        <f>CONCATENATE("FS24 Aviators ",D24)</f>
        <v>FS24 Aviators Antonov AN225</v>
      </c>
      <c r="B24" t="s">
        <v>119</v>
      </c>
      <c r="C24" t="s">
        <v>12</v>
      </c>
      <c r="D24" t="s">
        <v>534</v>
      </c>
      <c r="E24" t="str">
        <f>MID(B24,19,100)</f>
        <v>Be Brave Like Ukraine' Livery</v>
      </c>
      <c r="F24" s="3">
        <v>0</v>
      </c>
      <c r="G24" t="s">
        <v>519</v>
      </c>
    </row>
    <row r="25" spans="1:7" x14ac:dyDescent="0.35">
      <c r="A25" t="str">
        <f>CONCATENATE("FS24 Aviators ",D25)</f>
        <v>FS24 Aviators Antonov AN225</v>
      </c>
      <c r="B25" t="s">
        <v>116</v>
      </c>
      <c r="C25" t="s">
        <v>12</v>
      </c>
      <c r="D25" t="str">
        <f>LEFT(B25,13)</f>
        <v>Antonov AN225</v>
      </c>
      <c r="E25" t="str">
        <f>MID(B25,15,100)</f>
        <v>Xbox Aviators Club</v>
      </c>
      <c r="F25" s="3">
        <v>0</v>
      </c>
      <c r="G25" t="s">
        <v>519</v>
      </c>
    </row>
    <row r="26" spans="1:7" x14ac:dyDescent="0.35">
      <c r="A26" t="str">
        <f>CONCATENATE("FS24 Aviators ",D26)</f>
        <v>FS24 Aviators Antonov AN225</v>
      </c>
      <c r="B26" t="s">
        <v>117</v>
      </c>
      <c r="C26" t="s">
        <v>12</v>
      </c>
      <c r="D26" t="str">
        <f>LEFT(B26,13)</f>
        <v>Antonov AN225</v>
      </c>
      <c r="E26" t="str">
        <f>MID(B26,15,100)</f>
        <v>Antonov Airlines Blue Line Livery (2008-2009)</v>
      </c>
      <c r="F26" s="3">
        <v>0</v>
      </c>
      <c r="G26" t="s">
        <v>519</v>
      </c>
    </row>
    <row r="27" spans="1:7" x14ac:dyDescent="0.35">
      <c r="A27" t="str">
        <f>CONCATENATE("FS24 Aviators ",D27)</f>
        <v>FS24 Aviators Antonov AN225</v>
      </c>
      <c r="B27" t="s">
        <v>118</v>
      </c>
      <c r="C27" t="s">
        <v>12</v>
      </c>
      <c r="D27" t="str">
        <f>LEFT(B27,13)</f>
        <v>Antonov AN225</v>
      </c>
      <c r="E27" t="str">
        <f>MID(B27,15,100)</f>
        <v>Blank White</v>
      </c>
      <c r="F27" s="3">
        <v>0</v>
      </c>
      <c r="G27" t="s">
        <v>519</v>
      </c>
    </row>
    <row r="28" spans="1:7" x14ac:dyDescent="0.35">
      <c r="A28" t="str">
        <f>CONCATENATE("FS24 Aviators ",D28)</f>
        <v>FS24 Aviators Antonov AN225</v>
      </c>
      <c r="B28" t="s">
        <v>120</v>
      </c>
      <c r="C28" t="s">
        <v>12</v>
      </c>
      <c r="D28" t="str">
        <f>LEFT(B28,13)</f>
        <v>Antonov AN225</v>
      </c>
      <c r="E28" t="str">
        <f>MID(B28,15,100)</f>
        <v>Antonov Airlines Modern Livery (2010-2022)</v>
      </c>
      <c r="F28" s="3">
        <v>0</v>
      </c>
      <c r="G28" t="s">
        <v>519</v>
      </c>
    </row>
    <row r="29" spans="1:7" x14ac:dyDescent="0.35">
      <c r="A29" t="str">
        <f>CONCATENATE("FS24 Aviators ",D29)</f>
        <v>FS24 Aviators Antonov AN225</v>
      </c>
      <c r="B29" t="s">
        <v>121</v>
      </c>
      <c r="C29" t="s">
        <v>12</v>
      </c>
      <c r="D29" t="str">
        <f>LEFT(B29,13)</f>
        <v>Antonov AN225</v>
      </c>
      <c r="E29" t="str">
        <f>MID(B29,15,100)</f>
        <v>Aviators Club</v>
      </c>
      <c r="F29" s="3">
        <v>0</v>
      </c>
      <c r="G29" t="s">
        <v>519</v>
      </c>
    </row>
    <row r="30" spans="1:7" x14ac:dyDescent="0.35">
      <c r="A30" t="str">
        <f>CONCATENATE("FS24 Aviators ",D30)</f>
        <v>FS24 Aviators Antonov AN225</v>
      </c>
      <c r="B30" t="s">
        <v>122</v>
      </c>
      <c r="C30" t="s">
        <v>12</v>
      </c>
      <c r="D30" t="str">
        <f>LEFT(B30,13)</f>
        <v>Antonov AN225</v>
      </c>
      <c r="E30" t="str">
        <f>MID(B30,15,100)</f>
        <v>Antonov Airlines Red Line Livery (2006-2008)</v>
      </c>
      <c r="F30" s="3">
        <v>0</v>
      </c>
      <c r="G30" t="s">
        <v>519</v>
      </c>
    </row>
    <row r="31" spans="1:7" x14ac:dyDescent="0.35">
      <c r="A31" t="s">
        <v>548</v>
      </c>
      <c r="B31" t="s">
        <v>91</v>
      </c>
      <c r="C31" t="s">
        <v>12</v>
      </c>
      <c r="D31" t="str">
        <f>LEFT(B31,10)</f>
        <v>ATR 42-600</v>
      </c>
      <c r="E31" t="str">
        <f>MID(B31,12,100)</f>
        <v>Highline 02</v>
      </c>
      <c r="F31" s="3">
        <v>0</v>
      </c>
      <c r="G31" t="s">
        <v>519</v>
      </c>
    </row>
    <row r="32" spans="1:7" x14ac:dyDescent="0.35">
      <c r="A32" t="s">
        <v>548</v>
      </c>
      <c r="B32" t="s">
        <v>167</v>
      </c>
      <c r="C32" t="s">
        <v>12</v>
      </c>
      <c r="D32" t="str">
        <f>LEFT(B32,10)</f>
        <v>ATR 42-600</v>
      </c>
      <c r="E32" t="str">
        <f>MID(B32,12,100)</f>
        <v>Livery Air Saint Pierre</v>
      </c>
      <c r="F32" s="3">
        <v>0</v>
      </c>
      <c r="G32" t="s">
        <v>519</v>
      </c>
    </row>
    <row r="33" spans="1:7" x14ac:dyDescent="0.35">
      <c r="A33" t="s">
        <v>548</v>
      </c>
      <c r="B33" t="s">
        <v>168</v>
      </c>
      <c r="C33" t="s">
        <v>12</v>
      </c>
      <c r="D33" t="str">
        <f>LEFT(B33,10)</f>
        <v>ATR 42-600</v>
      </c>
      <c r="E33" t="str">
        <f>MID(B33,12,100)</f>
        <v>Livery Silver Airways</v>
      </c>
      <c r="F33" s="3">
        <v>0</v>
      </c>
      <c r="G33" t="s">
        <v>519</v>
      </c>
    </row>
    <row r="34" spans="1:7" x14ac:dyDescent="0.35">
      <c r="A34" t="s">
        <v>548</v>
      </c>
      <c r="B34" t="s">
        <v>169</v>
      </c>
      <c r="C34" t="s">
        <v>12</v>
      </c>
      <c r="D34" t="str">
        <f>LEFT(B34,10)</f>
        <v>ATR 42-600</v>
      </c>
      <c r="E34" t="str">
        <f>MID(B34,12,100)</f>
        <v>House Livery</v>
      </c>
      <c r="F34" s="3">
        <v>0</v>
      </c>
      <c r="G34" t="s">
        <v>519</v>
      </c>
    </row>
    <row r="35" spans="1:7" x14ac:dyDescent="0.35">
      <c r="A35" t="s">
        <v>548</v>
      </c>
      <c r="B35" t="s">
        <v>272</v>
      </c>
      <c r="C35" t="s">
        <v>12</v>
      </c>
      <c r="D35" t="str">
        <f>LEFT(B35,10)</f>
        <v>ATR 42-600</v>
      </c>
      <c r="E35" t="str">
        <f>MID(B35,12,100)</f>
        <v>Highline 03</v>
      </c>
      <c r="F35" s="3">
        <v>0</v>
      </c>
      <c r="G35" t="s">
        <v>519</v>
      </c>
    </row>
    <row r="36" spans="1:7" x14ac:dyDescent="0.35">
      <c r="A36" t="s">
        <v>548</v>
      </c>
      <c r="B36" t="s">
        <v>398</v>
      </c>
      <c r="C36" t="s">
        <v>12</v>
      </c>
      <c r="D36" t="str">
        <f>LEFT(B36,10)</f>
        <v>ATR 42-600</v>
      </c>
      <c r="E36" t="str">
        <f>MID(B36,12,100)</f>
        <v>Highline</v>
      </c>
      <c r="F36" s="3">
        <v>0</v>
      </c>
      <c r="G36" t="s">
        <v>519</v>
      </c>
    </row>
    <row r="37" spans="1:7" x14ac:dyDescent="0.35">
      <c r="A37" t="s">
        <v>548</v>
      </c>
      <c r="B37" t="s">
        <v>420</v>
      </c>
      <c r="C37" t="s">
        <v>12</v>
      </c>
      <c r="D37" t="str">
        <f>LEFT(B37,11)</f>
        <v>ATR 42-600S</v>
      </c>
      <c r="E37" t="str">
        <f>MID(B37,13,100)</f>
        <v>House Livery</v>
      </c>
      <c r="F37" s="3">
        <v>0</v>
      </c>
      <c r="G37" t="s">
        <v>519</v>
      </c>
    </row>
    <row r="38" spans="1:7" x14ac:dyDescent="0.35">
      <c r="A38" t="s">
        <v>548</v>
      </c>
      <c r="B38" t="s">
        <v>109</v>
      </c>
      <c r="C38" t="s">
        <v>12</v>
      </c>
      <c r="D38" t="str">
        <f>LEFT(B38,10)</f>
        <v>ATR 72-600</v>
      </c>
      <c r="E38" t="str">
        <f>MID(B38,12,100)</f>
        <v>House Livery</v>
      </c>
      <c r="F38" s="3">
        <v>0</v>
      </c>
      <c r="G38" t="s">
        <v>519</v>
      </c>
    </row>
    <row r="39" spans="1:7" x14ac:dyDescent="0.35">
      <c r="A39" t="s">
        <v>548</v>
      </c>
      <c r="B39" t="s">
        <v>110</v>
      </c>
      <c r="C39" t="s">
        <v>12</v>
      </c>
      <c r="D39" t="str">
        <f>LEFT(B39,10)</f>
        <v>ATR 72-600</v>
      </c>
      <c r="E39" t="str">
        <f>MID(B39,12,100)</f>
        <v>Livery Air Tahiti Te Anuanua</v>
      </c>
      <c r="F39" s="3">
        <v>0</v>
      </c>
      <c r="G39" t="s">
        <v>519</v>
      </c>
    </row>
    <row r="40" spans="1:7" x14ac:dyDescent="0.35">
      <c r="A40" t="s">
        <v>548</v>
      </c>
      <c r="B40" t="s">
        <v>111</v>
      </c>
      <c r="C40" t="s">
        <v>12</v>
      </c>
      <c r="D40" t="str">
        <f>LEFT(B40,10)</f>
        <v>ATR 72-600</v>
      </c>
      <c r="E40" t="str">
        <f>MID(B40,12,100)</f>
        <v>Livery Air New Zealand</v>
      </c>
      <c r="F40" s="3">
        <v>0</v>
      </c>
      <c r="G40" t="s">
        <v>519</v>
      </c>
    </row>
    <row r="41" spans="1:7" x14ac:dyDescent="0.35">
      <c r="A41" t="s">
        <v>548</v>
      </c>
      <c r="B41" t="s">
        <v>112</v>
      </c>
      <c r="C41" t="s">
        <v>12</v>
      </c>
      <c r="D41" t="str">
        <f>LEFT(B41,10)</f>
        <v>ATR 72-600</v>
      </c>
      <c r="E41" t="str">
        <f>MID(B41,12,100)</f>
        <v>Livery AfriJet</v>
      </c>
      <c r="F41" s="3">
        <v>0</v>
      </c>
      <c r="G41" t="s">
        <v>519</v>
      </c>
    </row>
    <row r="42" spans="1:7" x14ac:dyDescent="0.35">
      <c r="A42" t="s">
        <v>548</v>
      </c>
      <c r="B42" t="s">
        <v>113</v>
      </c>
      <c r="C42" t="s">
        <v>12</v>
      </c>
      <c r="D42" t="str">
        <f>LEFT(B42,10)</f>
        <v>ATR 72-600</v>
      </c>
      <c r="E42" t="str">
        <f>MID(B42,12,100)</f>
        <v>Livery Air Tahiti Tapuata</v>
      </c>
      <c r="F42" s="3">
        <v>0</v>
      </c>
      <c r="G42" t="s">
        <v>519</v>
      </c>
    </row>
    <row r="43" spans="1:7" x14ac:dyDescent="0.35">
      <c r="A43" t="s">
        <v>548</v>
      </c>
      <c r="B43" t="s">
        <v>114</v>
      </c>
      <c r="C43" t="s">
        <v>12</v>
      </c>
      <c r="D43" t="str">
        <f>LEFT(B43,10)</f>
        <v>ATR 72-600</v>
      </c>
      <c r="E43" t="str">
        <f>MID(B43,12,100)</f>
        <v>Livery Air Tahiti Ra'Ireva'</v>
      </c>
      <c r="F43" s="3">
        <v>0</v>
      </c>
      <c r="G43" t="s">
        <v>519</v>
      </c>
    </row>
    <row r="44" spans="1:7" x14ac:dyDescent="0.35">
      <c r="A44" t="s">
        <v>548</v>
      </c>
      <c r="B44" t="s">
        <v>115</v>
      </c>
      <c r="C44" t="s">
        <v>12</v>
      </c>
      <c r="D44" t="str">
        <f>LEFT(B44,10)</f>
        <v>ATR 72-600</v>
      </c>
      <c r="E44" t="str">
        <f>MID(B44,12,100)</f>
        <v>Livery Silver Airways</v>
      </c>
      <c r="F44" s="3">
        <v>0</v>
      </c>
      <c r="G44" t="s">
        <v>519</v>
      </c>
    </row>
    <row r="45" spans="1:7" x14ac:dyDescent="0.35">
      <c r="A45" t="s">
        <v>548</v>
      </c>
      <c r="B45" t="s">
        <v>387</v>
      </c>
      <c r="C45" t="s">
        <v>12</v>
      </c>
      <c r="D45" t="str">
        <f>LEFT(B45,10)</f>
        <v>ATR 72-600</v>
      </c>
      <c r="E45" t="str">
        <f>MID(B45,12,100)</f>
        <v>Highline 03</v>
      </c>
      <c r="F45" s="3">
        <v>0</v>
      </c>
      <c r="G45" t="s">
        <v>519</v>
      </c>
    </row>
    <row r="46" spans="1:7" x14ac:dyDescent="0.35">
      <c r="A46" t="s">
        <v>548</v>
      </c>
      <c r="B46" t="s">
        <v>405</v>
      </c>
      <c r="C46" t="s">
        <v>12</v>
      </c>
      <c r="D46" t="str">
        <f>LEFT(B46,10)</f>
        <v>ATR 72-600</v>
      </c>
      <c r="E46" t="str">
        <f>MID(B46,12,100)</f>
        <v>Highline</v>
      </c>
      <c r="F46" s="3">
        <v>0</v>
      </c>
      <c r="G46" t="s">
        <v>519</v>
      </c>
    </row>
    <row r="47" spans="1:7" x14ac:dyDescent="0.35">
      <c r="A47" t="s">
        <v>548</v>
      </c>
      <c r="B47" t="s">
        <v>439</v>
      </c>
      <c r="C47" t="s">
        <v>12</v>
      </c>
      <c r="D47" t="str">
        <f>LEFT(B47,10)</f>
        <v>ATR 72-600</v>
      </c>
      <c r="E47" t="str">
        <f>MID(B47,12,100)</f>
        <v>Highline 02</v>
      </c>
      <c r="F47" s="3">
        <v>0</v>
      </c>
      <c r="G47" t="s">
        <v>519</v>
      </c>
    </row>
    <row r="48" spans="1:7" x14ac:dyDescent="0.35">
      <c r="A48" t="s">
        <v>548</v>
      </c>
      <c r="B48" t="s">
        <v>428</v>
      </c>
      <c r="C48" t="s">
        <v>12</v>
      </c>
      <c r="D48" t="str">
        <f>LEFT(B48,11)</f>
        <v>ATR 72-600F</v>
      </c>
      <c r="E48" t="s">
        <v>520</v>
      </c>
      <c r="F48" s="3">
        <v>0</v>
      </c>
      <c r="G48" t="s">
        <v>519</v>
      </c>
    </row>
    <row r="49" spans="1:7" x14ac:dyDescent="0.35">
      <c r="A49" t="str">
        <f>CONCATENATE("FS24 Aviators ",D49)</f>
        <v>FS24 Aviators Beechcraft D17S Staggerwing</v>
      </c>
      <c r="B49" t="s">
        <v>10</v>
      </c>
      <c r="C49" t="s">
        <v>12</v>
      </c>
      <c r="D49" t="s">
        <v>535</v>
      </c>
      <c r="E49" t="str">
        <f>MID(B49,28,100)</f>
        <v>Xbox Aviators Club Livery</v>
      </c>
      <c r="F49" s="3">
        <v>0</v>
      </c>
      <c r="G49" t="s">
        <v>516</v>
      </c>
    </row>
    <row r="50" spans="1:7" x14ac:dyDescent="0.35">
      <c r="A50" t="str">
        <f>CONCATENATE("FS24 Aviators ",D50)</f>
        <v>FS24 Aviators Beechcraft D17S Staggerwing</v>
      </c>
      <c r="B50" t="s">
        <v>0</v>
      </c>
      <c r="C50" t="s">
        <v>12</v>
      </c>
      <c r="D50" t="str">
        <f>LEFT(B50,27)</f>
        <v>Beechcraft D17S Staggerwing</v>
      </c>
      <c r="E50" t="str">
        <f>MID(B50,29,100)</f>
        <v>NC18579</v>
      </c>
      <c r="F50" s="3">
        <v>0</v>
      </c>
      <c r="G50" t="s">
        <v>516</v>
      </c>
    </row>
    <row r="51" spans="1:7" x14ac:dyDescent="0.35">
      <c r="A51" t="str">
        <f>CONCATENATE("FS24 Aviators ",D51)</f>
        <v>FS24 Aviators Beechcraft D17S Staggerwing</v>
      </c>
      <c r="B51" t="s">
        <v>1</v>
      </c>
      <c r="C51" t="s">
        <v>12</v>
      </c>
      <c r="D51" t="str">
        <f>LEFT(B51,27)</f>
        <v>Beechcraft D17S Staggerwing</v>
      </c>
      <c r="E51" t="str">
        <f>MID(B51,29,100)</f>
        <v>NC353E</v>
      </c>
      <c r="F51" s="3">
        <v>0</v>
      </c>
      <c r="G51" t="s">
        <v>516</v>
      </c>
    </row>
    <row r="52" spans="1:7" x14ac:dyDescent="0.35">
      <c r="A52" t="str">
        <f>CONCATENATE("FS24 Aviators ",D52)</f>
        <v>FS24 Aviators Beechcraft D17S Staggerwing</v>
      </c>
      <c r="B52" t="s">
        <v>2</v>
      </c>
      <c r="C52" t="s">
        <v>12</v>
      </c>
      <c r="D52" t="str">
        <f>LEFT(B52,27)</f>
        <v>Beechcraft D17S Staggerwing</v>
      </c>
      <c r="E52" t="str">
        <f>MID(B52,29,100)</f>
        <v>N25BS</v>
      </c>
      <c r="F52" s="3">
        <v>0</v>
      </c>
      <c r="G52" t="s">
        <v>516</v>
      </c>
    </row>
    <row r="53" spans="1:7" x14ac:dyDescent="0.35">
      <c r="A53" t="str">
        <f>CONCATENATE("FS24 Aviators ",D53)</f>
        <v>FS24 Aviators Beechcraft D17S Staggerwing</v>
      </c>
      <c r="B53" t="s">
        <v>3</v>
      </c>
      <c r="C53" t="s">
        <v>12</v>
      </c>
      <c r="D53" t="str">
        <f>LEFT(B53,27)</f>
        <v>Beechcraft D17S Staggerwing</v>
      </c>
      <c r="E53" t="str">
        <f>MID(B53,29,100)</f>
        <v>NC4135</v>
      </c>
      <c r="F53" s="3">
        <v>0</v>
      </c>
      <c r="G53" t="s">
        <v>516</v>
      </c>
    </row>
    <row r="54" spans="1:7" x14ac:dyDescent="0.35">
      <c r="A54" t="str">
        <f>CONCATENATE("FS24 Aviators ",D54)</f>
        <v>FS24 Aviators Beechcraft D17S Staggerwing</v>
      </c>
      <c r="B54" t="s">
        <v>4</v>
      </c>
      <c r="C54" t="s">
        <v>12</v>
      </c>
      <c r="D54" t="str">
        <f>LEFT(B54,27)</f>
        <v>Beechcraft D17S Staggerwing</v>
      </c>
      <c r="E54" t="str">
        <f>MID(B54,29,100)</f>
        <v>N115H</v>
      </c>
      <c r="F54" s="3">
        <v>0</v>
      </c>
      <c r="G54" t="s">
        <v>516</v>
      </c>
    </row>
    <row r="55" spans="1:7" x14ac:dyDescent="0.35">
      <c r="A55" t="str">
        <f>CONCATENATE("FS24 Aviators ",D55)</f>
        <v>FS24 Aviators Beechcraft D17S Staggerwing</v>
      </c>
      <c r="B55" t="s">
        <v>5</v>
      </c>
      <c r="C55" t="s">
        <v>12</v>
      </c>
      <c r="D55" t="str">
        <f>LEFT(B55,27)</f>
        <v>Beechcraft D17S Staggerwing</v>
      </c>
      <c r="E55" t="str">
        <f>MID(B55,29,100)</f>
        <v>N52EEZ</v>
      </c>
      <c r="F55" s="3">
        <v>0</v>
      </c>
      <c r="G55" t="s">
        <v>516</v>
      </c>
    </row>
    <row r="56" spans="1:7" x14ac:dyDescent="0.35">
      <c r="A56" t="str">
        <f>CONCATENATE("FS24 Aviators ",D56)</f>
        <v>FS24 Aviators Beechcraft D17S Staggerwing</v>
      </c>
      <c r="B56" t="s">
        <v>6</v>
      </c>
      <c r="C56" t="s">
        <v>12</v>
      </c>
      <c r="D56" t="str">
        <f>LEFT(B56,27)</f>
        <v>Beechcraft D17S Staggerwing</v>
      </c>
      <c r="E56" t="str">
        <f>MID(B56,29,100)</f>
        <v>N65268</v>
      </c>
      <c r="F56" s="3">
        <v>0</v>
      </c>
      <c r="G56" t="s">
        <v>516</v>
      </c>
    </row>
    <row r="57" spans="1:7" x14ac:dyDescent="0.35">
      <c r="A57" t="str">
        <f>CONCATENATE("FS24 Aviators ",D57)</f>
        <v>FS24 Aviators Beechcraft D17S Staggerwing</v>
      </c>
      <c r="B57" t="s">
        <v>7</v>
      </c>
      <c r="C57" t="s">
        <v>12</v>
      </c>
      <c r="D57" t="str">
        <f>LEFT(B57,27)</f>
        <v>Beechcraft D17S Staggerwing</v>
      </c>
      <c r="E57" t="str">
        <f>MID(B57,29,100)</f>
        <v>Aviators Club Livery</v>
      </c>
      <c r="F57" s="3">
        <v>0</v>
      </c>
      <c r="G57" t="s">
        <v>516</v>
      </c>
    </row>
    <row r="58" spans="1:7" x14ac:dyDescent="0.35">
      <c r="A58" t="str">
        <f>CONCATENATE("FS24 Aviators ",D58)</f>
        <v>FS24 Aviators Beechcraft D17S Staggerwing</v>
      </c>
      <c r="B58" t="s">
        <v>8</v>
      </c>
      <c r="C58" t="s">
        <v>12</v>
      </c>
      <c r="D58" t="str">
        <f>LEFT(B58,27)</f>
        <v>Beechcraft D17S Staggerwing</v>
      </c>
      <c r="E58" t="str">
        <f>MID(B58,29,100)</f>
        <v>NC1413</v>
      </c>
      <c r="F58" s="3">
        <v>0</v>
      </c>
      <c r="G58" t="s">
        <v>516</v>
      </c>
    </row>
    <row r="59" spans="1:7" x14ac:dyDescent="0.35">
      <c r="A59" t="str">
        <f>CONCATENATE("FS24 Aviators ",D59)</f>
        <v>FS24 Aviators Beechcraft D17S Staggerwing</v>
      </c>
      <c r="B59" t="s">
        <v>9</v>
      </c>
      <c r="C59" t="s">
        <v>12</v>
      </c>
      <c r="D59" t="str">
        <f>LEFT(B59,27)</f>
        <v>Beechcraft D17S Staggerwing</v>
      </c>
      <c r="E59" t="str">
        <f>MID(B59,29,100)</f>
        <v>NC2377</v>
      </c>
      <c r="F59" s="3">
        <v>0</v>
      </c>
      <c r="G59" t="s">
        <v>516</v>
      </c>
    </row>
    <row r="60" spans="1:7" x14ac:dyDescent="0.35">
      <c r="A60" t="str">
        <f>CONCATENATE("FS24 Aviators ",D60)</f>
        <v>FS24 Aviators Beechcraft D18S</v>
      </c>
      <c r="B60" t="s">
        <v>50</v>
      </c>
      <c r="C60" t="s">
        <v>12</v>
      </c>
      <c r="D60" t="str">
        <f>LEFT(B60,15)</f>
        <v>Beechcraft D18S</v>
      </c>
      <c r="E60" t="str">
        <f>MID(B60,17,100)</f>
        <v>N846DS</v>
      </c>
      <c r="F60" s="3">
        <v>0</v>
      </c>
      <c r="G60" t="s">
        <v>517</v>
      </c>
    </row>
    <row r="61" spans="1:7" x14ac:dyDescent="0.35">
      <c r="A61" t="str">
        <f>CONCATENATE("FS24 Aviators ",D61)</f>
        <v>FS24 Aviators Beechcraft D18S</v>
      </c>
      <c r="B61" t="s">
        <v>51</v>
      </c>
      <c r="C61" t="s">
        <v>12</v>
      </c>
      <c r="D61" t="str">
        <f>LEFT(B61,15)</f>
        <v>Beechcraft D18S</v>
      </c>
      <c r="E61" t="str">
        <f>MID(B61,17,100)</f>
        <v>N99ST</v>
      </c>
      <c r="F61" s="3">
        <v>0</v>
      </c>
      <c r="G61" t="s">
        <v>517</v>
      </c>
    </row>
    <row r="62" spans="1:7" x14ac:dyDescent="0.35">
      <c r="A62" t="str">
        <f>CONCATENATE("FS24 Aviators ",D62)</f>
        <v>FS24 Aviators Beechcraft D18S</v>
      </c>
      <c r="B62" t="s">
        <v>52</v>
      </c>
      <c r="C62" t="s">
        <v>12</v>
      </c>
      <c r="D62" t="str">
        <f>LEFT(B62,15)</f>
        <v>Beechcraft D18S</v>
      </c>
      <c r="E62" t="str">
        <f>MID(B62,17,100)</f>
        <v>N45LM2</v>
      </c>
      <c r="F62" s="3">
        <v>0</v>
      </c>
      <c r="G62" t="s">
        <v>517</v>
      </c>
    </row>
    <row r="63" spans="1:7" x14ac:dyDescent="0.35">
      <c r="A63" t="str">
        <f>CONCATENATE("FS24 Aviators ",D63)</f>
        <v>FS24 Aviators Beechcraft D18S</v>
      </c>
      <c r="B63" t="s">
        <v>53</v>
      </c>
      <c r="C63" t="s">
        <v>12</v>
      </c>
      <c r="D63" t="str">
        <f>LEFT(B63,15)</f>
        <v>Beechcraft D18S</v>
      </c>
      <c r="E63" t="str">
        <f>MID(B63,17,100)</f>
        <v>N83KT</v>
      </c>
      <c r="F63" s="3">
        <v>0</v>
      </c>
      <c r="G63" t="s">
        <v>517</v>
      </c>
    </row>
    <row r="64" spans="1:7" x14ac:dyDescent="0.35">
      <c r="A64" t="str">
        <f>CONCATENATE("FS24 Aviators ",D64)</f>
        <v>FS24 Aviators Beechcraft D18S</v>
      </c>
      <c r="B64" t="s">
        <v>54</v>
      </c>
      <c r="C64" t="s">
        <v>12</v>
      </c>
      <c r="D64" t="str">
        <f>LEFT(B64,15)</f>
        <v>Beechcraft D18S</v>
      </c>
      <c r="E64" t="str">
        <f>MID(B64,17,100)</f>
        <v>C-GJMC</v>
      </c>
      <c r="F64" s="3">
        <v>0</v>
      </c>
      <c r="G64" t="s">
        <v>517</v>
      </c>
    </row>
    <row r="65" spans="1:7" x14ac:dyDescent="0.35">
      <c r="A65" t="str">
        <f>CONCATENATE("FS24 Aviators ",D65)</f>
        <v>FS24 Aviators Beechcraft D18S</v>
      </c>
      <c r="B65" t="s">
        <v>55</v>
      </c>
      <c r="C65" t="s">
        <v>12</v>
      </c>
      <c r="D65" t="str">
        <f>LEFT(B65,15)</f>
        <v>Beechcraft D18S</v>
      </c>
      <c r="E65" t="str">
        <f>MID(B65,17,100)</f>
        <v>Navy</v>
      </c>
      <c r="F65" s="3">
        <v>0</v>
      </c>
      <c r="G65" t="s">
        <v>517</v>
      </c>
    </row>
    <row r="66" spans="1:7" x14ac:dyDescent="0.35">
      <c r="A66" t="str">
        <f>CONCATENATE("FS24 Aviators ",D66)</f>
        <v>FS24 Aviators Beechcraft D18S</v>
      </c>
      <c r="B66" t="s">
        <v>56</v>
      </c>
      <c r="C66" t="s">
        <v>12</v>
      </c>
      <c r="D66" t="str">
        <f>LEFT(B66,15)</f>
        <v>Beechcraft D18S</v>
      </c>
      <c r="E66" t="str">
        <f>MID(B66,17,100)</f>
        <v>N438Y</v>
      </c>
      <c r="F66" s="3">
        <v>0</v>
      </c>
      <c r="G66" t="s">
        <v>517</v>
      </c>
    </row>
    <row r="67" spans="1:7" x14ac:dyDescent="0.35">
      <c r="A67" t="str">
        <f>CONCATENATE("FS24 Aviators ",D67)</f>
        <v>FS24 Aviators Beechcraft D18S</v>
      </c>
      <c r="B67" t="s">
        <v>57</v>
      </c>
      <c r="C67" t="s">
        <v>12</v>
      </c>
      <c r="D67" t="str">
        <f>LEFT(B67,15)</f>
        <v>Beechcraft D18S</v>
      </c>
      <c r="E67" t="str">
        <f>MID(B67,17,100)</f>
        <v>Xbox Aviators Club Livery</v>
      </c>
      <c r="F67" s="3">
        <v>0</v>
      </c>
      <c r="G67" t="s">
        <v>517</v>
      </c>
    </row>
    <row r="68" spans="1:7" x14ac:dyDescent="0.35">
      <c r="A68" t="str">
        <f>CONCATENATE("FS24 Aviators ",D68)</f>
        <v>FS24 Aviators Beechcraft D18S</v>
      </c>
      <c r="B68" t="s">
        <v>58</v>
      </c>
      <c r="C68" t="s">
        <v>12</v>
      </c>
      <c r="D68" t="str">
        <f>LEFT(B68,15)</f>
        <v>Beechcraft D18S</v>
      </c>
      <c r="E68" t="str">
        <f>MID(B68,17,100)</f>
        <v>N85ET</v>
      </c>
      <c r="F68" s="3">
        <v>0</v>
      </c>
      <c r="G68" t="s">
        <v>517</v>
      </c>
    </row>
    <row r="69" spans="1:7" x14ac:dyDescent="0.35">
      <c r="A69" t="str">
        <f>CONCATENATE("FS24 Aviators ",D69)</f>
        <v>FS24 Aviators Beechcraft D18S</v>
      </c>
      <c r="B69" t="s">
        <v>59</v>
      </c>
      <c r="C69" t="s">
        <v>12</v>
      </c>
      <c r="D69" t="str">
        <f>LEFT(B69,15)</f>
        <v>Beechcraft D18S</v>
      </c>
      <c r="E69" t="str">
        <f>MID(B69,17,100)</f>
        <v>N522B</v>
      </c>
      <c r="F69" s="3">
        <v>0</v>
      </c>
      <c r="G69" t="s">
        <v>517</v>
      </c>
    </row>
    <row r="70" spans="1:7" x14ac:dyDescent="0.35">
      <c r="A70" t="str">
        <f>CONCATENATE("FS24 Aviators ",D70)</f>
        <v>FS24 Aviators Beechcraft D18S</v>
      </c>
      <c r="B70" t="s">
        <v>60</v>
      </c>
      <c r="C70" t="s">
        <v>12</v>
      </c>
      <c r="D70" t="str">
        <f>LEFT(B70,15)</f>
        <v>Beechcraft D18S</v>
      </c>
      <c r="E70" t="str">
        <f>MID(B70,17,100)</f>
        <v>Aviators Club Livery</v>
      </c>
      <c r="F70" s="3">
        <v>0</v>
      </c>
      <c r="G70" t="s">
        <v>517</v>
      </c>
    </row>
    <row r="71" spans="1:7" x14ac:dyDescent="0.35">
      <c r="A71" t="s">
        <v>549</v>
      </c>
      <c r="B71" t="s">
        <v>180</v>
      </c>
      <c r="C71" t="s">
        <v>12</v>
      </c>
      <c r="D71" t="s">
        <v>590</v>
      </c>
      <c r="E71" t="str">
        <f>MID(B71,17,100)</f>
        <v>Aviators Club Livery</v>
      </c>
      <c r="F71" s="3">
        <v>0</v>
      </c>
      <c r="G71" t="s">
        <v>517</v>
      </c>
    </row>
    <row r="72" spans="1:7" x14ac:dyDescent="0.35">
      <c r="A72" t="s">
        <v>549</v>
      </c>
      <c r="B72" t="s">
        <v>176</v>
      </c>
      <c r="C72" t="s">
        <v>12</v>
      </c>
      <c r="D72" t="str">
        <f>LEFT(B72,23)</f>
        <v>Beechcraft V35B Bonanza</v>
      </c>
      <c r="E72" t="str">
        <f>MID(B72,25,100)</f>
        <v>N828L</v>
      </c>
      <c r="F72" s="3">
        <v>0</v>
      </c>
      <c r="G72" t="s">
        <v>517</v>
      </c>
    </row>
    <row r="73" spans="1:7" x14ac:dyDescent="0.35">
      <c r="A73" t="s">
        <v>549</v>
      </c>
      <c r="B73" t="s">
        <v>177</v>
      </c>
      <c r="C73" t="s">
        <v>12</v>
      </c>
      <c r="D73" t="str">
        <f>LEFT(B73,23)</f>
        <v>Beechcraft V35B Bonanza</v>
      </c>
      <c r="E73" t="str">
        <f>MID(B73,25,100)</f>
        <v>G-BSVH</v>
      </c>
      <c r="F73" s="3">
        <v>0</v>
      </c>
      <c r="G73" t="s">
        <v>517</v>
      </c>
    </row>
    <row r="74" spans="1:7" x14ac:dyDescent="0.35">
      <c r="A74" t="s">
        <v>549</v>
      </c>
      <c r="B74" t="s">
        <v>178</v>
      </c>
      <c r="C74" t="s">
        <v>12</v>
      </c>
      <c r="D74" t="str">
        <f>LEFT(B74,23)</f>
        <v>Beechcraft V35B Bonanza</v>
      </c>
      <c r="E74" t="str">
        <f>MID(B74,25,100)</f>
        <v>N829K</v>
      </c>
      <c r="F74" s="3">
        <v>0</v>
      </c>
      <c r="G74" t="s">
        <v>517</v>
      </c>
    </row>
    <row r="75" spans="1:7" x14ac:dyDescent="0.35">
      <c r="A75" t="s">
        <v>549</v>
      </c>
      <c r="B75" t="s">
        <v>179</v>
      </c>
      <c r="C75" t="s">
        <v>12</v>
      </c>
      <c r="D75" t="str">
        <f>LEFT(B75,23)</f>
        <v>Beechcraft V35B Bonanza</v>
      </c>
      <c r="E75" t="str">
        <f>MID(B75,25,100)</f>
        <v>N9609T</v>
      </c>
      <c r="F75" s="3">
        <v>0</v>
      </c>
      <c r="G75" t="s">
        <v>517</v>
      </c>
    </row>
    <row r="76" spans="1:7" x14ac:dyDescent="0.35">
      <c r="A76" t="s">
        <v>549</v>
      </c>
      <c r="B76" t="s">
        <v>181</v>
      </c>
      <c r="C76" t="s">
        <v>12</v>
      </c>
      <c r="D76" t="str">
        <f>LEFT(B76,23)</f>
        <v>Beechcraft V35B Bonanza</v>
      </c>
      <c r="E76" t="str">
        <f>MID(B76,25,100)</f>
        <v>N295K</v>
      </c>
      <c r="F76" s="3">
        <v>0</v>
      </c>
      <c r="G76" t="s">
        <v>517</v>
      </c>
    </row>
    <row r="77" spans="1:7" x14ac:dyDescent="0.35">
      <c r="A77" t="s">
        <v>549</v>
      </c>
      <c r="B77" t="s">
        <v>182</v>
      </c>
      <c r="C77" t="s">
        <v>12</v>
      </c>
      <c r="D77" t="str">
        <f>LEFT(B77,23)</f>
        <v>Beechcraft V35B Bonanza</v>
      </c>
      <c r="E77" t="str">
        <f>MID(B77,25,100)</f>
        <v>G-BGGH</v>
      </c>
      <c r="F77" s="3">
        <v>0</v>
      </c>
      <c r="G77" t="s">
        <v>517</v>
      </c>
    </row>
    <row r="78" spans="1:7" x14ac:dyDescent="0.35">
      <c r="A78" t="s">
        <v>549</v>
      </c>
      <c r="B78" t="s">
        <v>183</v>
      </c>
      <c r="C78" t="s">
        <v>12</v>
      </c>
      <c r="D78" t="str">
        <f>LEFT(B78,23)</f>
        <v>Beechcraft V35B Bonanza</v>
      </c>
      <c r="E78" t="str">
        <f>MID(B78,25,100)</f>
        <v>N96652</v>
      </c>
      <c r="F78" s="3">
        <v>0</v>
      </c>
      <c r="G78" t="s">
        <v>517</v>
      </c>
    </row>
    <row r="79" spans="1:7" x14ac:dyDescent="0.35">
      <c r="A79" t="s">
        <v>549</v>
      </c>
      <c r="B79" t="s">
        <v>184</v>
      </c>
      <c r="C79" t="s">
        <v>12</v>
      </c>
      <c r="D79" t="str">
        <f>LEFT(B79,23)</f>
        <v>Beechcraft V35B Bonanza</v>
      </c>
      <c r="E79" t="str">
        <f>MID(B79,25,100)</f>
        <v>Xbox Aviators Club Livery</v>
      </c>
      <c r="F79" s="3">
        <v>0</v>
      </c>
      <c r="G79" t="s">
        <v>517</v>
      </c>
    </row>
    <row r="80" spans="1:7" x14ac:dyDescent="0.35">
      <c r="A80" t="s">
        <v>549</v>
      </c>
      <c r="B80" t="s">
        <v>185</v>
      </c>
      <c r="C80" t="s">
        <v>12</v>
      </c>
      <c r="D80" t="str">
        <f>LEFT(B80,23)</f>
        <v>Beechcraft V35B Bonanza</v>
      </c>
      <c r="E80" t="str">
        <f>MID(B80,25,100)</f>
        <v>N298P</v>
      </c>
      <c r="F80" s="3">
        <v>0</v>
      </c>
      <c r="G80" t="s">
        <v>517</v>
      </c>
    </row>
    <row r="81" spans="1:7" x14ac:dyDescent="0.35">
      <c r="A81" t="s">
        <v>549</v>
      </c>
      <c r="B81" t="s">
        <v>186</v>
      </c>
      <c r="C81" t="s">
        <v>12</v>
      </c>
      <c r="D81" t="str">
        <f>LEFT(B81,23)</f>
        <v>Beechcraft V35B Bonanza</v>
      </c>
      <c r="E81" t="str">
        <f>MID(B81,25,100)</f>
        <v>White</v>
      </c>
      <c r="F81" s="3">
        <v>0</v>
      </c>
      <c r="G81" t="s">
        <v>517</v>
      </c>
    </row>
    <row r="82" spans="1:7" x14ac:dyDescent="0.35">
      <c r="A82" t="s">
        <v>550</v>
      </c>
      <c r="B82" t="s">
        <v>469</v>
      </c>
      <c r="C82" t="s">
        <v>12</v>
      </c>
      <c r="D82" t="str">
        <f>LEFT(B82,15)</f>
        <v>Bell 47J Ranger</v>
      </c>
      <c r="E82" t="str">
        <f>MID(B82,17,100)</f>
        <v>Red Black</v>
      </c>
      <c r="F82" s="3">
        <v>0</v>
      </c>
      <c r="G82" t="s">
        <v>521</v>
      </c>
    </row>
    <row r="83" spans="1:7" x14ac:dyDescent="0.35">
      <c r="A83" t="s">
        <v>550</v>
      </c>
      <c r="B83" t="s">
        <v>470</v>
      </c>
      <c r="C83" t="s">
        <v>12</v>
      </c>
      <c r="D83" t="str">
        <f>LEFT(B83,15)</f>
        <v>Bell 47J Ranger</v>
      </c>
      <c r="E83" t="str">
        <f>MID(B83,17,100)</f>
        <v>Red White Blue</v>
      </c>
      <c r="F83" s="3">
        <v>0</v>
      </c>
      <c r="G83" t="s">
        <v>521</v>
      </c>
    </row>
    <row r="84" spans="1:7" x14ac:dyDescent="0.35">
      <c r="A84" t="s">
        <v>550</v>
      </c>
      <c r="B84" t="s">
        <v>471</v>
      </c>
      <c r="C84" t="s">
        <v>12</v>
      </c>
      <c r="D84" t="str">
        <f>LEFT(B84,15)</f>
        <v>Bell 47J Ranger</v>
      </c>
      <c r="E84" t="str">
        <f>MID(B84,17,100)</f>
        <v>Xbox Aviators Club Livery</v>
      </c>
      <c r="F84" s="3">
        <v>0</v>
      </c>
      <c r="G84" t="s">
        <v>521</v>
      </c>
    </row>
    <row r="85" spans="1:7" x14ac:dyDescent="0.35">
      <c r="A85" t="s">
        <v>550</v>
      </c>
      <c r="B85" t="s">
        <v>472</v>
      </c>
      <c r="C85" t="s">
        <v>12</v>
      </c>
      <c r="D85" t="str">
        <f>LEFT(B85,15)</f>
        <v>Bell 47J Ranger</v>
      </c>
      <c r="E85" t="str">
        <f>MID(B85,17,100)</f>
        <v>Aviators Club Livery</v>
      </c>
      <c r="F85" s="3">
        <v>0</v>
      </c>
      <c r="G85" t="s">
        <v>521</v>
      </c>
    </row>
    <row r="86" spans="1:7" x14ac:dyDescent="0.35">
      <c r="A86" t="s">
        <v>550</v>
      </c>
      <c r="B86" t="s">
        <v>473</v>
      </c>
      <c r="C86" t="s">
        <v>12</v>
      </c>
      <c r="D86" t="str">
        <f>LEFT(B86,15)</f>
        <v>Bell 47J Ranger</v>
      </c>
      <c r="E86" t="str">
        <f>MID(B86,17,100)</f>
        <v>Yellow</v>
      </c>
      <c r="F86" s="3">
        <v>0</v>
      </c>
      <c r="G86" t="s">
        <v>521</v>
      </c>
    </row>
    <row r="87" spans="1:7" x14ac:dyDescent="0.35">
      <c r="A87" t="s">
        <v>550</v>
      </c>
      <c r="B87" t="s">
        <v>474</v>
      </c>
      <c r="C87" t="s">
        <v>12</v>
      </c>
      <c r="D87" t="str">
        <f>LEFT(B87,15)</f>
        <v>Bell 47J Ranger</v>
      </c>
      <c r="E87" t="str">
        <f>MID(B87,17,100)</f>
        <v>White Livery</v>
      </c>
      <c r="F87" s="3">
        <v>0</v>
      </c>
      <c r="G87" t="s">
        <v>521</v>
      </c>
    </row>
    <row r="88" spans="1:7" x14ac:dyDescent="0.35">
      <c r="A88" t="s">
        <v>550</v>
      </c>
      <c r="B88" t="s">
        <v>475</v>
      </c>
      <c r="C88" t="s">
        <v>12</v>
      </c>
      <c r="D88" t="str">
        <f>LEFT(B88,15)</f>
        <v>Bell 47J Ranger</v>
      </c>
      <c r="E88" t="str">
        <f>MID(B88,17,100)</f>
        <v>White Blue</v>
      </c>
      <c r="F88" s="3">
        <v>0</v>
      </c>
      <c r="G88" t="s">
        <v>521</v>
      </c>
    </row>
    <row r="89" spans="1:7" x14ac:dyDescent="0.35">
      <c r="A89" t="s">
        <v>550</v>
      </c>
      <c r="B89" t="s">
        <v>484</v>
      </c>
      <c r="C89" t="s">
        <v>12</v>
      </c>
      <c r="D89" t="str">
        <f>LEFT(B89,22)</f>
        <v>Bell 47J Ranger Floats</v>
      </c>
      <c r="E89" t="str">
        <f>MID(B89,24,100)</f>
        <v>Yellow</v>
      </c>
      <c r="F89" s="3">
        <v>0</v>
      </c>
      <c r="G89" t="s">
        <v>521</v>
      </c>
    </row>
    <row r="90" spans="1:7" x14ac:dyDescent="0.35">
      <c r="A90" t="s">
        <v>550</v>
      </c>
      <c r="B90" t="s">
        <v>485</v>
      </c>
      <c r="C90" t="s">
        <v>12</v>
      </c>
      <c r="D90" t="str">
        <f>LEFT(B90,22)</f>
        <v>Bell 47J Ranger Floats</v>
      </c>
      <c r="E90" t="str">
        <f>MID(B90,24,100)</f>
        <v>Xbox Aviators Club Livery</v>
      </c>
      <c r="F90" s="3">
        <v>0</v>
      </c>
      <c r="G90" t="s">
        <v>521</v>
      </c>
    </row>
    <row r="91" spans="1:7" x14ac:dyDescent="0.35">
      <c r="A91" t="s">
        <v>550</v>
      </c>
      <c r="B91" t="s">
        <v>486</v>
      </c>
      <c r="C91" t="s">
        <v>12</v>
      </c>
      <c r="D91" t="str">
        <f>LEFT(B91,22)</f>
        <v>Bell 47J Ranger Floats</v>
      </c>
      <c r="E91" t="str">
        <f>MID(B91,24,100)</f>
        <v>Red Black</v>
      </c>
      <c r="F91" s="3">
        <v>0</v>
      </c>
      <c r="G91" t="s">
        <v>521</v>
      </c>
    </row>
    <row r="92" spans="1:7" x14ac:dyDescent="0.35">
      <c r="A92" t="s">
        <v>550</v>
      </c>
      <c r="B92" t="s">
        <v>487</v>
      </c>
      <c r="C92" t="s">
        <v>12</v>
      </c>
      <c r="D92" t="str">
        <f>LEFT(B92,22)</f>
        <v>Bell 47J Ranger Floats</v>
      </c>
      <c r="E92" t="str">
        <f>MID(B92,24,100)</f>
        <v>White Blue</v>
      </c>
      <c r="F92" s="3">
        <v>0</v>
      </c>
      <c r="G92" t="s">
        <v>521</v>
      </c>
    </row>
    <row r="93" spans="1:7" x14ac:dyDescent="0.35">
      <c r="A93" t="s">
        <v>550</v>
      </c>
      <c r="B93" t="s">
        <v>488</v>
      </c>
      <c r="C93" t="s">
        <v>12</v>
      </c>
      <c r="D93" t="str">
        <f>LEFT(B93,22)</f>
        <v>Bell 47J Ranger Floats</v>
      </c>
      <c r="E93" t="str">
        <f>MID(B93,24,100)</f>
        <v>Red White Blue</v>
      </c>
      <c r="F93" s="3">
        <v>0</v>
      </c>
      <c r="G93" t="s">
        <v>521</v>
      </c>
    </row>
    <row r="94" spans="1:7" x14ac:dyDescent="0.35">
      <c r="A94" t="s">
        <v>550</v>
      </c>
      <c r="B94" t="s">
        <v>489</v>
      </c>
      <c r="C94" t="s">
        <v>12</v>
      </c>
      <c r="D94" t="str">
        <f>LEFT(B94,22)</f>
        <v>Bell 47J Ranger Floats</v>
      </c>
      <c r="E94" t="str">
        <f>MID(B94,24,100)</f>
        <v>White Livery</v>
      </c>
      <c r="F94" s="3">
        <v>0</v>
      </c>
      <c r="G94" t="s">
        <v>521</v>
      </c>
    </row>
    <row r="95" spans="1:7" x14ac:dyDescent="0.35">
      <c r="A95" t="s">
        <v>550</v>
      </c>
      <c r="B95" t="s">
        <v>490</v>
      </c>
      <c r="C95" t="s">
        <v>12</v>
      </c>
      <c r="D95" t="str">
        <f>LEFT(B95,22)</f>
        <v>Bell 47J Ranger Floats</v>
      </c>
      <c r="E95" t="str">
        <f>MID(B95,24,100)</f>
        <v>Aviators Club Livery</v>
      </c>
      <c r="F95" s="3">
        <v>0</v>
      </c>
      <c r="G95" t="s">
        <v>521</v>
      </c>
    </row>
    <row r="96" spans="1:7" x14ac:dyDescent="0.35">
      <c r="A96" t="str">
        <f>CONCATENATE("FS24 Aviators ",D96)</f>
        <v>FS24 Aviators Boeing 707-320C</v>
      </c>
      <c r="B96" t="s">
        <v>29</v>
      </c>
      <c r="C96" t="s">
        <v>12</v>
      </c>
      <c r="D96" t="str">
        <f>LEFT(B96,15)</f>
        <v>Boeing 707-320C</v>
      </c>
      <c r="E96" t="str">
        <f>MID(B96,16,100)</f>
        <v xml:space="preserve"> EMERALD HARBOR</v>
      </c>
      <c r="F96" s="3">
        <v>0</v>
      </c>
      <c r="G96" t="s">
        <v>519</v>
      </c>
    </row>
    <row r="97" spans="1:7" x14ac:dyDescent="0.35">
      <c r="A97" t="str">
        <f>CONCATENATE("FS24 Aviators ",D97)</f>
        <v>FS24 Aviators Boeing 707-320C</v>
      </c>
      <c r="B97" t="s">
        <v>30</v>
      </c>
      <c r="C97" t="s">
        <v>12</v>
      </c>
      <c r="D97" t="str">
        <f>LEFT(B97,15)</f>
        <v>Boeing 707-320C</v>
      </c>
      <c r="E97" t="str">
        <f>MID(B97,16,100)</f>
        <v xml:space="preserve"> HOUSE</v>
      </c>
      <c r="F97" s="3">
        <v>0</v>
      </c>
      <c r="G97" t="s">
        <v>519</v>
      </c>
    </row>
    <row r="98" spans="1:7" x14ac:dyDescent="0.35">
      <c r="A98" t="str">
        <f>CONCATENATE("FS24 Aviators ",D98)</f>
        <v>FS24 Aviators Boeing 707-320C</v>
      </c>
      <c r="B98" t="s">
        <v>31</v>
      </c>
      <c r="C98" t="s">
        <v>12</v>
      </c>
      <c r="D98" t="str">
        <f>LEFT(B98,15)</f>
        <v>Boeing 707-320C</v>
      </c>
      <c r="E98" t="str">
        <f>MID(B98,16,100)</f>
        <v>PAX WORLD TRAVEL</v>
      </c>
      <c r="F98" s="3">
        <v>0</v>
      </c>
      <c r="G98" t="s">
        <v>519</v>
      </c>
    </row>
    <row r="99" spans="1:7" x14ac:dyDescent="0.35">
      <c r="A99" t="str">
        <f>CONCATENATE("FS24 Aviators ",D99)</f>
        <v>FS24 Aviators Boeing 707-320C</v>
      </c>
      <c r="B99" t="s">
        <v>32</v>
      </c>
      <c r="C99" t="s">
        <v>12</v>
      </c>
      <c r="D99" t="str">
        <f>LEFT(B99,15)</f>
        <v>Boeing 707-320C</v>
      </c>
      <c r="E99" t="str">
        <f>MID(B99,17,100)</f>
        <v>PACIFICA</v>
      </c>
      <c r="F99" s="3">
        <v>0</v>
      </c>
      <c r="G99" t="s">
        <v>519</v>
      </c>
    </row>
    <row r="100" spans="1:7" x14ac:dyDescent="0.35">
      <c r="A100" t="str">
        <f>CONCATENATE("FS24 Aviators ",D100)</f>
        <v>FS24 Aviators Boeing 707-320C</v>
      </c>
      <c r="B100" t="s">
        <v>33</v>
      </c>
      <c r="C100" t="s">
        <v>12</v>
      </c>
      <c r="D100" t="str">
        <f>LEFT(B100,15)</f>
        <v>Boeing 707-320C</v>
      </c>
      <c r="E100" t="str">
        <f>MID(B100,16,100)</f>
        <v>PAX EMERALD HARBOR</v>
      </c>
      <c r="F100" s="3">
        <v>0</v>
      </c>
      <c r="G100" t="s">
        <v>519</v>
      </c>
    </row>
    <row r="101" spans="1:7" x14ac:dyDescent="0.35">
      <c r="A101" t="str">
        <f>CONCATENATE("FS24 Aviators ",D101)</f>
        <v>FS24 Aviators Boeing 707-320C</v>
      </c>
      <c r="B101" t="s">
        <v>34</v>
      </c>
      <c r="C101" t="s">
        <v>12</v>
      </c>
      <c r="D101" t="str">
        <f>LEFT(B101,15)</f>
        <v>Boeing 707-320C</v>
      </c>
      <c r="E101" t="str">
        <f>MID(B101,16,100)</f>
        <v>PAX HOUSE</v>
      </c>
      <c r="F101" s="3">
        <v>0</v>
      </c>
      <c r="G101" t="s">
        <v>519</v>
      </c>
    </row>
    <row r="102" spans="1:7" x14ac:dyDescent="0.35">
      <c r="A102" t="str">
        <f>CONCATENATE("FS24 Aviators ",D102)</f>
        <v>FS24 Aviators Boeing 707-320C</v>
      </c>
      <c r="B102" t="s">
        <v>35</v>
      </c>
      <c r="C102" t="s">
        <v>12</v>
      </c>
      <c r="D102" t="str">
        <f>LEFT(B102,15)</f>
        <v>Boeing 707-320C</v>
      </c>
      <c r="E102" t="str">
        <f>MID(B102,16,100)</f>
        <v>PAX ORBIT</v>
      </c>
      <c r="F102" s="3">
        <v>0</v>
      </c>
      <c r="G102" t="s">
        <v>519</v>
      </c>
    </row>
    <row r="103" spans="1:7" x14ac:dyDescent="0.35">
      <c r="A103" t="str">
        <f>CONCATENATE("FS24 Aviators ",D103)</f>
        <v>FS24 Aviators Boeing 707-320C</v>
      </c>
      <c r="B103" t="s">
        <v>36</v>
      </c>
      <c r="C103" t="s">
        <v>12</v>
      </c>
      <c r="D103" t="str">
        <f>LEFT(B103,15)</f>
        <v>Boeing 707-320C</v>
      </c>
      <c r="E103" t="str">
        <f>MID(B103,17,100)</f>
        <v>WORLD TRAVEL</v>
      </c>
      <c r="F103" s="3">
        <v>0</v>
      </c>
      <c r="G103" t="s">
        <v>519</v>
      </c>
    </row>
    <row r="104" spans="1:7" x14ac:dyDescent="0.35">
      <c r="A104" t="str">
        <f>CONCATENATE("FS24 Aviators ",D104)</f>
        <v>FS24 Aviators Boeing 707-320C</v>
      </c>
      <c r="B104" t="s">
        <v>37</v>
      </c>
      <c r="C104" t="s">
        <v>12</v>
      </c>
      <c r="D104" t="str">
        <f>LEFT(B104,15)</f>
        <v>Boeing 707-320C</v>
      </c>
      <c r="E104" t="str">
        <f>MID(B104,16,100)</f>
        <v>PAX PANAM</v>
      </c>
      <c r="F104" s="3">
        <v>0</v>
      </c>
      <c r="G104" t="s">
        <v>519</v>
      </c>
    </row>
    <row r="105" spans="1:7" x14ac:dyDescent="0.35">
      <c r="A105" t="str">
        <f>CONCATENATE("FS24 Aviators ",D105)</f>
        <v>FS24 Aviators Boeing 707-320C</v>
      </c>
      <c r="B105" t="s">
        <v>38</v>
      </c>
      <c r="C105" t="s">
        <v>12</v>
      </c>
      <c r="D105" t="str">
        <f>LEFT(B105,15)</f>
        <v>Boeing 707-320C</v>
      </c>
      <c r="E105" t="str">
        <f>MID(B105,16,100)</f>
        <v>PAX PACIFICA</v>
      </c>
      <c r="F105" s="3">
        <v>0</v>
      </c>
      <c r="G105" t="s">
        <v>519</v>
      </c>
    </row>
    <row r="106" spans="1:7" x14ac:dyDescent="0.35">
      <c r="A106" t="str">
        <f>CONCATENATE("FS24 Aviators ",D106)</f>
        <v>FS24 Aviators Boeing 707-320C</v>
      </c>
      <c r="B106" t="s">
        <v>39</v>
      </c>
      <c r="C106" t="s">
        <v>12</v>
      </c>
      <c r="D106" t="str">
        <f>LEFT(B106,15)</f>
        <v>Boeing 707-320C</v>
      </c>
      <c r="E106" t="str">
        <f>MID(B106,17,100)</f>
        <v>ORBIT</v>
      </c>
      <c r="F106" s="3">
        <v>0</v>
      </c>
      <c r="G106" t="s">
        <v>519</v>
      </c>
    </row>
    <row r="107" spans="1:7" x14ac:dyDescent="0.35">
      <c r="A107" t="str">
        <f>CONCATENATE("FS24 Aviators ",D107)</f>
        <v>FS24 Aviators Boeing Stratoliner</v>
      </c>
      <c r="B107" t="s">
        <v>351</v>
      </c>
      <c r="C107" t="s">
        <v>12</v>
      </c>
      <c r="D107" t="str">
        <f>LEFT(B107,18)</f>
        <v>Boeing Stratoliner</v>
      </c>
      <c r="E107" t="str">
        <f>MID(B107,20,100)</f>
        <v>WORLDTRAVEL</v>
      </c>
      <c r="F107" s="3">
        <v>0</v>
      </c>
      <c r="G107" t="s">
        <v>525</v>
      </c>
    </row>
    <row r="108" spans="1:7" x14ac:dyDescent="0.35">
      <c r="A108" t="str">
        <f>CONCATENATE("FS24 Aviators ",D108)</f>
        <v>FS24 Aviators Boeing Stratoliner</v>
      </c>
      <c r="B108" t="s">
        <v>352</v>
      </c>
      <c r="C108" t="s">
        <v>12</v>
      </c>
      <c r="D108" t="str">
        <f>LEFT(B108,18)</f>
        <v>Boeing Stratoliner</v>
      </c>
      <c r="E108" t="str">
        <f>MID(B108,20,100)</f>
        <v>AREA</v>
      </c>
      <c r="F108" s="3">
        <v>0</v>
      </c>
      <c r="G108" t="s">
        <v>525</v>
      </c>
    </row>
    <row r="109" spans="1:7" x14ac:dyDescent="0.35">
      <c r="A109" t="str">
        <f>CONCATENATE("FS24 Aviators ",D109)</f>
        <v>FS24 Aviators Boeing Stratoliner</v>
      </c>
      <c r="B109" t="s">
        <v>353</v>
      </c>
      <c r="C109" t="s">
        <v>12</v>
      </c>
      <c r="D109" t="str">
        <f>LEFT(B109,18)</f>
        <v>Boeing Stratoliner</v>
      </c>
      <c r="E109" t="str">
        <f>MID(B109,20,100)</f>
        <v>POLISHED</v>
      </c>
      <c r="F109" s="3">
        <v>0</v>
      </c>
      <c r="G109" t="s">
        <v>525</v>
      </c>
    </row>
    <row r="110" spans="1:7" x14ac:dyDescent="0.35">
      <c r="A110" t="str">
        <f>CONCATENATE("FS24 Aviators ",D110)</f>
        <v>FS24 Aviators Boeing Stratoliner</v>
      </c>
      <c r="B110" t="s">
        <v>354</v>
      </c>
      <c r="C110" t="s">
        <v>12</v>
      </c>
      <c r="D110" t="str">
        <f>LEFT(B110,18)</f>
        <v>Boeing Stratoliner</v>
      </c>
      <c r="E110" t="str">
        <f>MID(B110,20,100)</f>
        <v>EMERALD</v>
      </c>
      <c r="F110" s="3">
        <v>0</v>
      </c>
      <c r="G110" t="s">
        <v>525</v>
      </c>
    </row>
    <row r="111" spans="1:7" x14ac:dyDescent="0.35">
      <c r="A111" t="str">
        <f>CONCATENATE("FS24 Aviators ",D111)</f>
        <v>FS24 Aviators Boeing Stratoliner</v>
      </c>
      <c r="B111" t="s">
        <v>355</v>
      </c>
      <c r="C111" t="s">
        <v>12</v>
      </c>
      <c r="D111" t="str">
        <f>LEFT(B111,18)</f>
        <v>Boeing Stratoliner</v>
      </c>
      <c r="E111" t="str">
        <f>MID(B111,20,100)</f>
        <v>PLAIN_WHITE</v>
      </c>
      <c r="F111" s="3">
        <v>0</v>
      </c>
      <c r="G111" t="s">
        <v>525</v>
      </c>
    </row>
    <row r="112" spans="1:7" x14ac:dyDescent="0.35">
      <c r="A112" t="str">
        <f>CONCATENATE("FS24 Aviators ",D112)</f>
        <v>FS24 Aviators Cessna C195 Businessliner</v>
      </c>
      <c r="B112" t="s">
        <v>156</v>
      </c>
      <c r="C112" t="s">
        <v>12</v>
      </c>
      <c r="D112" t="str">
        <f>LEFT(B112,25)</f>
        <v>Cessna C195 Businessliner</v>
      </c>
      <c r="E112" t="str">
        <f>MID(B112,27,100)</f>
        <v>N2158C</v>
      </c>
      <c r="F112" s="3">
        <v>0</v>
      </c>
      <c r="G112" t="s">
        <v>516</v>
      </c>
    </row>
    <row r="113" spans="1:7" x14ac:dyDescent="0.35">
      <c r="A113" t="str">
        <f>CONCATENATE("FS24 Aviators ",D113)</f>
        <v>FS24 Aviators Cessna C195 Businessliner</v>
      </c>
      <c r="B113" t="s">
        <v>157</v>
      </c>
      <c r="C113" t="s">
        <v>12</v>
      </c>
      <c r="D113" t="str">
        <f>LEFT(B113,25)</f>
        <v>Cessna C195 Businessliner</v>
      </c>
      <c r="E113" t="str">
        <f>MID(B113,27,100)</f>
        <v>N683CB</v>
      </c>
      <c r="F113" s="3">
        <v>0</v>
      </c>
      <c r="G113" t="s">
        <v>516</v>
      </c>
    </row>
    <row r="114" spans="1:7" x14ac:dyDescent="0.35">
      <c r="A114" t="str">
        <f>CONCATENATE("FS24 Aviators ",D114)</f>
        <v>FS24 Aviators Cessna C195 Businessliner</v>
      </c>
      <c r="B114" t="s">
        <v>158</v>
      </c>
      <c r="C114" t="s">
        <v>12</v>
      </c>
      <c r="D114" t="str">
        <f>LEFT(B114,25)</f>
        <v>Cessna C195 Businessliner</v>
      </c>
      <c r="E114" t="str">
        <f>MID(B114,27,100)</f>
        <v>N354MP</v>
      </c>
      <c r="F114" s="3">
        <v>0</v>
      </c>
      <c r="G114" t="s">
        <v>516</v>
      </c>
    </row>
    <row r="115" spans="1:7" x14ac:dyDescent="0.35">
      <c r="A115" t="str">
        <f>CONCATENATE("FS24 Aviators ",D115)</f>
        <v>FS24 Aviators Cessna C195 Businessliner</v>
      </c>
      <c r="B115" t="s">
        <v>159</v>
      </c>
      <c r="C115" t="s">
        <v>12</v>
      </c>
      <c r="D115" t="str">
        <f>LEFT(B115,25)</f>
        <v>Cessna C195 Businessliner</v>
      </c>
      <c r="E115" t="str">
        <f>MID(B115,27,100)</f>
        <v>Aviators Club Livery</v>
      </c>
      <c r="F115" s="3">
        <v>0</v>
      </c>
      <c r="G115" t="s">
        <v>516</v>
      </c>
    </row>
    <row r="116" spans="1:7" x14ac:dyDescent="0.35">
      <c r="A116" t="str">
        <f>CONCATENATE("FS24 Aviators ",D116)</f>
        <v>FS24 Aviators Cessna C195 Businessliner</v>
      </c>
      <c r="B116" t="s">
        <v>160</v>
      </c>
      <c r="C116" t="s">
        <v>12</v>
      </c>
      <c r="D116" t="str">
        <f>LEFT(B116,25)</f>
        <v>Cessna C195 Businessliner</v>
      </c>
      <c r="E116" t="str">
        <f>MID(B116,27,100)</f>
        <v>N45LM2</v>
      </c>
      <c r="F116" s="3">
        <v>0</v>
      </c>
      <c r="G116" t="s">
        <v>516</v>
      </c>
    </row>
    <row r="117" spans="1:7" x14ac:dyDescent="0.35">
      <c r="A117" t="str">
        <f>CONCATENATE("FS24 Aviators ",D117)</f>
        <v>FS24 Aviators Cessna C195 Businessliner</v>
      </c>
      <c r="B117" t="s">
        <v>161</v>
      </c>
      <c r="C117" t="s">
        <v>12</v>
      </c>
      <c r="D117" t="str">
        <f>LEFT(B117,25)</f>
        <v>Cessna C195 Businessliner</v>
      </c>
      <c r="E117" t="str">
        <f>MID(B117,27,100)</f>
        <v>Xbox Aviators Club Livery</v>
      </c>
      <c r="F117" s="3">
        <v>0</v>
      </c>
      <c r="G117" t="s">
        <v>516</v>
      </c>
    </row>
    <row r="118" spans="1:7" x14ac:dyDescent="0.35">
      <c r="A118" t="str">
        <f>CONCATENATE("FS24 Aviators ",D118)</f>
        <v>FS24 Aviators Cessna C195 Businessliner</v>
      </c>
      <c r="B118" t="s">
        <v>162</v>
      </c>
      <c r="C118" t="s">
        <v>12</v>
      </c>
      <c r="D118" t="str">
        <f>LEFT(B118,25)</f>
        <v>Cessna C195 Businessliner</v>
      </c>
      <c r="E118" t="str">
        <f>MID(B118,27,100)</f>
        <v>N654ER</v>
      </c>
      <c r="F118" s="3">
        <v>0</v>
      </c>
      <c r="G118" t="s">
        <v>516</v>
      </c>
    </row>
    <row r="119" spans="1:7" x14ac:dyDescent="0.35">
      <c r="A119" t="str">
        <f>CONCATENATE("FS24 Aviators ",D119)</f>
        <v>FS24 Aviators Cessna C195 Businessliner</v>
      </c>
      <c r="B119" t="s">
        <v>163</v>
      </c>
      <c r="C119" t="s">
        <v>12</v>
      </c>
      <c r="D119" t="str">
        <f>LEFT(B119,25)</f>
        <v>Cessna C195 Businessliner</v>
      </c>
      <c r="E119" t="str">
        <f>MID(B119,27,100)</f>
        <v>N195WE</v>
      </c>
      <c r="F119" s="3">
        <v>0</v>
      </c>
      <c r="G119" t="s">
        <v>516</v>
      </c>
    </row>
    <row r="120" spans="1:7" x14ac:dyDescent="0.35">
      <c r="A120" t="str">
        <f>CONCATENATE("FS24 Aviators ",D120)</f>
        <v>FS24 Aviators Cessna C195 Businessliner</v>
      </c>
      <c r="B120" t="s">
        <v>164</v>
      </c>
      <c r="C120" t="s">
        <v>12</v>
      </c>
      <c r="D120" t="str">
        <f>LEFT(B120,25)</f>
        <v>Cessna C195 Businessliner</v>
      </c>
      <c r="E120" t="str">
        <f>MID(B120,27,100)</f>
        <v>N784RA</v>
      </c>
      <c r="F120" s="3">
        <v>0</v>
      </c>
      <c r="G120" t="s">
        <v>516</v>
      </c>
    </row>
    <row r="121" spans="1:7" x14ac:dyDescent="0.35">
      <c r="A121" t="str">
        <f>CONCATENATE("FS24 Aviators ",D121)</f>
        <v>FS24 Aviators Cessna C195 Businessliner</v>
      </c>
      <c r="B121" t="s">
        <v>165</v>
      </c>
      <c r="C121" t="s">
        <v>12</v>
      </c>
      <c r="D121" t="str">
        <f>LEFT(B121,25)</f>
        <v>Cessna C195 Businessliner</v>
      </c>
      <c r="E121" t="str">
        <f>MID(B121,27,100)</f>
        <v>N3056C</v>
      </c>
      <c r="F121" s="3">
        <v>0</v>
      </c>
      <c r="G121" t="s">
        <v>516</v>
      </c>
    </row>
    <row r="122" spans="1:7" x14ac:dyDescent="0.35">
      <c r="A122" t="str">
        <f>CONCATENATE("FS24 Aviators ",D122)</f>
        <v>FS24 Aviators Cessna C195 Businessliner</v>
      </c>
      <c r="B122" t="s">
        <v>166</v>
      </c>
      <c r="C122" t="s">
        <v>12</v>
      </c>
      <c r="D122" t="str">
        <f>LEFT(B122,25)</f>
        <v>Cessna C195 Businessliner</v>
      </c>
      <c r="E122" t="str">
        <f>MID(B122,27,100)</f>
        <v>N9654H</v>
      </c>
      <c r="F122" s="3">
        <v>0</v>
      </c>
      <c r="G122" t="s">
        <v>516</v>
      </c>
    </row>
    <row r="123" spans="1:7" x14ac:dyDescent="0.35">
      <c r="A123" t="str">
        <f>CONCATENATE("FS24 Aviators ",D123)</f>
        <v>FS24 Aviators Cessna T207A Stationair 8 II</v>
      </c>
      <c r="B123" t="s">
        <v>145</v>
      </c>
      <c r="C123" t="s">
        <v>12</v>
      </c>
      <c r="D123" t="str">
        <f>LEFT(B123,28)</f>
        <v>Cessna T207A Stationair 8 II</v>
      </c>
      <c r="E123" t="str">
        <f>MID(B123,30,100)</f>
        <v>Cargo 01</v>
      </c>
      <c r="F123" s="3">
        <v>0</v>
      </c>
      <c r="G123" t="s">
        <v>516</v>
      </c>
    </row>
    <row r="124" spans="1:7" x14ac:dyDescent="0.35">
      <c r="A124" t="str">
        <f>CONCATENATE("FS24 Aviators ",D124)</f>
        <v>FS24 Aviators Cessna T207A Stationair 8 II</v>
      </c>
      <c r="B124" t="s">
        <v>146</v>
      </c>
      <c r="C124" t="s">
        <v>12</v>
      </c>
      <c r="D124" t="str">
        <f>LEFT(B124,28)</f>
        <v>Cessna T207A Stationair 8 II</v>
      </c>
      <c r="E124" t="str">
        <f>MID(B124,30,100)</f>
        <v>Cargo 04</v>
      </c>
      <c r="F124" s="3">
        <v>0</v>
      </c>
      <c r="G124" t="s">
        <v>516</v>
      </c>
    </row>
    <row r="125" spans="1:7" x14ac:dyDescent="0.35">
      <c r="A125" t="str">
        <f>CONCATENATE("FS24 Aviators ",D125)</f>
        <v>FS24 Aviators Cessna T207A Stationair 8 II</v>
      </c>
      <c r="B125" t="s">
        <v>147</v>
      </c>
      <c r="C125" t="s">
        <v>12</v>
      </c>
      <c r="D125" t="str">
        <f>LEFT(B125,28)</f>
        <v>Cessna T207A Stationair 8 II</v>
      </c>
      <c r="E125" t="str">
        <f>MID(B125,30,100)</f>
        <v>Cargo White</v>
      </c>
      <c r="F125" s="3">
        <v>0</v>
      </c>
      <c r="G125" t="s">
        <v>516</v>
      </c>
    </row>
    <row r="126" spans="1:7" x14ac:dyDescent="0.35">
      <c r="A126" t="str">
        <f>CONCATENATE("FS24 Aviators ",D126)</f>
        <v>FS24 Aviators Cessna T207A Stationair 8 II</v>
      </c>
      <c r="B126" t="s">
        <v>148</v>
      </c>
      <c r="C126" t="s">
        <v>12</v>
      </c>
      <c r="D126" t="str">
        <f>LEFT(B126,28)</f>
        <v>Cessna T207A Stationair 8 II</v>
      </c>
      <c r="E126" t="str">
        <f>MID(B126,30,100)</f>
        <v>Cargo Xbox Aviators Club Livery</v>
      </c>
      <c r="F126" s="3">
        <v>0</v>
      </c>
      <c r="G126" t="s">
        <v>516</v>
      </c>
    </row>
    <row r="127" spans="1:7" x14ac:dyDescent="0.35">
      <c r="A127" t="str">
        <f>CONCATENATE("FS24 Aviators ",D127)</f>
        <v>FS24 Aviators Cessna T207A Stationair 8 II</v>
      </c>
      <c r="B127" t="s">
        <v>149</v>
      </c>
      <c r="C127" t="s">
        <v>12</v>
      </c>
      <c r="D127" t="str">
        <f>LEFT(B127,28)</f>
        <v>Cessna T207A Stationair 8 II</v>
      </c>
      <c r="E127" t="str">
        <f>MID(B127,30,100)</f>
        <v>Cargo 05</v>
      </c>
      <c r="F127" s="3">
        <v>0</v>
      </c>
      <c r="G127" t="s">
        <v>516</v>
      </c>
    </row>
    <row r="128" spans="1:7" x14ac:dyDescent="0.35">
      <c r="A128" t="str">
        <f>CONCATENATE("FS24 Aviators ",D128)</f>
        <v>FS24 Aviators Cessna T207A Stationair 8 II</v>
      </c>
      <c r="B128" t="s">
        <v>150</v>
      </c>
      <c r="C128" t="s">
        <v>12</v>
      </c>
      <c r="D128" t="str">
        <f>LEFT(B128,28)</f>
        <v>Cessna T207A Stationair 8 II</v>
      </c>
      <c r="E128" t="str">
        <f>MID(B128,30,100)</f>
        <v>Cargo 03</v>
      </c>
      <c r="F128" s="3">
        <v>0</v>
      </c>
      <c r="G128" t="s">
        <v>516</v>
      </c>
    </row>
    <row r="129" spans="1:7" x14ac:dyDescent="0.35">
      <c r="A129" t="str">
        <f>CONCATENATE("FS24 Aviators ",D129)</f>
        <v>FS24 Aviators Cessna T207A Stationair 8 II</v>
      </c>
      <c r="B129" t="s">
        <v>151</v>
      </c>
      <c r="C129" t="s">
        <v>12</v>
      </c>
      <c r="D129" t="str">
        <f>LEFT(B129,28)</f>
        <v>Cessna T207A Stationair 8 II</v>
      </c>
      <c r="E129" t="str">
        <f>MID(B129,30,100)</f>
        <v>Cargo Aviators Club Livery</v>
      </c>
      <c r="F129" s="3">
        <v>0</v>
      </c>
      <c r="G129" t="s">
        <v>516</v>
      </c>
    </row>
    <row r="130" spans="1:7" x14ac:dyDescent="0.35">
      <c r="A130" t="str">
        <f>CONCATENATE("FS24 Aviators ",D130)</f>
        <v>FS24 Aviators Cessna T207A Stationair 8 II</v>
      </c>
      <c r="B130" t="s">
        <v>152</v>
      </c>
      <c r="C130" t="s">
        <v>12</v>
      </c>
      <c r="D130" t="str">
        <f>LEFT(B130,28)</f>
        <v>Cessna T207A Stationair 8 II</v>
      </c>
      <c r="E130" t="str">
        <f>MID(B130,30,100)</f>
        <v>Cargo 02</v>
      </c>
      <c r="F130" s="3">
        <v>0</v>
      </c>
      <c r="G130" t="s">
        <v>516</v>
      </c>
    </row>
    <row r="131" spans="1:7" x14ac:dyDescent="0.35">
      <c r="A131" t="str">
        <f>CONCATENATE("FS24 Aviators ",D131)</f>
        <v>FS24 Aviators Cessna T207A Stationair 8 II</v>
      </c>
      <c r="B131" t="s">
        <v>204</v>
      </c>
      <c r="C131" t="s">
        <v>12</v>
      </c>
      <c r="D131" t="str">
        <f>LEFT(B131,28)</f>
        <v>Cessna T207A Stationair 8 II</v>
      </c>
      <c r="E131" t="str">
        <f>MID(B131,30,100)</f>
        <v>04</v>
      </c>
      <c r="F131" s="3">
        <v>0</v>
      </c>
      <c r="G131" t="s">
        <v>516</v>
      </c>
    </row>
    <row r="132" spans="1:7" x14ac:dyDescent="0.35">
      <c r="A132" t="str">
        <f>CONCATENATE("FS24 Aviators ",D132)</f>
        <v>FS24 Aviators Cessna T207A Stationair 8 II</v>
      </c>
      <c r="B132" t="s">
        <v>205</v>
      </c>
      <c r="C132" t="s">
        <v>12</v>
      </c>
      <c r="D132" t="str">
        <f>LEFT(B132,28)</f>
        <v>Cessna T207A Stationair 8 II</v>
      </c>
      <c r="E132" t="str">
        <f>MID(B132,30,100)</f>
        <v>01</v>
      </c>
      <c r="F132" s="3">
        <v>0</v>
      </c>
      <c r="G132" t="s">
        <v>516</v>
      </c>
    </row>
    <row r="133" spans="1:7" x14ac:dyDescent="0.35">
      <c r="A133" t="str">
        <f>CONCATENATE("FS24 Aviators ",D133)</f>
        <v>FS24 Aviators Cessna T207A Stationair 8 II</v>
      </c>
      <c r="B133" t="s">
        <v>206</v>
      </c>
      <c r="C133" t="s">
        <v>12</v>
      </c>
      <c r="D133" t="str">
        <f>LEFT(B133,28)</f>
        <v>Cessna T207A Stationair 8 II</v>
      </c>
      <c r="E133" t="str">
        <f>MID(B133,30,100)</f>
        <v>05</v>
      </c>
      <c r="F133" s="3">
        <v>0</v>
      </c>
      <c r="G133" t="s">
        <v>516</v>
      </c>
    </row>
    <row r="134" spans="1:7" x14ac:dyDescent="0.35">
      <c r="A134" t="str">
        <f>CONCATENATE("FS24 Aviators ",D134)</f>
        <v>FS24 Aviators Cessna T207A Stationair 8 II</v>
      </c>
      <c r="B134" t="s">
        <v>207</v>
      </c>
      <c r="C134" t="s">
        <v>12</v>
      </c>
      <c r="D134" t="str">
        <f>LEFT(B134,28)</f>
        <v>Cessna T207A Stationair 8 II</v>
      </c>
      <c r="E134" t="str">
        <f>MID(B134,30,100)</f>
        <v>06</v>
      </c>
      <c r="F134" s="3">
        <v>0</v>
      </c>
      <c r="G134" t="s">
        <v>516</v>
      </c>
    </row>
    <row r="135" spans="1:7" x14ac:dyDescent="0.35">
      <c r="A135" t="str">
        <f>CONCATENATE("FS24 Aviators ",D135)</f>
        <v>FS24 Aviators Cessna T207A Stationair 8 II</v>
      </c>
      <c r="B135" t="s">
        <v>208</v>
      </c>
      <c r="C135" t="s">
        <v>12</v>
      </c>
      <c r="D135" t="str">
        <f>LEFT(B135,28)</f>
        <v>Cessna T207A Stationair 8 II</v>
      </c>
      <c r="E135" t="str">
        <f>MID(B135,30,100)</f>
        <v>Aviators Club Livery</v>
      </c>
      <c r="F135" s="3">
        <v>0</v>
      </c>
      <c r="G135" t="s">
        <v>516</v>
      </c>
    </row>
    <row r="136" spans="1:7" x14ac:dyDescent="0.35">
      <c r="A136" t="str">
        <f>CONCATENATE("FS24 Aviators ",D136)</f>
        <v>FS24 Aviators Cessna T207A Stationair 8 II</v>
      </c>
      <c r="B136" t="s">
        <v>209</v>
      </c>
      <c r="C136" t="s">
        <v>12</v>
      </c>
      <c r="D136" t="str">
        <f>LEFT(B136,28)</f>
        <v>Cessna T207A Stationair 8 II</v>
      </c>
      <c r="E136" t="str">
        <f>MID(B136,30,100)</f>
        <v>Xbox Aviators Club Livery</v>
      </c>
      <c r="F136" s="3">
        <v>0</v>
      </c>
      <c r="G136" t="s">
        <v>516</v>
      </c>
    </row>
    <row r="137" spans="1:7" x14ac:dyDescent="0.35">
      <c r="A137" t="str">
        <f>CONCATENATE("FS24 Aviators ",D137)</f>
        <v>FS24 Aviators Cessna T207A Stationair 8 II</v>
      </c>
      <c r="B137" t="s">
        <v>210</v>
      </c>
      <c r="C137" t="s">
        <v>12</v>
      </c>
      <c r="D137" t="str">
        <f>LEFT(B137,28)</f>
        <v>Cessna T207A Stationair 8 II</v>
      </c>
      <c r="E137" t="str">
        <f>MID(B137,30,100)</f>
        <v>08</v>
      </c>
      <c r="F137" s="3">
        <v>0</v>
      </c>
      <c r="G137" t="s">
        <v>516</v>
      </c>
    </row>
    <row r="138" spans="1:7" x14ac:dyDescent="0.35">
      <c r="A138" t="str">
        <f>CONCATENATE("FS24 Aviators ",D138)</f>
        <v>FS24 Aviators Cessna T207A Stationair 8 II</v>
      </c>
      <c r="B138" t="s">
        <v>211</v>
      </c>
      <c r="C138" t="s">
        <v>12</v>
      </c>
      <c r="D138" t="str">
        <f>LEFT(B138,28)</f>
        <v>Cessna T207A Stationair 8 II</v>
      </c>
      <c r="E138" t="str">
        <f>MID(B138,30,100)</f>
        <v>03</v>
      </c>
      <c r="F138" s="3">
        <v>0</v>
      </c>
      <c r="G138" t="s">
        <v>516</v>
      </c>
    </row>
    <row r="139" spans="1:7" x14ac:dyDescent="0.35">
      <c r="A139" t="str">
        <f>CONCATENATE("FS24 Aviators ",D139)</f>
        <v>FS24 Aviators Cessna T207A Stationair 8 II</v>
      </c>
      <c r="B139" t="s">
        <v>212</v>
      </c>
      <c r="C139" t="s">
        <v>12</v>
      </c>
      <c r="D139" t="str">
        <f>LEFT(B139,28)</f>
        <v>Cessna T207A Stationair 8 II</v>
      </c>
      <c r="E139" t="str">
        <f>MID(B139,30,100)</f>
        <v>07</v>
      </c>
      <c r="F139" s="3">
        <v>0</v>
      </c>
      <c r="G139" t="s">
        <v>516</v>
      </c>
    </row>
    <row r="140" spans="1:7" x14ac:dyDescent="0.35">
      <c r="A140" t="str">
        <f>CONCATENATE("FS24 Aviators ",D140)</f>
        <v>FS24 Aviators Cessna T207A Stationair 8 II</v>
      </c>
      <c r="B140" t="s">
        <v>213</v>
      </c>
      <c r="C140" t="s">
        <v>12</v>
      </c>
      <c r="D140" t="str">
        <f>LEFT(B140,28)</f>
        <v>Cessna T207A Stationair 8 II</v>
      </c>
      <c r="E140" t="str">
        <f>MID(B140,30,100)</f>
        <v>White</v>
      </c>
      <c r="F140" s="3">
        <v>0</v>
      </c>
      <c r="G140" t="s">
        <v>516</v>
      </c>
    </row>
    <row r="141" spans="1:7" x14ac:dyDescent="0.35">
      <c r="A141" t="str">
        <f>CONCATENATE("FS24 Aviators ",D141)</f>
        <v>FS24 Aviators Cessna T207A Stationair 8 II</v>
      </c>
      <c r="B141" t="s">
        <v>214</v>
      </c>
      <c r="C141" t="s">
        <v>12</v>
      </c>
      <c r="D141" t="str">
        <f>LEFT(B141,28)</f>
        <v>Cessna T207A Stationair 8 II</v>
      </c>
      <c r="E141" t="str">
        <f>MID(B141,30,100)</f>
        <v>02</v>
      </c>
      <c r="F141" s="3">
        <v>0</v>
      </c>
      <c r="G141" t="s">
        <v>516</v>
      </c>
    </row>
    <row r="142" spans="1:7" x14ac:dyDescent="0.35">
      <c r="A142" t="str">
        <f>CONCATENATE("FS24 Aviators ",D142)</f>
        <v xml:space="preserve">FS24 Aviators Cessna T207A Stationair 8 II </v>
      </c>
      <c r="B142" t="s">
        <v>18</v>
      </c>
      <c r="C142" t="s">
        <v>12</v>
      </c>
      <c r="D142" t="str">
        <f>LEFT(B142,29)</f>
        <v xml:space="preserve">Cessna T207A Stationair 8 II </v>
      </c>
      <c r="E142" t="str">
        <f>MID(B142,30,100)</f>
        <v>Skydiving 03</v>
      </c>
      <c r="F142" s="3">
        <v>0</v>
      </c>
      <c r="G142" t="s">
        <v>516</v>
      </c>
    </row>
    <row r="143" spans="1:7" x14ac:dyDescent="0.35">
      <c r="A143" t="str">
        <f>CONCATENATE("FS24 Aviators ",D143)</f>
        <v xml:space="preserve">FS24 Aviators Cessna T207A Stationair 8 II </v>
      </c>
      <c r="B143" t="s">
        <v>19</v>
      </c>
      <c r="C143" t="s">
        <v>12</v>
      </c>
      <c r="D143" t="str">
        <f>LEFT(B143,29)</f>
        <v xml:space="preserve">Cessna T207A Stationair 8 II </v>
      </c>
      <c r="E143" t="str">
        <f>MID(B143,30,100)</f>
        <v>Skydiving Xbox Aviators Club Livery</v>
      </c>
      <c r="F143" s="3">
        <v>0</v>
      </c>
      <c r="G143" t="s">
        <v>516</v>
      </c>
    </row>
    <row r="144" spans="1:7" x14ac:dyDescent="0.35">
      <c r="A144" t="str">
        <f>CONCATENATE("FS24 Aviators ",D144)</f>
        <v xml:space="preserve">FS24 Aviators Cessna T207A Stationair 8 II </v>
      </c>
      <c r="B144" t="s">
        <v>20</v>
      </c>
      <c r="C144" t="s">
        <v>12</v>
      </c>
      <c r="D144" t="str">
        <f>LEFT(B144,29)</f>
        <v xml:space="preserve">Cessna T207A Stationair 8 II </v>
      </c>
      <c r="E144" t="str">
        <f>MID(B144,30,100)</f>
        <v>Skydiving 02</v>
      </c>
      <c r="F144" s="3">
        <v>0</v>
      </c>
      <c r="G144" t="s">
        <v>516</v>
      </c>
    </row>
    <row r="145" spans="1:7" x14ac:dyDescent="0.35">
      <c r="A145" t="str">
        <f>CONCATENATE("FS24 Aviators ",D145)</f>
        <v xml:space="preserve">FS24 Aviators Cessna T207A Stationair 8 II </v>
      </c>
      <c r="B145" t="s">
        <v>21</v>
      </c>
      <c r="C145" t="s">
        <v>12</v>
      </c>
      <c r="D145" t="str">
        <f>LEFT(B145,29)</f>
        <v xml:space="preserve">Cessna T207A Stationair 8 II </v>
      </c>
      <c r="E145" t="str">
        <f>MID(B145,30,100)</f>
        <v>Skydiving Aviators Club Livery</v>
      </c>
      <c r="F145" s="3">
        <v>0</v>
      </c>
      <c r="G145" t="s">
        <v>516</v>
      </c>
    </row>
    <row r="146" spans="1:7" x14ac:dyDescent="0.35">
      <c r="A146" t="str">
        <f>CONCATENATE("FS24 Aviators ",D146)</f>
        <v xml:space="preserve">FS24 Aviators Cessna T207A Stationair 8 II </v>
      </c>
      <c r="B146" t="s">
        <v>22</v>
      </c>
      <c r="C146" t="s">
        <v>12</v>
      </c>
      <c r="D146" t="str">
        <f>LEFT(B146,29)</f>
        <v xml:space="preserve">Cessna T207A Stationair 8 II </v>
      </c>
      <c r="E146" t="str">
        <f>MID(B146,30,100)</f>
        <v>Skydiving 01</v>
      </c>
      <c r="F146" s="3">
        <v>0</v>
      </c>
      <c r="G146" t="s">
        <v>516</v>
      </c>
    </row>
    <row r="147" spans="1:7" x14ac:dyDescent="0.35">
      <c r="A147" t="str">
        <f>CONCATENATE("FS24 Aviators ",D147)</f>
        <v xml:space="preserve">FS24 Aviators Cessna T207A Stationair 8 II </v>
      </c>
      <c r="B147" t="s">
        <v>23</v>
      </c>
      <c r="C147" t="s">
        <v>12</v>
      </c>
      <c r="D147" t="str">
        <f>LEFT(B147,29)</f>
        <v xml:space="preserve">Cessna T207A Stationair 8 II </v>
      </c>
      <c r="E147" t="str">
        <f>MID(B147,30,100)</f>
        <v>Skydiving 04</v>
      </c>
      <c r="F147" s="3">
        <v>0</v>
      </c>
      <c r="G147" t="s">
        <v>516</v>
      </c>
    </row>
    <row r="148" spans="1:7" x14ac:dyDescent="0.35">
      <c r="A148" t="str">
        <f>CONCATENATE("FS24 Aviators ",D148)</f>
        <v xml:space="preserve">FS24 Aviators Cessna T207A Stationair 8 II </v>
      </c>
      <c r="B148" t="s">
        <v>24</v>
      </c>
      <c r="C148" t="s">
        <v>12</v>
      </c>
      <c r="D148" t="str">
        <f>LEFT(B148,29)</f>
        <v xml:space="preserve">Cessna T207A Stationair 8 II </v>
      </c>
      <c r="E148" t="str">
        <f>MID(B148,30,100)</f>
        <v>Skydiving White</v>
      </c>
      <c r="F148" s="3">
        <v>0</v>
      </c>
      <c r="G148" t="s">
        <v>516</v>
      </c>
    </row>
    <row r="149" spans="1:7" x14ac:dyDescent="0.35">
      <c r="A149" t="str">
        <f>CONCATENATE("FS24 Aviators ",D149)</f>
        <v xml:space="preserve">FS24 Aviators Cessna T207A Stationair 8 II </v>
      </c>
      <c r="B149" t="s">
        <v>25</v>
      </c>
      <c r="C149" t="s">
        <v>12</v>
      </c>
      <c r="D149" t="str">
        <f>LEFT(B149,29)</f>
        <v xml:space="preserve">Cessna T207A Stationair 8 II </v>
      </c>
      <c r="E149" t="str">
        <f>MID(B149,30,100)</f>
        <v>Skydiving 05</v>
      </c>
      <c r="F149" s="3">
        <v>0</v>
      </c>
      <c r="G149" t="s">
        <v>516</v>
      </c>
    </row>
    <row r="150" spans="1:7" x14ac:dyDescent="0.35">
      <c r="A150" t="str">
        <f>CONCATENATE("FS24 Aviators ",D150)</f>
        <v>FS24 Aviators CG-4A Waco</v>
      </c>
      <c r="B150" t="s">
        <v>454</v>
      </c>
      <c r="C150" t="s">
        <v>12</v>
      </c>
      <c r="D150" t="s">
        <v>531</v>
      </c>
      <c r="E150" t="s">
        <v>520</v>
      </c>
      <c r="F150" s="3">
        <v>0</v>
      </c>
      <c r="G150" t="s">
        <v>522</v>
      </c>
    </row>
    <row r="151" spans="1:7" x14ac:dyDescent="0.35">
      <c r="A151" t="str">
        <f>CONCATENATE("FS24 Aviators ",D151)</f>
        <v>FS24 Aviators Curtiss C46 Commando</v>
      </c>
      <c r="B151" t="s">
        <v>71</v>
      </c>
      <c r="C151" t="s">
        <v>12</v>
      </c>
      <c r="D151" t="str">
        <f>LEFT(B151,20)</f>
        <v>Curtiss C46 Commando</v>
      </c>
      <c r="E151" t="str">
        <f>MID(B151,22,100)</f>
        <v>USN2</v>
      </c>
      <c r="F151" s="3">
        <v>0</v>
      </c>
      <c r="G151" t="s">
        <v>517</v>
      </c>
    </row>
    <row r="152" spans="1:7" x14ac:dyDescent="0.35">
      <c r="A152" t="str">
        <f>CONCATENATE("FS24 Aviators ",D152)</f>
        <v>FS24 Aviators Curtiss C46 Commando</v>
      </c>
      <c r="B152" t="s">
        <v>72</v>
      </c>
      <c r="C152" t="s">
        <v>12</v>
      </c>
      <c r="D152" t="str">
        <f>LEFT(B152,20)</f>
        <v>Curtiss C46 Commando</v>
      </c>
      <c r="E152" t="str">
        <f>MID(B152,22,100)</f>
        <v>JASDF</v>
      </c>
      <c r="F152" s="3">
        <v>0</v>
      </c>
      <c r="G152" t="s">
        <v>517</v>
      </c>
    </row>
    <row r="153" spans="1:7" x14ac:dyDescent="0.35">
      <c r="A153" t="str">
        <f>CONCATENATE("FS24 Aviators ",D153)</f>
        <v>FS24 Aviators Curtiss C46 Commando</v>
      </c>
      <c r="B153" t="s">
        <v>73</v>
      </c>
      <c r="C153" t="s">
        <v>12</v>
      </c>
      <c r="D153" t="str">
        <f>LEFT(B153,20)</f>
        <v>Curtiss C46 Commando</v>
      </c>
      <c r="E153" t="str">
        <f>MID(B153,22,100)</f>
        <v>BLUES</v>
      </c>
      <c r="F153" s="3">
        <v>0</v>
      </c>
      <c r="G153" t="s">
        <v>517</v>
      </c>
    </row>
    <row r="154" spans="1:7" x14ac:dyDescent="0.35">
      <c r="A154" t="str">
        <f>CONCATENATE("FS24 Aviators ",D154)</f>
        <v>FS24 Aviators Curtiss C46 Commando</v>
      </c>
      <c r="B154" t="s">
        <v>74</v>
      </c>
      <c r="C154" t="s">
        <v>12</v>
      </c>
      <c r="D154" t="str">
        <f>LEFT(B154,20)</f>
        <v>Curtiss C46 Commando</v>
      </c>
      <c r="E154" t="str">
        <f>MID(B154,22,100)</f>
        <v>OD</v>
      </c>
      <c r="F154" s="3">
        <v>0</v>
      </c>
      <c r="G154" t="s">
        <v>517</v>
      </c>
    </row>
    <row r="155" spans="1:7" x14ac:dyDescent="0.35">
      <c r="A155" t="str">
        <f>CONCATENATE("FS24 Aviators ",D155)</f>
        <v>FS24 Aviators DHC-4 Caribou</v>
      </c>
      <c r="B155" t="s">
        <v>43</v>
      </c>
      <c r="C155" t="s">
        <v>12</v>
      </c>
      <c r="D155" t="str">
        <f>LEFT(B155,13)</f>
        <v>DHC-4 Caribou</v>
      </c>
      <c r="E155" t="str">
        <f>MID(B155,15,100)</f>
        <v>Camo2</v>
      </c>
      <c r="F155" s="3">
        <v>0</v>
      </c>
      <c r="G155" t="s">
        <v>517</v>
      </c>
    </row>
    <row r="156" spans="1:7" x14ac:dyDescent="0.35">
      <c r="A156" t="str">
        <f>CONCATENATE("FS24 Aviators ",D156)</f>
        <v>FS24 Aviators DHC-4 Caribou</v>
      </c>
      <c r="B156" t="s">
        <v>44</v>
      </c>
      <c r="C156" t="s">
        <v>12</v>
      </c>
      <c r="D156" t="str">
        <f>LEFT(B156,13)</f>
        <v>DHC-4 Caribou</v>
      </c>
      <c r="E156" t="str">
        <f>MID(B156,15,100)</f>
        <v>Blue with Red Stripe</v>
      </c>
      <c r="F156" s="3">
        <v>0</v>
      </c>
      <c r="G156" t="s">
        <v>517</v>
      </c>
    </row>
    <row r="157" spans="1:7" x14ac:dyDescent="0.35">
      <c r="A157" t="str">
        <f>CONCATENATE("FS24 Aviators ",D157)</f>
        <v>FS24 Aviators DHC-4 Caribou</v>
      </c>
      <c r="B157" t="s">
        <v>45</v>
      </c>
      <c r="C157" t="s">
        <v>12</v>
      </c>
      <c r="D157" t="str">
        <f>LEFT(B157,13)</f>
        <v>DHC-4 Caribou</v>
      </c>
      <c r="E157" t="str">
        <f>MID(B157,15,100)</f>
        <v>Blue with White and Red</v>
      </c>
      <c r="F157" s="3">
        <v>0</v>
      </c>
      <c r="G157" t="s">
        <v>517</v>
      </c>
    </row>
    <row r="158" spans="1:7" x14ac:dyDescent="0.35">
      <c r="A158" t="str">
        <f>CONCATENATE("FS24 Aviators ",D158)</f>
        <v>FS24 Aviators DHC-4 Caribou</v>
      </c>
      <c r="B158" t="s">
        <v>46</v>
      </c>
      <c r="C158" t="s">
        <v>12</v>
      </c>
      <c r="D158" t="str">
        <f>LEFT(B158,13)</f>
        <v>DHC-4 Caribou</v>
      </c>
      <c r="E158" t="str">
        <f>MID(B158,15,100)</f>
        <v>White</v>
      </c>
      <c r="F158" s="3">
        <v>0</v>
      </c>
      <c r="G158" t="s">
        <v>517</v>
      </c>
    </row>
    <row r="159" spans="1:7" x14ac:dyDescent="0.35">
      <c r="A159" t="str">
        <f>CONCATENATE("FS24 Aviators ",D159)</f>
        <v>FS24 Aviators DHC-4 Caribou</v>
      </c>
      <c r="B159" t="s">
        <v>47</v>
      </c>
      <c r="C159" t="s">
        <v>12</v>
      </c>
      <c r="D159" t="str">
        <f>LEFT(B159,13)</f>
        <v>DHC-4 Caribou</v>
      </c>
      <c r="E159" t="str">
        <f>MID(B159,15,100)</f>
        <v>Blue with Yellow Stripe</v>
      </c>
      <c r="F159" s="3">
        <v>0</v>
      </c>
      <c r="G159" t="s">
        <v>517</v>
      </c>
    </row>
    <row r="160" spans="1:7" x14ac:dyDescent="0.35">
      <c r="A160" t="str">
        <f>CONCATENATE("FS24 Aviators ",D160)</f>
        <v>FS24 Aviators DHC-4 Caribou</v>
      </c>
      <c r="B160" t="s">
        <v>48</v>
      </c>
      <c r="C160" t="s">
        <v>12</v>
      </c>
      <c r="D160" t="str">
        <f>LEFT(B160,13)</f>
        <v>DHC-4 Caribou</v>
      </c>
      <c r="E160" t="s">
        <v>520</v>
      </c>
      <c r="F160" s="3">
        <v>0</v>
      </c>
      <c r="G160" t="s">
        <v>517</v>
      </c>
    </row>
    <row r="161" spans="1:7" x14ac:dyDescent="0.35">
      <c r="A161" t="str">
        <f>CONCATENATE("FS24 Aviators ",D161)</f>
        <v>FS24 Aviators DHC-4 Caribou</v>
      </c>
      <c r="B161" t="s">
        <v>49</v>
      </c>
      <c r="C161" t="s">
        <v>12</v>
      </c>
      <c r="D161" t="str">
        <f>LEFT(B161,13)</f>
        <v>DHC-4 Caribou</v>
      </c>
      <c r="E161" t="str">
        <f>MID(B161,15,100)</f>
        <v>Camo1</v>
      </c>
      <c r="F161" s="3">
        <v>0</v>
      </c>
      <c r="G161" t="s">
        <v>517</v>
      </c>
    </row>
    <row r="162" spans="1:7" x14ac:dyDescent="0.35">
      <c r="A162" t="str">
        <f>CONCATENATE("FS24 Aviators ",D162)</f>
        <v>FS24 Aviators Dornier Do X</v>
      </c>
      <c r="B162" t="s">
        <v>462</v>
      </c>
      <c r="C162" t="s">
        <v>12</v>
      </c>
      <c r="D162" t="str">
        <f>LEFT(B162,26)</f>
        <v>Dornier Do X</v>
      </c>
      <c r="E162" t="s">
        <v>520</v>
      </c>
      <c r="F162" s="3">
        <v>0</v>
      </c>
      <c r="G162" t="s">
        <v>525</v>
      </c>
    </row>
    <row r="163" spans="1:7" x14ac:dyDescent="0.35">
      <c r="A163" t="str">
        <f>CONCATENATE("FS24 Aviators ",D163)</f>
        <v>FS24 Aviators Dornier Do-31</v>
      </c>
      <c r="B163" t="s">
        <v>76</v>
      </c>
      <c r="C163" t="s">
        <v>12</v>
      </c>
      <c r="D163" t="str">
        <f>LEFT(B163,13)</f>
        <v>Dornier Do-31</v>
      </c>
      <c r="E163" t="str">
        <f>MID(B163,15,100)</f>
        <v>E3 Experimental</v>
      </c>
      <c r="F163" s="3">
        <v>0</v>
      </c>
      <c r="G163" t="s">
        <v>521</v>
      </c>
    </row>
    <row r="164" spans="1:7" x14ac:dyDescent="0.35">
      <c r="A164" t="str">
        <f>CONCATENATE("FS24 Aviators ",D164)</f>
        <v>FS24 Aviators Dornier Do-31</v>
      </c>
      <c r="B164" t="s">
        <v>77</v>
      </c>
      <c r="C164" t="s">
        <v>12</v>
      </c>
      <c r="D164" t="str">
        <f>LEFT(B164,13)</f>
        <v>Dornier Do-31</v>
      </c>
      <c r="E164" t="str">
        <f>MID(B164,15,100)</f>
        <v>WOODLAND CAMO</v>
      </c>
      <c r="F164" s="3">
        <v>0</v>
      </c>
      <c r="G164" t="s">
        <v>521</v>
      </c>
    </row>
    <row r="165" spans="1:7" x14ac:dyDescent="0.35">
      <c r="A165" t="str">
        <f>CONCATENATE("FS24 Aviators ",D165)</f>
        <v>FS24 Aviators Dornier Do-31</v>
      </c>
      <c r="B165" t="s">
        <v>78</v>
      </c>
      <c r="C165" t="s">
        <v>12</v>
      </c>
      <c r="D165" t="str">
        <f>LEFT(B165,13)</f>
        <v>Dornier Do-31</v>
      </c>
      <c r="E165" t="str">
        <f>MID(B165,15,100)</f>
        <v>AIR FORCE OLIVE GREEN CAMO</v>
      </c>
      <c r="F165" s="3">
        <v>0</v>
      </c>
      <c r="G165" t="s">
        <v>521</v>
      </c>
    </row>
    <row r="166" spans="1:7" x14ac:dyDescent="0.35">
      <c r="A166" t="str">
        <f>CONCATENATE("FS24 Aviators ",D166)</f>
        <v>FS24 Aviators Dornier Do-31</v>
      </c>
      <c r="B166" t="s">
        <v>79</v>
      </c>
      <c r="C166" t="s">
        <v>12</v>
      </c>
      <c r="D166" t="str">
        <f>LEFT(B166,13)</f>
        <v>Dornier Do-31</v>
      </c>
      <c r="E166" t="str">
        <f>MID(B166,15,100)</f>
        <v>Aviators Club Livery</v>
      </c>
      <c r="F166" s="3">
        <v>0</v>
      </c>
      <c r="G166" t="s">
        <v>521</v>
      </c>
    </row>
    <row r="167" spans="1:7" x14ac:dyDescent="0.35">
      <c r="A167" t="str">
        <f>CONCATENATE("FS24 Aviators ",D167)</f>
        <v>FS24 Aviators Dornier Do-31</v>
      </c>
      <c r="B167" t="s">
        <v>80</v>
      </c>
      <c r="C167" t="s">
        <v>12</v>
      </c>
      <c r="D167" t="str">
        <f>LEFT(B167,13)</f>
        <v>Dornier Do-31</v>
      </c>
      <c r="E167" t="str">
        <f>MID(B167,15,100)</f>
        <v>Xbox Aviators Club Livery</v>
      </c>
      <c r="F167" s="3">
        <v>0</v>
      </c>
      <c r="G167" t="s">
        <v>521</v>
      </c>
    </row>
    <row r="168" spans="1:7" x14ac:dyDescent="0.35">
      <c r="A168" t="str">
        <f>CONCATENATE("FS24 Aviators ",D168)</f>
        <v>FS24 Aviators Dornier Do-31</v>
      </c>
      <c r="B168" t="s">
        <v>81</v>
      </c>
      <c r="C168" t="s">
        <v>12</v>
      </c>
      <c r="D168" t="str">
        <f>LEFT(B168,13)</f>
        <v>Dornier Do-31</v>
      </c>
      <c r="E168" t="str">
        <f>MID(B168,15,100)</f>
        <v>E1 Experimental</v>
      </c>
      <c r="F168" s="3">
        <v>0</v>
      </c>
      <c r="G168" t="s">
        <v>521</v>
      </c>
    </row>
    <row r="169" spans="1:7" x14ac:dyDescent="0.35">
      <c r="A169" t="str">
        <f>CONCATENATE("FS24 Aviators ",D169)</f>
        <v>FS24 Aviators Dornier Do-31</v>
      </c>
      <c r="B169" t="s">
        <v>82</v>
      </c>
      <c r="C169" t="s">
        <v>12</v>
      </c>
      <c r="D169" t="str">
        <f>LEFT(B169,13)</f>
        <v>Dornier Do-31</v>
      </c>
      <c r="E169" t="str">
        <f>MID(B169,15,100)</f>
        <v>Marine Search &amp; Rescue</v>
      </c>
      <c r="F169" s="3">
        <v>0</v>
      </c>
      <c r="G169" t="s">
        <v>521</v>
      </c>
    </row>
    <row r="170" spans="1:7" x14ac:dyDescent="0.35">
      <c r="A170" t="s">
        <v>551</v>
      </c>
      <c r="B170" t="s">
        <v>14</v>
      </c>
      <c r="C170" t="s">
        <v>12</v>
      </c>
      <c r="D170" t="str">
        <f>LEFT(B170,19)</f>
        <v>Dornier DoJ Cabina</v>
      </c>
      <c r="E170" t="s">
        <v>520</v>
      </c>
      <c r="F170" s="3">
        <v>0</v>
      </c>
      <c r="G170" t="s">
        <v>517</v>
      </c>
    </row>
    <row r="171" spans="1:7" x14ac:dyDescent="0.35">
      <c r="A171" t="s">
        <v>551</v>
      </c>
      <c r="B171" t="s">
        <v>11</v>
      </c>
      <c r="C171" t="s">
        <v>12</v>
      </c>
      <c r="D171" t="str">
        <f>LEFT(B171,19)</f>
        <v xml:space="preserve">Dornier DoJ Cabina </v>
      </c>
      <c r="E171" t="str">
        <f>MID(B171,20,100)</f>
        <v>Aviators Club Livery</v>
      </c>
      <c r="F171" s="3">
        <v>0</v>
      </c>
      <c r="G171" t="s">
        <v>517</v>
      </c>
    </row>
    <row r="172" spans="1:7" x14ac:dyDescent="0.35">
      <c r="A172" t="s">
        <v>551</v>
      </c>
      <c r="B172" t="s">
        <v>13</v>
      </c>
      <c r="C172" t="s">
        <v>12</v>
      </c>
      <c r="D172" t="str">
        <f>LEFT(B172,19)</f>
        <v xml:space="preserve">Dornier DoJ Cabina </v>
      </c>
      <c r="E172" t="str">
        <f>MID(B172,20,100)</f>
        <v>Xbox Aviators Club Livery</v>
      </c>
      <c r="F172" s="3">
        <v>0</v>
      </c>
      <c r="G172" t="s">
        <v>517</v>
      </c>
    </row>
    <row r="173" spans="1:7" x14ac:dyDescent="0.35">
      <c r="A173" t="s">
        <v>551</v>
      </c>
      <c r="B173" t="s">
        <v>328</v>
      </c>
      <c r="C173" t="s">
        <v>12</v>
      </c>
      <c r="D173" t="str">
        <f>LEFT(B173,15)</f>
        <v>Dornier DoJ N25</v>
      </c>
      <c r="E173" t="str">
        <f>MID(B173,17,100)</f>
        <v>Aviators Club Livery</v>
      </c>
      <c r="F173" s="3">
        <v>0</v>
      </c>
      <c r="G173" t="s">
        <v>517</v>
      </c>
    </row>
    <row r="174" spans="1:7" x14ac:dyDescent="0.35">
      <c r="A174" t="s">
        <v>551</v>
      </c>
      <c r="B174" t="s">
        <v>329</v>
      </c>
      <c r="C174" t="s">
        <v>12</v>
      </c>
      <c r="D174" t="str">
        <f>LEFT(B174,15)</f>
        <v>Dornier DoJ N25</v>
      </c>
      <c r="E174" t="str">
        <f>MID(B174,17,100)</f>
        <v>(Amundsen Wal)</v>
      </c>
      <c r="F174" s="3">
        <v>0</v>
      </c>
      <c r="G174" t="s">
        <v>517</v>
      </c>
    </row>
    <row r="175" spans="1:7" x14ac:dyDescent="0.35">
      <c r="A175" t="s">
        <v>551</v>
      </c>
      <c r="B175" t="s">
        <v>330</v>
      </c>
      <c r="C175" t="s">
        <v>12</v>
      </c>
      <c r="D175" t="str">
        <f>LEFT(B175,15)</f>
        <v>Dornier DoJ N25</v>
      </c>
      <c r="E175" t="str">
        <f>MID(B175,17,100)</f>
        <v>Xbox Aviators Club Livery</v>
      </c>
      <c r="F175" s="3">
        <v>0</v>
      </c>
      <c r="G175" t="s">
        <v>517</v>
      </c>
    </row>
    <row r="176" spans="1:7" x14ac:dyDescent="0.35">
      <c r="A176" t="s">
        <v>551</v>
      </c>
      <c r="B176" t="s">
        <v>155</v>
      </c>
      <c r="C176" t="s">
        <v>12</v>
      </c>
      <c r="D176" t="str">
        <f>LEFT(B176,23)</f>
        <v>Dornier DoJ Plus Ultra</v>
      </c>
      <c r="E176" t="s">
        <v>520</v>
      </c>
      <c r="F176" s="3">
        <v>0</v>
      </c>
      <c r="G176" t="s">
        <v>517</v>
      </c>
    </row>
    <row r="177" spans="1:7" x14ac:dyDescent="0.35">
      <c r="A177" t="s">
        <v>551</v>
      </c>
      <c r="B177" t="s">
        <v>153</v>
      </c>
      <c r="C177" t="s">
        <v>12</v>
      </c>
      <c r="D177" t="str">
        <f>LEFT(B177,23)</f>
        <v xml:space="preserve">Dornier DoJ Plus Ultra </v>
      </c>
      <c r="E177" t="str">
        <f>MID(B177,24,100)</f>
        <v>Xbox Aviators Club Livery</v>
      </c>
      <c r="F177" s="3">
        <v>0</v>
      </c>
      <c r="G177" t="s">
        <v>517</v>
      </c>
    </row>
    <row r="178" spans="1:7" x14ac:dyDescent="0.35">
      <c r="A178" t="s">
        <v>551</v>
      </c>
      <c r="B178" t="s">
        <v>154</v>
      </c>
      <c r="C178" t="s">
        <v>12</v>
      </c>
      <c r="D178" t="str">
        <f>LEFT(B178,23)</f>
        <v xml:space="preserve">Dornier DoJ Plus Ultra </v>
      </c>
      <c r="E178" t="str">
        <f>MID(B178,24,100)</f>
        <v>Aviators Club Livery</v>
      </c>
      <c r="F178" s="3">
        <v>0</v>
      </c>
      <c r="G178" t="s">
        <v>517</v>
      </c>
    </row>
    <row r="179" spans="1:7" x14ac:dyDescent="0.35">
      <c r="A179" t="str">
        <f>CONCATENATE("FS24 Aviators ",D179)</f>
        <v>FS24 Aviators Douglas C-47</v>
      </c>
      <c r="B179" t="s">
        <v>40</v>
      </c>
      <c r="C179" t="s">
        <v>12</v>
      </c>
      <c r="D179" t="str">
        <f>LEFT(B179,12)</f>
        <v>Douglas C-47</v>
      </c>
      <c r="E179" t="str">
        <f>MID(B179,14,100)</f>
        <v>M5 Lead</v>
      </c>
      <c r="F179" s="3">
        <v>0</v>
      </c>
      <c r="G179" t="s">
        <v>517</v>
      </c>
    </row>
    <row r="180" spans="1:7" x14ac:dyDescent="0.35">
      <c r="A180" t="str">
        <f>CONCATENATE("FS24 Aviators ",D180)</f>
        <v>FS24 Aviators Douglas C-47</v>
      </c>
      <c r="B180" t="s">
        <v>41</v>
      </c>
      <c r="C180" t="s">
        <v>12</v>
      </c>
      <c r="D180" t="str">
        <f>LEFT(B180,12)</f>
        <v>Douglas C-47</v>
      </c>
      <c r="E180" t="str">
        <f>MID(B180,14,100)</f>
        <v>USN159</v>
      </c>
      <c r="F180" s="3">
        <v>0</v>
      </c>
      <c r="G180" t="s">
        <v>517</v>
      </c>
    </row>
    <row r="181" spans="1:7" x14ac:dyDescent="0.35">
      <c r="A181" t="str">
        <f>CONCATENATE("FS24 Aviators ",D181)</f>
        <v>FS24 Aviators Douglas C-47</v>
      </c>
      <c r="B181" t="s">
        <v>42</v>
      </c>
      <c r="C181" t="s">
        <v>12</v>
      </c>
      <c r="D181" t="str">
        <f>LEFT(B181,12)</f>
        <v>Douglas C-47</v>
      </c>
      <c r="E181" t="str">
        <f>MID(B181,14,100)</f>
        <v>M5</v>
      </c>
      <c r="F181" s="3">
        <v>0</v>
      </c>
      <c r="G181" t="s">
        <v>517</v>
      </c>
    </row>
    <row r="182" spans="1:7" x14ac:dyDescent="0.35">
      <c r="A182" t="str">
        <f>CONCATENATE("FS24 Aviators ",D182)</f>
        <v xml:space="preserve">FS24 Aviators Focke Wulf FW-200 Condor </v>
      </c>
      <c r="B182" t="s">
        <v>297</v>
      </c>
      <c r="C182" t="s">
        <v>12</v>
      </c>
      <c r="D182" t="str">
        <f>LEFT(B182,25)</f>
        <v xml:space="preserve">Focke Wulf FW-200 Condor </v>
      </c>
      <c r="E182" t="str">
        <f>MID(B182,26,100)</f>
        <v>(Passenger)</v>
      </c>
      <c r="F182" s="3">
        <v>0</v>
      </c>
      <c r="G182" t="s">
        <v>525</v>
      </c>
    </row>
    <row r="183" spans="1:7" x14ac:dyDescent="0.35">
      <c r="A183" t="str">
        <f>CONCATENATE("FS24 Aviators ",D183)</f>
        <v xml:space="preserve">FS24 Aviators Focke Wulf FW-200 Condor </v>
      </c>
      <c r="B183" t="s">
        <v>298</v>
      </c>
      <c r="C183" t="s">
        <v>12</v>
      </c>
      <c r="D183" t="str">
        <f>LEFT(B183,25)</f>
        <v xml:space="preserve">Focke Wulf FW-200 Condor </v>
      </c>
      <c r="E183" t="str">
        <f>MID(B183,26,100)</f>
        <v>(Metal)</v>
      </c>
      <c r="F183" s="3">
        <v>0</v>
      </c>
      <c r="G183" t="s">
        <v>525</v>
      </c>
    </row>
    <row r="184" spans="1:7" x14ac:dyDescent="0.35">
      <c r="A184" t="str">
        <f>CONCATENATE("FS24 Aviators ",D184)</f>
        <v xml:space="preserve">FS24 Aviators Focke Wulf FW-200 Condor </v>
      </c>
      <c r="B184" t="s">
        <v>299</v>
      </c>
      <c r="C184" t="s">
        <v>12</v>
      </c>
      <c r="D184" t="str">
        <f>LEFT(B184,25)</f>
        <v xml:space="preserve">Focke Wulf FW-200 Condor </v>
      </c>
      <c r="E184" t="str">
        <f>MID(B184,26,100)</f>
        <v>(Passenger Red)</v>
      </c>
      <c r="F184" s="3">
        <v>0</v>
      </c>
      <c r="G184" t="s">
        <v>525</v>
      </c>
    </row>
    <row r="185" spans="1:7" x14ac:dyDescent="0.35">
      <c r="A185" t="s">
        <v>552</v>
      </c>
      <c r="B185" t="s">
        <v>317</v>
      </c>
      <c r="C185" t="s">
        <v>63</v>
      </c>
      <c r="D185" t="str">
        <f>LEFT(B185,12)</f>
        <v>Fokker FVIIa</v>
      </c>
      <c r="E185" t="str">
        <f>MID(B185,14,100)</f>
        <v>KLM</v>
      </c>
      <c r="F185" s="3">
        <v>0</v>
      </c>
      <c r="G185" t="s">
        <v>516</v>
      </c>
    </row>
    <row r="186" spans="1:7" x14ac:dyDescent="0.35">
      <c r="A186" t="s">
        <v>552</v>
      </c>
      <c r="B186" t="s">
        <v>62</v>
      </c>
      <c r="C186" t="s">
        <v>63</v>
      </c>
      <c r="D186" t="str">
        <f>LEFT(B186,12)</f>
        <v>Fokker FVIIb</v>
      </c>
      <c r="E186" t="str">
        <f>MID(B186,14,100)</f>
        <v>Modern AVC</v>
      </c>
      <c r="F186" s="3">
        <v>0</v>
      </c>
      <c r="G186" t="s">
        <v>525</v>
      </c>
    </row>
    <row r="187" spans="1:7" x14ac:dyDescent="0.35">
      <c r="A187" t="s">
        <v>552</v>
      </c>
      <c r="B187" t="s">
        <v>64</v>
      </c>
      <c r="C187" t="s">
        <v>63</v>
      </c>
      <c r="D187" t="str">
        <f>LEFT(B187,12)</f>
        <v>Fokker FVIIb</v>
      </c>
      <c r="E187" t="str">
        <f>MID(B187,14,100)</f>
        <v>Modern Generic</v>
      </c>
      <c r="F187" s="3">
        <v>0</v>
      </c>
      <c r="G187" t="s">
        <v>525</v>
      </c>
    </row>
    <row r="188" spans="1:7" x14ac:dyDescent="0.35">
      <c r="A188" t="s">
        <v>552</v>
      </c>
      <c r="B188" t="s">
        <v>65</v>
      </c>
      <c r="C188" t="s">
        <v>63</v>
      </c>
      <c r="D188" t="str">
        <f>LEFT(B188,12)</f>
        <v>Fokker FVIIb</v>
      </c>
      <c r="E188" t="str">
        <f>MID(B188,14,100)</f>
        <v>Modern SC</v>
      </c>
      <c r="F188" s="3">
        <v>0</v>
      </c>
      <c r="G188" t="s">
        <v>525</v>
      </c>
    </row>
    <row r="189" spans="1:7" x14ac:dyDescent="0.35">
      <c r="A189" t="s">
        <v>552</v>
      </c>
      <c r="B189" t="s">
        <v>66</v>
      </c>
      <c r="C189" t="s">
        <v>63</v>
      </c>
      <c r="D189" t="str">
        <f>LEFT(B189,12)</f>
        <v>Fokker FVIIb</v>
      </c>
      <c r="E189" t="str">
        <f>MID(B189,14,100)</f>
        <v>Modern Littoria</v>
      </c>
      <c r="F189" s="3">
        <v>0</v>
      </c>
      <c r="G189" t="s">
        <v>525</v>
      </c>
    </row>
    <row r="190" spans="1:7" x14ac:dyDescent="0.35">
      <c r="A190" t="s">
        <v>552</v>
      </c>
      <c r="B190" t="s">
        <v>67</v>
      </c>
      <c r="C190" t="s">
        <v>63</v>
      </c>
      <c r="D190" t="str">
        <f>LEFT(B190,12)</f>
        <v>Fokker FVIIb</v>
      </c>
      <c r="E190" t="str">
        <f>MID(B190,14,100)</f>
        <v>Modern Sabena</v>
      </c>
      <c r="F190" s="3">
        <v>0</v>
      </c>
      <c r="G190" t="s">
        <v>525</v>
      </c>
    </row>
    <row r="191" spans="1:7" x14ac:dyDescent="0.35">
      <c r="A191" t="s">
        <v>552</v>
      </c>
      <c r="B191" t="s">
        <v>68</v>
      </c>
      <c r="C191" t="s">
        <v>63</v>
      </c>
      <c r="D191" t="str">
        <f>LEFT(B191,12)</f>
        <v>Fokker FVIIb</v>
      </c>
      <c r="E191" t="str">
        <f>MID(B191,14,100)</f>
        <v>Modern LAPE</v>
      </c>
      <c r="F191" s="3">
        <v>0</v>
      </c>
      <c r="G191" t="s">
        <v>525</v>
      </c>
    </row>
    <row r="192" spans="1:7" x14ac:dyDescent="0.35">
      <c r="A192" t="s">
        <v>552</v>
      </c>
      <c r="B192" t="s">
        <v>69</v>
      </c>
      <c r="C192" t="s">
        <v>63</v>
      </c>
      <c r="D192" t="str">
        <f>LEFT(B192,12)</f>
        <v>Fokker FVIIb</v>
      </c>
      <c r="E192" t="str">
        <f>MID(B192,14,100)</f>
        <v>Modern XAC</v>
      </c>
      <c r="F192" s="3">
        <v>0</v>
      </c>
      <c r="G192" t="s">
        <v>525</v>
      </c>
    </row>
    <row r="193" spans="1:7" x14ac:dyDescent="0.35">
      <c r="A193" t="s">
        <v>552</v>
      </c>
      <c r="B193" t="s">
        <v>70</v>
      </c>
      <c r="C193" t="s">
        <v>63</v>
      </c>
      <c r="D193" t="str">
        <f>LEFT(B193,12)</f>
        <v>Fokker FVIIb</v>
      </c>
      <c r="E193" t="str">
        <f>MID(B193,14,100)</f>
        <v>Modern KLM</v>
      </c>
      <c r="F193" s="3">
        <v>0</v>
      </c>
      <c r="G193" t="s">
        <v>525</v>
      </c>
    </row>
    <row r="194" spans="1:7" x14ac:dyDescent="0.35">
      <c r="A194" t="s">
        <v>552</v>
      </c>
      <c r="B194" t="s">
        <v>315</v>
      </c>
      <c r="C194" t="s">
        <v>63</v>
      </c>
      <c r="D194" t="str">
        <f>LEFT(B194,12)</f>
        <v>Fokker FVIIb</v>
      </c>
      <c r="E194" t="str">
        <f>MID(B194,14,100)</f>
        <v>Old Floats FR</v>
      </c>
      <c r="F194" s="3">
        <v>0</v>
      </c>
      <c r="G194" t="s">
        <v>525</v>
      </c>
    </row>
    <row r="195" spans="1:7" x14ac:dyDescent="0.35">
      <c r="A195" t="s">
        <v>552</v>
      </c>
      <c r="B195" t="s">
        <v>226</v>
      </c>
      <c r="C195" t="s">
        <v>63</v>
      </c>
      <c r="D195" t="str">
        <f>LEFT(B195,13)</f>
        <v xml:space="preserve">Fokker FVIIb </v>
      </c>
      <c r="E195" t="str">
        <f>MID(B195,14,100)</f>
        <v>Old SC</v>
      </c>
      <c r="F195" s="3">
        <v>0</v>
      </c>
      <c r="G195" t="s">
        <v>525</v>
      </c>
    </row>
    <row r="196" spans="1:7" x14ac:dyDescent="0.35">
      <c r="A196" t="s">
        <v>552</v>
      </c>
      <c r="B196" t="s">
        <v>444</v>
      </c>
      <c r="C196" t="s">
        <v>63</v>
      </c>
      <c r="D196" t="str">
        <f>LEFT(B196,13)</f>
        <v xml:space="preserve">Fokker FVIIb </v>
      </c>
      <c r="E196" t="str">
        <f>MID(B196,14,100)</f>
        <v>Old Skis JF</v>
      </c>
      <c r="F196" s="3">
        <v>0</v>
      </c>
      <c r="G196" t="s">
        <v>525</v>
      </c>
    </row>
    <row r="197" spans="1:7" x14ac:dyDescent="0.35">
      <c r="A197" t="s">
        <v>553</v>
      </c>
      <c r="B197" t="s">
        <v>288</v>
      </c>
      <c r="C197" t="s">
        <v>12</v>
      </c>
      <c r="D197" t="str">
        <f>LEFT(B197,13)</f>
        <v>Ford-Trimotor</v>
      </c>
      <c r="E197" t="str">
        <f>MID(B197,17,100)</f>
        <v>NewGuinea</v>
      </c>
      <c r="F197" s="3">
        <v>0</v>
      </c>
      <c r="G197" t="s">
        <v>525</v>
      </c>
    </row>
    <row r="198" spans="1:7" x14ac:dyDescent="0.35">
      <c r="A198" t="s">
        <v>553</v>
      </c>
      <c r="B198" t="s">
        <v>289</v>
      </c>
      <c r="C198" t="s">
        <v>12</v>
      </c>
      <c r="D198" t="str">
        <f>LEFT(B198,13)</f>
        <v>Ford-Trimotor</v>
      </c>
      <c r="E198" t="str">
        <f>MID(B198,17,100)</f>
        <v>BlackFord</v>
      </c>
      <c r="F198" s="3">
        <v>0</v>
      </c>
      <c r="G198" t="s">
        <v>525</v>
      </c>
    </row>
    <row r="199" spans="1:7" x14ac:dyDescent="0.35">
      <c r="A199" t="s">
        <v>553</v>
      </c>
      <c r="B199" t="s">
        <v>290</v>
      </c>
      <c r="C199" t="s">
        <v>12</v>
      </c>
      <c r="D199" t="str">
        <f>LEFT(B199,13)</f>
        <v>Ford-Trimotor</v>
      </c>
      <c r="E199" t="str">
        <f>MID(B199,17,100)</f>
        <v>EmeraldHarbor</v>
      </c>
      <c r="F199" s="3">
        <v>0</v>
      </c>
      <c r="G199" t="s">
        <v>525</v>
      </c>
    </row>
    <row r="200" spans="1:7" x14ac:dyDescent="0.35">
      <c r="A200" t="s">
        <v>553</v>
      </c>
      <c r="B200" t="s">
        <v>291</v>
      </c>
      <c r="C200" t="s">
        <v>12</v>
      </c>
      <c r="D200" t="str">
        <f>LEFT(B200,13)</f>
        <v>Ford-Trimotor</v>
      </c>
      <c r="E200" t="str">
        <f>MID(B200,17,100)</f>
        <v>WorldTravel</v>
      </c>
      <c r="F200" s="3">
        <v>0</v>
      </c>
      <c r="G200" t="s">
        <v>525</v>
      </c>
    </row>
    <row r="201" spans="1:7" x14ac:dyDescent="0.35">
      <c r="A201" t="s">
        <v>553</v>
      </c>
      <c r="B201" t="s">
        <v>292</v>
      </c>
      <c r="C201" t="s">
        <v>12</v>
      </c>
      <c r="D201" t="str">
        <f>LEFT(B201,13)</f>
        <v>Ford-Trimotor</v>
      </c>
      <c r="E201" t="str">
        <f>MID(B201,17,100)</f>
        <v>SpanishRepublic</v>
      </c>
      <c r="F201" s="3">
        <v>0</v>
      </c>
      <c r="G201" t="s">
        <v>525</v>
      </c>
    </row>
    <row r="202" spans="1:7" x14ac:dyDescent="0.35">
      <c r="A202" t="s">
        <v>553</v>
      </c>
      <c r="B202" t="s">
        <v>323</v>
      </c>
      <c r="C202" t="s">
        <v>12</v>
      </c>
      <c r="D202" t="str">
        <f>LEFT(B202,20)</f>
        <v>Ford-Trimotor-floats</v>
      </c>
      <c r="E202" t="str">
        <f>MID(B202,24,100)</f>
        <v>SpanishRepublic</v>
      </c>
      <c r="F202" s="3">
        <v>0</v>
      </c>
      <c r="G202" t="s">
        <v>525</v>
      </c>
    </row>
    <row r="203" spans="1:7" x14ac:dyDescent="0.35">
      <c r="A203" t="s">
        <v>553</v>
      </c>
      <c r="B203" t="s">
        <v>324</v>
      </c>
      <c r="C203" t="s">
        <v>12</v>
      </c>
      <c r="D203" t="str">
        <f>LEFT(B203,20)</f>
        <v>Ford-Trimotor-floats</v>
      </c>
      <c r="E203" t="str">
        <f>MID(B203,24,100)</f>
        <v>NewGuinea</v>
      </c>
      <c r="F203" s="3">
        <v>0</v>
      </c>
      <c r="G203" t="s">
        <v>525</v>
      </c>
    </row>
    <row r="204" spans="1:7" x14ac:dyDescent="0.35">
      <c r="A204" t="s">
        <v>553</v>
      </c>
      <c r="B204" t="s">
        <v>325</v>
      </c>
      <c r="C204" t="s">
        <v>12</v>
      </c>
      <c r="D204" t="str">
        <f>LEFT(B204,20)</f>
        <v>Ford-Trimotor-floats</v>
      </c>
      <c r="E204" t="str">
        <f>MID(B204,24,100)</f>
        <v>BlackFord</v>
      </c>
      <c r="F204" s="3">
        <v>0</v>
      </c>
      <c r="G204" t="s">
        <v>525</v>
      </c>
    </row>
    <row r="205" spans="1:7" x14ac:dyDescent="0.35">
      <c r="A205" t="s">
        <v>553</v>
      </c>
      <c r="B205" t="s">
        <v>326</v>
      </c>
      <c r="C205" t="s">
        <v>12</v>
      </c>
      <c r="D205" t="str">
        <f>LEFT(B205,20)</f>
        <v>Ford-Trimotor-floats</v>
      </c>
      <c r="E205" t="str">
        <f>MID(B205,24,100)</f>
        <v>EmeraldHarbor</v>
      </c>
      <c r="F205" s="3">
        <v>0</v>
      </c>
      <c r="G205" t="s">
        <v>525</v>
      </c>
    </row>
    <row r="206" spans="1:7" x14ac:dyDescent="0.35">
      <c r="A206" t="s">
        <v>553</v>
      </c>
      <c r="B206" t="s">
        <v>327</v>
      </c>
      <c r="C206" t="s">
        <v>12</v>
      </c>
      <c r="D206" t="str">
        <f>LEFT(B206,20)</f>
        <v>Ford-Trimotor-floats</v>
      </c>
      <c r="E206" t="str">
        <f>MID(B206,24,100)</f>
        <v>WorldTravel</v>
      </c>
      <c r="F206" s="3">
        <v>0</v>
      </c>
      <c r="G206" t="s">
        <v>525</v>
      </c>
    </row>
    <row r="207" spans="1:7" x14ac:dyDescent="0.35">
      <c r="A207" t="s">
        <v>553</v>
      </c>
      <c r="B207" t="s">
        <v>266</v>
      </c>
      <c r="C207" t="s">
        <v>12</v>
      </c>
      <c r="D207" t="str">
        <f>LEFT(B207,18)</f>
        <v>Ford-Trimotor-skis</v>
      </c>
      <c r="E207" t="str">
        <f>MID(B207,22,100)</f>
        <v>EmeraldHarbor</v>
      </c>
      <c r="F207" s="3">
        <v>0</v>
      </c>
      <c r="G207" t="s">
        <v>525</v>
      </c>
    </row>
    <row r="208" spans="1:7" x14ac:dyDescent="0.35">
      <c r="A208" t="s">
        <v>553</v>
      </c>
      <c r="B208" t="s">
        <v>267</v>
      </c>
      <c r="C208" t="s">
        <v>12</v>
      </c>
      <c r="D208" t="str">
        <f>LEFT(B208,18)</f>
        <v>Ford-Trimotor-skis</v>
      </c>
      <c r="E208" t="str">
        <f>MID(B208,22,100)</f>
        <v>SpanishRepublic</v>
      </c>
      <c r="F208" s="3">
        <v>0</v>
      </c>
      <c r="G208" t="s">
        <v>525</v>
      </c>
    </row>
    <row r="209" spans="1:7" x14ac:dyDescent="0.35">
      <c r="A209" t="s">
        <v>553</v>
      </c>
      <c r="B209" t="s">
        <v>268</v>
      </c>
      <c r="C209" t="s">
        <v>12</v>
      </c>
      <c r="D209" t="str">
        <f>LEFT(B209,18)</f>
        <v>Ford-Trimotor-skis</v>
      </c>
      <c r="E209" t="str">
        <f>MID(B209,22,100)</f>
        <v>WorldTravel</v>
      </c>
      <c r="F209" s="3">
        <v>0</v>
      </c>
      <c r="G209" t="s">
        <v>525</v>
      </c>
    </row>
    <row r="210" spans="1:7" x14ac:dyDescent="0.35">
      <c r="A210" t="s">
        <v>553</v>
      </c>
      <c r="B210" t="s">
        <v>269</v>
      </c>
      <c r="C210" t="s">
        <v>12</v>
      </c>
      <c r="D210" t="str">
        <f>LEFT(B210,18)</f>
        <v>Ford-Trimotor-skis</v>
      </c>
      <c r="E210" t="str">
        <f>MID(B210,22,100)</f>
        <v>BlackFord</v>
      </c>
      <c r="F210" s="3">
        <v>0</v>
      </c>
      <c r="G210" t="s">
        <v>525</v>
      </c>
    </row>
    <row r="211" spans="1:7" x14ac:dyDescent="0.35">
      <c r="A211" t="s">
        <v>553</v>
      </c>
      <c r="B211" t="s">
        <v>270</v>
      </c>
      <c r="C211" t="s">
        <v>12</v>
      </c>
      <c r="D211" t="str">
        <f>LEFT(B211,18)</f>
        <v>Ford-Trimotor-skis</v>
      </c>
      <c r="E211" t="str">
        <f>MID(B211,22,100)</f>
        <v>NewGuinea</v>
      </c>
      <c r="F211" s="3">
        <v>0</v>
      </c>
      <c r="G211" t="s">
        <v>525</v>
      </c>
    </row>
    <row r="212" spans="1:7" x14ac:dyDescent="0.35">
      <c r="A212" t="str">
        <f>CONCATENATE("FS24 Aviators ",D212)</f>
        <v>FS24 Aviators Gee Bee R2</v>
      </c>
      <c r="B212" t="s">
        <v>233</v>
      </c>
      <c r="C212" t="s">
        <v>12</v>
      </c>
      <c r="D212" t="str">
        <f>LEFT(B212,10)</f>
        <v>Gee Bee R2</v>
      </c>
      <c r="E212" t="str">
        <f>MID(B212,12,100)</f>
        <v>Xbox Aviators Club Livery</v>
      </c>
      <c r="F212" s="3">
        <v>0</v>
      </c>
      <c r="G212" t="s">
        <v>516</v>
      </c>
    </row>
    <row r="213" spans="1:7" x14ac:dyDescent="0.35">
      <c r="A213" t="str">
        <f>CONCATENATE("FS24 Aviators ",D213)</f>
        <v>FS24 Aviators Gee Bee R2</v>
      </c>
      <c r="B213" t="s">
        <v>234</v>
      </c>
      <c r="C213" t="s">
        <v>12</v>
      </c>
      <c r="D213" t="str">
        <f>LEFT(B213,10)</f>
        <v>Gee Bee R2</v>
      </c>
      <c r="E213" t="str">
        <f>MID(B213,12,100)</f>
        <v>NR2101</v>
      </c>
      <c r="F213" s="3">
        <v>0</v>
      </c>
      <c r="G213" t="s">
        <v>516</v>
      </c>
    </row>
    <row r="214" spans="1:7" x14ac:dyDescent="0.35">
      <c r="A214" t="str">
        <f>CONCATENATE("FS24 Aviators ",D214)</f>
        <v>FS24 Aviators Gee Bee R2</v>
      </c>
      <c r="B214" t="s">
        <v>235</v>
      </c>
      <c r="C214" t="s">
        <v>12</v>
      </c>
      <c r="D214" t="str">
        <f>LEFT(B214,10)</f>
        <v>Gee Bee R2</v>
      </c>
      <c r="E214" t="str">
        <f>MID(B214,12,100)</f>
        <v>Aviators Club Livery</v>
      </c>
      <c r="F214" s="3">
        <v>0</v>
      </c>
      <c r="G214" t="s">
        <v>516</v>
      </c>
    </row>
    <row r="215" spans="1:7" x14ac:dyDescent="0.35">
      <c r="A215" t="str">
        <f>CONCATENATE("FS24 Aviators ",D215)</f>
        <v xml:space="preserve">FS24 Aviators Gee Bee Z </v>
      </c>
      <c r="B215" t="s">
        <v>141</v>
      </c>
      <c r="C215" t="s">
        <v>12</v>
      </c>
      <c r="D215" t="str">
        <f>LEFT(B215,10)</f>
        <v xml:space="preserve">Gee Bee Z </v>
      </c>
      <c r="E215" t="str">
        <f>MID(B215,11,100)</f>
        <v>Xbox Aviators Club Livery</v>
      </c>
      <c r="F215" s="3">
        <v>0</v>
      </c>
      <c r="G215" t="s">
        <v>516</v>
      </c>
    </row>
    <row r="216" spans="1:7" x14ac:dyDescent="0.35">
      <c r="A216" t="str">
        <f>CONCATENATE("FS24 Aviators ",D216)</f>
        <v xml:space="preserve">FS24 Aviators Gee Bee Z </v>
      </c>
      <c r="B216" t="s">
        <v>142</v>
      </c>
      <c r="C216" t="s">
        <v>12</v>
      </c>
      <c r="D216" t="str">
        <f>LEFT(B216,10)</f>
        <v xml:space="preserve">Gee Bee Z </v>
      </c>
      <c r="E216" t="str">
        <f>MID(B216,11,100)</f>
        <v>Aviators Club Livery</v>
      </c>
      <c r="F216" s="3">
        <v>0</v>
      </c>
      <c r="G216" t="s">
        <v>516</v>
      </c>
    </row>
    <row r="217" spans="1:7" x14ac:dyDescent="0.35">
      <c r="A217" t="str">
        <f>CONCATENATE("FS24 Aviators ",D217)</f>
        <v xml:space="preserve">FS24 Aviators Gee Bee Z </v>
      </c>
      <c r="B217" t="s">
        <v>143</v>
      </c>
      <c r="C217" t="s">
        <v>12</v>
      </c>
      <c r="D217" t="str">
        <f>LEFT(B217,10)</f>
        <v xml:space="preserve">Gee Bee Z </v>
      </c>
      <c r="E217" t="str">
        <f>MID(B217,11,100)</f>
        <v>NR77V</v>
      </c>
      <c r="F217" s="3">
        <v>0</v>
      </c>
      <c r="G217" t="s">
        <v>516</v>
      </c>
    </row>
    <row r="218" spans="1:7" x14ac:dyDescent="0.35">
      <c r="A218" t="s">
        <v>554</v>
      </c>
      <c r="B218" t="s">
        <v>15</v>
      </c>
      <c r="C218" t="s">
        <v>12</v>
      </c>
      <c r="D218" t="str">
        <f>LEFT(B218,12)</f>
        <v>Junkers F13</v>
      </c>
      <c r="E218" t="s">
        <v>520</v>
      </c>
      <c r="F218" s="3">
        <v>0</v>
      </c>
      <c r="G218" t="s">
        <v>516</v>
      </c>
    </row>
    <row r="219" spans="1:7" x14ac:dyDescent="0.35">
      <c r="A219" t="s">
        <v>554</v>
      </c>
      <c r="B219" t="s">
        <v>16</v>
      </c>
      <c r="C219" t="s">
        <v>12</v>
      </c>
      <c r="D219" t="str">
        <f>LEFT(B219,12)</f>
        <v xml:space="preserve">Junkers F13 </v>
      </c>
      <c r="E219" t="str">
        <f>MID(B219,13,100)</f>
        <v>Xbox Aviators Club Livery</v>
      </c>
      <c r="F219" s="3">
        <v>0</v>
      </c>
      <c r="G219" t="s">
        <v>516</v>
      </c>
    </row>
    <row r="220" spans="1:7" x14ac:dyDescent="0.35">
      <c r="A220" t="s">
        <v>554</v>
      </c>
      <c r="B220" t="s">
        <v>17</v>
      </c>
      <c r="C220" t="s">
        <v>12</v>
      </c>
      <c r="D220" t="str">
        <f>LEFT(B220,12)</f>
        <v xml:space="preserve">Junkers F13 </v>
      </c>
      <c r="E220" t="str">
        <f>MID(B220,13,100)</f>
        <v>Aviators Club Livery</v>
      </c>
      <c r="F220" s="3">
        <v>0</v>
      </c>
      <c r="G220" t="s">
        <v>516</v>
      </c>
    </row>
    <row r="221" spans="1:7" x14ac:dyDescent="0.35">
      <c r="A221" t="s">
        <v>554</v>
      </c>
      <c r="B221" t="s">
        <v>125</v>
      </c>
      <c r="C221" t="s">
        <v>12</v>
      </c>
      <c r="D221" t="str">
        <f>LEFT(B221,18)</f>
        <v>Junkers F13 Floats</v>
      </c>
      <c r="E221" t="s">
        <v>520</v>
      </c>
      <c r="F221" s="3">
        <v>0</v>
      </c>
      <c r="G221" t="s">
        <v>516</v>
      </c>
    </row>
    <row r="222" spans="1:7" x14ac:dyDescent="0.35">
      <c r="A222" t="s">
        <v>554</v>
      </c>
      <c r="B222" t="s">
        <v>126</v>
      </c>
      <c r="C222" t="s">
        <v>12</v>
      </c>
      <c r="D222" t="str">
        <f>LEFT(B222,18)</f>
        <v>Junkers F13 Floats</v>
      </c>
      <c r="E222" t="str">
        <f>MID(B222,20,100)</f>
        <v>Aviators Club Livery</v>
      </c>
      <c r="F222" s="3">
        <v>0</v>
      </c>
      <c r="G222" t="s">
        <v>516</v>
      </c>
    </row>
    <row r="223" spans="1:7" x14ac:dyDescent="0.35">
      <c r="A223" t="s">
        <v>554</v>
      </c>
      <c r="B223" t="s">
        <v>127</v>
      </c>
      <c r="C223" t="s">
        <v>12</v>
      </c>
      <c r="D223" t="str">
        <f>LEFT(B223,18)</f>
        <v>Junkers F13 Floats</v>
      </c>
      <c r="E223" t="str">
        <f>MID(B223,20,100)</f>
        <v>Xbox Aviators Club Livery</v>
      </c>
      <c r="F223" s="3">
        <v>0</v>
      </c>
      <c r="G223" t="s">
        <v>516</v>
      </c>
    </row>
    <row r="224" spans="1:7" x14ac:dyDescent="0.35">
      <c r="A224" t="s">
        <v>554</v>
      </c>
      <c r="B224" t="s">
        <v>94</v>
      </c>
      <c r="C224" t="s">
        <v>12</v>
      </c>
      <c r="D224" t="str">
        <f>LEFT(B224,18)</f>
        <v>Junkers F13 Modern</v>
      </c>
      <c r="E224" t="str">
        <f>MID(B224,20,100)</f>
        <v>Xbox Aviators Club Livery</v>
      </c>
      <c r="F224" s="3">
        <v>0</v>
      </c>
      <c r="G224" t="s">
        <v>516</v>
      </c>
    </row>
    <row r="225" spans="1:7" x14ac:dyDescent="0.35">
      <c r="A225" t="s">
        <v>554</v>
      </c>
      <c r="B225" t="s">
        <v>95</v>
      </c>
      <c r="C225" t="s">
        <v>12</v>
      </c>
      <c r="D225" t="str">
        <f>LEFT(B225,18)</f>
        <v>Junkers F13 Modern</v>
      </c>
      <c r="E225" t="str">
        <f>MID(B225,20,100)</f>
        <v>Aviators Club Livery</v>
      </c>
      <c r="F225" s="3">
        <v>0</v>
      </c>
      <c r="G225" t="s">
        <v>516</v>
      </c>
    </row>
    <row r="226" spans="1:7" x14ac:dyDescent="0.35">
      <c r="A226" t="s">
        <v>554</v>
      </c>
      <c r="B226" t="s">
        <v>96</v>
      </c>
      <c r="C226" t="s">
        <v>12</v>
      </c>
      <c r="D226" t="str">
        <f>LEFT(B226,18)</f>
        <v>Junkers F13 Modern</v>
      </c>
      <c r="E226" t="s">
        <v>520</v>
      </c>
      <c r="F226" s="3">
        <v>0</v>
      </c>
      <c r="G226" t="s">
        <v>516</v>
      </c>
    </row>
    <row r="227" spans="1:7" x14ac:dyDescent="0.35">
      <c r="A227" t="s">
        <v>554</v>
      </c>
      <c r="B227" t="s">
        <v>304</v>
      </c>
      <c r="C227" t="s">
        <v>12</v>
      </c>
      <c r="D227" t="str">
        <f>LEFT(B227,20)</f>
        <v>Junkers F13 Skis</v>
      </c>
      <c r="E227" t="s">
        <v>520</v>
      </c>
      <c r="F227" s="3">
        <v>0</v>
      </c>
      <c r="G227" t="s">
        <v>516</v>
      </c>
    </row>
    <row r="228" spans="1:7" x14ac:dyDescent="0.35">
      <c r="A228" t="s">
        <v>554</v>
      </c>
      <c r="B228" t="s">
        <v>305</v>
      </c>
      <c r="C228" t="s">
        <v>12</v>
      </c>
      <c r="D228" t="str">
        <f>LEFT(B228,16)</f>
        <v>Junkers F13 Skis</v>
      </c>
      <c r="E228" t="str">
        <f>MID(B228,18,100)</f>
        <v>Aviators Club Livery</v>
      </c>
      <c r="F228" s="3">
        <v>0</v>
      </c>
      <c r="G228" t="s">
        <v>516</v>
      </c>
    </row>
    <row r="229" spans="1:7" x14ac:dyDescent="0.35">
      <c r="A229" t="s">
        <v>554</v>
      </c>
      <c r="B229" t="s">
        <v>306</v>
      </c>
      <c r="C229" t="s">
        <v>12</v>
      </c>
      <c r="D229" t="str">
        <f>LEFT(B229,16)</f>
        <v>Junkers F13 Skis</v>
      </c>
      <c r="E229" t="str">
        <f>MID(B229,18,100)</f>
        <v>Xbox Aviators Club Livery</v>
      </c>
      <c r="F229" s="3">
        <v>0</v>
      </c>
      <c r="G229" t="s">
        <v>516</v>
      </c>
    </row>
    <row r="230" spans="1:7" x14ac:dyDescent="0.35">
      <c r="A230" t="s">
        <v>555</v>
      </c>
      <c r="B230" t="s">
        <v>136</v>
      </c>
      <c r="C230" t="s">
        <v>12</v>
      </c>
      <c r="D230" t="str">
        <f>LEFT(B230,13)</f>
        <v>Junkers Ju 52</v>
      </c>
      <c r="E230" t="str">
        <f>MID(B230,15,100)</f>
        <v>Livery Xbox Aviators Club</v>
      </c>
      <c r="F230" s="3">
        <v>0</v>
      </c>
      <c r="G230" t="s">
        <v>525</v>
      </c>
    </row>
    <row r="231" spans="1:7" x14ac:dyDescent="0.35">
      <c r="A231" t="s">
        <v>555</v>
      </c>
      <c r="B231" t="s">
        <v>137</v>
      </c>
      <c r="C231" t="s">
        <v>12</v>
      </c>
      <c r="D231" t="str">
        <f>LEFT(B231,13)</f>
        <v>Junkers Ju 52</v>
      </c>
      <c r="E231" t="str">
        <f>MID(B231,15,100)</f>
        <v>Livery Aviators Club</v>
      </c>
      <c r="F231" s="3">
        <v>0</v>
      </c>
      <c r="G231" t="s">
        <v>525</v>
      </c>
    </row>
    <row r="232" spans="1:7" x14ac:dyDescent="0.35">
      <c r="A232" t="s">
        <v>555</v>
      </c>
      <c r="B232" t="s">
        <v>318</v>
      </c>
      <c r="C232" t="s">
        <v>12</v>
      </c>
      <c r="D232" t="str">
        <f>LEFT(B232,20)</f>
        <v>Junkers Ju 52 Floats</v>
      </c>
      <c r="E232" t="str">
        <f>MID(B232,22,100)</f>
        <v>Livery 02</v>
      </c>
      <c r="F232" s="3">
        <v>0</v>
      </c>
      <c r="G232" t="s">
        <v>525</v>
      </c>
    </row>
    <row r="233" spans="1:7" x14ac:dyDescent="0.35">
      <c r="A233" t="s">
        <v>555</v>
      </c>
      <c r="B233" t="s">
        <v>320</v>
      </c>
      <c r="C233" t="s">
        <v>12</v>
      </c>
      <c r="D233" t="str">
        <f>LEFT(B233,20)</f>
        <v>Junkers Ju 52 Floats</v>
      </c>
      <c r="E233" t="str">
        <f>MID(B233,22,100)</f>
        <v>Livery 01</v>
      </c>
      <c r="F233" s="3">
        <v>0</v>
      </c>
      <c r="G233" t="s">
        <v>525</v>
      </c>
    </row>
    <row r="234" spans="1:7" x14ac:dyDescent="0.35">
      <c r="A234" t="s">
        <v>555</v>
      </c>
      <c r="B234" t="s">
        <v>229</v>
      </c>
      <c r="C234" t="s">
        <v>12</v>
      </c>
      <c r="D234" t="str">
        <f>LEFT(B234,18)</f>
        <v>Junkers Ju 52 Skis</v>
      </c>
      <c r="E234" t="str">
        <f>MID(B234,20,100)</f>
        <v>Livery 02</v>
      </c>
      <c r="F234" s="3">
        <v>0</v>
      </c>
      <c r="G234" t="s">
        <v>525</v>
      </c>
    </row>
    <row r="235" spans="1:7" x14ac:dyDescent="0.35">
      <c r="A235" t="s">
        <v>555</v>
      </c>
      <c r="B235" t="s">
        <v>231</v>
      </c>
      <c r="C235" t="s">
        <v>12</v>
      </c>
      <c r="D235" t="str">
        <f>LEFT(B235,18)</f>
        <v>Junkers Ju 52 Skis</v>
      </c>
      <c r="E235" t="str">
        <f>MID(B235,20,100)</f>
        <v>Livery 01</v>
      </c>
      <c r="F235" s="3">
        <v>0</v>
      </c>
      <c r="G235" t="s">
        <v>525</v>
      </c>
    </row>
    <row r="236" spans="1:7" x14ac:dyDescent="0.35">
      <c r="A236" t="s">
        <v>555</v>
      </c>
      <c r="B236" t="s">
        <v>273</v>
      </c>
      <c r="C236" t="s">
        <v>12</v>
      </c>
      <c r="D236" t="str">
        <f>LEFT(B236,20)</f>
        <v>Junkers Ju 52 Wheels</v>
      </c>
      <c r="E236" t="str">
        <f>MID(B236,22,100)</f>
        <v>Livery 04</v>
      </c>
      <c r="F236" s="3">
        <v>0</v>
      </c>
      <c r="G236" t="s">
        <v>525</v>
      </c>
    </row>
    <row r="237" spans="1:7" x14ac:dyDescent="0.35">
      <c r="A237" t="s">
        <v>555</v>
      </c>
      <c r="B237" t="s">
        <v>275</v>
      </c>
      <c r="C237" t="s">
        <v>12</v>
      </c>
      <c r="D237" t="str">
        <f>LEFT(B237,20)</f>
        <v>Junkers Ju 52 Wheels</v>
      </c>
      <c r="E237" t="str">
        <f>MID(B237,22,100)</f>
        <v>Livery 01</v>
      </c>
      <c r="F237" s="3">
        <v>0</v>
      </c>
      <c r="G237" t="s">
        <v>525</v>
      </c>
    </row>
    <row r="238" spans="1:7" x14ac:dyDescent="0.35">
      <c r="A238" t="s">
        <v>555</v>
      </c>
      <c r="B238" t="s">
        <v>276</v>
      </c>
      <c r="C238" t="s">
        <v>12</v>
      </c>
      <c r="D238" t="str">
        <f>LEFT(B238,20)</f>
        <v>Junkers Ju 52 Wheels</v>
      </c>
      <c r="E238" t="str">
        <f>MID(B238,22,100)</f>
        <v>Livery 02</v>
      </c>
      <c r="F238" s="3">
        <v>0</v>
      </c>
      <c r="G238" t="s">
        <v>525</v>
      </c>
    </row>
    <row r="239" spans="1:7" x14ac:dyDescent="0.35">
      <c r="A239" t="s">
        <v>555</v>
      </c>
      <c r="B239" t="s">
        <v>277</v>
      </c>
      <c r="C239" t="s">
        <v>12</v>
      </c>
      <c r="D239" t="str">
        <f>LEFT(B239,20)</f>
        <v>Junkers Ju 52 Wheels</v>
      </c>
      <c r="E239" t="str">
        <f>MID(B239,22,100)</f>
        <v>Livery 03</v>
      </c>
      <c r="F239" s="3">
        <v>0</v>
      </c>
      <c r="G239" t="s">
        <v>525</v>
      </c>
    </row>
    <row r="240" spans="1:7" x14ac:dyDescent="0.35">
      <c r="A240" t="s">
        <v>555</v>
      </c>
      <c r="B240" t="s">
        <v>135</v>
      </c>
      <c r="C240" t="s">
        <v>12</v>
      </c>
      <c r="D240" t="str">
        <f>LEFT(B240,16)</f>
        <v xml:space="preserve">Junkers Ju52/3m </v>
      </c>
      <c r="E240" t="str">
        <f>MID(B240,17,100)</f>
        <v>Modern</v>
      </c>
      <c r="F240" s="3">
        <v>0</v>
      </c>
      <c r="G240" t="s">
        <v>525</v>
      </c>
    </row>
    <row r="241" spans="1:7" x14ac:dyDescent="0.35">
      <c r="A241" t="s">
        <v>555</v>
      </c>
      <c r="B241" t="s">
        <v>274</v>
      </c>
      <c r="C241" t="s">
        <v>12</v>
      </c>
      <c r="D241" t="str">
        <f>LEFT(B241,16)</f>
        <v xml:space="preserve">Junkers Ju52/3m </v>
      </c>
      <c r="E241" t="str">
        <f>MID(B241,17,100)</f>
        <v>1939</v>
      </c>
      <c r="F241" s="3">
        <v>0</v>
      </c>
      <c r="G241" t="s">
        <v>525</v>
      </c>
    </row>
    <row r="242" spans="1:7" x14ac:dyDescent="0.35">
      <c r="A242" t="s">
        <v>555</v>
      </c>
      <c r="B242" t="s">
        <v>319</v>
      </c>
      <c r="C242" t="s">
        <v>12</v>
      </c>
      <c r="D242" t="str">
        <f>LEFT(B242,22)</f>
        <v>Junkers Ju52/3m Floats</v>
      </c>
      <c r="E242" t="s">
        <v>520</v>
      </c>
      <c r="F242" s="3">
        <v>0</v>
      </c>
      <c r="G242" t="s">
        <v>525</v>
      </c>
    </row>
    <row r="243" spans="1:7" x14ac:dyDescent="0.35">
      <c r="A243" t="s">
        <v>555</v>
      </c>
      <c r="B243" t="s">
        <v>230</v>
      </c>
      <c r="C243" t="s">
        <v>12</v>
      </c>
      <c r="D243" t="str">
        <f>LEFT(B243,20)</f>
        <v>Junkers Ju52/3m Skis</v>
      </c>
      <c r="E243" t="s">
        <v>520</v>
      </c>
      <c r="F243" s="3">
        <v>0</v>
      </c>
      <c r="G243" t="s">
        <v>525</v>
      </c>
    </row>
    <row r="244" spans="1:7" x14ac:dyDescent="0.35">
      <c r="A244" t="str">
        <f>CONCATENATE("FS24 Aviators ",D244)</f>
        <v>FS24 Aviators Latecoere 631</v>
      </c>
      <c r="B244" t="s">
        <v>187</v>
      </c>
      <c r="C244" t="s">
        <v>12</v>
      </c>
      <c r="D244" t="str">
        <f>LEFT(B244,13)</f>
        <v>Latecoere 631</v>
      </c>
      <c r="E244" t="str">
        <f>MID(B244,15,100)</f>
        <v>04</v>
      </c>
      <c r="F244" s="3">
        <v>0</v>
      </c>
      <c r="G244" t="s">
        <v>524</v>
      </c>
    </row>
    <row r="245" spans="1:7" x14ac:dyDescent="0.35">
      <c r="A245" t="str">
        <f>CONCATENATE("FS24 Aviators ",D245)</f>
        <v>FS24 Aviators Latecoere 631</v>
      </c>
      <c r="B245" t="s">
        <v>188</v>
      </c>
      <c r="C245" t="s">
        <v>12</v>
      </c>
      <c r="D245" t="str">
        <f>LEFT(B245,13)</f>
        <v>Latecoere 631</v>
      </c>
      <c r="E245" t="str">
        <f>MID(B245,15,100)</f>
        <v>T5</v>
      </c>
      <c r="F245" s="3">
        <v>0</v>
      </c>
      <c r="G245" t="s">
        <v>524</v>
      </c>
    </row>
    <row r="246" spans="1:7" x14ac:dyDescent="0.35">
      <c r="A246" t="str">
        <f>CONCATENATE("FS24 Aviators ",D246)</f>
        <v>FS24 Aviators Latecoere 631</v>
      </c>
      <c r="B246" t="s">
        <v>189</v>
      </c>
      <c r="C246" t="s">
        <v>12</v>
      </c>
      <c r="D246" t="str">
        <f>LEFT(B246,13)</f>
        <v>Latecoere 631</v>
      </c>
      <c r="E246" t="str">
        <f>MID(B246,15,100)</f>
        <v>01</v>
      </c>
      <c r="F246" s="3">
        <v>0</v>
      </c>
      <c r="G246" t="s">
        <v>524</v>
      </c>
    </row>
    <row r="247" spans="1:7" x14ac:dyDescent="0.35">
      <c r="A247" t="str">
        <f>CONCATENATE("FS24 Aviators ",D247)</f>
        <v>FS24 Aviators Latecoere 631</v>
      </c>
      <c r="B247" t="s">
        <v>190</v>
      </c>
      <c r="C247" t="s">
        <v>12</v>
      </c>
      <c r="D247" t="str">
        <f>LEFT(B247,13)</f>
        <v>Latecoere 631</v>
      </c>
      <c r="E247" t="str">
        <f>MID(B247,15,100)</f>
        <v>05</v>
      </c>
      <c r="F247" s="3">
        <v>0</v>
      </c>
      <c r="G247" t="s">
        <v>524</v>
      </c>
    </row>
    <row r="248" spans="1:7" x14ac:dyDescent="0.35">
      <c r="A248" t="str">
        <f>CONCATENATE("FS24 Aviators ",D248)</f>
        <v>FS24 Aviators Latecoere 631</v>
      </c>
      <c r="B248" t="s">
        <v>191</v>
      </c>
      <c r="C248" t="s">
        <v>12</v>
      </c>
      <c r="D248" t="str">
        <f>LEFT(B248,13)</f>
        <v>Latecoere 631</v>
      </c>
      <c r="E248" t="str">
        <f>MID(B248,15,100)</f>
        <v>T4</v>
      </c>
      <c r="F248" s="3">
        <v>0</v>
      </c>
      <c r="G248" t="s">
        <v>524</v>
      </c>
    </row>
    <row r="249" spans="1:7" x14ac:dyDescent="0.35">
      <c r="A249" t="str">
        <f>CONCATENATE("FS24 Aviators ",D249)</f>
        <v>FS24 Aviators Latecoere 631</v>
      </c>
      <c r="B249" t="s">
        <v>192</v>
      </c>
      <c r="C249" t="s">
        <v>12</v>
      </c>
      <c r="D249" t="str">
        <f>LEFT(B249,13)</f>
        <v>Latecoere 631</v>
      </c>
      <c r="E249" t="str">
        <f>MID(B249,15,100)</f>
        <v>T1</v>
      </c>
      <c r="F249" s="3">
        <v>0</v>
      </c>
      <c r="G249" t="s">
        <v>524</v>
      </c>
    </row>
    <row r="250" spans="1:7" x14ac:dyDescent="0.35">
      <c r="A250" t="str">
        <f>CONCATENATE("FS24 Aviators ",D250)</f>
        <v>FS24 Aviators Latecoere 631</v>
      </c>
      <c r="B250" t="s">
        <v>193</v>
      </c>
      <c r="C250" t="s">
        <v>12</v>
      </c>
      <c r="D250" t="str">
        <f>LEFT(B250,13)</f>
        <v>Latecoere 631</v>
      </c>
      <c r="E250" t="str">
        <f>MID(B250,15,100)</f>
        <v>06</v>
      </c>
      <c r="F250" s="3">
        <v>0</v>
      </c>
      <c r="G250" t="s">
        <v>524</v>
      </c>
    </row>
    <row r="251" spans="1:7" x14ac:dyDescent="0.35">
      <c r="A251" t="str">
        <f>CONCATENATE("FS24 Aviators ",D251)</f>
        <v>FS24 Aviators Latecoere 631</v>
      </c>
      <c r="B251" t="s">
        <v>194</v>
      </c>
      <c r="C251" t="s">
        <v>12</v>
      </c>
      <c r="D251" t="str">
        <f>LEFT(B251,13)</f>
        <v>Latecoere 631</v>
      </c>
      <c r="E251" t="str">
        <f>MID(B251,15,100)</f>
        <v>08</v>
      </c>
      <c r="F251" s="3">
        <v>0</v>
      </c>
      <c r="G251" t="s">
        <v>524</v>
      </c>
    </row>
    <row r="252" spans="1:7" x14ac:dyDescent="0.35">
      <c r="A252" t="str">
        <f>CONCATENATE("FS24 Aviators ",D252)</f>
        <v>FS24 Aviators Latecoere 631</v>
      </c>
      <c r="B252" t="s">
        <v>195</v>
      </c>
      <c r="C252" t="s">
        <v>12</v>
      </c>
      <c r="D252" t="str">
        <f>LEFT(B252,13)</f>
        <v>Latecoere 631</v>
      </c>
      <c r="E252" t="str">
        <f>MID(B252,15,100)</f>
        <v>03</v>
      </c>
      <c r="F252" s="3">
        <v>0</v>
      </c>
      <c r="G252" t="s">
        <v>524</v>
      </c>
    </row>
    <row r="253" spans="1:7" x14ac:dyDescent="0.35">
      <c r="A253" t="str">
        <f>CONCATENATE("FS24 Aviators ",D253)</f>
        <v>FS24 Aviators Latecoere 631</v>
      </c>
      <c r="B253" t="s">
        <v>196</v>
      </c>
      <c r="C253" t="s">
        <v>12</v>
      </c>
      <c r="D253" t="str">
        <f>LEFT(B253,13)</f>
        <v>Latecoere 631</v>
      </c>
      <c r="E253" t="str">
        <f>MID(B253,15,100)</f>
        <v>T2</v>
      </c>
      <c r="F253" s="3">
        <v>0</v>
      </c>
      <c r="G253" t="s">
        <v>524</v>
      </c>
    </row>
    <row r="254" spans="1:7" x14ac:dyDescent="0.35">
      <c r="A254" t="str">
        <f>CONCATENATE("FS24 Aviators ",D254)</f>
        <v>FS24 Aviators Latecoere 631</v>
      </c>
      <c r="B254" t="s">
        <v>197</v>
      </c>
      <c r="C254" t="s">
        <v>12</v>
      </c>
      <c r="D254" t="str">
        <f>LEFT(B254,13)</f>
        <v>Latecoere 631</v>
      </c>
      <c r="E254" t="str">
        <f>MID(B254,15,100)</f>
        <v>11</v>
      </c>
      <c r="F254" s="3">
        <v>0</v>
      </c>
      <c r="G254" t="s">
        <v>524</v>
      </c>
    </row>
    <row r="255" spans="1:7" x14ac:dyDescent="0.35">
      <c r="A255" t="str">
        <f>CONCATENATE("FS24 Aviators ",D255)</f>
        <v>FS24 Aviators Latecoere 631</v>
      </c>
      <c r="B255" t="s">
        <v>198</v>
      </c>
      <c r="C255" t="s">
        <v>12</v>
      </c>
      <c r="D255" t="str">
        <f>LEFT(B255,13)</f>
        <v>Latecoere 631</v>
      </c>
      <c r="E255" t="str">
        <f>MID(B255,15,100)</f>
        <v>T6</v>
      </c>
      <c r="F255" s="3">
        <v>0</v>
      </c>
      <c r="G255" t="s">
        <v>524</v>
      </c>
    </row>
    <row r="256" spans="1:7" x14ac:dyDescent="0.35">
      <c r="A256" t="str">
        <f>CONCATENATE("FS24 Aviators ",D256)</f>
        <v>FS24 Aviators Latecoere 631</v>
      </c>
      <c r="B256" t="s">
        <v>199</v>
      </c>
      <c r="C256" t="s">
        <v>12</v>
      </c>
      <c r="D256" t="str">
        <f>LEFT(B256,13)</f>
        <v>Latecoere 631</v>
      </c>
      <c r="E256" t="str">
        <f>MID(B256,15,100)</f>
        <v>07</v>
      </c>
      <c r="F256" s="3">
        <v>0</v>
      </c>
      <c r="G256" t="s">
        <v>524</v>
      </c>
    </row>
    <row r="257" spans="1:7" x14ac:dyDescent="0.35">
      <c r="A257" t="str">
        <f>CONCATENATE("FS24 Aviators ",D257)</f>
        <v>FS24 Aviators Latecoere 631</v>
      </c>
      <c r="B257" t="s">
        <v>200</v>
      </c>
      <c r="C257" t="s">
        <v>12</v>
      </c>
      <c r="D257" t="str">
        <f>LEFT(B257,13)</f>
        <v>Latecoere 631</v>
      </c>
      <c r="E257" t="str">
        <f>MID(B257,15,100)</f>
        <v>09</v>
      </c>
      <c r="F257" s="3">
        <v>0</v>
      </c>
      <c r="G257" t="s">
        <v>524</v>
      </c>
    </row>
    <row r="258" spans="1:7" x14ac:dyDescent="0.35">
      <c r="A258" t="str">
        <f>CONCATENATE("FS24 Aviators ",D258)</f>
        <v>FS24 Aviators Latecoere 631</v>
      </c>
      <c r="B258" t="s">
        <v>201</v>
      </c>
      <c r="C258" t="s">
        <v>12</v>
      </c>
      <c r="D258" t="str">
        <f>LEFT(B258,13)</f>
        <v>Latecoere 631</v>
      </c>
      <c r="E258" t="str">
        <f>MID(B258,15,100)</f>
        <v>02</v>
      </c>
      <c r="F258" s="3">
        <v>0</v>
      </c>
      <c r="G258" t="s">
        <v>524</v>
      </c>
    </row>
    <row r="259" spans="1:7" x14ac:dyDescent="0.35">
      <c r="A259" t="str">
        <f>CONCATENATE("FS24 Aviators ",D259)</f>
        <v>FS24 Aviators Latecoere 631</v>
      </c>
      <c r="B259" t="s">
        <v>202</v>
      </c>
      <c r="C259" t="s">
        <v>12</v>
      </c>
      <c r="D259" t="str">
        <f>LEFT(B259,13)</f>
        <v>Latecoere 631</v>
      </c>
      <c r="E259" t="str">
        <f>MID(B259,15,100)</f>
        <v>T3</v>
      </c>
      <c r="F259" s="3">
        <v>0</v>
      </c>
      <c r="G259" t="s">
        <v>524</v>
      </c>
    </row>
    <row r="260" spans="1:7" x14ac:dyDescent="0.35">
      <c r="A260" t="str">
        <f>CONCATENATE("FS24 Aviators ",D260)</f>
        <v>FS24 Aviators Latecoere 631</v>
      </c>
      <c r="B260" t="s">
        <v>203</v>
      </c>
      <c r="C260" t="s">
        <v>12</v>
      </c>
      <c r="D260" t="str">
        <f>LEFT(B260,13)</f>
        <v>Latecoere 631</v>
      </c>
      <c r="E260" t="str">
        <f>MID(B260,15,100)</f>
        <v>10</v>
      </c>
      <c r="F260" s="3">
        <v>0</v>
      </c>
      <c r="G260" t="s">
        <v>524</v>
      </c>
    </row>
    <row r="261" spans="1:7" x14ac:dyDescent="0.35">
      <c r="A261" t="str">
        <f>CONCATENATE("FS24 Aviators ",D261)</f>
        <v>FS24 Aviators Mitsubishi MU2-2B</v>
      </c>
      <c r="B261" t="s">
        <v>255</v>
      </c>
      <c r="C261" t="s">
        <v>12</v>
      </c>
      <c r="D261" t="str">
        <f>LEFT(B261,18)</f>
        <v>Mitsubishi MU2-2B</v>
      </c>
      <c r="E261" t="s">
        <v>520</v>
      </c>
      <c r="F261" s="3">
        <v>0</v>
      </c>
      <c r="G261" t="s">
        <v>517</v>
      </c>
    </row>
    <row r="262" spans="1:7" x14ac:dyDescent="0.35">
      <c r="A262" t="str">
        <f>CONCATENATE("FS24 Aviators ",D262)</f>
        <v xml:space="preserve">FS24 Aviators Mitsubishi MU2-2B </v>
      </c>
      <c r="B262" t="s">
        <v>252</v>
      </c>
      <c r="C262" t="s">
        <v>12</v>
      </c>
      <c r="D262" t="str">
        <f>LEFT(B262,18)</f>
        <v xml:space="preserve">Mitsubishi MU2-2B </v>
      </c>
      <c r="E262" t="str">
        <f>MID(B262,19,100)</f>
        <v>Executive Black</v>
      </c>
      <c r="F262" s="3">
        <v>0</v>
      </c>
      <c r="G262" t="s">
        <v>517</v>
      </c>
    </row>
    <row r="263" spans="1:7" x14ac:dyDescent="0.35">
      <c r="A263" t="str">
        <f>CONCATENATE("FS24 Aviators ",D263)</f>
        <v xml:space="preserve">FS24 Aviators Mitsubishi MU2-2B </v>
      </c>
      <c r="B263" t="s">
        <v>253</v>
      </c>
      <c r="C263" t="s">
        <v>12</v>
      </c>
      <c r="D263" t="str">
        <f>LEFT(B263,18)</f>
        <v xml:space="preserve">Mitsubishi MU2-2B </v>
      </c>
      <c r="E263" t="str">
        <f>MID(B263,19,100)</f>
        <v>Executive White</v>
      </c>
      <c r="F263" s="3">
        <v>0</v>
      </c>
      <c r="G263" t="s">
        <v>517</v>
      </c>
    </row>
    <row r="264" spans="1:7" x14ac:dyDescent="0.35">
      <c r="A264" t="str">
        <f>CONCATENATE("FS24 Aviators ",D264)</f>
        <v xml:space="preserve">FS24 Aviators Mitsubishi MU2-2B </v>
      </c>
      <c r="B264" t="s">
        <v>254</v>
      </c>
      <c r="C264" t="s">
        <v>12</v>
      </c>
      <c r="D264" t="str">
        <f>LEFT(B264,18)</f>
        <v xml:space="preserve">Mitsubishi MU2-2B </v>
      </c>
      <c r="E264" t="str">
        <f>MID(B264,19,100)</f>
        <v>Xbox Aviators Club Livery</v>
      </c>
      <c r="F264" s="3">
        <v>0</v>
      </c>
      <c r="G264" t="s">
        <v>517</v>
      </c>
    </row>
    <row r="265" spans="1:7" x14ac:dyDescent="0.35">
      <c r="A265" t="str">
        <f>CONCATENATE("FS24 Aviators ",D265)</f>
        <v xml:space="preserve">FS24 Aviators Mitsubishi MU2-2B </v>
      </c>
      <c r="B265" t="s">
        <v>256</v>
      </c>
      <c r="C265" t="s">
        <v>12</v>
      </c>
      <c r="D265" t="str">
        <f>LEFT(B265,18)</f>
        <v xml:space="preserve">Mitsubishi MU2-2B </v>
      </c>
      <c r="E265" t="str">
        <f>MID(B265,19,100)</f>
        <v>Aviators Club Livery</v>
      </c>
      <c r="F265" s="3">
        <v>0</v>
      </c>
      <c r="G265" t="s">
        <v>517</v>
      </c>
    </row>
    <row r="266" spans="1:7" x14ac:dyDescent="0.35">
      <c r="A266" t="str">
        <f>CONCATENATE("FS24 Aviators ",D266)</f>
        <v>FS24 Aviators SAAB B17</v>
      </c>
      <c r="B266" t="s">
        <v>308</v>
      </c>
      <c r="C266" t="s">
        <v>12</v>
      </c>
      <c r="D266" t="str">
        <f>LEFT(B266,8)</f>
        <v>SAAB B17</v>
      </c>
      <c r="E266" t="str">
        <f>MID(B266,10,100)</f>
        <v>Imperial Ethiopian Air Force (319)</v>
      </c>
      <c r="F266" s="3">
        <v>0</v>
      </c>
      <c r="G266" t="s">
        <v>523</v>
      </c>
    </row>
    <row r="267" spans="1:7" x14ac:dyDescent="0.35">
      <c r="A267" t="str">
        <f>CONCATENATE("FS24 Aviators ",D267)</f>
        <v>FS24 Aviators SAAB B17</v>
      </c>
      <c r="B267" t="s">
        <v>309</v>
      </c>
      <c r="C267" t="s">
        <v>12</v>
      </c>
      <c r="D267" t="str">
        <f>LEFT(B267,8)</f>
        <v>SAAB B17</v>
      </c>
      <c r="E267" t="str">
        <f>MID(B267,10,100)</f>
        <v>Aviators Club Livery</v>
      </c>
      <c r="F267" s="3">
        <v>0</v>
      </c>
      <c r="G267" t="s">
        <v>523</v>
      </c>
    </row>
    <row r="268" spans="1:7" x14ac:dyDescent="0.35">
      <c r="A268" t="str">
        <f>CONCATENATE("FS24 Aviators ",D268)</f>
        <v>FS24 Aviators SAAB B17</v>
      </c>
      <c r="B268" t="s">
        <v>310</v>
      </c>
      <c r="C268" t="s">
        <v>12</v>
      </c>
      <c r="D268" t="str">
        <f>LEFT(B268,8)</f>
        <v>SAAB B17</v>
      </c>
      <c r="E268" t="str">
        <f>MID(B268,10,100)</f>
        <v>Xbox Aviators Club Livery</v>
      </c>
      <c r="F268" s="3">
        <v>0</v>
      </c>
      <c r="G268" t="s">
        <v>523</v>
      </c>
    </row>
    <row r="269" spans="1:7" x14ac:dyDescent="0.35">
      <c r="A269" t="str">
        <f>CONCATENATE("FS24 Aviators ",D269)</f>
        <v>FS24 Aviators SAAB B17</v>
      </c>
      <c r="B269" t="s">
        <v>311</v>
      </c>
      <c r="C269" t="s">
        <v>12</v>
      </c>
      <c r="D269" t="str">
        <f>LEFT(B269,8)</f>
        <v>SAAB B17</v>
      </c>
      <c r="E269" t="str">
        <f>MID(B269,10,100)</f>
        <v>Finnish Air Force (SH-1)</v>
      </c>
      <c r="F269" s="3">
        <v>0</v>
      </c>
      <c r="G269" t="s">
        <v>523</v>
      </c>
    </row>
    <row r="270" spans="1:7" x14ac:dyDescent="0.35">
      <c r="A270" t="str">
        <f>CONCATENATE("FS24 Aviators ",D270)</f>
        <v>FS24 Aviators SAAB B17</v>
      </c>
      <c r="B270" t="s">
        <v>312</v>
      </c>
      <c r="C270" t="s">
        <v>12</v>
      </c>
      <c r="D270" t="str">
        <f>LEFT(B270,8)</f>
        <v>SAAB B17</v>
      </c>
      <c r="E270" t="s">
        <v>520</v>
      </c>
      <c r="F270" s="3">
        <v>0</v>
      </c>
      <c r="G270" t="s">
        <v>523</v>
      </c>
    </row>
    <row r="271" spans="1:7" x14ac:dyDescent="0.35">
      <c r="A271" t="str">
        <f>CONCATENATE("FS24 Aviators ",D271)</f>
        <v>FS24 Aviators SAAB B17</v>
      </c>
      <c r="B271" t="s">
        <v>313</v>
      </c>
      <c r="C271" t="s">
        <v>12</v>
      </c>
      <c r="D271" t="str">
        <f>LEFT(B271,8)</f>
        <v>SAAB B17</v>
      </c>
      <c r="E271" t="str">
        <f>MID(B271,10,100)</f>
        <v>Swedish Air Force (17396)</v>
      </c>
      <c r="F271" s="3">
        <v>0</v>
      </c>
      <c r="G271" t="s">
        <v>523</v>
      </c>
    </row>
    <row r="272" spans="1:7" x14ac:dyDescent="0.35">
      <c r="A272" t="str">
        <f>CONCATENATE("FS24 Aviators ",D272)</f>
        <v>FS24 Aviators SAAB B17</v>
      </c>
      <c r="B272" t="s">
        <v>314</v>
      </c>
      <c r="C272" t="s">
        <v>12</v>
      </c>
      <c r="D272" t="str">
        <f>LEFT(B272,8)</f>
        <v>SAAB B17</v>
      </c>
      <c r="E272" t="str">
        <f>MID(B272,10,100)</f>
        <v>Swedish Air Force (17342)</v>
      </c>
      <c r="F272" s="3">
        <v>0</v>
      </c>
      <c r="G272" t="s">
        <v>523</v>
      </c>
    </row>
    <row r="273" spans="1:7" x14ac:dyDescent="0.35">
      <c r="A273" t="s">
        <v>556</v>
      </c>
      <c r="B273" t="s">
        <v>130</v>
      </c>
      <c r="C273" t="s">
        <v>12</v>
      </c>
      <c r="D273" t="str">
        <f>LEFT(B273,21)</f>
        <v>Savoia-Marchetti S.55</v>
      </c>
      <c r="E273" t="str">
        <f>MID(B273,23,100)</f>
        <v>Jahu</v>
      </c>
      <c r="F273" s="3">
        <v>0</v>
      </c>
      <c r="G273" t="s">
        <v>517</v>
      </c>
    </row>
    <row r="274" spans="1:7" x14ac:dyDescent="0.35">
      <c r="A274" t="s">
        <v>556</v>
      </c>
      <c r="B274" t="s">
        <v>131</v>
      </c>
      <c r="C274" t="s">
        <v>12</v>
      </c>
      <c r="D274" t="str">
        <f>LEFT(B274,21)</f>
        <v>Savoia-Marchetti S.55</v>
      </c>
      <c r="E274" t="str">
        <f>MID(B274,23,100)</f>
        <v>Santa Maria</v>
      </c>
      <c r="F274" s="3">
        <v>0</v>
      </c>
      <c r="G274" t="s">
        <v>517</v>
      </c>
    </row>
    <row r="275" spans="1:7" x14ac:dyDescent="0.35">
      <c r="A275" t="s">
        <v>556</v>
      </c>
      <c r="B275" t="s">
        <v>132</v>
      </c>
      <c r="C275" t="s">
        <v>12</v>
      </c>
      <c r="D275" t="str">
        <f>LEFT(B275,21)</f>
        <v>Savoia-Marchetti S.55</v>
      </c>
      <c r="E275" t="str">
        <f>MID(B275,23,100)</f>
        <v>Livery Xbox Aviators Club</v>
      </c>
      <c r="F275" s="3">
        <v>0</v>
      </c>
      <c r="G275" t="s">
        <v>517</v>
      </c>
    </row>
    <row r="276" spans="1:7" x14ac:dyDescent="0.35">
      <c r="A276" t="s">
        <v>556</v>
      </c>
      <c r="B276" t="s">
        <v>133</v>
      </c>
      <c r="C276" t="s">
        <v>12</v>
      </c>
      <c r="D276" t="str">
        <f>LEFT(B276,21)</f>
        <v>Savoia-Marchetti S.55</v>
      </c>
      <c r="E276" t="str">
        <f>MID(B276,23,100)</f>
        <v>Livery Aviators Club</v>
      </c>
      <c r="F276" s="3">
        <v>0</v>
      </c>
      <c r="G276" t="s">
        <v>517</v>
      </c>
    </row>
    <row r="277" spans="1:7" x14ac:dyDescent="0.35">
      <c r="A277" t="s">
        <v>556</v>
      </c>
      <c r="B277" t="s">
        <v>240</v>
      </c>
      <c r="C277" t="s">
        <v>12</v>
      </c>
      <c r="D277" t="str">
        <f>LEFT(B277,22)</f>
        <v>Savoia-Marchetti S.55X</v>
      </c>
      <c r="E277" t="str">
        <f>MID(B277,24,100)</f>
        <v>Livery Aviators Club</v>
      </c>
      <c r="F277" s="3">
        <v>0</v>
      </c>
      <c r="G277" t="s">
        <v>517</v>
      </c>
    </row>
    <row r="278" spans="1:7" x14ac:dyDescent="0.35">
      <c r="A278" t="s">
        <v>556</v>
      </c>
      <c r="B278" t="s">
        <v>241</v>
      </c>
      <c r="C278" t="s">
        <v>12</v>
      </c>
      <c r="D278" t="str">
        <f>LEFT(B278,22)</f>
        <v>Savoia-Marchetti S.55X</v>
      </c>
      <c r="E278" t="str">
        <f>MID(B278,24,100)</f>
        <v>Decennial</v>
      </c>
      <c r="F278" s="3">
        <v>0</v>
      </c>
      <c r="G278" t="s">
        <v>517</v>
      </c>
    </row>
    <row r="279" spans="1:7" x14ac:dyDescent="0.35">
      <c r="A279" t="s">
        <v>556</v>
      </c>
      <c r="B279" t="s">
        <v>242</v>
      </c>
      <c r="C279" t="s">
        <v>12</v>
      </c>
      <c r="D279" t="str">
        <f>LEFT(B279,22)</f>
        <v>Savoia-Marchetti S.55X</v>
      </c>
      <c r="E279" t="str">
        <f>MID(B279,24,100)</f>
        <v>Livery Xbox Aviators Club</v>
      </c>
      <c r="F279" s="3">
        <v>0</v>
      </c>
      <c r="G279" t="s">
        <v>517</v>
      </c>
    </row>
    <row r="280" spans="1:7" x14ac:dyDescent="0.35">
      <c r="A280" t="s">
        <v>556</v>
      </c>
      <c r="B280" t="s">
        <v>243</v>
      </c>
      <c r="C280" t="s">
        <v>12</v>
      </c>
      <c r="D280" t="str">
        <f>LEFT(B280,22)</f>
        <v>Savoia-Marchetti S.55X</v>
      </c>
      <c r="E280" t="str">
        <f>MID(B280,24,100)</f>
        <v>Decennial 1933</v>
      </c>
      <c r="F280" s="3">
        <v>0</v>
      </c>
      <c r="G280" t="s">
        <v>517</v>
      </c>
    </row>
    <row r="281" spans="1:7" x14ac:dyDescent="0.35">
      <c r="A281" t="s">
        <v>557</v>
      </c>
      <c r="B281" t="s">
        <v>83</v>
      </c>
      <c r="C281" t="s">
        <v>12</v>
      </c>
      <c r="D281" t="str">
        <f>LEFT(B281,28)</f>
        <v>Short SC.7 Skyvan (Airliner)</v>
      </c>
      <c r="E281" t="str">
        <f>MID(B281,30,100)</f>
        <v>Yellow Livery</v>
      </c>
      <c r="F281" s="3">
        <v>0</v>
      </c>
      <c r="G281" t="s">
        <v>517</v>
      </c>
    </row>
    <row r="282" spans="1:7" x14ac:dyDescent="0.35">
      <c r="A282" t="s">
        <v>557</v>
      </c>
      <c r="B282" t="s">
        <v>84</v>
      </c>
      <c r="C282" t="s">
        <v>12</v>
      </c>
      <c r="D282" t="str">
        <f>LEFT(B282,28)</f>
        <v>Short SC.7 Skyvan (Airliner)</v>
      </c>
      <c r="E282" t="str">
        <f>MID(B282,30,100)</f>
        <v>Blue Livery</v>
      </c>
      <c r="F282" s="3">
        <v>0</v>
      </c>
      <c r="G282" t="s">
        <v>517</v>
      </c>
    </row>
    <row r="283" spans="1:7" x14ac:dyDescent="0.35">
      <c r="A283" t="s">
        <v>557</v>
      </c>
      <c r="B283" t="s">
        <v>85</v>
      </c>
      <c r="C283" t="s">
        <v>12</v>
      </c>
      <c r="D283" t="str">
        <f>LEFT(B283,28)</f>
        <v>Short SC.7 Skyvan (Airliner)</v>
      </c>
      <c r="E283" t="str">
        <f>MID(B283,30,100)</f>
        <v>Pink Livery</v>
      </c>
      <c r="F283" s="3">
        <v>0</v>
      </c>
      <c r="G283" t="s">
        <v>517</v>
      </c>
    </row>
    <row r="284" spans="1:7" x14ac:dyDescent="0.35">
      <c r="A284" t="s">
        <v>557</v>
      </c>
      <c r="B284" t="s">
        <v>86</v>
      </c>
      <c r="C284" t="s">
        <v>12</v>
      </c>
      <c r="D284" t="str">
        <f>LEFT(B284,28)</f>
        <v>Short SC.7 Skyvan (Airliner)</v>
      </c>
      <c r="E284" t="str">
        <f>MID(B284,30,100)</f>
        <v>Space Livery</v>
      </c>
      <c r="F284" s="3">
        <v>0</v>
      </c>
      <c r="G284" t="s">
        <v>517</v>
      </c>
    </row>
    <row r="285" spans="1:7" x14ac:dyDescent="0.35">
      <c r="A285" t="s">
        <v>557</v>
      </c>
      <c r="B285" t="s">
        <v>87</v>
      </c>
      <c r="C285" t="s">
        <v>12</v>
      </c>
      <c r="D285" t="str">
        <f>LEFT(B285,28)</f>
        <v>Short SC.7 Skyvan (Airliner)</v>
      </c>
      <c r="E285" t="str">
        <f>MID(B285,30,100)</f>
        <v>Red &amp; Blue Livery</v>
      </c>
      <c r="F285" s="3">
        <v>0</v>
      </c>
      <c r="G285" t="s">
        <v>517</v>
      </c>
    </row>
    <row r="286" spans="1:7" x14ac:dyDescent="0.35">
      <c r="A286" t="s">
        <v>557</v>
      </c>
      <c r="B286" t="s">
        <v>88</v>
      </c>
      <c r="C286" t="s">
        <v>12</v>
      </c>
      <c r="D286" t="str">
        <f>LEFT(B286,28)</f>
        <v>Short SC.7 Skyvan (Airliner)</v>
      </c>
      <c r="E286" t="str">
        <f>MID(B286,30,100)</f>
        <v>Orange Livery</v>
      </c>
      <c r="F286" s="3">
        <v>0</v>
      </c>
      <c r="G286" t="s">
        <v>517</v>
      </c>
    </row>
    <row r="287" spans="1:7" x14ac:dyDescent="0.35">
      <c r="A287" t="s">
        <v>557</v>
      </c>
      <c r="B287" t="s">
        <v>89</v>
      </c>
      <c r="C287" t="s">
        <v>12</v>
      </c>
      <c r="D287" t="str">
        <f>LEFT(B287,28)</f>
        <v>Short SC.7 Skyvan (Airliner)</v>
      </c>
      <c r="E287" t="str">
        <f>MID(B287,30,100)</f>
        <v>White Livery</v>
      </c>
      <c r="F287" s="3">
        <v>0</v>
      </c>
      <c r="G287" t="s">
        <v>517</v>
      </c>
    </row>
    <row r="288" spans="1:7" x14ac:dyDescent="0.35">
      <c r="A288" t="s">
        <v>557</v>
      </c>
      <c r="B288" t="s">
        <v>90</v>
      </c>
      <c r="C288" t="s">
        <v>12</v>
      </c>
      <c r="D288" t="str">
        <f>LEFT(B288,28)</f>
        <v>Short SC.7 Skyvan (Airliner)</v>
      </c>
      <c r="E288" t="str">
        <f>MID(B288,30,100)</f>
        <v>Grey &amp; Blue Livery</v>
      </c>
      <c r="F288" s="3">
        <v>0</v>
      </c>
      <c r="G288" t="s">
        <v>517</v>
      </c>
    </row>
    <row r="289" spans="1:7" x14ac:dyDescent="0.35">
      <c r="A289" t="s">
        <v>557</v>
      </c>
      <c r="B289" t="s">
        <v>415</v>
      </c>
      <c r="C289" t="s">
        <v>12</v>
      </c>
      <c r="D289" t="str">
        <f>LEFT(B289,28)</f>
        <v>Short SC.7 Skyvan (Military)</v>
      </c>
      <c r="E289" t="str">
        <f>MID(B289,30,100)</f>
        <v>Green Livery</v>
      </c>
      <c r="F289" s="3">
        <v>0</v>
      </c>
      <c r="G289" t="s">
        <v>517</v>
      </c>
    </row>
    <row r="290" spans="1:7" x14ac:dyDescent="0.35">
      <c r="A290" t="s">
        <v>557</v>
      </c>
      <c r="B290" t="s">
        <v>416</v>
      </c>
      <c r="C290" t="s">
        <v>12</v>
      </c>
      <c r="D290" t="str">
        <f>LEFT(B290,28)</f>
        <v>Short SC.7 Skyvan (Military)</v>
      </c>
      <c r="E290" t="str">
        <f>MID(B290,30,100)</f>
        <v>Green Camo Livery</v>
      </c>
      <c r="F290" s="3">
        <v>0</v>
      </c>
      <c r="G290" t="s">
        <v>517</v>
      </c>
    </row>
    <row r="291" spans="1:7" x14ac:dyDescent="0.35">
      <c r="A291" t="s">
        <v>557</v>
      </c>
      <c r="B291" t="s">
        <v>417</v>
      </c>
      <c r="C291" t="s">
        <v>12</v>
      </c>
      <c r="D291" t="str">
        <f>LEFT(B291,28)</f>
        <v>Short SC.7 Skyvan (Military)</v>
      </c>
      <c r="E291" t="str">
        <f>MID(B291,30,100)</f>
        <v>Grey Livery</v>
      </c>
      <c r="F291" s="3">
        <v>0</v>
      </c>
      <c r="G291" t="s">
        <v>517</v>
      </c>
    </row>
    <row r="292" spans="1:7" x14ac:dyDescent="0.35">
      <c r="A292" t="s">
        <v>557</v>
      </c>
      <c r="B292" t="s">
        <v>283</v>
      </c>
      <c r="C292" t="s">
        <v>12</v>
      </c>
      <c r="D292" t="str">
        <f>LEFT(B292,27)</f>
        <v>Short SC.7 Skyvan (Skydive)</v>
      </c>
      <c r="E292" t="str">
        <f>MID(B292,29,100)</f>
        <v>Clown Fish Livery</v>
      </c>
      <c r="F292" s="3">
        <v>0</v>
      </c>
      <c r="G292" t="s">
        <v>517</v>
      </c>
    </row>
    <row r="293" spans="1:7" x14ac:dyDescent="0.35">
      <c r="A293" t="s">
        <v>557</v>
      </c>
      <c r="B293" t="s">
        <v>284</v>
      </c>
      <c r="C293" t="s">
        <v>12</v>
      </c>
      <c r="D293" t="str">
        <f>LEFT(B293,27)</f>
        <v>Short SC.7 Skyvan (Skydive)</v>
      </c>
      <c r="E293" t="str">
        <f>MID(B293,29,100)</f>
        <v>White Livery</v>
      </c>
      <c r="F293" s="3">
        <v>0</v>
      </c>
      <c r="G293" t="s">
        <v>517</v>
      </c>
    </row>
    <row r="294" spans="1:7" x14ac:dyDescent="0.35">
      <c r="A294" t="s">
        <v>557</v>
      </c>
      <c r="B294" t="s">
        <v>285</v>
      </c>
      <c r="C294" t="s">
        <v>12</v>
      </c>
      <c r="D294" t="str">
        <f>LEFT(B294,27)</f>
        <v>Short SC.7 Skyvan (Skydive)</v>
      </c>
      <c r="E294" t="str">
        <f>MID(B294,29,100)</f>
        <v>Pink Livery</v>
      </c>
      <c r="F294" s="3">
        <v>0</v>
      </c>
      <c r="G294" t="s">
        <v>517</v>
      </c>
    </row>
    <row r="295" spans="1:7" x14ac:dyDescent="0.35">
      <c r="A295" t="s">
        <v>557</v>
      </c>
      <c r="B295" t="s">
        <v>374</v>
      </c>
      <c r="C295" t="s">
        <v>12</v>
      </c>
      <c r="D295" t="str">
        <f>LEFT(B295,28)</f>
        <v>Short SC.7 Skyvan (Surveyor)</v>
      </c>
      <c r="E295" t="str">
        <f>MID(B295,30,100)</f>
        <v>White Livery</v>
      </c>
      <c r="F295" s="3">
        <v>0</v>
      </c>
      <c r="G295" t="s">
        <v>517</v>
      </c>
    </row>
    <row r="296" spans="1:7" x14ac:dyDescent="0.35">
      <c r="A296" t="s">
        <v>557</v>
      </c>
      <c r="B296" t="s">
        <v>375</v>
      </c>
      <c r="C296" t="s">
        <v>12</v>
      </c>
      <c r="D296" t="str">
        <f>LEFT(B296,28)</f>
        <v>Short SC.7 Skyvan (Surveyor)</v>
      </c>
      <c r="E296" t="str">
        <f>MID(B296,30,100)</f>
        <v>Red Livery</v>
      </c>
      <c r="F296" s="3">
        <v>0</v>
      </c>
      <c r="G296" t="s">
        <v>517</v>
      </c>
    </row>
    <row r="297" spans="1:7" x14ac:dyDescent="0.35">
      <c r="A297" t="str">
        <f>CONCATENATE("FS24 Aviators ",D297)</f>
        <v>FS24 Aviators Westland Scout</v>
      </c>
      <c r="B297" t="s">
        <v>477</v>
      </c>
      <c r="C297" t="s">
        <v>12</v>
      </c>
      <c r="D297" t="str">
        <f>LEFT(B297,14)</f>
        <v>Westland Scout</v>
      </c>
      <c r="E297" t="str">
        <f>MID(B297,16,100)</f>
        <v>Grey Green Camo Livery</v>
      </c>
      <c r="F297" s="3">
        <v>0</v>
      </c>
      <c r="G297" t="s">
        <v>521</v>
      </c>
    </row>
    <row r="298" spans="1:7" x14ac:dyDescent="0.35">
      <c r="A298" t="str">
        <f>CONCATENATE("FS24 Aviators ",D298)</f>
        <v>FS24 Aviators Westland Scout</v>
      </c>
      <c r="B298" t="s">
        <v>478</v>
      </c>
      <c r="C298" t="s">
        <v>12</v>
      </c>
      <c r="D298" t="str">
        <f>LEFT(B298,14)</f>
        <v>Westland Scout</v>
      </c>
      <c r="E298" t="str">
        <f>MID(B298,16,100)</f>
        <v>Grey Livery</v>
      </c>
      <c r="F298" s="3">
        <v>0</v>
      </c>
      <c r="G298" t="s">
        <v>521</v>
      </c>
    </row>
    <row r="299" spans="1:7" x14ac:dyDescent="0.35">
      <c r="A299" t="str">
        <f>CONCATENATE("FS24 Aviators ",D299)</f>
        <v>FS24 Aviators Westland Scout</v>
      </c>
      <c r="B299" t="s">
        <v>479</v>
      </c>
      <c r="C299" t="s">
        <v>12</v>
      </c>
      <c r="D299" t="str">
        <f>LEFT(B299,14)</f>
        <v>Westland Scout</v>
      </c>
      <c r="E299" t="str">
        <f>MID(B299,16,100)</f>
        <v>Black Green Camo Livery</v>
      </c>
      <c r="F299" s="3">
        <v>0</v>
      </c>
      <c r="G299" t="s">
        <v>521</v>
      </c>
    </row>
    <row r="300" spans="1:7" x14ac:dyDescent="0.35">
      <c r="A300" t="str">
        <f>CONCATENATE("FS24 Aviators ",D300)</f>
        <v>FS24 Aviators Westland Wasp</v>
      </c>
      <c r="B300" t="s">
        <v>494</v>
      </c>
      <c r="C300" t="s">
        <v>12</v>
      </c>
      <c r="D300" t="str">
        <f>LEFT(B300,13)</f>
        <v>Westland Wasp</v>
      </c>
      <c r="E300" t="str">
        <f>MID(B300,15,100)</f>
        <v>Grey Camo Livery</v>
      </c>
      <c r="F300" s="3">
        <v>0</v>
      </c>
      <c r="G300" t="s">
        <v>521</v>
      </c>
    </row>
    <row r="301" spans="1:7" x14ac:dyDescent="0.35">
      <c r="A301" t="str">
        <f>CONCATENATE("FS24 Aviators ",D301)</f>
        <v>FS24 Aviators Westland Wasp</v>
      </c>
      <c r="B301" t="s">
        <v>495</v>
      </c>
      <c r="C301" t="s">
        <v>12</v>
      </c>
      <c r="D301" t="str">
        <f>LEFT(B301,13)</f>
        <v>Westland Wasp</v>
      </c>
      <c r="E301" t="str">
        <f>MID(B301,15,100)</f>
        <v>Grey Livery</v>
      </c>
      <c r="F301" s="3">
        <v>0</v>
      </c>
      <c r="G301" t="s">
        <v>521</v>
      </c>
    </row>
    <row r="302" spans="1:7" x14ac:dyDescent="0.35">
      <c r="A302" t="str">
        <f>CONCATENATE("FS24 Aviators ",D302)</f>
        <v>FS24 Aviators Westland Wasp</v>
      </c>
      <c r="B302" t="s">
        <v>496</v>
      </c>
      <c r="C302" t="s">
        <v>12</v>
      </c>
      <c r="D302" t="str">
        <f>LEFT(B302,13)</f>
        <v>Westland Wasp</v>
      </c>
      <c r="E302" t="str">
        <f>MID(B302,15,100)</f>
        <v>Blue Livery</v>
      </c>
      <c r="F302" s="3">
        <v>0</v>
      </c>
      <c r="G302" t="s">
        <v>521</v>
      </c>
    </row>
    <row r="303" spans="1:7" x14ac:dyDescent="0.35">
      <c r="A303" t="s">
        <v>561</v>
      </c>
      <c r="B303" t="s">
        <v>414</v>
      </c>
      <c r="C303" t="s">
        <v>518</v>
      </c>
      <c r="D303" t="str">
        <f>LEFT(B303,15)</f>
        <v>Beech Baron G58</v>
      </c>
      <c r="E303" t="s">
        <v>520</v>
      </c>
      <c r="F303" s="3">
        <v>0</v>
      </c>
      <c r="G303" t="s">
        <v>517</v>
      </c>
    </row>
    <row r="304" spans="1:7" x14ac:dyDescent="0.35">
      <c r="A304" t="s">
        <v>561</v>
      </c>
      <c r="B304" t="s">
        <v>257</v>
      </c>
      <c r="C304" t="s">
        <v>518</v>
      </c>
      <c r="D304" t="str">
        <f>LEFT(B304,31)</f>
        <v>Beech Baron G58 Private Charter</v>
      </c>
      <c r="E304" t="s">
        <v>520</v>
      </c>
      <c r="F304" s="3">
        <v>0</v>
      </c>
      <c r="G304" t="s">
        <v>517</v>
      </c>
    </row>
    <row r="305" spans="1:7" x14ac:dyDescent="0.35">
      <c r="A305" t="s">
        <v>565</v>
      </c>
      <c r="B305" t="s">
        <v>281</v>
      </c>
      <c r="C305" t="s">
        <v>518</v>
      </c>
      <c r="D305" t="str">
        <f>LEFT(B305,23)</f>
        <v>Cessna C152 Aerobat</v>
      </c>
      <c r="E305" t="s">
        <v>520</v>
      </c>
      <c r="F305" s="3">
        <v>0</v>
      </c>
      <c r="G305" t="s">
        <v>516</v>
      </c>
    </row>
    <row r="306" spans="1:7" x14ac:dyDescent="0.35">
      <c r="A306" t="s">
        <v>565</v>
      </c>
      <c r="B306" t="s">
        <v>339</v>
      </c>
      <c r="C306" t="s">
        <v>518</v>
      </c>
      <c r="D306" t="str">
        <f>LEFT(B306,38)</f>
        <v>Cessna C152 Aerobat Aerial Advertising</v>
      </c>
      <c r="E306" t="s">
        <v>520</v>
      </c>
      <c r="F306" s="3">
        <v>0</v>
      </c>
      <c r="G306" t="s">
        <v>516</v>
      </c>
    </row>
    <row r="307" spans="1:7" x14ac:dyDescent="0.35">
      <c r="A307" t="s">
        <v>562</v>
      </c>
      <c r="B307" t="s">
        <v>396</v>
      </c>
      <c r="C307" t="s">
        <v>518</v>
      </c>
      <c r="D307" t="str">
        <f>LEFT(B307,33)</f>
        <v>C172SP Classic Aerial Advertising</v>
      </c>
      <c r="E307" t="s">
        <v>520</v>
      </c>
      <c r="F307" s="3">
        <v>0</v>
      </c>
      <c r="G307" t="s">
        <v>516</v>
      </c>
    </row>
    <row r="308" spans="1:7" x14ac:dyDescent="0.35">
      <c r="A308" t="s">
        <v>562</v>
      </c>
      <c r="B308" t="s">
        <v>376</v>
      </c>
      <c r="C308" t="s">
        <v>518</v>
      </c>
      <c r="D308" t="str">
        <f>LEFT(B308,28)</f>
        <v>C172SP Classic Cargo</v>
      </c>
      <c r="E308" t="s">
        <v>520</v>
      </c>
      <c r="F308" s="3">
        <v>0</v>
      </c>
      <c r="G308" t="s">
        <v>516</v>
      </c>
    </row>
    <row r="309" spans="1:7" x14ac:dyDescent="0.35">
      <c r="A309" t="s">
        <v>562</v>
      </c>
      <c r="B309" t="s">
        <v>433</v>
      </c>
      <c r="C309" t="s">
        <v>518</v>
      </c>
      <c r="D309" t="str">
        <f>LEFT(B309,25)</f>
        <v>C172SP Classic Passengers</v>
      </c>
      <c r="E309" t="s">
        <v>520</v>
      </c>
      <c r="F309" s="3">
        <v>0</v>
      </c>
      <c r="G309" t="s">
        <v>516</v>
      </c>
    </row>
    <row r="310" spans="1:7" x14ac:dyDescent="0.35">
      <c r="A310" t="s">
        <v>562</v>
      </c>
      <c r="B310" t="s">
        <v>370</v>
      </c>
      <c r="C310" t="s">
        <v>518</v>
      </c>
      <c r="D310" t="str">
        <f>LEFT(B310,32)</f>
        <v>C172SP Classic Passengers Floats</v>
      </c>
      <c r="E310" t="s">
        <v>520</v>
      </c>
      <c r="F310" s="3">
        <v>0</v>
      </c>
      <c r="G310" t="s">
        <v>516</v>
      </c>
    </row>
    <row r="311" spans="1:7" x14ac:dyDescent="0.35">
      <c r="A311" t="s">
        <v>562</v>
      </c>
      <c r="B311" t="s">
        <v>380</v>
      </c>
      <c r="C311" t="s">
        <v>518</v>
      </c>
      <c r="D311" t="str">
        <f>LEFT(B311,30)</f>
        <v>C172SP Classic Passengers Skis</v>
      </c>
      <c r="E311" t="s">
        <v>520</v>
      </c>
      <c r="F311" s="3">
        <v>0</v>
      </c>
      <c r="G311" t="s">
        <v>516</v>
      </c>
    </row>
    <row r="312" spans="1:7" x14ac:dyDescent="0.35">
      <c r="A312" t="s">
        <v>562</v>
      </c>
      <c r="B312" t="s">
        <v>449</v>
      </c>
      <c r="C312" t="s">
        <v>518</v>
      </c>
      <c r="D312" t="str">
        <f>LEFT(B312,22)</f>
        <v>C172SP Classic Skydive</v>
      </c>
      <c r="E312" t="s">
        <v>520</v>
      </c>
      <c r="F312" s="3">
        <v>0</v>
      </c>
      <c r="G312" t="s">
        <v>516</v>
      </c>
    </row>
    <row r="313" spans="1:7" x14ac:dyDescent="0.35">
      <c r="A313" t="s">
        <v>563</v>
      </c>
      <c r="B313" t="s">
        <v>295</v>
      </c>
      <c r="C313" t="s">
        <v>12</v>
      </c>
      <c r="D313" t="str">
        <f>LEFT(B313,27)</f>
        <v>C188 Agtruck AerialApp</v>
      </c>
      <c r="E313" t="s">
        <v>520</v>
      </c>
      <c r="F313" s="3">
        <v>0</v>
      </c>
      <c r="G313" t="s">
        <v>516</v>
      </c>
    </row>
    <row r="314" spans="1:7" x14ac:dyDescent="0.35">
      <c r="A314" t="s">
        <v>560</v>
      </c>
      <c r="B314" t="s">
        <v>422</v>
      </c>
      <c r="C314" t="s">
        <v>12</v>
      </c>
      <c r="D314" t="str">
        <f>LEFT(B314,23)</f>
        <v>404 Titan Air Ambulance</v>
      </c>
      <c r="E314" t="s">
        <v>520</v>
      </c>
      <c r="F314" s="3">
        <v>0</v>
      </c>
      <c r="G314" t="s">
        <v>517</v>
      </c>
    </row>
    <row r="315" spans="1:7" x14ac:dyDescent="0.35">
      <c r="A315" t="s">
        <v>560</v>
      </c>
      <c r="B315" t="s">
        <v>394</v>
      </c>
      <c r="C315" t="s">
        <v>12</v>
      </c>
      <c r="D315" t="str">
        <f>LEFT(B315,23)</f>
        <v>404 Titan Cargo - Empty</v>
      </c>
      <c r="E315" t="s">
        <v>520</v>
      </c>
      <c r="F315" s="3">
        <v>0</v>
      </c>
      <c r="G315" t="s">
        <v>517</v>
      </c>
    </row>
    <row r="316" spans="1:7" x14ac:dyDescent="0.35">
      <c r="A316" t="s">
        <v>560</v>
      </c>
      <c r="B316" t="s">
        <v>175</v>
      </c>
      <c r="C316" t="s">
        <v>12</v>
      </c>
      <c r="D316" t="str">
        <f>LEFT(B316,24)</f>
        <v>404 Titan Cargo - Loaded</v>
      </c>
      <c r="E316" t="s">
        <v>520</v>
      </c>
      <c r="F316" s="3">
        <v>0</v>
      </c>
      <c r="G316" t="s">
        <v>517</v>
      </c>
    </row>
    <row r="317" spans="1:7" x14ac:dyDescent="0.35">
      <c r="A317" t="s">
        <v>560</v>
      </c>
      <c r="B317" t="s">
        <v>386</v>
      </c>
      <c r="C317" t="s">
        <v>12</v>
      </c>
      <c r="D317" t="str">
        <f>LEFT(B317,20)</f>
        <v>404 Titan Passengers</v>
      </c>
      <c r="E317" t="s">
        <v>520</v>
      </c>
      <c r="F317" s="3">
        <v>0</v>
      </c>
      <c r="G317" t="s">
        <v>517</v>
      </c>
    </row>
    <row r="318" spans="1:7" x14ac:dyDescent="0.35">
      <c r="A318" t="s">
        <v>564</v>
      </c>
      <c r="B318" t="s">
        <v>464</v>
      </c>
      <c r="C318" t="s">
        <v>12</v>
      </c>
      <c r="D318" t="str">
        <f>LEFT(B318,29)</f>
        <v>C408 SkyCourier Cargo - Empty</v>
      </c>
      <c r="E318" t="s">
        <v>520</v>
      </c>
      <c r="F318" s="3">
        <v>0</v>
      </c>
      <c r="G318" t="s">
        <v>517</v>
      </c>
    </row>
    <row r="319" spans="1:7" x14ac:dyDescent="0.35">
      <c r="A319" t="s">
        <v>564</v>
      </c>
      <c r="B319" t="s">
        <v>316</v>
      </c>
      <c r="C319" t="s">
        <v>12</v>
      </c>
      <c r="D319" t="str">
        <f>LEFT(B319,30)</f>
        <v>C408 SkyCourier Cargo - Loaded</v>
      </c>
      <c r="E319" t="s">
        <v>520</v>
      </c>
      <c r="F319" s="3">
        <v>0</v>
      </c>
      <c r="G319" t="s">
        <v>517</v>
      </c>
    </row>
    <row r="320" spans="1:7" x14ac:dyDescent="0.35">
      <c r="A320" t="s">
        <v>564</v>
      </c>
      <c r="B320" t="s">
        <v>423</v>
      </c>
      <c r="C320" t="s">
        <v>12</v>
      </c>
      <c r="D320" t="str">
        <f>LEFT(B320,25)</f>
        <v>C408 SkyCourier Passenger</v>
      </c>
      <c r="E320" t="s">
        <v>520</v>
      </c>
      <c r="F320" s="3">
        <v>0</v>
      </c>
      <c r="G320" t="s">
        <v>517</v>
      </c>
    </row>
    <row r="321" spans="1:7" x14ac:dyDescent="0.35">
      <c r="A321" t="s">
        <v>567</v>
      </c>
      <c r="B321" t="s">
        <v>271</v>
      </c>
      <c r="C321" t="s">
        <v>518</v>
      </c>
      <c r="D321" t="str">
        <f>LEFT(B321,25)</f>
        <v>Diamond DA40TDI Passenger</v>
      </c>
      <c r="E321" t="s">
        <v>520</v>
      </c>
      <c r="F321" s="3">
        <v>0</v>
      </c>
      <c r="G321" t="s">
        <v>516</v>
      </c>
    </row>
    <row r="322" spans="1:7" x14ac:dyDescent="0.35">
      <c r="A322" t="s">
        <v>567</v>
      </c>
      <c r="B322" t="s">
        <v>434</v>
      </c>
      <c r="C322" t="s">
        <v>518</v>
      </c>
      <c r="D322" t="str">
        <f>LEFT(B322,31)</f>
        <v>Diamond DA40TDI Private Charter</v>
      </c>
      <c r="E322" t="s">
        <v>520</v>
      </c>
      <c r="F322" s="3">
        <v>0</v>
      </c>
      <c r="G322" t="s">
        <v>516</v>
      </c>
    </row>
    <row r="323" spans="1:7" x14ac:dyDescent="0.35">
      <c r="A323" t="s">
        <v>566</v>
      </c>
      <c r="B323" t="s">
        <v>372</v>
      </c>
      <c r="C323" t="s">
        <v>518</v>
      </c>
      <c r="D323" t="str">
        <f>LEFT(B323,12)</f>
        <v>Diamond DV20</v>
      </c>
      <c r="E323" t="s">
        <v>520</v>
      </c>
      <c r="F323" s="3">
        <v>0</v>
      </c>
      <c r="G323" t="s">
        <v>516</v>
      </c>
    </row>
    <row r="324" spans="1:7" x14ac:dyDescent="0.35">
      <c r="A324" t="s">
        <v>566</v>
      </c>
      <c r="B324" t="s">
        <v>378</v>
      </c>
      <c r="C324" t="s">
        <v>518</v>
      </c>
      <c r="D324" t="str">
        <f>LEFT(B324,20)</f>
        <v>Diamond DV20 Charter</v>
      </c>
      <c r="E324" t="s">
        <v>520</v>
      </c>
      <c r="F324" s="3">
        <v>0</v>
      </c>
      <c r="G324" t="s">
        <v>516</v>
      </c>
    </row>
    <row r="325" spans="1:7" x14ac:dyDescent="0.35">
      <c r="A325" t="s">
        <v>568</v>
      </c>
      <c r="B325" t="s">
        <v>391</v>
      </c>
      <c r="C325" t="s">
        <v>12</v>
      </c>
      <c r="D325" t="s">
        <v>530</v>
      </c>
      <c r="E325" t="s">
        <v>520</v>
      </c>
      <c r="F325" s="3">
        <v>0</v>
      </c>
      <c r="G325" t="s">
        <v>517</v>
      </c>
    </row>
    <row r="326" spans="1:7" x14ac:dyDescent="0.35">
      <c r="A326" t="s">
        <v>569</v>
      </c>
      <c r="B326" t="s">
        <v>461</v>
      </c>
      <c r="C326" t="s">
        <v>12</v>
      </c>
      <c r="D326" t="str">
        <f>LEFT(B326,26)</f>
        <v>G-111 Albatross Passengers</v>
      </c>
      <c r="E326" t="s">
        <v>520</v>
      </c>
      <c r="F326" s="3">
        <v>0</v>
      </c>
      <c r="G326" t="s">
        <v>517</v>
      </c>
    </row>
    <row r="327" spans="1:7" x14ac:dyDescent="0.35">
      <c r="A327" t="s">
        <v>569</v>
      </c>
      <c r="B327" t="s">
        <v>427</v>
      </c>
      <c r="C327" t="s">
        <v>12</v>
      </c>
      <c r="D327" t="str">
        <f>LEFT(B327,26)</f>
        <v>HU-16 Albatross Passengers</v>
      </c>
      <c r="E327" t="s">
        <v>520</v>
      </c>
      <c r="F327" s="3">
        <v>0</v>
      </c>
      <c r="G327" t="s">
        <v>517</v>
      </c>
    </row>
    <row r="328" spans="1:7" x14ac:dyDescent="0.35">
      <c r="A328" t="s">
        <v>559</v>
      </c>
      <c r="B328" t="s">
        <v>249</v>
      </c>
      <c r="C328" t="s">
        <v>12</v>
      </c>
      <c r="D328" t="s">
        <v>558</v>
      </c>
      <c r="E328" t="s">
        <v>520</v>
      </c>
      <c r="F328" s="3">
        <v>0</v>
      </c>
      <c r="G328" t="s">
        <v>519</v>
      </c>
    </row>
    <row r="329" spans="1:7" x14ac:dyDescent="0.35">
      <c r="A329" t="s">
        <v>559</v>
      </c>
      <c r="B329" t="s">
        <v>445</v>
      </c>
      <c r="C329" t="s">
        <v>12</v>
      </c>
      <c r="D329" t="s">
        <v>544</v>
      </c>
      <c r="E329" t="s">
        <v>520</v>
      </c>
      <c r="F329" s="3">
        <v>0</v>
      </c>
      <c r="G329" t="s">
        <v>519</v>
      </c>
    </row>
    <row r="330" spans="1:7" x14ac:dyDescent="0.35">
      <c r="A330" t="s">
        <v>559</v>
      </c>
      <c r="B330" t="s">
        <v>425</v>
      </c>
      <c r="C330" t="s">
        <v>12</v>
      </c>
      <c r="D330" t="s">
        <v>545</v>
      </c>
      <c r="E330" t="s">
        <v>520</v>
      </c>
      <c r="F330" s="3">
        <v>0</v>
      </c>
      <c r="G330" t="s">
        <v>519</v>
      </c>
    </row>
    <row r="331" spans="1:7" x14ac:dyDescent="0.35">
      <c r="A331" t="s">
        <v>571</v>
      </c>
      <c r="B331" t="s">
        <v>321</v>
      </c>
      <c r="C331" t="s">
        <v>322</v>
      </c>
      <c r="D331" t="str">
        <f>LEFT(B331,22)</f>
        <v>Boeing 747 Supertanker</v>
      </c>
      <c r="E331" t="s">
        <v>520</v>
      </c>
      <c r="F331" s="3">
        <v>0</v>
      </c>
      <c r="G331" t="s">
        <v>519</v>
      </c>
    </row>
    <row r="332" spans="1:7" x14ac:dyDescent="0.35">
      <c r="A332" t="s">
        <v>571</v>
      </c>
      <c r="B332" t="s">
        <v>174</v>
      </c>
      <c r="C332" t="s">
        <v>322</v>
      </c>
      <c r="D332" t="str">
        <f>LEFT(B332,30)</f>
        <v>Boeing 747-400 LCF Dreamlifter</v>
      </c>
      <c r="E332" t="s">
        <v>520</v>
      </c>
      <c r="F332" s="3">
        <v>0</v>
      </c>
      <c r="G332" t="s">
        <v>519</v>
      </c>
    </row>
    <row r="333" spans="1:7" x14ac:dyDescent="0.35">
      <c r="A333" t="s">
        <v>570</v>
      </c>
      <c r="B333" t="s">
        <v>134</v>
      </c>
      <c r="C333" t="s">
        <v>518</v>
      </c>
      <c r="D333" t="str">
        <f>LEFT(B333,6)</f>
        <v>787-10</v>
      </c>
      <c r="E333" t="s">
        <v>520</v>
      </c>
      <c r="F333" s="3">
        <v>0</v>
      </c>
      <c r="G333" t="s">
        <v>519</v>
      </c>
    </row>
    <row r="334" spans="1:7" x14ac:dyDescent="0.35">
      <c r="A334" t="s">
        <v>572</v>
      </c>
      <c r="B334" t="s">
        <v>364</v>
      </c>
      <c r="C334" t="s">
        <v>546</v>
      </c>
      <c r="D334" t="s">
        <v>364</v>
      </c>
      <c r="E334" t="s">
        <v>520</v>
      </c>
      <c r="F334" s="3">
        <v>0</v>
      </c>
      <c r="G334" t="s">
        <v>524</v>
      </c>
    </row>
    <row r="335" spans="1:7" x14ac:dyDescent="0.35">
      <c r="A335" t="s">
        <v>572</v>
      </c>
      <c r="B335" t="s">
        <v>365</v>
      </c>
      <c r="C335" t="s">
        <v>546</v>
      </c>
      <c r="D335" t="s">
        <v>364</v>
      </c>
      <c r="E335" t="str">
        <f>MID(B335,13,100)</f>
        <v>87-0025</v>
      </c>
      <c r="F335" s="3">
        <v>0</v>
      </c>
      <c r="G335" t="s">
        <v>524</v>
      </c>
    </row>
    <row r="336" spans="1:7" x14ac:dyDescent="0.35">
      <c r="A336" t="s">
        <v>572</v>
      </c>
      <c r="B336" t="s">
        <v>366</v>
      </c>
      <c r="C336" t="s">
        <v>546</v>
      </c>
      <c r="D336" t="s">
        <v>364</v>
      </c>
      <c r="E336" t="str">
        <f>MID(B336,13,100)</f>
        <v>House</v>
      </c>
      <c r="F336" s="3">
        <v>0</v>
      </c>
      <c r="G336" t="s">
        <v>524</v>
      </c>
    </row>
    <row r="337" spans="1:7" x14ac:dyDescent="0.35">
      <c r="A337" t="s">
        <v>572</v>
      </c>
      <c r="B337" t="s">
        <v>367</v>
      </c>
      <c r="C337" t="s">
        <v>546</v>
      </c>
      <c r="D337" t="s">
        <v>364</v>
      </c>
      <c r="E337" t="str">
        <f>MID(B337,13,100)</f>
        <v>177705</v>
      </c>
      <c r="F337" s="3">
        <v>0</v>
      </c>
      <c r="G337" t="s">
        <v>524</v>
      </c>
    </row>
    <row r="338" spans="1:7" x14ac:dyDescent="0.35">
      <c r="A338" t="s">
        <v>572</v>
      </c>
      <c r="B338" t="s">
        <v>368</v>
      </c>
      <c r="C338" t="s">
        <v>546</v>
      </c>
      <c r="D338" t="s">
        <v>364</v>
      </c>
      <c r="E338" t="str">
        <f>MID(B338,13,100)</f>
        <v>Boeing House</v>
      </c>
      <c r="F338" s="3">
        <v>0</v>
      </c>
      <c r="G338" t="s">
        <v>524</v>
      </c>
    </row>
    <row r="339" spans="1:7" x14ac:dyDescent="0.35">
      <c r="A339" t="s">
        <v>572</v>
      </c>
      <c r="B339" t="s">
        <v>369</v>
      </c>
      <c r="C339" t="s">
        <v>546</v>
      </c>
      <c r="D339" t="s">
        <v>364</v>
      </c>
      <c r="E339" t="str">
        <f>MID(B339,13,100)</f>
        <v>177704</v>
      </c>
      <c r="F339" s="3">
        <v>0</v>
      </c>
      <c r="G339" t="s">
        <v>524</v>
      </c>
    </row>
    <row r="340" spans="1:7" x14ac:dyDescent="0.35">
      <c r="A340" t="s">
        <v>574</v>
      </c>
      <c r="B340" t="s">
        <v>491</v>
      </c>
      <c r="C340" t="s">
        <v>532</v>
      </c>
      <c r="D340" t="str">
        <f>LEFT(B340,36)</f>
        <v>CH-47D Chinook Default Configuration</v>
      </c>
      <c r="E340" t="s">
        <v>520</v>
      </c>
      <c r="F340" s="3">
        <v>0</v>
      </c>
      <c r="G340" t="s">
        <v>521</v>
      </c>
    </row>
    <row r="341" spans="1:7" x14ac:dyDescent="0.35">
      <c r="A341" t="s">
        <v>574</v>
      </c>
      <c r="B341" t="s">
        <v>483</v>
      </c>
      <c r="C341" t="s">
        <v>532</v>
      </c>
      <c r="D341" t="str">
        <f>LEFT(B341,36)</f>
        <v>CH-47D Chinook Lifting Configuration</v>
      </c>
      <c r="E341" t="s">
        <v>520</v>
      </c>
      <c r="F341" s="3">
        <v>0</v>
      </c>
      <c r="G341" t="s">
        <v>521</v>
      </c>
    </row>
    <row r="342" spans="1:7" x14ac:dyDescent="0.35">
      <c r="A342" t="s">
        <v>574</v>
      </c>
      <c r="B342" t="s">
        <v>493</v>
      </c>
      <c r="C342" t="s">
        <v>532</v>
      </c>
      <c r="D342" t="str">
        <f>LEFT(B342,38)</f>
        <v>CH-47D Chinook Passenger Configuration</v>
      </c>
      <c r="E342" t="s">
        <v>520</v>
      </c>
      <c r="F342" s="3">
        <v>0</v>
      </c>
      <c r="G342" t="s">
        <v>521</v>
      </c>
    </row>
    <row r="343" spans="1:7" x14ac:dyDescent="0.35">
      <c r="A343" t="s">
        <v>573</v>
      </c>
      <c r="B343" t="s">
        <v>466</v>
      </c>
      <c r="C343" t="s">
        <v>518</v>
      </c>
      <c r="D343" t="str">
        <f>MID(B343,7,36)</f>
        <v>Cessna Citation Longitude Passengers</v>
      </c>
      <c r="E343" t="s">
        <v>520</v>
      </c>
      <c r="F343" s="3">
        <v>0</v>
      </c>
      <c r="G343" t="s">
        <v>523</v>
      </c>
    </row>
    <row r="344" spans="1:7" x14ac:dyDescent="0.35">
      <c r="A344" t="s">
        <v>576</v>
      </c>
      <c r="B344" t="s">
        <v>499</v>
      </c>
      <c r="C344" t="s">
        <v>12</v>
      </c>
      <c r="D344" t="str">
        <f>LEFT(B344,10)</f>
        <v>H225 Cargo</v>
      </c>
      <c r="E344" t="s">
        <v>520</v>
      </c>
      <c r="F344" s="3">
        <v>0</v>
      </c>
      <c r="G344" t="s">
        <v>521</v>
      </c>
    </row>
    <row r="345" spans="1:7" x14ac:dyDescent="0.35">
      <c r="A345" t="s">
        <v>576</v>
      </c>
      <c r="B345" t="s">
        <v>482</v>
      </c>
      <c r="C345" t="s">
        <v>12</v>
      </c>
      <c r="D345" t="str">
        <f>LEFT(B345,13)</f>
        <v>H225 Civilian</v>
      </c>
      <c r="E345" t="s">
        <v>520</v>
      </c>
      <c r="F345" s="3">
        <v>0</v>
      </c>
      <c r="G345" t="s">
        <v>521</v>
      </c>
    </row>
    <row r="346" spans="1:7" x14ac:dyDescent="0.35">
      <c r="A346" t="s">
        <v>576</v>
      </c>
      <c r="B346" t="s">
        <v>498</v>
      </c>
      <c r="C346" t="s">
        <v>12</v>
      </c>
      <c r="D346" t="str">
        <f>LEFT(B346,20)</f>
        <v>H225 Search &amp; Rescue</v>
      </c>
      <c r="E346" t="s">
        <v>520</v>
      </c>
      <c r="F346" s="3">
        <v>0</v>
      </c>
      <c r="G346" t="s">
        <v>521</v>
      </c>
    </row>
    <row r="347" spans="1:7" x14ac:dyDescent="0.35">
      <c r="A347" t="s">
        <v>577</v>
      </c>
      <c r="B347" t="s">
        <v>448</v>
      </c>
      <c r="C347" t="s">
        <v>12</v>
      </c>
      <c r="D347" t="str">
        <f>LEFT(B347,30)</f>
        <v>King Air C90 GTX Air Ambulance</v>
      </c>
      <c r="E347" t="s">
        <v>520</v>
      </c>
      <c r="F347" s="3">
        <v>0</v>
      </c>
      <c r="G347" t="s">
        <v>517</v>
      </c>
    </row>
    <row r="348" spans="1:7" x14ac:dyDescent="0.35">
      <c r="A348" t="s">
        <v>577</v>
      </c>
      <c r="B348" t="s">
        <v>379</v>
      </c>
      <c r="C348" t="s">
        <v>12</v>
      </c>
      <c r="D348" t="str">
        <f>LEFT(B348,27)</f>
        <v>King Air C90 GTX Passengers</v>
      </c>
      <c r="E348" t="s">
        <v>520</v>
      </c>
      <c r="F348" s="3">
        <v>0</v>
      </c>
      <c r="G348" t="s">
        <v>517</v>
      </c>
    </row>
    <row r="349" spans="1:7" x14ac:dyDescent="0.35">
      <c r="A349" t="s">
        <v>578</v>
      </c>
      <c r="B349" t="s">
        <v>424</v>
      </c>
      <c r="C349" t="s">
        <v>12</v>
      </c>
      <c r="D349" t="str">
        <f>LEFT(B349,19)</f>
        <v>PC-24 Air Ambulance</v>
      </c>
      <c r="E349" t="s">
        <v>520</v>
      </c>
      <c r="F349" s="3">
        <v>0</v>
      </c>
      <c r="G349" t="s">
        <v>523</v>
      </c>
    </row>
    <row r="350" spans="1:7" x14ac:dyDescent="0.35">
      <c r="A350" t="s">
        <v>578</v>
      </c>
      <c r="B350" t="s">
        <v>395</v>
      </c>
      <c r="C350" t="s">
        <v>12</v>
      </c>
      <c r="D350" t="str">
        <f>LEFT(B350,19)</f>
        <v>PC-24 Cargo - Empty</v>
      </c>
      <c r="E350" t="s">
        <v>520</v>
      </c>
      <c r="F350" s="3">
        <v>0</v>
      </c>
      <c r="G350" t="s">
        <v>523</v>
      </c>
    </row>
    <row r="351" spans="1:7" x14ac:dyDescent="0.35">
      <c r="A351" t="s">
        <v>578</v>
      </c>
      <c r="B351" t="s">
        <v>382</v>
      </c>
      <c r="C351" t="s">
        <v>12</v>
      </c>
      <c r="D351" t="str">
        <f>LEFT(B351,27)</f>
        <v>PC-24 Cargo - Loaded</v>
      </c>
      <c r="E351" t="s">
        <v>520</v>
      </c>
      <c r="F351" s="3">
        <v>0</v>
      </c>
      <c r="G351" t="s">
        <v>523</v>
      </c>
    </row>
    <row r="352" spans="1:7" x14ac:dyDescent="0.35">
      <c r="A352" t="s">
        <v>578</v>
      </c>
      <c r="B352" t="s">
        <v>173</v>
      </c>
      <c r="C352" t="s">
        <v>12</v>
      </c>
      <c r="D352" t="str">
        <f>LEFT(B352,12)</f>
        <v>PC-24 VIP</v>
      </c>
      <c r="E352" t="s">
        <v>520</v>
      </c>
      <c r="F352" s="3">
        <v>0</v>
      </c>
      <c r="G352" t="s">
        <v>523</v>
      </c>
    </row>
    <row r="353" spans="1:7" x14ac:dyDescent="0.35">
      <c r="A353" t="s">
        <v>581</v>
      </c>
      <c r="B353" t="s">
        <v>259</v>
      </c>
      <c r="C353" t="s">
        <v>518</v>
      </c>
      <c r="D353" t="str">
        <f>LEFT(B353,33)</f>
        <v>Virus SW Pipistrel</v>
      </c>
      <c r="E353" t="s">
        <v>520</v>
      </c>
      <c r="F353" s="3">
        <v>0</v>
      </c>
      <c r="G353" t="s">
        <v>516</v>
      </c>
    </row>
    <row r="354" spans="1:7" x14ac:dyDescent="0.35">
      <c r="A354" t="s">
        <v>579</v>
      </c>
      <c r="B354" t="s">
        <v>258</v>
      </c>
      <c r="C354" t="s">
        <v>12</v>
      </c>
      <c r="D354" t="str">
        <f>LEFT(B354,33)</f>
        <v>Savage Norden: Aerial Advertising</v>
      </c>
      <c r="E354" t="s">
        <v>520</v>
      </c>
      <c r="F354" s="3">
        <v>0</v>
      </c>
      <c r="G354" t="s">
        <v>516</v>
      </c>
    </row>
    <row r="355" spans="1:7" x14ac:dyDescent="0.35">
      <c r="A355" t="s">
        <v>579</v>
      </c>
      <c r="B355" t="s">
        <v>432</v>
      </c>
      <c r="C355" t="s">
        <v>12</v>
      </c>
      <c r="D355" t="str">
        <f>LEFT(B355,20)</f>
        <v>Savage Norden: Cargo</v>
      </c>
      <c r="E355" t="s">
        <v>520</v>
      </c>
      <c r="F355" s="3">
        <v>0</v>
      </c>
      <c r="G355" t="s">
        <v>516</v>
      </c>
    </row>
    <row r="356" spans="1:7" x14ac:dyDescent="0.35">
      <c r="A356" t="s">
        <v>579</v>
      </c>
      <c r="B356" t="s">
        <v>336</v>
      </c>
      <c r="C356" t="s">
        <v>12</v>
      </c>
      <c r="D356" t="str">
        <f>LEFT(B356,25)</f>
        <v>Savage Norden: Passengers</v>
      </c>
      <c r="E356" t="s">
        <v>520</v>
      </c>
      <c r="F356" s="3">
        <v>0</v>
      </c>
      <c r="G356" t="s">
        <v>516</v>
      </c>
    </row>
    <row r="357" spans="1:7" x14ac:dyDescent="0.35">
      <c r="A357" t="s">
        <v>582</v>
      </c>
      <c r="B357" t="s">
        <v>332</v>
      </c>
      <c r="C357" t="s">
        <v>518</v>
      </c>
      <c r="D357" t="str">
        <f>LEFT(B357,35)</f>
        <v>Zlin Shock Ultra Aerial Advertising</v>
      </c>
      <c r="E357" t="s">
        <v>520</v>
      </c>
      <c r="F357" s="3">
        <v>0</v>
      </c>
      <c r="G357" t="s">
        <v>516</v>
      </c>
    </row>
    <row r="358" spans="1:7" x14ac:dyDescent="0.35">
      <c r="A358" t="s">
        <v>582</v>
      </c>
      <c r="B358" t="s">
        <v>129</v>
      </c>
      <c r="C358" t="s">
        <v>518</v>
      </c>
      <c r="D358" t="str">
        <f>LEFT(B358,23)</f>
        <v>Zlin Shock Ultra Floats</v>
      </c>
      <c r="E358" t="s">
        <v>520</v>
      </c>
      <c r="F358" s="3">
        <v>0</v>
      </c>
      <c r="G358" t="s">
        <v>516</v>
      </c>
    </row>
    <row r="359" spans="1:7" x14ac:dyDescent="0.35">
      <c r="A359" t="s">
        <v>582</v>
      </c>
      <c r="B359" t="s">
        <v>348</v>
      </c>
      <c r="C359" t="s">
        <v>518</v>
      </c>
      <c r="D359" t="str">
        <f>LEFT(B359,26)</f>
        <v>Zlin Shock Ultra Rescue</v>
      </c>
      <c r="E359" t="s">
        <v>520</v>
      </c>
      <c r="F359" s="3">
        <v>0</v>
      </c>
      <c r="G359" t="s">
        <v>516</v>
      </c>
    </row>
    <row r="360" spans="1:7" x14ac:dyDescent="0.35">
      <c r="A360" t="s">
        <v>575</v>
      </c>
      <c r="B360" t="s">
        <v>412</v>
      </c>
      <c r="C360" t="s">
        <v>322</v>
      </c>
      <c r="D360" t="str">
        <f>LEFT(B360,12)</f>
        <v>Cirrus SR22T</v>
      </c>
      <c r="E360" t="s">
        <v>520</v>
      </c>
      <c r="F360" s="3">
        <v>0</v>
      </c>
      <c r="G360" t="s">
        <v>516</v>
      </c>
    </row>
    <row r="361" spans="1:7" x14ac:dyDescent="0.35">
      <c r="A361" t="s">
        <v>580</v>
      </c>
      <c r="B361" t="s">
        <v>138</v>
      </c>
      <c r="C361" t="s">
        <v>12</v>
      </c>
      <c r="D361" t="str">
        <f>LEFT(B361,20)</f>
        <v>Taurus M: Passengers</v>
      </c>
      <c r="E361" t="s">
        <v>520</v>
      </c>
      <c r="F361" s="3">
        <v>0</v>
      </c>
      <c r="G361" t="s">
        <v>522</v>
      </c>
    </row>
    <row r="362" spans="1:7" x14ac:dyDescent="0.35">
      <c r="A362" t="s">
        <v>536</v>
      </c>
      <c r="B362" t="s">
        <v>390</v>
      </c>
      <c r="C362" t="s">
        <v>518</v>
      </c>
      <c r="D362" t="str">
        <f>LEFT(B362,21)</f>
        <v>737 Max 8 BBJ</v>
      </c>
      <c r="E362" t="s">
        <v>520</v>
      </c>
      <c r="F362" s="3">
        <v>0</v>
      </c>
      <c r="G362" t="s">
        <v>519</v>
      </c>
    </row>
    <row r="363" spans="1:7" x14ac:dyDescent="0.35">
      <c r="A363" t="s">
        <v>536</v>
      </c>
      <c r="B363" t="s">
        <v>452</v>
      </c>
      <c r="C363" t="s">
        <v>518</v>
      </c>
      <c r="D363" t="str">
        <f>LEFT(B363,20)</f>
        <v>737 Max 8 Passengers</v>
      </c>
      <c r="E363" t="s">
        <v>520</v>
      </c>
      <c r="F363" s="3">
        <v>0</v>
      </c>
      <c r="G363" t="s">
        <v>519</v>
      </c>
    </row>
    <row r="364" spans="1:7" x14ac:dyDescent="0.35">
      <c r="A364" t="s">
        <v>536</v>
      </c>
      <c r="B364" t="s">
        <v>399</v>
      </c>
      <c r="C364" t="s">
        <v>518</v>
      </c>
      <c r="D364" t="str">
        <f>LEFT(B364,6)</f>
        <v>747-8F</v>
      </c>
      <c r="E364" t="s">
        <v>520</v>
      </c>
      <c r="F364" s="3">
        <v>0</v>
      </c>
      <c r="G364" t="s">
        <v>519</v>
      </c>
    </row>
    <row r="365" spans="1:7" x14ac:dyDescent="0.35">
      <c r="A365" t="s">
        <v>536</v>
      </c>
      <c r="B365" t="s">
        <v>542</v>
      </c>
      <c r="C365" t="s">
        <v>518</v>
      </c>
      <c r="D365" t="str">
        <f>LEFT(B365,6)</f>
        <v>747-8i</v>
      </c>
      <c r="E365" t="s">
        <v>520</v>
      </c>
      <c r="F365" s="3">
        <v>0</v>
      </c>
      <c r="G365" t="s">
        <v>519</v>
      </c>
    </row>
    <row r="366" spans="1:7" x14ac:dyDescent="0.35">
      <c r="A366" t="s">
        <v>536</v>
      </c>
      <c r="B366" t="s">
        <v>279</v>
      </c>
      <c r="C366" t="s">
        <v>280</v>
      </c>
      <c r="D366" t="str">
        <f>LEFT(B366,23)</f>
        <v>A10C Thunderbolt II</v>
      </c>
      <c r="E366" t="s">
        <v>520</v>
      </c>
      <c r="F366" s="3">
        <v>0</v>
      </c>
      <c r="G366" t="s">
        <v>523</v>
      </c>
    </row>
    <row r="367" spans="1:7" x14ac:dyDescent="0.35">
      <c r="A367" t="s">
        <v>536</v>
      </c>
      <c r="B367" t="s">
        <v>335</v>
      </c>
      <c r="C367" t="s">
        <v>12</v>
      </c>
      <c r="D367" t="str">
        <f>LEFT(B367,20)</f>
        <v>A310</v>
      </c>
      <c r="E367" t="s">
        <v>520</v>
      </c>
      <c r="F367" s="3">
        <v>0</v>
      </c>
      <c r="G367" t="s">
        <v>519</v>
      </c>
    </row>
    <row r="368" spans="1:7" x14ac:dyDescent="0.35">
      <c r="A368" t="s">
        <v>536</v>
      </c>
      <c r="B368" t="s">
        <v>264</v>
      </c>
      <c r="C368" t="s">
        <v>12</v>
      </c>
      <c r="D368" t="str">
        <f>LEFT(B368,15)</f>
        <v>A320neo V2 Pax</v>
      </c>
      <c r="E368" t="s">
        <v>520</v>
      </c>
      <c r="F368" s="3">
        <v>0</v>
      </c>
      <c r="G368" t="s">
        <v>519</v>
      </c>
    </row>
    <row r="369" spans="1:7" x14ac:dyDescent="0.35">
      <c r="A369" t="s">
        <v>536</v>
      </c>
      <c r="B369" t="s">
        <v>402</v>
      </c>
      <c r="C369" t="s">
        <v>12</v>
      </c>
      <c r="D369" t="str">
        <f>LEFT(B369,14)</f>
        <v>A320neo V2 VIP</v>
      </c>
      <c r="E369" t="s">
        <v>520</v>
      </c>
      <c r="F369" s="3">
        <v>0</v>
      </c>
      <c r="G369" t="s">
        <v>519</v>
      </c>
    </row>
    <row r="370" spans="1:7" x14ac:dyDescent="0.35">
      <c r="A370" t="s">
        <v>536</v>
      </c>
      <c r="B370" t="s">
        <v>457</v>
      </c>
      <c r="C370" t="s">
        <v>12</v>
      </c>
      <c r="D370" t="str">
        <f>LEFT(B370,4)</f>
        <v>A321</v>
      </c>
      <c r="E370" t="s">
        <v>520</v>
      </c>
      <c r="F370" s="3">
        <v>0</v>
      </c>
      <c r="G370" t="s">
        <v>519</v>
      </c>
    </row>
    <row r="371" spans="1:7" x14ac:dyDescent="0.35">
      <c r="A371" t="s">
        <v>536</v>
      </c>
      <c r="B371" t="s">
        <v>384</v>
      </c>
      <c r="C371" t="s">
        <v>12</v>
      </c>
      <c r="D371" t="str">
        <f>LEFT(B371,20)</f>
        <v>A330-200 (GE)</v>
      </c>
      <c r="E371" t="s">
        <v>520</v>
      </c>
      <c r="F371" s="3">
        <v>0</v>
      </c>
      <c r="G371" t="s">
        <v>519</v>
      </c>
    </row>
    <row r="372" spans="1:7" x14ac:dyDescent="0.35">
      <c r="A372" t="s">
        <v>536</v>
      </c>
      <c r="B372" t="s">
        <v>373</v>
      </c>
      <c r="C372" t="s">
        <v>12</v>
      </c>
      <c r="D372" t="str">
        <f>LEFT(B372,13)</f>
        <v>A330-200 (RR)</v>
      </c>
      <c r="E372" t="s">
        <v>520</v>
      </c>
      <c r="F372" s="3">
        <v>0</v>
      </c>
      <c r="G372" t="s">
        <v>516</v>
      </c>
    </row>
    <row r="373" spans="1:7" x14ac:dyDescent="0.35">
      <c r="A373" t="s">
        <v>536</v>
      </c>
      <c r="B373" t="s">
        <v>392</v>
      </c>
      <c r="C373" t="s">
        <v>12</v>
      </c>
      <c r="D373" t="str">
        <f>LEFT(B373,17)</f>
        <v>A330-200 VIP (GE)</v>
      </c>
      <c r="E373" t="s">
        <v>520</v>
      </c>
      <c r="F373" s="3">
        <v>0</v>
      </c>
      <c r="G373" t="s">
        <v>519</v>
      </c>
    </row>
    <row r="374" spans="1:7" x14ac:dyDescent="0.35">
      <c r="A374" t="s">
        <v>536</v>
      </c>
      <c r="B374" t="s">
        <v>397</v>
      </c>
      <c r="C374" t="s">
        <v>12</v>
      </c>
      <c r="D374" t="str">
        <f>LEFT(B374,17)</f>
        <v>A330-200 VIP (RR)</v>
      </c>
      <c r="E374" t="s">
        <v>520</v>
      </c>
      <c r="F374" s="3">
        <v>0</v>
      </c>
      <c r="G374" t="s">
        <v>519</v>
      </c>
    </row>
    <row r="375" spans="1:7" x14ac:dyDescent="0.35">
      <c r="A375" t="s">
        <v>536</v>
      </c>
      <c r="B375" t="s">
        <v>436</v>
      </c>
      <c r="C375" t="s">
        <v>12</v>
      </c>
      <c r="D375" t="str">
        <f>LEFT(B375,13)</f>
        <v>A330-300 (GE)</v>
      </c>
      <c r="E375" t="s">
        <v>520</v>
      </c>
      <c r="F375" s="3">
        <v>0</v>
      </c>
      <c r="G375" t="s">
        <v>519</v>
      </c>
    </row>
    <row r="376" spans="1:7" x14ac:dyDescent="0.35">
      <c r="A376" t="s">
        <v>536</v>
      </c>
      <c r="B376" t="s">
        <v>437</v>
      </c>
      <c r="C376" t="s">
        <v>12</v>
      </c>
      <c r="D376" t="str">
        <f>LEFT(B376,13)</f>
        <v>A330-300 (RR)</v>
      </c>
      <c r="E376" t="s">
        <v>520</v>
      </c>
      <c r="F376" s="3">
        <v>0</v>
      </c>
      <c r="G376" t="s">
        <v>519</v>
      </c>
    </row>
    <row r="377" spans="1:7" x14ac:dyDescent="0.35">
      <c r="A377" t="s">
        <v>536</v>
      </c>
      <c r="B377" t="s">
        <v>357</v>
      </c>
      <c r="C377" t="s">
        <v>12</v>
      </c>
      <c r="D377" t="str">
        <f>LEFT(B377,19)</f>
        <v>A330-300 VIP (GE)</v>
      </c>
      <c r="E377" t="s">
        <v>520</v>
      </c>
      <c r="F377" s="3">
        <v>0</v>
      </c>
      <c r="G377" t="s">
        <v>519</v>
      </c>
    </row>
    <row r="378" spans="1:7" x14ac:dyDescent="0.35">
      <c r="A378" t="s">
        <v>536</v>
      </c>
      <c r="B378" t="s">
        <v>359</v>
      </c>
      <c r="C378" t="s">
        <v>12</v>
      </c>
      <c r="D378" t="str">
        <f>LEFT(B378,20)</f>
        <v>A330-300 VIP (RR)</v>
      </c>
      <c r="E378" t="s">
        <v>520</v>
      </c>
      <c r="F378" s="3">
        <v>0</v>
      </c>
      <c r="G378" t="s">
        <v>519</v>
      </c>
    </row>
    <row r="379" spans="1:7" x14ac:dyDescent="0.35">
      <c r="A379" t="s">
        <v>536</v>
      </c>
      <c r="B379" t="s">
        <v>345</v>
      </c>
      <c r="C379" t="s">
        <v>12</v>
      </c>
      <c r="D379" t="str">
        <f>LEFT(B379,16)</f>
        <v>A330-300P2F (RR)</v>
      </c>
      <c r="E379" t="s">
        <v>520</v>
      </c>
      <c r="F379" s="3">
        <v>0</v>
      </c>
      <c r="G379" t="s">
        <v>519</v>
      </c>
    </row>
    <row r="380" spans="1:7" x14ac:dyDescent="0.35">
      <c r="A380" t="s">
        <v>536</v>
      </c>
      <c r="B380" t="s">
        <v>450</v>
      </c>
      <c r="C380" t="s">
        <v>12</v>
      </c>
      <c r="D380" t="str">
        <f>LEFT(B380,13)</f>
        <v>A330-BelugaXL</v>
      </c>
      <c r="E380" t="s">
        <v>520</v>
      </c>
      <c r="F380" s="3">
        <v>0</v>
      </c>
      <c r="G380" t="s">
        <v>519</v>
      </c>
    </row>
    <row r="381" spans="1:7" x14ac:dyDescent="0.35">
      <c r="A381" t="s">
        <v>536</v>
      </c>
      <c r="B381" t="s">
        <v>453</v>
      </c>
      <c r="C381" t="s">
        <v>12</v>
      </c>
      <c r="D381" t="str">
        <f>LEFT(B381,11)</f>
        <v>A400M Cargo</v>
      </c>
      <c r="E381" t="s">
        <v>520</v>
      </c>
      <c r="F381" s="3">
        <v>0</v>
      </c>
      <c r="G381" t="s">
        <v>524</v>
      </c>
    </row>
    <row r="382" spans="1:7" x14ac:dyDescent="0.35">
      <c r="A382" t="s">
        <v>536</v>
      </c>
      <c r="B382" t="s">
        <v>430</v>
      </c>
      <c r="C382" t="s">
        <v>12</v>
      </c>
      <c r="D382" t="s">
        <v>537</v>
      </c>
      <c r="E382" t="str">
        <f>MID(B382,10,100)</f>
        <v>[Preset Default]</v>
      </c>
      <c r="F382" s="3">
        <v>0</v>
      </c>
      <c r="G382" t="s">
        <v>521</v>
      </c>
    </row>
    <row r="383" spans="1:7" x14ac:dyDescent="0.35">
      <c r="A383" t="s">
        <v>536</v>
      </c>
      <c r="B383" t="s">
        <v>349</v>
      </c>
      <c r="C383" t="s">
        <v>518</v>
      </c>
      <c r="D383" t="str">
        <f>LEFT(B383,33)</f>
        <v>AT802 Aerial Application Sprayer</v>
      </c>
      <c r="E383" t="s">
        <v>520</v>
      </c>
      <c r="F383" s="3">
        <v>0</v>
      </c>
      <c r="G383" t="s">
        <v>516</v>
      </c>
    </row>
    <row r="384" spans="1:7" x14ac:dyDescent="0.35">
      <c r="A384" t="s">
        <v>536</v>
      </c>
      <c r="B384" t="s">
        <v>419</v>
      </c>
      <c r="C384" t="s">
        <v>518</v>
      </c>
      <c r="D384" t="str">
        <f>LEFT(B384,18)</f>
        <v>AT802 Firefighting</v>
      </c>
      <c r="E384" t="s">
        <v>520</v>
      </c>
      <c r="F384" s="3">
        <v>0</v>
      </c>
      <c r="G384" t="s">
        <v>516</v>
      </c>
    </row>
    <row r="385" spans="1:8" x14ac:dyDescent="0.35">
      <c r="A385" t="s">
        <v>536</v>
      </c>
      <c r="B385" t="s">
        <v>456</v>
      </c>
      <c r="C385" t="s">
        <v>518</v>
      </c>
      <c r="D385" t="str">
        <f>LEFT(B385,14)</f>
        <v>Aviat Pitts S1</v>
      </c>
      <c r="E385" t="s">
        <v>520</v>
      </c>
      <c r="F385" s="3">
        <v>0</v>
      </c>
      <c r="G385" t="s">
        <v>516</v>
      </c>
    </row>
    <row r="386" spans="1:8" x14ac:dyDescent="0.35">
      <c r="A386" t="s">
        <v>536</v>
      </c>
      <c r="B386" t="s">
        <v>263</v>
      </c>
      <c r="C386" t="s">
        <v>518</v>
      </c>
      <c r="D386" t="str">
        <f>LEFT(B386,19)</f>
        <v>Aviat Pitts S2</v>
      </c>
      <c r="E386" t="s">
        <v>520</v>
      </c>
      <c r="F386" s="3">
        <v>0</v>
      </c>
      <c r="G386" t="s">
        <v>516</v>
      </c>
    </row>
    <row r="387" spans="1:8" x14ac:dyDescent="0.35">
      <c r="A387" t="s">
        <v>536</v>
      </c>
      <c r="B387" t="s">
        <v>262</v>
      </c>
      <c r="C387" t="s">
        <v>518</v>
      </c>
      <c r="D387" t="str">
        <f>LEFT(B387,19)</f>
        <v>Beechcraft Bonanza</v>
      </c>
      <c r="E387" t="s">
        <v>520</v>
      </c>
      <c r="F387" s="3">
        <v>0</v>
      </c>
      <c r="G387" t="s">
        <v>517</v>
      </c>
    </row>
    <row r="388" spans="1:8" x14ac:dyDescent="0.35">
      <c r="A388" t="s">
        <v>536</v>
      </c>
      <c r="B388" t="s">
        <v>75</v>
      </c>
      <c r="C388" t="s">
        <v>518</v>
      </c>
      <c r="D388" t="str">
        <f>LEFT(B388,34)</f>
        <v>Beechcraft Bonanza Private Charter</v>
      </c>
      <c r="E388" t="s">
        <v>520</v>
      </c>
      <c r="F388" s="3">
        <v>0</v>
      </c>
      <c r="G388" t="s">
        <v>517</v>
      </c>
    </row>
    <row r="389" spans="1:8" x14ac:dyDescent="0.35">
      <c r="A389" t="s">
        <v>536</v>
      </c>
      <c r="B389" t="s">
        <v>421</v>
      </c>
      <c r="C389" t="s">
        <v>518</v>
      </c>
      <c r="D389" t="str">
        <f>LEFT(B389,19)</f>
        <v>Beechcraft King Air</v>
      </c>
      <c r="E389" t="s">
        <v>520</v>
      </c>
      <c r="F389" s="3">
        <v>0</v>
      </c>
      <c r="G389" t="s">
        <v>517</v>
      </c>
    </row>
    <row r="390" spans="1:8" x14ac:dyDescent="0.35">
      <c r="A390" t="s">
        <v>536</v>
      </c>
      <c r="B390" t="s">
        <v>497</v>
      </c>
      <c r="C390" t="s">
        <v>533</v>
      </c>
      <c r="D390" t="str">
        <f>LEFT(B390,8)</f>
        <v>Bell 407</v>
      </c>
      <c r="E390" t="s">
        <v>520</v>
      </c>
      <c r="F390" s="3">
        <v>0</v>
      </c>
      <c r="G390" t="s">
        <v>521</v>
      </c>
    </row>
    <row r="391" spans="1:8" x14ac:dyDescent="0.35">
      <c r="A391" t="s">
        <v>536</v>
      </c>
      <c r="B391" t="s">
        <v>170</v>
      </c>
      <c r="C391" t="s">
        <v>518</v>
      </c>
      <c r="D391" t="str">
        <f>LEFT(B391,31)</f>
        <v>C172SP G1000 Aerial Advertising</v>
      </c>
      <c r="E391" t="s">
        <v>520</v>
      </c>
      <c r="F391" s="3">
        <v>0</v>
      </c>
      <c r="G391" t="s">
        <v>516</v>
      </c>
    </row>
    <row r="392" spans="1:8" x14ac:dyDescent="0.35">
      <c r="A392" t="s">
        <v>536</v>
      </c>
      <c r="B392" t="s">
        <v>92</v>
      </c>
      <c r="C392" t="s">
        <v>518</v>
      </c>
      <c r="D392" t="str">
        <f>LEFT(B392,18)</f>
        <v>C172SP G1000 Cargo</v>
      </c>
      <c r="E392" t="s">
        <v>520</v>
      </c>
      <c r="F392" s="3">
        <v>0</v>
      </c>
      <c r="G392" t="s">
        <v>516</v>
      </c>
    </row>
    <row r="393" spans="1:8" x14ac:dyDescent="0.35">
      <c r="A393" t="s">
        <v>536</v>
      </c>
      <c r="B393" t="s">
        <v>307</v>
      </c>
      <c r="C393" t="s">
        <v>518</v>
      </c>
      <c r="D393" t="str">
        <f>LEFT(B393,23)</f>
        <v>C172SP G1000 Passengers</v>
      </c>
      <c r="E393" t="s">
        <v>520</v>
      </c>
      <c r="F393" s="3">
        <v>0</v>
      </c>
      <c r="G393" t="s">
        <v>516</v>
      </c>
    </row>
    <row r="394" spans="1:8" x14ac:dyDescent="0.35">
      <c r="A394" t="s">
        <v>536</v>
      </c>
      <c r="B394" t="s">
        <v>431</v>
      </c>
      <c r="C394" t="s">
        <v>518</v>
      </c>
      <c r="D394" t="str">
        <f>LEFT(B394,29)</f>
        <v>C172SP G1000 Passengers Float</v>
      </c>
      <c r="E394" t="s">
        <v>520</v>
      </c>
      <c r="F394" s="3">
        <v>0</v>
      </c>
      <c r="G394" t="s">
        <v>516</v>
      </c>
    </row>
    <row r="395" spans="1:8" x14ac:dyDescent="0.35">
      <c r="A395" t="s">
        <v>536</v>
      </c>
      <c r="B395" t="s">
        <v>447</v>
      </c>
      <c r="C395" t="s">
        <v>518</v>
      </c>
      <c r="D395" t="str">
        <f>LEFT(B395,28)</f>
        <v>C172SP G1000 Passengers Skis</v>
      </c>
      <c r="E395" t="s">
        <v>520</v>
      </c>
      <c r="F395" s="3">
        <v>0</v>
      </c>
      <c r="G395" t="s">
        <v>516</v>
      </c>
    </row>
    <row r="396" spans="1:8" x14ac:dyDescent="0.35">
      <c r="A396" t="s">
        <v>536</v>
      </c>
      <c r="B396" t="s">
        <v>463</v>
      </c>
      <c r="C396" t="s">
        <v>518</v>
      </c>
      <c r="D396" t="str">
        <f>LEFT(B396,20)</f>
        <v>C172SP G1000 Skydive</v>
      </c>
      <c r="E396" t="s">
        <v>520</v>
      </c>
      <c r="F396" s="3">
        <v>0</v>
      </c>
      <c r="G396" t="s">
        <v>516</v>
      </c>
    </row>
    <row r="397" spans="1:8" x14ac:dyDescent="0.35">
      <c r="A397" t="s">
        <v>536</v>
      </c>
      <c r="B397" t="s">
        <v>440</v>
      </c>
      <c r="C397" t="s">
        <v>518</v>
      </c>
      <c r="D397" t="str">
        <f>LEFT(B397,16)</f>
        <v>C172SP G1000 Tow</v>
      </c>
      <c r="E397" t="s">
        <v>520</v>
      </c>
      <c r="F397" s="3">
        <v>0</v>
      </c>
      <c r="G397" t="s">
        <v>516</v>
      </c>
    </row>
    <row r="398" spans="1:8" x14ac:dyDescent="0.35">
      <c r="A398" t="s">
        <v>536</v>
      </c>
      <c r="B398" t="s">
        <v>301</v>
      </c>
      <c r="C398" t="s">
        <v>518</v>
      </c>
      <c r="D398" t="str">
        <f>LEFT(B398,18)</f>
        <v>C208B Cargo</v>
      </c>
      <c r="E398" t="s">
        <v>520</v>
      </c>
      <c r="F398" s="3">
        <v>0</v>
      </c>
      <c r="G398" t="s">
        <v>516</v>
      </c>
    </row>
    <row r="399" spans="1:8" x14ac:dyDescent="0.35">
      <c r="A399" t="s">
        <v>536</v>
      </c>
      <c r="B399" t="s">
        <v>400</v>
      </c>
      <c r="C399" t="s">
        <v>518</v>
      </c>
      <c r="D399" t="str">
        <f>LEFT(B399,23)</f>
        <v>C208B Floats Passengers</v>
      </c>
      <c r="E399" t="s">
        <v>520</v>
      </c>
      <c r="F399" s="3">
        <v>0</v>
      </c>
      <c r="G399" t="s">
        <v>516</v>
      </c>
    </row>
    <row r="400" spans="1:8" x14ac:dyDescent="0.35">
      <c r="A400" t="s">
        <v>536</v>
      </c>
      <c r="B400" t="s">
        <v>172</v>
      </c>
      <c r="C400" t="s">
        <v>518</v>
      </c>
      <c r="D400" t="str">
        <f>LEFT(B400,24)</f>
        <v>C208B Medic</v>
      </c>
      <c r="E400" t="s">
        <v>520</v>
      </c>
      <c r="F400" s="3">
        <v>0</v>
      </c>
      <c r="G400" t="s">
        <v>516</v>
      </c>
      <c r="H400" s="5"/>
    </row>
    <row r="401" spans="1:7" x14ac:dyDescent="0.35">
      <c r="A401" t="s">
        <v>536</v>
      </c>
      <c r="B401" t="s">
        <v>344</v>
      </c>
      <c r="C401" t="s">
        <v>518</v>
      </c>
      <c r="D401" t="str">
        <f>LEFT(B401,16)</f>
        <v>C208B Passengers</v>
      </c>
      <c r="E401" t="s">
        <v>520</v>
      </c>
      <c r="F401" s="3">
        <v>0</v>
      </c>
      <c r="G401" t="s">
        <v>516</v>
      </c>
    </row>
    <row r="402" spans="1:7" x14ac:dyDescent="0.35">
      <c r="A402" t="s">
        <v>536</v>
      </c>
      <c r="B402" t="s">
        <v>468</v>
      </c>
      <c r="C402" t="s">
        <v>518</v>
      </c>
      <c r="D402" t="str">
        <f>LEFT(B402,16)</f>
        <v>C208B Scientific</v>
      </c>
      <c r="E402" t="s">
        <v>520</v>
      </c>
      <c r="F402" s="3">
        <v>0</v>
      </c>
      <c r="G402" t="s">
        <v>516</v>
      </c>
    </row>
    <row r="403" spans="1:7" x14ac:dyDescent="0.35">
      <c r="A403" t="s">
        <v>536</v>
      </c>
      <c r="B403" t="s">
        <v>361</v>
      </c>
      <c r="C403" t="s">
        <v>518</v>
      </c>
      <c r="D403" t="str">
        <f>LEFT(B403,26)</f>
        <v>C208B Skydive</v>
      </c>
      <c r="E403" t="s">
        <v>520</v>
      </c>
      <c r="F403" s="3">
        <v>0</v>
      </c>
      <c r="G403" t="s">
        <v>516</v>
      </c>
    </row>
    <row r="404" spans="1:7" x14ac:dyDescent="0.35">
      <c r="A404" t="s">
        <v>536</v>
      </c>
      <c r="B404" t="s">
        <v>225</v>
      </c>
      <c r="C404" t="s">
        <v>12</v>
      </c>
      <c r="D404" t="str">
        <f>LEFT(B404,20)</f>
        <v>C400 Corvalis</v>
      </c>
      <c r="E404" t="s">
        <v>520</v>
      </c>
      <c r="F404" s="3">
        <v>0</v>
      </c>
      <c r="G404" t="s">
        <v>516</v>
      </c>
    </row>
    <row r="405" spans="1:7" x14ac:dyDescent="0.35">
      <c r="A405" t="s">
        <v>536</v>
      </c>
      <c r="B405" t="s">
        <v>504</v>
      </c>
      <c r="C405" t="s">
        <v>518</v>
      </c>
      <c r="D405" t="str">
        <f>LEFT(B405,19)</f>
        <v>Cabri G2 Passengers</v>
      </c>
      <c r="E405" t="s">
        <v>520</v>
      </c>
      <c r="F405" s="3">
        <v>0</v>
      </c>
      <c r="G405" t="s">
        <v>521</v>
      </c>
    </row>
    <row r="406" spans="1:7" x14ac:dyDescent="0.35">
      <c r="A406" t="s">
        <v>536</v>
      </c>
      <c r="B406" t="s">
        <v>296</v>
      </c>
      <c r="C406" t="s">
        <v>518</v>
      </c>
      <c r="D406" t="str">
        <f>LEFT(B406,22)</f>
        <v>Cessna C152</v>
      </c>
      <c r="E406" t="s">
        <v>520</v>
      </c>
      <c r="F406" s="3">
        <v>0</v>
      </c>
      <c r="G406" t="s">
        <v>516</v>
      </c>
    </row>
    <row r="407" spans="1:7" x14ac:dyDescent="0.35">
      <c r="A407" t="s">
        <v>536</v>
      </c>
      <c r="B407" t="s">
        <v>293</v>
      </c>
      <c r="C407" t="s">
        <v>518</v>
      </c>
      <c r="D407" t="str">
        <f>LEFT(B407,30)</f>
        <v>Cessna C152 Aerial Advertising</v>
      </c>
      <c r="E407" t="s">
        <v>520</v>
      </c>
      <c r="F407" s="3">
        <v>0</v>
      </c>
      <c r="G407" t="s">
        <v>516</v>
      </c>
    </row>
    <row r="408" spans="1:7" x14ac:dyDescent="0.35">
      <c r="A408" t="s">
        <v>536</v>
      </c>
      <c r="B408" t="s">
        <v>362</v>
      </c>
      <c r="C408" t="s">
        <v>518</v>
      </c>
      <c r="D408" t="str">
        <f>LEFT(B408,19)</f>
        <v>Cessna Citation CJ4</v>
      </c>
      <c r="E408" t="s">
        <v>520</v>
      </c>
      <c r="F408" s="3">
        <v>0</v>
      </c>
      <c r="G408" t="s">
        <v>523</v>
      </c>
    </row>
    <row r="409" spans="1:7" x14ac:dyDescent="0.35">
      <c r="A409" t="s">
        <v>536</v>
      </c>
      <c r="B409" t="s">
        <v>300</v>
      </c>
      <c r="C409" t="s">
        <v>28</v>
      </c>
      <c r="D409" t="str">
        <f>LEFT(B409,25)</f>
        <v>CGS Hawk Arrow II</v>
      </c>
      <c r="E409" t="s">
        <v>520</v>
      </c>
      <c r="F409" s="3">
        <v>0</v>
      </c>
      <c r="G409" t="s">
        <v>516</v>
      </c>
    </row>
    <row r="410" spans="1:7" x14ac:dyDescent="0.35">
      <c r="A410" t="s">
        <v>536</v>
      </c>
      <c r="B410" t="s">
        <v>443</v>
      </c>
      <c r="C410" t="s">
        <v>518</v>
      </c>
      <c r="D410" t="str">
        <f>LEFT(B410,18)</f>
        <v>CL415 Firefighting</v>
      </c>
      <c r="E410" t="s">
        <v>520</v>
      </c>
      <c r="F410" s="3">
        <v>0</v>
      </c>
      <c r="G410" t="s">
        <v>524</v>
      </c>
    </row>
    <row r="411" spans="1:7" x14ac:dyDescent="0.35">
      <c r="A411" t="s">
        <v>536</v>
      </c>
      <c r="B411" t="s">
        <v>363</v>
      </c>
      <c r="C411" t="s">
        <v>12</v>
      </c>
      <c r="D411" t="str">
        <f>LEFT(B411,18)</f>
        <v>Curtiss JN-4 Jenny</v>
      </c>
      <c r="E411" t="s">
        <v>520</v>
      </c>
      <c r="F411" s="3">
        <v>0</v>
      </c>
      <c r="G411" t="s">
        <v>516</v>
      </c>
    </row>
    <row r="412" spans="1:7" x14ac:dyDescent="0.35">
      <c r="A412" t="s">
        <v>536</v>
      </c>
      <c r="B412" t="s">
        <v>411</v>
      </c>
      <c r="C412" t="s">
        <v>518</v>
      </c>
      <c r="D412" t="str">
        <f>LEFT(B412,15)</f>
        <v>DA62 Passengers</v>
      </c>
      <c r="E412" t="s">
        <v>520</v>
      </c>
      <c r="F412" s="3">
        <v>0</v>
      </c>
      <c r="G412" t="s">
        <v>517</v>
      </c>
    </row>
    <row r="413" spans="1:7" x14ac:dyDescent="0.35">
      <c r="A413" t="s">
        <v>536</v>
      </c>
      <c r="B413" t="s">
        <v>459</v>
      </c>
      <c r="C413" t="s">
        <v>518</v>
      </c>
      <c r="D413" t="str">
        <f>LEFT(B413,24)</f>
        <v>DA62 Scientific Research</v>
      </c>
      <c r="E413" t="s">
        <v>520</v>
      </c>
      <c r="F413" s="3">
        <v>0</v>
      </c>
      <c r="G413" t="s">
        <v>517</v>
      </c>
    </row>
    <row r="414" spans="1:7" x14ac:dyDescent="0.35">
      <c r="A414" t="s">
        <v>536</v>
      </c>
      <c r="B414" t="s">
        <v>108</v>
      </c>
      <c r="C414" t="s">
        <v>518</v>
      </c>
      <c r="D414" t="str">
        <f>LEFT(B414,12)</f>
        <v>DG LS8</v>
      </c>
      <c r="E414" t="s">
        <v>520</v>
      </c>
      <c r="F414" s="3">
        <v>0</v>
      </c>
      <c r="G414" t="s">
        <v>522</v>
      </c>
    </row>
    <row r="415" spans="1:7" x14ac:dyDescent="0.35">
      <c r="A415" t="s">
        <v>536</v>
      </c>
      <c r="B415" t="s">
        <v>144</v>
      </c>
      <c r="C415" t="s">
        <v>518</v>
      </c>
      <c r="D415" t="str">
        <f>LEFT(B415,14)</f>
        <v>DG-1001-E Neo</v>
      </c>
      <c r="E415" t="s">
        <v>520</v>
      </c>
      <c r="F415" s="3">
        <v>0</v>
      </c>
      <c r="G415" t="s">
        <v>522</v>
      </c>
    </row>
    <row r="416" spans="1:7" x14ac:dyDescent="0.35">
      <c r="A416" t="s">
        <v>536</v>
      </c>
      <c r="B416" t="s">
        <v>123</v>
      </c>
      <c r="C416" t="s">
        <v>532</v>
      </c>
      <c r="D416" t="str">
        <f>LEFT(B416,19)</f>
        <v>DHC-2 Beaver Floats</v>
      </c>
      <c r="E416" t="str">
        <f>MID(B416,23,100)</f>
        <v>Passenger Cabin / Radio + ADF</v>
      </c>
      <c r="F416" s="3">
        <v>0</v>
      </c>
      <c r="G416" t="s">
        <v>516</v>
      </c>
    </row>
    <row r="417" spans="1:7" x14ac:dyDescent="0.35">
      <c r="A417" t="s">
        <v>536</v>
      </c>
      <c r="B417" t="s">
        <v>286</v>
      </c>
      <c r="C417" t="s">
        <v>532</v>
      </c>
      <c r="D417" t="str">
        <f>LEFT(B417,20)</f>
        <v xml:space="preserve">DHC-2 Beaver Floats </v>
      </c>
      <c r="E417" t="str">
        <f>MID(B417,23,100)</f>
        <v>Passenger Cabin / Radios</v>
      </c>
      <c r="F417" s="3">
        <v>0</v>
      </c>
      <c r="G417" t="s">
        <v>516</v>
      </c>
    </row>
    <row r="418" spans="1:7" x14ac:dyDescent="0.35">
      <c r="A418" t="s">
        <v>536</v>
      </c>
      <c r="B418" t="s">
        <v>465</v>
      </c>
      <c r="C418" t="s">
        <v>532</v>
      </c>
      <c r="D418" t="str">
        <f>LEFT(B418,20)</f>
        <v xml:space="preserve">DHC-2 Beaver Floats </v>
      </c>
      <c r="E418" t="str">
        <f>MID(B418,23,100)</f>
        <v>Passenger Cabin / GPS</v>
      </c>
      <c r="F418" s="3">
        <v>0</v>
      </c>
      <c r="G418" t="s">
        <v>516</v>
      </c>
    </row>
    <row r="419" spans="1:7" x14ac:dyDescent="0.35">
      <c r="A419" t="s">
        <v>536</v>
      </c>
      <c r="B419" t="s">
        <v>227</v>
      </c>
      <c r="C419" t="s">
        <v>532</v>
      </c>
      <c r="D419" t="str">
        <f>LEFT(B419,19)</f>
        <v>DHC-2 Beaver Wheels</v>
      </c>
      <c r="E419" t="str">
        <f>MID(B419,23,100)</f>
        <v>Passenger Cabin / Radios</v>
      </c>
      <c r="F419" s="3">
        <v>0</v>
      </c>
      <c r="G419" t="s">
        <v>516</v>
      </c>
    </row>
    <row r="420" spans="1:7" x14ac:dyDescent="0.35">
      <c r="A420" t="s">
        <v>536</v>
      </c>
      <c r="B420" t="s">
        <v>526</v>
      </c>
      <c r="C420" t="s">
        <v>532</v>
      </c>
      <c r="D420" t="str">
        <f>LEFT(B420,19)</f>
        <v>DHC-2 Beaver Wheels</v>
      </c>
      <c r="E420" t="str">
        <f>MID(B420,23,100)</f>
        <v>Cargo / Radios</v>
      </c>
      <c r="F420" s="3">
        <v>0</v>
      </c>
      <c r="G420" t="s">
        <v>516</v>
      </c>
    </row>
    <row r="421" spans="1:7" x14ac:dyDescent="0.35">
      <c r="A421" t="s">
        <v>536</v>
      </c>
      <c r="B421" t="s">
        <v>356</v>
      </c>
      <c r="C421" t="s">
        <v>532</v>
      </c>
      <c r="D421" t="str">
        <f>LEFT(B421,19)</f>
        <v>DHC-2 Beaver Wheels</v>
      </c>
      <c r="E421" t="str">
        <f>MID(B421,23,100)</f>
        <v>Cargo / GPS</v>
      </c>
      <c r="F421" s="3">
        <v>0</v>
      </c>
      <c r="G421" t="s">
        <v>516</v>
      </c>
    </row>
    <row r="422" spans="1:7" x14ac:dyDescent="0.35">
      <c r="A422" t="s">
        <v>536</v>
      </c>
      <c r="B422" t="s">
        <v>334</v>
      </c>
      <c r="C422" t="s">
        <v>532</v>
      </c>
      <c r="D422" t="str">
        <f>LEFT(B422,20)</f>
        <v xml:space="preserve">DHC-2 Beaver Wheels </v>
      </c>
      <c r="E422" t="str">
        <f>MID(B422,23,100)</f>
        <v>Passenger Cabin / Radio + ADF</v>
      </c>
      <c r="F422" s="3">
        <v>0</v>
      </c>
      <c r="G422" t="s">
        <v>516</v>
      </c>
    </row>
    <row r="423" spans="1:7" x14ac:dyDescent="0.35">
      <c r="A423" t="s">
        <v>536</v>
      </c>
      <c r="B423" t="s">
        <v>61</v>
      </c>
      <c r="C423" t="s">
        <v>532</v>
      </c>
      <c r="D423" t="str">
        <f>LEFT(B423,20)</f>
        <v xml:space="preserve">DHC-2 Beaver Wheels </v>
      </c>
      <c r="E423" t="str">
        <f>MID(B423,23,100)</f>
        <v>Passenger Cabin / GPS</v>
      </c>
      <c r="F423" s="3">
        <v>0</v>
      </c>
      <c r="G423" t="s">
        <v>516</v>
      </c>
    </row>
    <row r="424" spans="1:7" x14ac:dyDescent="0.35">
      <c r="A424" t="s">
        <v>536</v>
      </c>
      <c r="B424" t="s">
        <v>458</v>
      </c>
      <c r="C424" t="s">
        <v>532</v>
      </c>
      <c r="D424" t="str">
        <f>LEFT(B424,20)</f>
        <v xml:space="preserve">DHC-2 Beaver Wheels </v>
      </c>
      <c r="E424" t="str">
        <f>MID(B424,21,100)</f>
        <v>Cargo / Radio + ADF</v>
      </c>
      <c r="F424" s="3">
        <v>0</v>
      </c>
      <c r="G424" t="s">
        <v>516</v>
      </c>
    </row>
    <row r="425" spans="1:7" x14ac:dyDescent="0.35">
      <c r="A425" t="s">
        <v>536</v>
      </c>
      <c r="B425" t="s">
        <v>406</v>
      </c>
      <c r="C425" t="s">
        <v>12</v>
      </c>
      <c r="D425" t="str">
        <f>LEFT(B425,27)</f>
        <v>DHC-6-300 Twin Otter Floats</v>
      </c>
      <c r="E425" t="s">
        <v>520</v>
      </c>
      <c r="F425" s="3">
        <v>0</v>
      </c>
      <c r="G425" t="s">
        <v>517</v>
      </c>
    </row>
    <row r="426" spans="1:7" x14ac:dyDescent="0.35">
      <c r="A426" t="s">
        <v>536</v>
      </c>
      <c r="B426" t="s">
        <v>426</v>
      </c>
      <c r="C426" t="s">
        <v>12</v>
      </c>
      <c r="D426" t="str">
        <f>LEFT(B426,25)</f>
        <v>DHC-6-300 Twin Otter Skis</v>
      </c>
      <c r="E426" t="s">
        <v>520</v>
      </c>
      <c r="F426" s="3">
        <v>0</v>
      </c>
      <c r="G426" t="s">
        <v>517</v>
      </c>
    </row>
    <row r="427" spans="1:7" x14ac:dyDescent="0.35">
      <c r="A427" t="s">
        <v>536</v>
      </c>
      <c r="B427" t="s">
        <v>294</v>
      </c>
      <c r="C427" t="s">
        <v>12</v>
      </c>
      <c r="D427" t="str">
        <f>LEFT(B427,30)</f>
        <v>DHC-6-300 Twin Otter Wheels</v>
      </c>
      <c r="E427" t="s">
        <v>520</v>
      </c>
      <c r="F427" s="3">
        <v>0</v>
      </c>
      <c r="G427" t="s">
        <v>517</v>
      </c>
    </row>
    <row r="428" spans="1:7" x14ac:dyDescent="0.35">
      <c r="A428" t="s">
        <v>536</v>
      </c>
      <c r="B428" t="s">
        <v>232</v>
      </c>
      <c r="C428" t="s">
        <v>518</v>
      </c>
      <c r="D428" t="str">
        <f>LEFT(B428,18)</f>
        <v>Diamond DA40NG</v>
      </c>
      <c r="E428" t="s">
        <v>520</v>
      </c>
      <c r="F428" s="3">
        <v>0</v>
      </c>
      <c r="G428" t="s">
        <v>516</v>
      </c>
    </row>
    <row r="429" spans="1:7" x14ac:dyDescent="0.35">
      <c r="A429" t="s">
        <v>536</v>
      </c>
      <c r="B429" t="s">
        <v>26</v>
      </c>
      <c r="C429" t="s">
        <v>518</v>
      </c>
      <c r="D429" t="str">
        <f>LEFT(B429,30)</f>
        <v>Diamond DA40NG Private Charter</v>
      </c>
      <c r="E429" t="s">
        <v>520</v>
      </c>
      <c r="F429" s="3">
        <v>0</v>
      </c>
      <c r="G429" t="s">
        <v>516</v>
      </c>
    </row>
    <row r="430" spans="1:7" x14ac:dyDescent="0.35">
      <c r="A430" t="s">
        <v>536</v>
      </c>
      <c r="B430" t="s">
        <v>97</v>
      </c>
      <c r="C430" t="s">
        <v>12</v>
      </c>
      <c r="D430" t="str">
        <f>LEFT(B430,12)</f>
        <v>Douglas DC-3</v>
      </c>
      <c r="E430" t="str">
        <f>MID(B430,14,100)</f>
        <v>WORLD TRAVEL</v>
      </c>
      <c r="F430" s="3">
        <v>0</v>
      </c>
      <c r="G430" t="s">
        <v>519</v>
      </c>
    </row>
    <row r="431" spans="1:7" x14ac:dyDescent="0.35">
      <c r="A431" t="s">
        <v>536</v>
      </c>
      <c r="B431" t="s">
        <v>98</v>
      </c>
      <c r="C431" t="s">
        <v>12</v>
      </c>
      <c r="D431" t="str">
        <f>LEFT(B431,12)</f>
        <v>Douglas DC-3</v>
      </c>
      <c r="E431" t="str">
        <f>MID(B431,14,100)</f>
        <v>METAL LEFT</v>
      </c>
      <c r="F431" s="3">
        <v>0</v>
      </c>
      <c r="G431" t="s">
        <v>519</v>
      </c>
    </row>
    <row r="432" spans="1:7" x14ac:dyDescent="0.35">
      <c r="A432" t="s">
        <v>536</v>
      </c>
      <c r="B432" t="s">
        <v>99</v>
      </c>
      <c r="C432" t="s">
        <v>12</v>
      </c>
      <c r="D432" t="str">
        <f>LEFT(B432,12)</f>
        <v>Douglas DC-3</v>
      </c>
      <c r="E432" t="str">
        <f>MID(B432,14,100)</f>
        <v>DUSTY</v>
      </c>
      <c r="F432" s="3">
        <v>0</v>
      </c>
      <c r="G432" t="s">
        <v>519</v>
      </c>
    </row>
    <row r="433" spans="1:7" x14ac:dyDescent="0.35">
      <c r="A433" t="s">
        <v>536</v>
      </c>
      <c r="B433" t="s">
        <v>100</v>
      </c>
      <c r="C433" t="s">
        <v>12</v>
      </c>
      <c r="D433" t="str">
        <f>LEFT(B433,12)</f>
        <v>Douglas DC-3</v>
      </c>
      <c r="E433" t="str">
        <f>MID(B433,14,100)</f>
        <v>Aviators Club modern</v>
      </c>
      <c r="F433" s="3">
        <v>0</v>
      </c>
      <c r="G433" t="s">
        <v>519</v>
      </c>
    </row>
    <row r="434" spans="1:7" x14ac:dyDescent="0.35">
      <c r="A434" t="s">
        <v>536</v>
      </c>
      <c r="B434" t="s">
        <v>101</v>
      </c>
      <c r="C434" t="s">
        <v>12</v>
      </c>
      <c r="D434" t="str">
        <f>LEFT(B434,12)</f>
        <v>Douglas DC-3</v>
      </c>
      <c r="E434" t="str">
        <f>MID(B434,14,100)</f>
        <v>Aviators XBOX Club</v>
      </c>
      <c r="F434" s="3">
        <v>0</v>
      </c>
      <c r="G434" t="s">
        <v>519</v>
      </c>
    </row>
    <row r="435" spans="1:7" x14ac:dyDescent="0.35">
      <c r="A435" t="s">
        <v>536</v>
      </c>
      <c r="B435" t="s">
        <v>102</v>
      </c>
      <c r="C435" t="s">
        <v>12</v>
      </c>
      <c r="D435" t="str">
        <f>LEFT(B435,12)</f>
        <v>Douglas DC-3</v>
      </c>
      <c r="E435" t="str">
        <f>MID(B435,14,100)</f>
        <v>EMERALD HARBOR</v>
      </c>
      <c r="F435" s="3">
        <v>0</v>
      </c>
      <c r="G435" t="s">
        <v>519</v>
      </c>
    </row>
    <row r="436" spans="1:7" x14ac:dyDescent="0.35">
      <c r="A436" t="s">
        <v>536</v>
      </c>
      <c r="B436" t="s">
        <v>103</v>
      </c>
      <c r="C436" t="s">
        <v>12</v>
      </c>
      <c r="D436" t="str">
        <f>LEFT(B436,12)</f>
        <v>Douglas DC-3</v>
      </c>
      <c r="E436" t="str">
        <f>MID(B436,14,100)</f>
        <v>RED YELLOW</v>
      </c>
      <c r="F436" s="3">
        <v>0</v>
      </c>
      <c r="G436" t="s">
        <v>519</v>
      </c>
    </row>
    <row r="437" spans="1:7" x14ac:dyDescent="0.35">
      <c r="A437" t="s">
        <v>536</v>
      </c>
      <c r="B437" t="s">
        <v>104</v>
      </c>
      <c r="C437" t="s">
        <v>12</v>
      </c>
      <c r="D437" t="str">
        <f>LEFT(B437,12)</f>
        <v>Douglas DC-3</v>
      </c>
      <c r="E437" t="str">
        <f>MID(B437,14,100)</f>
        <v>Metal - classic</v>
      </c>
      <c r="F437" s="3">
        <v>0</v>
      </c>
      <c r="G437" t="s">
        <v>519</v>
      </c>
    </row>
    <row r="438" spans="1:7" x14ac:dyDescent="0.35">
      <c r="A438" t="s">
        <v>536</v>
      </c>
      <c r="B438" t="s">
        <v>105</v>
      </c>
      <c r="C438" t="s">
        <v>12</v>
      </c>
      <c r="D438" t="str">
        <f>LEFT(B438,12)</f>
        <v>Douglas DC-3</v>
      </c>
      <c r="E438" t="str">
        <f>MID(B438,14,100)</f>
        <v>WHITE - classic</v>
      </c>
      <c r="F438" s="3">
        <v>0</v>
      </c>
      <c r="G438" t="s">
        <v>519</v>
      </c>
    </row>
    <row r="439" spans="1:7" x14ac:dyDescent="0.35">
      <c r="A439" t="s">
        <v>536</v>
      </c>
      <c r="B439" t="s">
        <v>106</v>
      </c>
      <c r="C439" t="s">
        <v>12</v>
      </c>
      <c r="D439" t="str">
        <f>LEFT(B439,12)</f>
        <v>Douglas DC-3</v>
      </c>
      <c r="E439" t="str">
        <f>MID(B439,14,100)</f>
        <v>BLUE STRIPE</v>
      </c>
      <c r="F439" s="3">
        <v>0</v>
      </c>
      <c r="G439" t="s">
        <v>519</v>
      </c>
    </row>
    <row r="440" spans="1:7" x14ac:dyDescent="0.35">
      <c r="A440" t="s">
        <v>536</v>
      </c>
      <c r="B440" t="s">
        <v>107</v>
      </c>
      <c r="C440" t="s">
        <v>12</v>
      </c>
      <c r="D440" t="str">
        <f>LEFT(B440,12)</f>
        <v>Douglas DC-3</v>
      </c>
      <c r="E440" t="str">
        <f>MID(B440,14,100)</f>
        <v>DCDIRECT</v>
      </c>
      <c r="F440" s="3">
        <v>0</v>
      </c>
      <c r="G440" t="s">
        <v>519</v>
      </c>
    </row>
    <row r="441" spans="1:7" x14ac:dyDescent="0.35">
      <c r="A441" t="s">
        <v>536</v>
      </c>
      <c r="B441" t="s">
        <v>435</v>
      </c>
      <c r="C441" t="s">
        <v>12</v>
      </c>
      <c r="D441" t="str">
        <f>LEFT(B441,14)</f>
        <v>Draco X: Cargo</v>
      </c>
      <c r="E441" t="s">
        <v>520</v>
      </c>
      <c r="F441" s="3">
        <v>0</v>
      </c>
      <c r="G441" t="s">
        <v>516</v>
      </c>
    </row>
    <row r="442" spans="1:7" x14ac:dyDescent="0.35">
      <c r="A442" t="s">
        <v>536</v>
      </c>
      <c r="B442" t="s">
        <v>408</v>
      </c>
      <c r="C442" t="s">
        <v>12</v>
      </c>
      <c r="D442" t="str">
        <f>LEFT(B442,19)</f>
        <v>Draco X: Passengers</v>
      </c>
      <c r="E442" t="s">
        <v>520</v>
      </c>
      <c r="F442" s="3">
        <v>0</v>
      </c>
      <c r="G442" t="s">
        <v>516</v>
      </c>
    </row>
    <row r="443" spans="1:7" x14ac:dyDescent="0.35">
      <c r="A443" t="s">
        <v>536</v>
      </c>
      <c r="B443" t="s">
        <v>377</v>
      </c>
      <c r="C443" t="s">
        <v>12</v>
      </c>
      <c r="D443" t="str">
        <f>LEFT(B443,20)</f>
        <v>Edge540 v2</v>
      </c>
      <c r="E443" t="s">
        <v>520</v>
      </c>
      <c r="F443" s="3">
        <v>0</v>
      </c>
      <c r="G443" t="s">
        <v>516</v>
      </c>
    </row>
    <row r="444" spans="1:7" x14ac:dyDescent="0.35">
      <c r="A444" t="s">
        <v>536</v>
      </c>
      <c r="B444" t="s">
        <v>260</v>
      </c>
      <c r="C444" t="s">
        <v>12</v>
      </c>
      <c r="D444" t="s">
        <v>586</v>
      </c>
      <c r="E444" t="s">
        <v>583</v>
      </c>
      <c r="F444" s="3">
        <v>0</v>
      </c>
      <c r="G444" t="s">
        <v>516</v>
      </c>
    </row>
    <row r="445" spans="1:7" x14ac:dyDescent="0.35">
      <c r="A445" t="s">
        <v>536</v>
      </c>
      <c r="B445" t="s">
        <v>347</v>
      </c>
      <c r="C445" t="s">
        <v>12</v>
      </c>
      <c r="D445" t="s">
        <v>586</v>
      </c>
      <c r="E445" t="s">
        <v>584</v>
      </c>
      <c r="F445" s="3">
        <v>0</v>
      </c>
      <c r="G445" t="s">
        <v>516</v>
      </c>
    </row>
    <row r="446" spans="1:7" x14ac:dyDescent="0.35">
      <c r="A446" t="s">
        <v>536</v>
      </c>
      <c r="B446" t="s">
        <v>139</v>
      </c>
      <c r="C446" t="s">
        <v>12</v>
      </c>
      <c r="D446" t="s">
        <v>586</v>
      </c>
      <c r="E446" t="s">
        <v>589</v>
      </c>
      <c r="F446" s="3">
        <v>0</v>
      </c>
      <c r="G446" t="s">
        <v>516</v>
      </c>
    </row>
    <row r="447" spans="1:7" x14ac:dyDescent="0.35">
      <c r="A447" t="s">
        <v>536</v>
      </c>
      <c r="B447" t="s">
        <v>338</v>
      </c>
      <c r="C447" t="s">
        <v>12</v>
      </c>
      <c r="D447" t="s">
        <v>586</v>
      </c>
      <c r="E447" t="s">
        <v>585</v>
      </c>
      <c r="F447" s="3">
        <v>0</v>
      </c>
      <c r="G447" t="s">
        <v>516</v>
      </c>
    </row>
    <row r="448" spans="1:7" x14ac:dyDescent="0.35">
      <c r="A448" t="s">
        <v>536</v>
      </c>
      <c r="B448" t="s">
        <v>337</v>
      </c>
      <c r="C448" t="s">
        <v>518</v>
      </c>
      <c r="D448" t="str">
        <f>LEFT(B448,15)</f>
        <v>ES30 Passengers</v>
      </c>
      <c r="E448" t="s">
        <v>520</v>
      </c>
      <c r="F448" s="3">
        <v>0</v>
      </c>
      <c r="G448" t="s">
        <v>525</v>
      </c>
    </row>
    <row r="449" spans="1:7" x14ac:dyDescent="0.35">
      <c r="A449" t="s">
        <v>536</v>
      </c>
      <c r="B449" t="s">
        <v>303</v>
      </c>
      <c r="C449" t="s">
        <v>518</v>
      </c>
      <c r="D449" t="str">
        <f>LEFT(B449,24)</f>
        <v>Extra 330 Passengers</v>
      </c>
      <c r="E449" t="s">
        <v>520</v>
      </c>
      <c r="F449" s="3">
        <v>0</v>
      </c>
      <c r="G449" t="s">
        <v>516</v>
      </c>
    </row>
    <row r="450" spans="1:7" x14ac:dyDescent="0.35">
      <c r="A450" t="s">
        <v>536</v>
      </c>
      <c r="B450" t="s">
        <v>350</v>
      </c>
      <c r="C450" t="s">
        <v>518</v>
      </c>
      <c r="D450" t="str">
        <f>LEFT(B450,33)</f>
        <v>FA18E SuperHornet</v>
      </c>
      <c r="E450" t="s">
        <v>520</v>
      </c>
      <c r="F450" s="3">
        <v>0</v>
      </c>
      <c r="G450" t="s">
        <v>523</v>
      </c>
    </row>
    <row r="451" spans="1:7" x14ac:dyDescent="0.35">
      <c r="A451" t="s">
        <v>536</v>
      </c>
      <c r="B451" t="s">
        <v>244</v>
      </c>
      <c r="C451" t="s">
        <v>518</v>
      </c>
      <c r="D451" t="str">
        <f>LEFT(B451,22)</f>
        <v>Flight Design CT</v>
      </c>
      <c r="E451" t="s">
        <v>520</v>
      </c>
      <c r="F451" s="3">
        <v>0</v>
      </c>
      <c r="G451" t="s">
        <v>516</v>
      </c>
    </row>
    <row r="452" spans="1:7" x14ac:dyDescent="0.35">
      <c r="A452" t="s">
        <v>536</v>
      </c>
      <c r="B452" t="s">
        <v>508</v>
      </c>
      <c r="C452" t="s">
        <v>518</v>
      </c>
      <c r="D452" t="str">
        <f>LEFT(B452,17)</f>
        <v>FlyDoo Passengers</v>
      </c>
      <c r="E452" t="s">
        <v>520</v>
      </c>
      <c r="F452" s="3">
        <v>0</v>
      </c>
      <c r="G452" t="s">
        <v>516</v>
      </c>
    </row>
    <row r="453" spans="1:7" x14ac:dyDescent="0.35">
      <c r="A453" t="s">
        <v>536</v>
      </c>
      <c r="B453" t="s">
        <v>385</v>
      </c>
      <c r="C453" t="s">
        <v>12</v>
      </c>
      <c r="D453" t="str">
        <f>LEFT(B453,18)</f>
        <v>Grumman Goose G21A</v>
      </c>
      <c r="E453" t="s">
        <v>520</v>
      </c>
      <c r="F453" s="3">
        <v>0</v>
      </c>
      <c r="G453" t="s">
        <v>517</v>
      </c>
    </row>
    <row r="454" spans="1:7" x14ac:dyDescent="0.35">
      <c r="A454" t="s">
        <v>536</v>
      </c>
      <c r="B454" t="s">
        <v>503</v>
      </c>
      <c r="C454" t="s">
        <v>518</v>
      </c>
      <c r="D454" t="str">
        <f>LEFT(B454,14)</f>
        <v>H125 AerialApp</v>
      </c>
      <c r="E454" t="s">
        <v>520</v>
      </c>
      <c r="F454" s="3">
        <v>0</v>
      </c>
      <c r="G454" t="s">
        <v>521</v>
      </c>
    </row>
    <row r="455" spans="1:7" x14ac:dyDescent="0.35">
      <c r="A455" t="s">
        <v>536</v>
      </c>
      <c r="B455" t="s">
        <v>492</v>
      </c>
      <c r="C455" t="s">
        <v>518</v>
      </c>
      <c r="D455" t="str">
        <f>LEFT(B455,10)</f>
        <v>H125 Cargo</v>
      </c>
      <c r="E455" t="s">
        <v>520</v>
      </c>
      <c r="F455" s="3">
        <v>0</v>
      </c>
      <c r="G455" t="s">
        <v>521</v>
      </c>
    </row>
    <row r="456" spans="1:7" x14ac:dyDescent="0.35">
      <c r="A456" t="s">
        <v>536</v>
      </c>
      <c r="B456" t="s">
        <v>500</v>
      </c>
      <c r="C456" t="s">
        <v>518</v>
      </c>
      <c r="D456" t="str">
        <f>LEFT(B456,16)</f>
        <v>H125 Passengers</v>
      </c>
      <c r="E456" t="s">
        <v>520</v>
      </c>
      <c r="F456" s="3">
        <v>0</v>
      </c>
      <c r="G456" t="s">
        <v>521</v>
      </c>
    </row>
    <row r="457" spans="1:7" x14ac:dyDescent="0.35">
      <c r="A457" t="s">
        <v>536</v>
      </c>
      <c r="B457" t="s">
        <v>480</v>
      </c>
      <c r="C457" t="s">
        <v>518</v>
      </c>
      <c r="D457" t="str">
        <f>LEFT(B457,11)</f>
        <v>H125 Rescue</v>
      </c>
      <c r="E457" t="s">
        <v>520</v>
      </c>
      <c r="F457" s="3">
        <v>0</v>
      </c>
      <c r="G457" t="s">
        <v>521</v>
      </c>
    </row>
    <row r="458" spans="1:7" x14ac:dyDescent="0.35">
      <c r="A458" t="s">
        <v>536</v>
      </c>
      <c r="B458" t="s">
        <v>506</v>
      </c>
      <c r="C458" t="s">
        <v>518</v>
      </c>
      <c r="D458" t="str">
        <f>LEFT(B458,20)</f>
        <v>H125 Rescue No Hoist</v>
      </c>
      <c r="E458" t="s">
        <v>520</v>
      </c>
      <c r="F458" s="3">
        <v>0</v>
      </c>
      <c r="G458" t="s">
        <v>521</v>
      </c>
    </row>
    <row r="459" spans="1:7" x14ac:dyDescent="0.35">
      <c r="A459" t="s">
        <v>536</v>
      </c>
      <c r="B459" t="s">
        <v>383</v>
      </c>
      <c r="C459" t="s">
        <v>12</v>
      </c>
      <c r="D459" t="str">
        <f>LEFT(B459,20)</f>
        <v>Hercules H-4</v>
      </c>
      <c r="E459" t="s">
        <v>520</v>
      </c>
      <c r="F459" s="3">
        <v>0</v>
      </c>
      <c r="G459" t="s">
        <v>525</v>
      </c>
    </row>
    <row r="460" spans="1:7" x14ac:dyDescent="0.35">
      <c r="A460" t="s">
        <v>536</v>
      </c>
      <c r="B460" t="s">
        <v>507</v>
      </c>
      <c r="C460" t="s">
        <v>518</v>
      </c>
      <c r="D460" t="str">
        <f>LEFT(B460,24)</f>
        <v>HotAirBalloon Passengers</v>
      </c>
      <c r="E460" t="s">
        <v>520</v>
      </c>
      <c r="F460" s="3">
        <v>0</v>
      </c>
      <c r="G460" t="s">
        <v>522</v>
      </c>
    </row>
    <row r="461" spans="1:7" x14ac:dyDescent="0.35">
      <c r="A461" t="s">
        <v>536</v>
      </c>
      <c r="B461" t="s">
        <v>441</v>
      </c>
      <c r="C461" t="s">
        <v>518</v>
      </c>
      <c r="D461" t="str">
        <f>LEFT(B461,7)</f>
        <v>Icon A5</v>
      </c>
      <c r="E461" t="s">
        <v>520</v>
      </c>
      <c r="F461" s="3">
        <v>0</v>
      </c>
      <c r="G461" t="s">
        <v>516</v>
      </c>
    </row>
    <row r="462" spans="1:7" x14ac:dyDescent="0.35">
      <c r="A462" t="s">
        <v>536</v>
      </c>
      <c r="B462" t="s">
        <v>333</v>
      </c>
      <c r="C462" t="s">
        <v>12</v>
      </c>
      <c r="D462" t="str">
        <f>LEFT(B462,10)</f>
        <v>Jetson One</v>
      </c>
      <c r="E462" t="str">
        <f>MID(B462,12,100)</f>
        <v>[Preset Default]</v>
      </c>
      <c r="F462" s="3">
        <v>0</v>
      </c>
      <c r="G462" t="s">
        <v>521</v>
      </c>
    </row>
    <row r="463" spans="1:7" x14ac:dyDescent="0.35">
      <c r="A463" t="s">
        <v>536</v>
      </c>
      <c r="B463" t="s">
        <v>388</v>
      </c>
      <c r="C463" t="s">
        <v>518</v>
      </c>
      <c r="D463" t="str">
        <f>LEFT(B463,16)</f>
        <v>JMB Aviation VL3</v>
      </c>
      <c r="E463" t="s">
        <v>520</v>
      </c>
      <c r="F463" s="3">
        <v>0</v>
      </c>
      <c r="G463" t="s">
        <v>516</v>
      </c>
    </row>
    <row r="464" spans="1:7" x14ac:dyDescent="0.35">
      <c r="A464" t="s">
        <v>536</v>
      </c>
      <c r="B464" t="s">
        <v>467</v>
      </c>
      <c r="C464" t="s">
        <v>518</v>
      </c>
      <c r="D464" t="str">
        <f>LEFT(B464,26)</f>
        <v>JMB Aviation VL3 Passenger</v>
      </c>
      <c r="E464" t="s">
        <v>520</v>
      </c>
      <c r="F464" s="3">
        <v>0</v>
      </c>
      <c r="G464" t="s">
        <v>516</v>
      </c>
    </row>
    <row r="465" spans="1:7" x14ac:dyDescent="0.35">
      <c r="A465" t="s">
        <v>536</v>
      </c>
      <c r="B465" t="s">
        <v>410</v>
      </c>
      <c r="C465" t="s">
        <v>12</v>
      </c>
      <c r="D465" t="str">
        <f>LEFT(B465,4)</f>
        <v>Joby</v>
      </c>
      <c r="E465" t="str">
        <f>MID(B465,6,100)</f>
        <v>[Preset Default]</v>
      </c>
      <c r="F465" s="3">
        <v>0</v>
      </c>
      <c r="G465" t="s">
        <v>521</v>
      </c>
    </row>
    <row r="466" spans="1:7" x14ac:dyDescent="0.35">
      <c r="A466" t="s">
        <v>536</v>
      </c>
      <c r="B466" t="s">
        <v>287</v>
      </c>
      <c r="C466" t="s">
        <v>518</v>
      </c>
      <c r="D466" t="str">
        <f>LEFT(B466,20)</f>
        <v>L-39 Albatros</v>
      </c>
      <c r="E466" t="s">
        <v>520</v>
      </c>
      <c r="F466" s="3">
        <v>0</v>
      </c>
      <c r="G466" t="s">
        <v>523</v>
      </c>
    </row>
    <row r="467" spans="1:7" x14ac:dyDescent="0.35">
      <c r="A467" t="s">
        <v>536</v>
      </c>
      <c r="B467" t="s">
        <v>27</v>
      </c>
      <c r="C467" t="s">
        <v>12</v>
      </c>
      <c r="D467" t="str">
        <f>LEFT(B467,21)</f>
        <v>Magni M24 Plus White</v>
      </c>
      <c r="E467" t="s">
        <v>520</v>
      </c>
      <c r="F467" s="3">
        <v>0</v>
      </c>
      <c r="G467" t="s">
        <v>521</v>
      </c>
    </row>
    <row r="468" spans="1:7" x14ac:dyDescent="0.35">
      <c r="A468" t="s">
        <v>536</v>
      </c>
      <c r="B468" t="s">
        <v>239</v>
      </c>
      <c r="C468" t="s">
        <v>12</v>
      </c>
      <c r="D468" t="str">
        <f>LEFT(B468,18)</f>
        <v>MXS-R</v>
      </c>
      <c r="E468" t="s">
        <v>520</v>
      </c>
      <c r="F468" s="3">
        <v>0</v>
      </c>
      <c r="G468" t="s">
        <v>516</v>
      </c>
    </row>
    <row r="469" spans="1:7" x14ac:dyDescent="0.35">
      <c r="A469" t="s">
        <v>536</v>
      </c>
      <c r="B469" t="s">
        <v>228</v>
      </c>
      <c r="C469" t="s">
        <v>518</v>
      </c>
      <c r="D469" t="str">
        <f>LEFT(B469,29)</f>
        <v>North American T-6 Texan Reno</v>
      </c>
      <c r="E469" t="s">
        <v>520</v>
      </c>
      <c r="F469" s="3">
        <v>0</v>
      </c>
      <c r="G469" t="s">
        <v>523</v>
      </c>
    </row>
    <row r="470" spans="1:7" x14ac:dyDescent="0.35">
      <c r="A470" t="s">
        <v>536</v>
      </c>
      <c r="B470" t="s">
        <v>346</v>
      </c>
      <c r="C470" t="s">
        <v>518</v>
      </c>
      <c r="D470" t="str">
        <f>LEFT(B470,16)</f>
        <v>NXCub</v>
      </c>
      <c r="E470" t="s">
        <v>520</v>
      </c>
      <c r="F470" s="3">
        <v>0</v>
      </c>
      <c r="G470" t="s">
        <v>516</v>
      </c>
    </row>
    <row r="471" spans="1:7" x14ac:dyDescent="0.35">
      <c r="A471" t="s">
        <v>536</v>
      </c>
      <c r="B471" t="s">
        <v>171</v>
      </c>
      <c r="C471" t="s">
        <v>518</v>
      </c>
      <c r="D471" t="str">
        <f>LEFT(B471,24)</f>
        <v>NXCub Aerial Advertising</v>
      </c>
      <c r="E471" t="s">
        <v>520</v>
      </c>
      <c r="F471" s="3">
        <v>0</v>
      </c>
      <c r="G471" t="s">
        <v>516</v>
      </c>
    </row>
    <row r="472" spans="1:7" x14ac:dyDescent="0.35">
      <c r="A472" t="s">
        <v>536</v>
      </c>
      <c r="B472" t="s">
        <v>331</v>
      </c>
      <c r="C472" t="s">
        <v>12</v>
      </c>
      <c r="D472" t="str">
        <f>LEFT(B472,21)</f>
        <v>Optica: Passengers</v>
      </c>
      <c r="E472" t="s">
        <v>520</v>
      </c>
      <c r="F472" s="3">
        <v>0</v>
      </c>
      <c r="G472" t="s">
        <v>516</v>
      </c>
    </row>
    <row r="473" spans="1:7" x14ac:dyDescent="0.35">
      <c r="A473" t="s">
        <v>536</v>
      </c>
      <c r="B473" t="s">
        <v>381</v>
      </c>
      <c r="C473" t="s">
        <v>12</v>
      </c>
      <c r="D473" t="str">
        <f>LEFT(B473,30)</f>
        <v>Optica: Scientific Research</v>
      </c>
      <c r="E473" t="s">
        <v>520</v>
      </c>
      <c r="F473" s="3">
        <v>0</v>
      </c>
      <c r="G473" t="s">
        <v>516</v>
      </c>
    </row>
    <row r="474" spans="1:7" x14ac:dyDescent="0.35">
      <c r="A474" t="s">
        <v>536</v>
      </c>
      <c r="B474" t="s">
        <v>409</v>
      </c>
      <c r="C474" t="s">
        <v>518</v>
      </c>
      <c r="D474" t="str">
        <f>LEFT(B474,11)</f>
        <v>P51 Mustang</v>
      </c>
      <c r="E474" t="s">
        <v>520</v>
      </c>
      <c r="F474" s="3">
        <v>0</v>
      </c>
      <c r="G474" t="s">
        <v>516</v>
      </c>
    </row>
    <row r="475" spans="1:7" x14ac:dyDescent="0.35">
      <c r="A475" t="s">
        <v>536</v>
      </c>
      <c r="B475" t="s">
        <v>278</v>
      </c>
      <c r="C475" t="s">
        <v>12</v>
      </c>
      <c r="D475" t="str">
        <f>LEFT(B475,23)</f>
        <v>PC-12 NGX Air Ambulance</v>
      </c>
      <c r="E475" t="s">
        <v>520</v>
      </c>
      <c r="F475" s="3">
        <v>0</v>
      </c>
      <c r="G475" t="s">
        <v>516</v>
      </c>
    </row>
    <row r="476" spans="1:7" x14ac:dyDescent="0.35">
      <c r="A476" t="s">
        <v>536</v>
      </c>
      <c r="B476" t="s">
        <v>401</v>
      </c>
      <c r="C476" t="s">
        <v>12</v>
      </c>
      <c r="D476" t="s">
        <v>587</v>
      </c>
      <c r="E476" t="s">
        <v>520</v>
      </c>
      <c r="F476" s="3">
        <v>0</v>
      </c>
      <c r="G476" t="s">
        <v>516</v>
      </c>
    </row>
    <row r="477" spans="1:7" x14ac:dyDescent="0.35">
      <c r="A477" t="s">
        <v>536</v>
      </c>
      <c r="B477" t="s">
        <v>528</v>
      </c>
      <c r="C477" t="s">
        <v>12</v>
      </c>
      <c r="D477" t="s">
        <v>588</v>
      </c>
      <c r="E477" t="s">
        <v>520</v>
      </c>
      <c r="F477" s="3">
        <v>0</v>
      </c>
      <c r="G477" t="s">
        <v>516</v>
      </c>
    </row>
    <row r="478" spans="1:7" x14ac:dyDescent="0.35">
      <c r="A478" t="s">
        <v>536</v>
      </c>
      <c r="B478" t="s">
        <v>446</v>
      </c>
      <c r="C478" t="s">
        <v>12</v>
      </c>
      <c r="D478" t="str">
        <f>LEFT(B478,20)</f>
        <v>PC-12 NGX Passengers</v>
      </c>
      <c r="E478" t="s">
        <v>520</v>
      </c>
      <c r="F478" s="3">
        <v>0</v>
      </c>
      <c r="G478" t="s">
        <v>516</v>
      </c>
    </row>
    <row r="479" spans="1:7" x14ac:dyDescent="0.35">
      <c r="A479" t="s">
        <v>536</v>
      </c>
      <c r="B479" t="s">
        <v>124</v>
      </c>
      <c r="C479" t="s">
        <v>12</v>
      </c>
      <c r="D479" t="str">
        <f>LEFT(B479,14)</f>
        <v>PC-12 NGX VIP</v>
      </c>
      <c r="E479" t="s">
        <v>520</v>
      </c>
      <c r="F479" s="3">
        <v>0</v>
      </c>
      <c r="G479" t="s">
        <v>516</v>
      </c>
    </row>
    <row r="480" spans="1:7" x14ac:dyDescent="0.35">
      <c r="A480" t="s">
        <v>536</v>
      </c>
      <c r="B480" t="s">
        <v>265</v>
      </c>
      <c r="C480" t="s">
        <v>12</v>
      </c>
      <c r="D480" t="str">
        <f>LEFT(B480,24)</f>
        <v>Pilatus PC-6 G950 Floats</v>
      </c>
      <c r="E480" t="s">
        <v>520</v>
      </c>
      <c r="F480" s="3">
        <v>0</v>
      </c>
      <c r="G480" t="s">
        <v>516</v>
      </c>
    </row>
    <row r="481" spans="1:7" x14ac:dyDescent="0.35">
      <c r="A481" t="s">
        <v>536</v>
      </c>
      <c r="B481" t="s">
        <v>442</v>
      </c>
      <c r="C481" t="s">
        <v>12</v>
      </c>
      <c r="D481" t="str">
        <f>LEFT(B481,24)</f>
        <v>Pilatus PC-6 G950 Wheels</v>
      </c>
      <c r="E481" t="s">
        <v>520</v>
      </c>
      <c r="F481" s="3">
        <v>0</v>
      </c>
      <c r="G481" t="s">
        <v>516</v>
      </c>
    </row>
    <row r="482" spans="1:7" x14ac:dyDescent="0.35">
      <c r="A482" t="s">
        <v>536</v>
      </c>
      <c r="B482" t="s">
        <v>455</v>
      </c>
      <c r="C482" t="s">
        <v>12</v>
      </c>
      <c r="D482" t="str">
        <f>LEFT(B482,23)</f>
        <v>Pilatus PC-6 Gauge Skis</v>
      </c>
      <c r="E482" t="s">
        <v>520</v>
      </c>
      <c r="F482" s="3">
        <v>0</v>
      </c>
      <c r="G482" t="s">
        <v>516</v>
      </c>
    </row>
    <row r="483" spans="1:7" x14ac:dyDescent="0.35">
      <c r="A483" t="s">
        <v>536</v>
      </c>
      <c r="B483" t="s">
        <v>302</v>
      </c>
      <c r="C483" t="s">
        <v>12</v>
      </c>
      <c r="D483" t="str">
        <f>LEFT(B483,26)</f>
        <v>Pilatus PC-6 Gauge Wheels</v>
      </c>
      <c r="E483" t="s">
        <v>520</v>
      </c>
      <c r="F483" s="3">
        <v>0</v>
      </c>
      <c r="G483" t="s">
        <v>516</v>
      </c>
    </row>
    <row r="484" spans="1:7" x14ac:dyDescent="0.35">
      <c r="A484" t="s">
        <v>536</v>
      </c>
      <c r="B484" t="s">
        <v>282</v>
      </c>
      <c r="C484" t="s">
        <v>12</v>
      </c>
      <c r="D484" t="str">
        <f>LEFT(B484,22)</f>
        <v>Powrachute Sky Rascal</v>
      </c>
      <c r="E484" t="s">
        <v>520</v>
      </c>
      <c r="F484" s="3">
        <v>0</v>
      </c>
      <c r="G484" t="s">
        <v>516</v>
      </c>
    </row>
    <row r="485" spans="1:7" x14ac:dyDescent="0.35">
      <c r="A485" t="s">
        <v>536</v>
      </c>
      <c r="B485" t="s">
        <v>501</v>
      </c>
      <c r="C485" t="s">
        <v>12</v>
      </c>
      <c r="D485" t="str">
        <f>LEFT(B485,21)</f>
        <v>R66 Turbine Passenger</v>
      </c>
      <c r="E485" t="s">
        <v>520</v>
      </c>
      <c r="F485" s="3">
        <v>0</v>
      </c>
      <c r="G485" t="s">
        <v>521</v>
      </c>
    </row>
    <row r="486" spans="1:7" x14ac:dyDescent="0.35">
      <c r="A486" t="s">
        <v>536</v>
      </c>
      <c r="B486" t="s">
        <v>476</v>
      </c>
      <c r="C486" t="s">
        <v>12</v>
      </c>
      <c r="D486" t="str">
        <f>LEFT(B486,24)</f>
        <v>R66 Turbine Spray System</v>
      </c>
      <c r="E486" t="s">
        <v>520</v>
      </c>
      <c r="F486" s="3">
        <v>0</v>
      </c>
      <c r="G486" t="s">
        <v>521</v>
      </c>
    </row>
    <row r="487" spans="1:7" x14ac:dyDescent="0.35">
      <c r="A487" t="s">
        <v>536</v>
      </c>
      <c r="B487" t="s">
        <v>371</v>
      </c>
      <c r="C487" t="s">
        <v>518</v>
      </c>
      <c r="D487" t="str">
        <f>LEFT(B487,32)</f>
        <v>Robin CAP10</v>
      </c>
      <c r="E487" t="s">
        <v>520</v>
      </c>
      <c r="F487" s="3">
        <v>0</v>
      </c>
      <c r="G487" t="s">
        <v>516</v>
      </c>
    </row>
    <row r="488" spans="1:7" x14ac:dyDescent="0.35">
      <c r="A488" t="s">
        <v>536</v>
      </c>
      <c r="B488" t="s">
        <v>261</v>
      </c>
      <c r="C488" t="s">
        <v>518</v>
      </c>
      <c r="D488" t="str">
        <f>LEFT(B488,17)</f>
        <v>Robin DR400</v>
      </c>
      <c r="E488" t="s">
        <v>520</v>
      </c>
      <c r="F488" s="3">
        <v>0</v>
      </c>
      <c r="G488" t="s">
        <v>516</v>
      </c>
    </row>
    <row r="489" spans="1:7" x14ac:dyDescent="0.35">
      <c r="A489" t="s">
        <v>536</v>
      </c>
      <c r="B489" t="s">
        <v>128</v>
      </c>
      <c r="C489" t="s">
        <v>12</v>
      </c>
      <c r="D489" t="str">
        <f>LEFT(B489,18)</f>
        <v>S12-G: Passengers</v>
      </c>
      <c r="E489" t="s">
        <v>520</v>
      </c>
      <c r="F489" s="3">
        <v>0</v>
      </c>
      <c r="G489" t="s">
        <v>522</v>
      </c>
    </row>
    <row r="490" spans="1:7" x14ac:dyDescent="0.35">
      <c r="A490" t="s">
        <v>536</v>
      </c>
      <c r="B490" t="s">
        <v>502</v>
      </c>
      <c r="C490" t="s">
        <v>532</v>
      </c>
      <c r="D490" t="str">
        <f>LEFT(B490,36)</f>
        <v>S-64F Skycrane Default Configuration</v>
      </c>
      <c r="E490" t="s">
        <v>520</v>
      </c>
      <c r="F490" s="3">
        <v>0</v>
      </c>
      <c r="G490" t="s">
        <v>521</v>
      </c>
    </row>
    <row r="491" spans="1:7" x14ac:dyDescent="0.35">
      <c r="A491" t="s">
        <v>536</v>
      </c>
      <c r="B491" t="s">
        <v>481</v>
      </c>
      <c r="C491" t="s">
        <v>532</v>
      </c>
      <c r="D491" t="str">
        <f>LEFT(B491,41)</f>
        <v>S-64F Skycrane Firefighting Configuration</v>
      </c>
      <c r="E491" t="s">
        <v>520</v>
      </c>
      <c r="F491" s="3">
        <v>0</v>
      </c>
      <c r="G491" t="s">
        <v>521</v>
      </c>
    </row>
    <row r="492" spans="1:7" x14ac:dyDescent="0.35">
      <c r="A492" t="s">
        <v>536</v>
      </c>
      <c r="B492" t="s">
        <v>505</v>
      </c>
      <c r="C492" t="s">
        <v>532</v>
      </c>
      <c r="D492" t="str">
        <f>LEFT(B492,36)</f>
        <v>S-64F Skycrane Lifting Configuration</v>
      </c>
      <c r="E492" t="s">
        <v>520</v>
      </c>
      <c r="F492" s="3">
        <v>0</v>
      </c>
      <c r="G492" t="s">
        <v>521</v>
      </c>
    </row>
    <row r="493" spans="1:7" x14ac:dyDescent="0.35">
      <c r="A493" t="s">
        <v>536</v>
      </c>
      <c r="B493" t="s">
        <v>358</v>
      </c>
      <c r="C493" t="s">
        <v>518</v>
      </c>
      <c r="D493" t="str">
        <f>LEFT(B493,20)</f>
        <v>Skyship600 Passenger</v>
      </c>
      <c r="E493" t="s">
        <v>520</v>
      </c>
      <c r="F493" s="3">
        <v>0</v>
      </c>
      <c r="G493" t="s">
        <v>521</v>
      </c>
    </row>
    <row r="494" spans="1:7" x14ac:dyDescent="0.35">
      <c r="A494" t="s">
        <v>536</v>
      </c>
      <c r="B494" t="s">
        <v>140</v>
      </c>
      <c r="C494" t="s">
        <v>12</v>
      </c>
      <c r="D494" t="str">
        <f>LEFT(B494,24)</f>
        <v>Spirit of St. Louis</v>
      </c>
      <c r="E494" t="s">
        <v>520</v>
      </c>
      <c r="F494" s="3">
        <v>0</v>
      </c>
      <c r="G494" t="s">
        <v>516</v>
      </c>
    </row>
    <row r="495" spans="1:7" x14ac:dyDescent="0.35">
      <c r="A495" t="s">
        <v>536</v>
      </c>
      <c r="B495" t="s">
        <v>413</v>
      </c>
      <c r="C495" t="s">
        <v>518</v>
      </c>
      <c r="D495" t="str">
        <f>MID(B495,7,36)</f>
        <v>TBM 930 Passengers</v>
      </c>
      <c r="E495" t="s">
        <v>520</v>
      </c>
      <c r="F495" s="3">
        <v>0</v>
      </c>
      <c r="G495" t="s">
        <v>516</v>
      </c>
    </row>
    <row r="496" spans="1:7" x14ac:dyDescent="0.35">
      <c r="A496" t="s">
        <v>536</v>
      </c>
      <c r="B496" t="s">
        <v>451</v>
      </c>
      <c r="C496" t="s">
        <v>12</v>
      </c>
      <c r="D496" t="str">
        <f>MID(B496,11,27)</f>
        <v>Vision Jet Complete Seating</v>
      </c>
      <c r="E496" t="s">
        <v>520</v>
      </c>
      <c r="F496" s="3">
        <v>0</v>
      </c>
      <c r="G496" t="s">
        <v>523</v>
      </c>
    </row>
    <row r="497" spans="1:7" x14ac:dyDescent="0.35">
      <c r="A497" t="s">
        <v>536</v>
      </c>
      <c r="B497" t="s">
        <v>512</v>
      </c>
      <c r="C497" t="s">
        <v>12</v>
      </c>
      <c r="D497" t="str">
        <f>MID(B497,11,28)</f>
        <v>Vision Jet Executive Seating</v>
      </c>
      <c r="E497" t="s">
        <v>520</v>
      </c>
      <c r="F497" s="3">
        <v>0</v>
      </c>
      <c r="G497" t="s">
        <v>523</v>
      </c>
    </row>
    <row r="498" spans="1:7" x14ac:dyDescent="0.35">
      <c r="A498" t="s">
        <v>536</v>
      </c>
      <c r="B498" t="s">
        <v>407</v>
      </c>
      <c r="C498" t="s">
        <v>12</v>
      </c>
      <c r="D498" t="str">
        <f>MID(B498,11,100)</f>
        <v>Vision Jet Family Seating</v>
      </c>
      <c r="E498" t="s">
        <v>520</v>
      </c>
      <c r="F498" s="3">
        <v>0</v>
      </c>
      <c r="G498" t="s">
        <v>523</v>
      </c>
    </row>
    <row r="499" spans="1:7" x14ac:dyDescent="0.35">
      <c r="A499" t="s">
        <v>536</v>
      </c>
      <c r="B499" t="s">
        <v>236</v>
      </c>
      <c r="C499" t="s">
        <v>12</v>
      </c>
      <c r="D499" t="s">
        <v>543</v>
      </c>
      <c r="E499" t="str">
        <f>MID(B499,20,100)</f>
        <v>Livery Xbox Aviators Club</v>
      </c>
      <c r="F499" s="3">
        <v>0</v>
      </c>
      <c r="G499" t="s">
        <v>521</v>
      </c>
    </row>
    <row r="500" spans="1:7" x14ac:dyDescent="0.35">
      <c r="A500" t="s">
        <v>536</v>
      </c>
      <c r="B500" t="s">
        <v>237</v>
      </c>
      <c r="C500" t="s">
        <v>12</v>
      </c>
      <c r="D500" t="s">
        <v>543</v>
      </c>
      <c r="E500" t="str">
        <f>MID(B500,20,100)</f>
        <v>Livery Aviators Club</v>
      </c>
      <c r="F500" s="3">
        <v>0</v>
      </c>
      <c r="G500" t="s">
        <v>521</v>
      </c>
    </row>
    <row r="501" spans="1:7" x14ac:dyDescent="0.35">
      <c r="A501" t="s">
        <v>536</v>
      </c>
      <c r="B501" t="s">
        <v>238</v>
      </c>
      <c r="C501" t="s">
        <v>12</v>
      </c>
      <c r="D501" t="s">
        <v>543</v>
      </c>
      <c r="E501" t="s">
        <v>520</v>
      </c>
      <c r="F501" s="3">
        <v>0</v>
      </c>
      <c r="G501" t="s">
        <v>521</v>
      </c>
    </row>
    <row r="502" spans="1:7" x14ac:dyDescent="0.35">
      <c r="A502" t="s">
        <v>536</v>
      </c>
      <c r="B502" t="s">
        <v>93</v>
      </c>
      <c r="C502" t="s">
        <v>12</v>
      </c>
      <c r="D502" t="str">
        <f>LEFT(B502,18)</f>
        <v>Wright Flyer</v>
      </c>
      <c r="E502" t="s">
        <v>520</v>
      </c>
      <c r="F502" s="3">
        <v>0</v>
      </c>
      <c r="G502" t="s">
        <v>517</v>
      </c>
    </row>
    <row r="503" spans="1:7" x14ac:dyDescent="0.35">
      <c r="A503" t="s">
        <v>536</v>
      </c>
      <c r="B503" t="s">
        <v>404</v>
      </c>
      <c r="C503" t="s">
        <v>518</v>
      </c>
      <c r="D503" t="str">
        <f>LEFT(B503,23)</f>
        <v>XCub Aerial Advertising</v>
      </c>
      <c r="E503" t="s">
        <v>520</v>
      </c>
      <c r="F503" s="3">
        <v>0</v>
      </c>
      <c r="G503" t="s">
        <v>516</v>
      </c>
    </row>
    <row r="504" spans="1:7" x14ac:dyDescent="0.35">
      <c r="A504" t="s">
        <v>536</v>
      </c>
      <c r="B504" t="s">
        <v>250</v>
      </c>
      <c r="C504" t="s">
        <v>518</v>
      </c>
      <c r="D504" t="str">
        <f>LEFT(B504,15)</f>
        <v>XCub Passengers</v>
      </c>
      <c r="E504" t="s">
        <v>520</v>
      </c>
      <c r="F504" s="3">
        <v>0</v>
      </c>
      <c r="G504" t="s">
        <v>516</v>
      </c>
    </row>
    <row r="505" spans="1:7" x14ac:dyDescent="0.35">
      <c r="A505" t="s">
        <v>536</v>
      </c>
      <c r="B505" t="s">
        <v>360</v>
      </c>
      <c r="C505" t="s">
        <v>518</v>
      </c>
      <c r="D505" t="str">
        <f>LEFT(B505,28)</f>
        <v>XCub Passengers Big Wheels</v>
      </c>
      <c r="E505" t="s">
        <v>520</v>
      </c>
      <c r="F505" s="3">
        <v>0</v>
      </c>
      <c r="G505" t="s">
        <v>516</v>
      </c>
    </row>
    <row r="506" spans="1:7" x14ac:dyDescent="0.35">
      <c r="A506" t="s">
        <v>536</v>
      </c>
      <c r="B506" t="s">
        <v>393</v>
      </c>
      <c r="C506" t="s">
        <v>518</v>
      </c>
      <c r="D506" t="str">
        <f>LEFT(B506,22)</f>
        <v>XCub Passengers Floats</v>
      </c>
      <c r="E506" t="s">
        <v>520</v>
      </c>
      <c r="F506" s="3">
        <v>0</v>
      </c>
      <c r="G506" t="s">
        <v>516</v>
      </c>
    </row>
    <row r="507" spans="1:7" x14ac:dyDescent="0.35">
      <c r="A507" t="s">
        <v>536</v>
      </c>
      <c r="B507" t="s">
        <v>389</v>
      </c>
      <c r="C507" t="s">
        <v>518</v>
      </c>
      <c r="D507" t="str">
        <f>LEFT(B507,21)</f>
        <v>XCub Passengers Skis</v>
      </c>
      <c r="E507" t="s">
        <v>520</v>
      </c>
      <c r="F507" s="3">
        <v>0</v>
      </c>
      <c r="G507" t="s">
        <v>516</v>
      </c>
    </row>
    <row r="508" spans="1:7" x14ac:dyDescent="0.35">
      <c r="A508" t="s">
        <v>536</v>
      </c>
      <c r="B508" t="s">
        <v>251</v>
      </c>
      <c r="C508" t="s">
        <v>518</v>
      </c>
      <c r="D508" t="str">
        <f>LEFT(B508,24)</f>
        <v>Zlin Aviation Savage Cub</v>
      </c>
      <c r="E508" t="s">
        <v>520</v>
      </c>
      <c r="F508" s="3">
        <v>0</v>
      </c>
      <c r="G508" t="s">
        <v>516</v>
      </c>
    </row>
    <row r="509" spans="1:7" x14ac:dyDescent="0.35">
      <c r="A509" t="s">
        <v>536</v>
      </c>
      <c r="B509" t="s">
        <v>418</v>
      </c>
      <c r="C509" t="s">
        <v>518</v>
      </c>
      <c r="D509" t="str">
        <f>LEFT(B509,43)</f>
        <v>Zlin Aviation Savage Cub Aerial Advertising</v>
      </c>
      <c r="E509" t="s">
        <v>520</v>
      </c>
      <c r="F509" s="3">
        <v>0</v>
      </c>
      <c r="G509" t="s">
        <v>516</v>
      </c>
    </row>
    <row r="510" spans="1:7" x14ac:dyDescent="0.35">
      <c r="A510" t="s">
        <v>536</v>
      </c>
      <c r="B510" t="s">
        <v>429</v>
      </c>
      <c r="C510" t="s">
        <v>518</v>
      </c>
      <c r="D510" t="str">
        <f>LEFT(B510,31)</f>
        <v>Zlin Aviation Savage Cub Rescue</v>
      </c>
      <c r="E510" t="s">
        <v>520</v>
      </c>
      <c r="F510" s="3">
        <v>0</v>
      </c>
      <c r="G510" t="s">
        <v>516</v>
      </c>
    </row>
  </sheetData>
  <phoneticPr fontId="2" type="noConversion"/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D5677BB2-6BCD-44AB-AB09-F24B28CE48A8}">
          <x14:formula1>
            <xm:f>Data!$C$2:$C$6</xm:f>
          </x14:formula1>
          <xm:sqref>A1 A511:A1048576</xm:sqref>
        </x14:dataValidation>
        <x14:dataValidation type="list" showInputMessage="1" showErrorMessage="1" xr:uid="{209781D6-7445-4B23-84EC-8AE6BF96C322}">
          <x14:formula1>
            <xm:f>Data!$A$2:$A$9</xm:f>
          </x14:formula1>
          <xm:sqref>G1:G1048576</xm:sqref>
        </x14:dataValidation>
        <x14:dataValidation type="list" allowBlank="1" showInputMessage="1" xr:uid="{C5BAEBF3-CE45-4352-8694-39243C9E05CD}">
          <x14:formula1>
            <xm:f>Data!$C$2:$C$5</xm:f>
          </x14:formula1>
          <xm:sqref>A2:A510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7CA365-5AA4-45EE-92BB-50DA84887C9C}">
  <dimension ref="A1:C9"/>
  <sheetViews>
    <sheetView workbookViewId="0">
      <selection activeCell="D14" sqref="D14"/>
    </sheetView>
  </sheetViews>
  <sheetFormatPr defaultRowHeight="14.5" x14ac:dyDescent="0.35"/>
  <cols>
    <col min="1" max="1" width="12" customWidth="1"/>
    <col min="3" max="3" width="20.1796875" customWidth="1"/>
  </cols>
  <sheetData>
    <row r="1" spans="1:3" x14ac:dyDescent="0.35">
      <c r="A1" s="4" t="s">
        <v>515</v>
      </c>
      <c r="B1" s="4"/>
      <c r="C1" s="4" t="s">
        <v>538</v>
      </c>
    </row>
    <row r="2" spans="1:3" x14ac:dyDescent="0.35">
      <c r="A2" t="s">
        <v>516</v>
      </c>
      <c r="C2" t="s">
        <v>536</v>
      </c>
    </row>
    <row r="3" spans="1:3" x14ac:dyDescent="0.35">
      <c r="A3" t="s">
        <v>517</v>
      </c>
      <c r="C3" t="s">
        <v>539</v>
      </c>
    </row>
    <row r="4" spans="1:3" x14ac:dyDescent="0.35">
      <c r="A4" t="s">
        <v>519</v>
      </c>
      <c r="C4" t="s">
        <v>540</v>
      </c>
    </row>
    <row r="5" spans="1:3" x14ac:dyDescent="0.35">
      <c r="A5" t="s">
        <v>521</v>
      </c>
      <c r="C5" t="s">
        <v>541</v>
      </c>
    </row>
    <row r="6" spans="1:3" x14ac:dyDescent="0.35">
      <c r="A6" t="s">
        <v>522</v>
      </c>
    </row>
    <row r="7" spans="1:3" x14ac:dyDescent="0.35">
      <c r="A7" t="s">
        <v>523</v>
      </c>
    </row>
    <row r="8" spans="1:3" x14ac:dyDescent="0.35">
      <c r="A8" t="s">
        <v>524</v>
      </c>
    </row>
    <row r="9" spans="1:3" x14ac:dyDescent="0.35">
      <c r="A9" t="s">
        <v>525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Addons - Microsoft Flight Simul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 Noriega</dc:creator>
  <cp:lastModifiedBy>Mario Noriega</cp:lastModifiedBy>
  <dcterms:created xsi:type="dcterms:W3CDTF">2024-11-25T21:06:42Z</dcterms:created>
  <dcterms:modified xsi:type="dcterms:W3CDTF">2024-11-29T23:35:46Z</dcterms:modified>
</cp:coreProperties>
</file>