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s\Microsoft Excel - Excel from Beginner to Advanced\Excel 103\"/>
    </mc:Choice>
  </mc:AlternateContent>
  <xr:revisionPtr revIDLastSave="0" documentId="13_ncr:1_{01D491E8-0CDD-493D-89CC-741FE2615CB0}" xr6:coauthVersionLast="47" xr6:coauthVersionMax="47" xr10:uidLastSave="{00000000-0000-0000-0000-000000000000}"/>
  <bookViews>
    <workbookView xWindow="-108" yWindow="-108" windowWidth="23256" windowHeight="12576" firstSheet="5" activeTab="9" xr2:uid="{9C504889-49C9-40B1-AAA2-560E668D4FD1}"/>
  </bookViews>
  <sheets>
    <sheet name="EXCEL 103 PRACTICE" sheetId="10" r:id="rId1"/>
    <sheet name="IF FUNCTION 01 Practice" sheetId="3" r:id="rId2"/>
    <sheet name="CONCATENATE Practice" sheetId="7" r:id="rId3"/>
    <sheet name="VLOOKUP FUNCTION Practice" sheetId="2" r:id="rId4"/>
    <sheet name="INDEX MATCH FUNCTION Practice" sheetId="6" r:id="rId5"/>
    <sheet name="CUSTOMER INFO" sheetId="1" r:id="rId6"/>
    <sheet name="LEFT RIGHT MID Practice" sheetId="4" r:id="rId7"/>
    <sheet name="SUMIF Practice" sheetId="5" r:id="rId8"/>
    <sheet name="Single Data Table Practice" sheetId="8" r:id="rId9"/>
    <sheet name="Multi Data Tabl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5" l="1"/>
  <c r="F13" i="4"/>
  <c r="F14" i="4"/>
  <c r="F15" i="4"/>
  <c r="F16" i="4"/>
  <c r="F17" i="4"/>
  <c r="F12" i="4"/>
  <c r="E13" i="4"/>
  <c r="E14" i="4"/>
  <c r="E15" i="4"/>
  <c r="E16" i="4"/>
  <c r="E17" i="4"/>
  <c r="E12" i="4"/>
  <c r="D13" i="4"/>
  <c r="D14" i="4"/>
  <c r="D15" i="4"/>
  <c r="D16" i="4"/>
  <c r="D17" i="4"/>
  <c r="D12" i="4"/>
  <c r="C13" i="4"/>
  <c r="C14" i="4"/>
  <c r="C15" i="4"/>
  <c r="C16" i="4"/>
  <c r="C17" i="4"/>
  <c r="C12" i="4"/>
  <c r="F12" i="6"/>
  <c r="D12" i="6"/>
  <c r="J9" i="6"/>
  <c r="I9" i="6"/>
  <c r="H9" i="6"/>
  <c r="G9" i="6"/>
  <c r="F9" i="6"/>
  <c r="D12" i="2"/>
  <c r="F12" i="2"/>
  <c r="J9" i="2"/>
  <c r="I9" i="2"/>
  <c r="H9" i="2"/>
  <c r="G9" i="2"/>
  <c r="F9" i="2"/>
  <c r="D12" i="3"/>
  <c r="D13" i="3"/>
  <c r="D14" i="3"/>
  <c r="D15" i="3"/>
  <c r="D16" i="3"/>
  <c r="D17" i="3"/>
  <c r="D18" i="3"/>
  <c r="D19" i="3"/>
  <c r="D20" i="3"/>
  <c r="D11" i="3"/>
  <c r="G10" i="8"/>
  <c r="S16" i="9"/>
  <c r="V12" i="9"/>
  <c r="B9" i="9"/>
  <c r="L7" i="9"/>
  <c r="C15" i="8"/>
  <c r="C20" i="7"/>
  <c r="E20" i="7" s="1"/>
  <c r="C18" i="7"/>
  <c r="E18" i="7" s="1"/>
  <c r="C17" i="7"/>
  <c r="E17" i="7" s="1"/>
  <c r="C16" i="7"/>
  <c r="E16" i="7" s="1"/>
  <c r="C15" i="7"/>
  <c r="E15" i="7" s="1"/>
  <c r="C14" i="7"/>
  <c r="E14" i="7" s="1"/>
  <c r="C13" i="7"/>
  <c r="E13" i="7" s="1"/>
  <c r="C12" i="7"/>
  <c r="E12" i="7" s="1"/>
  <c r="C11" i="7"/>
  <c r="E11" i="7" s="1"/>
  <c r="C10" i="7"/>
  <c r="E10" i="7" s="1"/>
  <c r="C19" i="7"/>
  <c r="E19" i="7" s="1"/>
  <c r="D9" i="6" l="1"/>
  <c r="F11" i="4" l="1"/>
  <c r="E11" i="4"/>
  <c r="D11" i="4"/>
  <c r="C11" i="4"/>
  <c r="D10" i="3"/>
  <c r="D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sharedStrings.xml><?xml version="1.0" encoding="utf-8"?>
<sst xmlns="http://schemas.openxmlformats.org/spreadsheetml/2006/main" count="1189" uniqueCount="860">
  <si>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</si>
  <si>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</si>
  <si>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</si>
  <si>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</si>
  <si>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</si>
  <si>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</si>
  <si>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</si>
  <si>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</si>
  <si>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</si>
  <si>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</si>
  <si>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</si>
  <si>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</si>
  <si>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</si>
  <si>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</si>
  <si>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</si>
  <si>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</si>
  <si>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</si>
  <si>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</si>
  <si>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</si>
  <si>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</si>
  <si>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</si>
  <si>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</si>
  <si>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</si>
  <si>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</si>
  <si>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</si>
  <si>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</si>
  <si>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</si>
  <si>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</si>
  <si>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</si>
  <si>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</si>
  <si>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</si>
  <si>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</si>
  <si>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</si>
  <si>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</si>
  <si>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</si>
  <si>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</si>
  <si>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</si>
  <si>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</si>
  <si>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</si>
  <si>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</si>
  <si>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</si>
  <si>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</si>
  <si>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</si>
  <si>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</si>
  <si>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</si>
  <si>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</si>
  <si>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</si>
  <si>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</si>
  <si>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</si>
  <si>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</si>
  <si>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</si>
  <si>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</si>
  <si>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</si>
  <si>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</si>
  <si>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</si>
  <si>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</si>
  <si>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</si>
  <si>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</si>
  <si>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</si>
  <si>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</si>
  <si>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</si>
  <si>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</si>
  <si>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</si>
  <si>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</si>
  <si>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</si>
  <si>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</si>
  <si>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</si>
  <si>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</si>
  <si>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</si>
  <si>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</si>
  <si>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</si>
  <si>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</si>
  <si>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</si>
  <si>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</si>
  <si>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</si>
  <si>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</si>
  <si>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</si>
  <si>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</si>
  <si>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</si>
  <si>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</si>
  <si>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</si>
  <si>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</si>
  <si>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</si>
  <si>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</si>
  <si>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</si>
  <si>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</si>
  <si>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</si>
  <si>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</si>
  <si>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</si>
  <si>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</si>
  <si>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</si>
  <si>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</si>
  <si>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</si>
  <si>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</si>
  <si>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</si>
  <si>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</si>
  <si>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</si>
  <si>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</si>
  <si>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</si>
  <si>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</si>
  <si>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</si>
  <si>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</si>
  <si>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</si>
  <si>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</si>
  <si>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</si>
  <si>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</si>
  <si>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</si>
  <si>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</si>
  <si>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</si>
  <si>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</si>
  <si>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</si>
  <si>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</si>
  <si>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</si>
  <si>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</si>
  <si>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</si>
  <si>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</si>
  <si>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</si>
  <si>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</si>
  <si>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</si>
  <si>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</si>
  <si>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</si>
  <si>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</si>
  <si>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</si>
  <si>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</si>
  <si>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</si>
  <si>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</si>
  <si>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</si>
  <si>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</si>
  <si>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</si>
  <si>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</si>
  <si>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</si>
  <si>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</si>
  <si>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</si>
  <si>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</si>
  <si>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</si>
  <si>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</si>
  <si>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</si>
  <si>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</si>
  <si>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</si>
  <si>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</si>
  <si>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</si>
  <si>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</si>
  <si>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</si>
  <si>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</si>
  <si>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</si>
  <si>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</si>
  <si>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</si>
  <si>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</si>
  <si>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</si>
  <si>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</si>
  <si>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</si>
  <si>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</si>
  <si>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</si>
  <si>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</si>
  <si>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</si>
  <si>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</si>
  <si>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</si>
  <si>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</si>
  <si>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</si>
  <si>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</si>
  <si>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</si>
  <si>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</si>
  <si>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</si>
  <si>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</si>
  <si>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</si>
  <si>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</si>
  <si>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</si>
  <si>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</si>
  <si>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</si>
  <si>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</si>
  <si>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</si>
  <si>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</si>
  <si>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</si>
  <si>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</si>
  <si>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</si>
  <si>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</si>
  <si>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</si>
  <si>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</si>
  <si>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</si>
  <si>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</si>
  <si>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</si>
  <si>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</si>
  <si>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</si>
  <si>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</si>
  <si>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</si>
  <si>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</si>
  <si>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</si>
  <si>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</si>
  <si>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</si>
  <si>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</si>
  <si>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</si>
  <si>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</si>
  <si>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</si>
  <si>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</si>
  <si>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</si>
  <si>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</si>
  <si>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</si>
  <si>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</si>
  <si>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</si>
  <si>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</si>
  <si>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</si>
  <si>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</si>
  <si>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</si>
  <si>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</si>
  <si>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</si>
  <si>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</si>
  <si>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</si>
  <si>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</si>
  <si>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</si>
  <si>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</si>
  <si>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</si>
  <si>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</si>
  <si>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</si>
  <si>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</si>
  <si>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</si>
  <si>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</si>
  <si>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</si>
  <si>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</si>
  <si>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</si>
  <si>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</si>
  <si>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</si>
  <si>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</si>
  <si>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</si>
  <si>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</si>
  <si>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</si>
  <si>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</si>
  <si>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</si>
  <si>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</si>
  <si>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</si>
  <si>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</si>
  <si>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</si>
  <si>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</si>
  <si>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</si>
  <si>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</si>
  <si>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</si>
  <si>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</si>
  <si>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</si>
  <si>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</si>
  <si>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</si>
  <si>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</si>
  <si>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</si>
  <si>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</si>
  <si>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</si>
  <si>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</si>
  <si>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</si>
  <si>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</si>
  <si>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</si>
  <si>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</si>
  <si>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</si>
  <si>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</si>
  <si>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</si>
  <si>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</si>
  <si>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</si>
  <si>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</si>
  <si>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</si>
  <si>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</si>
  <si>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</si>
  <si>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</si>
  <si>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</si>
  <si>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</si>
  <si>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</si>
  <si>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</si>
  <si>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</si>
  <si>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</si>
  <si>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</si>
  <si>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</si>
  <si>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</si>
  <si>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</si>
  <si>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</si>
  <si>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</si>
  <si>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</si>
  <si>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</si>
  <si>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</si>
  <si>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</si>
  <si>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</si>
  <si>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</si>
  <si>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</si>
  <si>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</si>
  <si>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</si>
  <si>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</si>
  <si>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</si>
  <si>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</si>
  <si>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</si>
  <si>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</si>
  <si>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</si>
  <si>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</si>
  <si>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</si>
  <si>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</si>
  <si>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</si>
  <si>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</si>
  <si>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</si>
  <si>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</si>
  <si>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</si>
  <si>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</si>
  <si>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</si>
  <si>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</si>
  <si>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</si>
  <si>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</si>
  <si>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</si>
  <si>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</si>
  <si>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</si>
  <si>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</si>
  <si>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</si>
  <si>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</si>
  <si>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</si>
  <si>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</si>
  <si>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</si>
  <si>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</si>
  <si>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</si>
  <si>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</si>
  <si>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</si>
  <si>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</si>
  <si>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</si>
  <si>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</si>
  <si>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</si>
  <si>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</si>
  <si>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</si>
  <si>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</si>
  <si>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</si>
  <si>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</si>
  <si>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</si>
  <si>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</si>
  <si>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</si>
  <si>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</si>
  <si>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</si>
  <si>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</si>
  <si>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</si>
  <si>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</si>
  <si>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</si>
  <si>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</si>
  <si>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</si>
  <si>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</si>
  <si>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</si>
  <si>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</si>
  <si>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</si>
  <si>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</si>
  <si>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</si>
  <si>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</si>
  <si>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</si>
  <si>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</si>
  <si>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</si>
  <si>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</si>
  <si>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</si>
  <si>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</si>
  <si>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</si>
  <si>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</si>
  <si>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</si>
  <si>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</si>
  <si>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</si>
  <si>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</si>
  <si>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</si>
  <si>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</si>
  <si>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</si>
  <si>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</si>
  <si>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</si>
  <si>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</si>
  <si>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</si>
  <si>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</si>
  <si>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</si>
  <si>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</si>
  <si>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</si>
  <si>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</si>
  <si>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</si>
  <si>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</si>
  <si>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</si>
  <si>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</si>
  <si>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</si>
  <si>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</si>
  <si>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</si>
  <si>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</si>
  <si>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</si>
  <si>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</si>
  <si>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</si>
  <si>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</si>
  <si>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</si>
  <si>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</si>
  <si>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</si>
  <si>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</si>
  <si>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</si>
  <si>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</si>
  <si>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</si>
  <si>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</si>
  <si>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</si>
  <si>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</si>
  <si>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</si>
  <si>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</si>
  <si>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</si>
  <si>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</si>
  <si>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</si>
  <si>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</si>
  <si>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</si>
  <si>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</si>
  <si>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</si>
  <si>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</si>
  <si>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</si>
  <si>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</si>
  <si>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</si>
  <si>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</si>
  <si>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</si>
  <si>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</si>
  <si>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</si>
  <si>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</si>
  <si>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</si>
  <si>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</si>
  <si>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</si>
  <si>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</si>
  <si>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</si>
  <si>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</si>
  <si>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</si>
  <si>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</si>
  <si>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</si>
  <si>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</si>
  <si>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</si>
  <si>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</si>
  <si>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</si>
  <si>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</si>
  <si>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</si>
  <si>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</si>
  <si>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</si>
  <si>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</si>
  <si>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</si>
  <si>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</si>
  <si>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</si>
  <si>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</si>
  <si>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</si>
  <si>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</si>
  <si>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</si>
  <si>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</si>
  <si>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</si>
  <si>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</si>
  <si>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</si>
  <si>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</si>
  <si>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</si>
  <si>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</si>
  <si>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</si>
  <si>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</si>
  <si>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</si>
  <si>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</si>
  <si>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</si>
  <si>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</si>
  <si>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</si>
  <si>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</si>
  <si>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</si>
  <si>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</si>
  <si>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</si>
  <si>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</si>
  <si>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</si>
  <si>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</si>
  <si>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</si>
  <si>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</si>
  <si>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</si>
  <si>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</si>
  <si>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</si>
  <si>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</si>
  <si>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</si>
  <si>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</si>
  <si>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</si>
  <si>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</si>
  <si>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</si>
  <si>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</si>
  <si>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</si>
  <si>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</si>
  <si>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</si>
  <si>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</si>
  <si>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</si>
  <si>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</si>
  <si>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</si>
  <si>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</si>
  <si>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</si>
  <si>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</si>
  <si>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</si>
  <si>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</si>
  <si>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</si>
  <si>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</si>
  <si>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</si>
  <si>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</si>
  <si>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</si>
  <si>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</si>
  <si>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</si>
  <si>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</si>
  <si>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</si>
  <si>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</si>
  <si>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</si>
  <si>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</si>
  <si>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</si>
  <si>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</si>
  <si>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</si>
  <si>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</si>
  <si>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</si>
  <si>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</si>
  <si>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</si>
  <si>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</si>
  <si>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</si>
  <si>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</si>
  <si>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</si>
  <si>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</si>
  <si>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</si>
  <si>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</si>
  <si>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</si>
  <si>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</si>
  <si>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</si>
  <si>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</si>
  <si>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</si>
  <si>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</si>
  <si>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</si>
  <si>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</si>
  <si>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</si>
  <si>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</si>
  <si>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</si>
  <si>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</si>
  <si>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</si>
  <si>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</si>
  <si>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</si>
  <si>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</si>
  <si>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</si>
  <si>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</si>
  <si>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</si>
  <si>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</si>
  <si>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</si>
  <si>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</si>
  <si>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</si>
  <si>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</si>
  <si>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</si>
  <si>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</si>
  <si>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</si>
  <si>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</si>
  <si>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</si>
  <si>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</si>
  <si>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</si>
  <si>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</si>
  <si>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</si>
  <si>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</si>
  <si>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</si>
  <si>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</si>
  <si>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</si>
  <si>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</si>
  <si>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</si>
  <si>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</si>
  <si>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</si>
  <si>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</si>
  <si>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</si>
  <si>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</si>
  <si>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</si>
  <si>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</si>
  <si>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</si>
  <si>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</si>
  <si>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</si>
  <si>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</si>
  <si>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</si>
  <si>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</si>
  <si>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</si>
  <si>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</si>
  <si>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</si>
  <si>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</si>
  <si>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</si>
  <si>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</si>
  <si>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</si>
  <si>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</si>
  <si>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</si>
  <si>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</si>
  <si>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</si>
  <si>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</si>
  <si>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</si>
  <si>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</si>
  <si>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</si>
  <si>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</si>
  <si>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</si>
  <si>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</si>
  <si>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</si>
  <si>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</si>
  <si>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</si>
  <si>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</si>
  <si>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</si>
  <si>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</si>
  <si>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</si>
  <si>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</si>
  <si>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</si>
  <si>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</si>
  <si>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</si>
  <si>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</si>
  <si>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</si>
  <si>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</si>
  <si>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</si>
  <si>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</si>
  <si>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</si>
  <si>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</si>
  <si>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</si>
  <si>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</si>
  <si>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</si>
  <si>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</si>
  <si>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</si>
  <si>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</si>
  <si>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</si>
  <si>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</si>
  <si>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</si>
  <si>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</si>
  <si>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</si>
  <si>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</si>
  <si>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</si>
  <si>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</si>
  <si>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</si>
  <si>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</si>
  <si>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</si>
  <si>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</si>
  <si>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</si>
  <si>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</si>
  <si>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</si>
  <si>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</si>
  <si>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</si>
  <si>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</si>
  <si>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</si>
  <si>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</si>
  <si>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</si>
  <si>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</si>
  <si>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</si>
  <si>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</si>
  <si>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</si>
  <si>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</si>
  <si>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</si>
  <si>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</si>
  <si>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</si>
  <si>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</si>
  <si>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</si>
  <si>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</si>
  <si>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</si>
  <si>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</si>
  <si>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</si>
  <si>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</si>
  <si>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</si>
  <si>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</si>
  <si>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</si>
  <si>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</si>
  <si>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</si>
  <si>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</si>
  <si>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</si>
  <si>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</si>
  <si>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</si>
  <si>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</si>
  <si>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</si>
  <si>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</si>
  <si>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</si>
  <si>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</si>
  <si>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</si>
  <si>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</si>
  <si>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</si>
  <si>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</si>
  <si>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</si>
  <si>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</si>
  <si>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</si>
  <si>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</si>
  <si>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</si>
  <si>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</si>
  <si>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</si>
  <si>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</si>
  <si>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</si>
  <si>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</si>
  <si>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</si>
  <si>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</si>
  <si>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</si>
  <si>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</si>
  <si>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</si>
  <si>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</si>
  <si>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</si>
  <si>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</si>
  <si>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</si>
  <si>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</si>
  <si>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</si>
  <si>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</si>
  <si>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</si>
  <si>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</si>
  <si>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</si>
  <si>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</si>
  <si>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</si>
  <si>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</si>
  <si>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</si>
  <si>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</si>
  <si>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</si>
  <si>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</si>
  <si>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</si>
  <si>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</si>
  <si>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</si>
  <si>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</si>
  <si>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</si>
  <si>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</si>
  <si>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</si>
  <si>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</si>
  <si>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</si>
  <si>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</si>
  <si>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</si>
  <si>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</si>
  <si>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</si>
  <si>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</si>
  <si>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</si>
  <si>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</si>
  <si>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</si>
  <si>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</si>
  <si>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</si>
  <si>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</si>
  <si>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</si>
  <si>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</si>
  <si>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</si>
  <si>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</si>
  <si>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</si>
  <si>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</si>
  <si>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</si>
  <si>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</si>
  <si>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</si>
  <si>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</si>
  <si>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</si>
  <si>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</si>
  <si>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</si>
  <si>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</si>
  <si>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</si>
  <si>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</si>
  <si>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</si>
  <si>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</si>
  <si>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</si>
  <si>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</si>
  <si>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</si>
  <si>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</si>
  <si>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</si>
  <si>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</si>
  <si>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</si>
  <si>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</si>
  <si>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</si>
  <si>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</si>
  <si>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</si>
  <si>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</si>
  <si>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</si>
  <si>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</si>
  <si>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</si>
  <si>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</si>
  <si>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</si>
  <si>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</si>
  <si>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</si>
  <si>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</si>
  <si>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</si>
  <si>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</si>
  <si>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</si>
  <si>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</si>
  <si>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</si>
  <si>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</si>
  <si>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</si>
  <si>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</si>
  <si>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</si>
  <si>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</si>
  <si>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</si>
  <si>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</si>
  <si>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</si>
  <si>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</si>
  <si>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</si>
  <si>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</si>
  <si>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</si>
  <si>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</si>
  <si>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</si>
  <si>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</si>
  <si>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</si>
  <si>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</si>
  <si>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</si>
  <si>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</si>
  <si>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</si>
  <si>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</si>
  <si>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</si>
  <si>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</si>
  <si>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</si>
  <si>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</si>
  <si>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</si>
  <si>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</si>
  <si>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</si>
  <si>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</si>
  <si>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</si>
  <si>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</si>
  <si>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</si>
  <si>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</si>
  <si>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</si>
  <si>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</si>
  <si>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</si>
  <si>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</si>
  <si>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</si>
  <si>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</si>
  <si>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</si>
  <si>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</si>
  <si>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</si>
  <si>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</si>
  <si>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</si>
  <si>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</si>
  <si>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</si>
  <si>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</si>
  <si>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</si>
  <si>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</si>
  <si>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</si>
  <si>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</si>
  <si>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</si>
  <si>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</si>
  <si>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</si>
  <si>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</si>
  <si>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</si>
  <si>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</si>
  <si>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</si>
  <si>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</si>
  <si>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</si>
  <si>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</si>
  <si>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</si>
  <si>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</si>
  <si>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</si>
  <si>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</si>
  <si>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</si>
  <si>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</si>
  <si>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</si>
  <si>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</si>
  <si>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</si>
  <si>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</si>
  <si>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</si>
  <si>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</si>
  <si>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</si>
  <si>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</si>
  <si>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</si>
  <si>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</si>
  <si>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</si>
  <si>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</si>
  <si>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</si>
  <si>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</si>
  <si>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</si>
  <si>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</si>
  <si>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</si>
  <si>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</si>
  <si>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</si>
  <si>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</si>
  <si>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</si>
  <si>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</si>
  <si>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</si>
  <si>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</si>
  <si>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</si>
  <si>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</si>
  <si>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</si>
  <si>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</si>
  <si>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</si>
  <si>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</si>
  <si>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</si>
  <si>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</si>
  <si>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</si>
  <si>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</si>
  <si>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</si>
  <si>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</si>
  <si>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</si>
  <si>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</si>
  <si>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FORMULA</t>
  </si>
  <si>
    <t>*</t>
  </si>
  <si>
    <t>=</t>
  </si>
  <si>
    <t>MULTI-VARIABLE DATA TABLE PRACTICE</t>
  </si>
  <si>
    <t>SINGLE-VARIABLE DATA TABLE PRACTICE</t>
  </si>
  <si>
    <t>Initial Investment</t>
  </si>
  <si>
    <t>Annual Interest Rate</t>
  </si>
  <si>
    <t>Compounding Periods Per Year</t>
  </si>
  <si>
    <t>Years</t>
  </si>
  <si>
    <t>COMPOUND INTEREST</t>
  </si>
  <si>
    <t>Balance</t>
  </si>
  <si>
    <t>INVESTMENT</t>
  </si>
  <si>
    <t>BALANCE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</si>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</sst>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 applyAlignment="1"/>
    <xf numFmtId="0" fontId="8" fillId="4" borderId="3" xfId="0" applyFont="1" applyFill="1" applyBorder="1" applyAlignment="1"/>
    <xf numFmtId="166" fontId="0" fillId="0" borderId="0" xfId="1" applyFont="1"/>
    <xf numFmtId="0" fontId="0" fillId="0" borderId="0" xfId="0" quotePrefix="1" applyAlignment="1">
      <alignment horizontal="center"/>
    </xf>
    <xf numFmtId="0" fontId="0" fillId="0" borderId="0" xfId="0" applyFill="1"/>
    <xf numFmtId="165" fontId="0" fillId="0" borderId="0" xfId="2" applyFont="1"/>
    <xf numFmtId="0" fontId="0" fillId="0" borderId="0" xfId="0" quotePrefix="1" applyFill="1"/>
    <xf numFmtId="0" fontId="2" fillId="2" borderId="3" xfId="0" applyFont="1" applyFill="1" applyBorder="1"/>
    <xf numFmtId="0" fontId="0" fillId="4" borderId="3" xfId="0" applyFont="1" applyFill="1" applyBorder="1"/>
    <xf numFmtId="165" fontId="0" fillId="4" borderId="3" xfId="2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7" borderId="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9" fontId="0" fillId="0" borderId="0" xfId="4" applyFont="1"/>
    <xf numFmtId="0" fontId="0" fillId="0" borderId="10" xfId="0" applyBorder="1"/>
    <xf numFmtId="0" fontId="2" fillId="5" borderId="0" xfId="0" applyFont="1" applyFill="1"/>
    <xf numFmtId="164" fontId="12" fillId="8" borderId="10" xfId="0" applyNumberFormat="1" applyFont="1" applyFill="1" applyBorder="1"/>
    <xf numFmtId="164" fontId="12" fillId="8" borderId="0" xfId="0" applyNumberFormat="1" applyFont="1" applyFill="1"/>
    <xf numFmtId="0" fontId="2" fillId="5" borderId="15" xfId="0" applyFont="1" applyFill="1" applyBorder="1" applyAlignment="1">
      <alignment horizontal="center" vertical="center"/>
    </xf>
    <xf numFmtId="0" fontId="2" fillId="0" borderId="0" xfId="0" applyFont="1" applyFill="1"/>
    <xf numFmtId="165" fontId="0" fillId="0" borderId="16" xfId="2" applyFont="1" applyBorder="1"/>
    <xf numFmtId="165" fontId="0" fillId="0" borderId="12" xfId="2" applyFont="1" applyBorder="1"/>
    <xf numFmtId="0" fontId="0" fillId="0" borderId="13" xfId="0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cent" xfId="4" builtinId="5"/>
  </cellStyles>
  <dxfs count="2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youtube.com/channel/UCbCHkRl8AGEVmdF369Er7VQ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://www.officenew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171450</xdr:rowOff>
    </xdr:from>
    <xdr:to>
      <xdr:col>2</xdr:col>
      <xdr:colOff>208547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ABF6A3-CFBC-4365-A0A3-78C380A8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71450"/>
          <a:ext cx="1275347" cy="100965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0</xdr:row>
      <xdr:rowOff>123825</xdr:rowOff>
    </xdr:from>
    <xdr:to>
      <xdr:col>12</xdr:col>
      <xdr:colOff>571500</xdr:colOff>
      <xdr:row>6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720260-9E50-4FF8-9485-1862CA4E3378}"/>
            </a:ext>
          </a:extLst>
        </xdr:cNvPr>
        <xdr:cNvSpPr/>
      </xdr:nvSpPr>
      <xdr:spPr>
        <a:xfrm>
          <a:off x="1695450" y="123825"/>
          <a:ext cx="6191250" cy="1047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practice some of the functions and commands found in the</a:t>
          </a:r>
          <a:r>
            <a:rPr lang="en-US" sz="2000" baseline="0">
              <a:solidFill>
                <a:sysClr val="windowText" lastClr="000000"/>
              </a:solidFill>
            </a:rPr>
            <a:t> Adv. Microsoft Excel 103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10</xdr:row>
      <xdr:rowOff>133349</xdr:rowOff>
    </xdr:from>
    <xdr:to>
      <xdr:col>3</xdr:col>
      <xdr:colOff>419101</xdr:colOff>
      <xdr:row>18</xdr:row>
      <xdr:rowOff>133350</xdr:rowOff>
    </xdr:to>
    <xdr:pic>
      <xdr:nvPicPr>
        <xdr:cNvPr id="4" name="Picture 3" descr="See the source ima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3AA332-4D14-42E7-8D67-BC6BE997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03834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12</xdr:row>
      <xdr:rowOff>104776</xdr:rowOff>
    </xdr:from>
    <xdr:to>
      <xdr:col>12</xdr:col>
      <xdr:colOff>247650</xdr:colOff>
      <xdr:row>16</xdr:row>
      <xdr:rowOff>142876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F44A0D-C669-48A6-ABCA-016E495571AF}"/>
            </a:ext>
          </a:extLst>
        </xdr:cNvPr>
        <xdr:cNvSpPr/>
      </xdr:nvSpPr>
      <xdr:spPr>
        <a:xfrm>
          <a:off x="2486025" y="2390776"/>
          <a:ext cx="5076825" cy="8001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114301</xdr:rowOff>
    </xdr:from>
    <xdr:to>
      <xdr:col>12</xdr:col>
      <xdr:colOff>238125</xdr:colOff>
      <xdr:row>23</xdr:row>
      <xdr:rowOff>9525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C84B70-276B-4A6F-8A43-5AA7B0EA9415}"/>
            </a:ext>
          </a:extLst>
        </xdr:cNvPr>
        <xdr:cNvSpPr/>
      </xdr:nvSpPr>
      <xdr:spPr>
        <a:xfrm>
          <a:off x="2476500" y="3924301"/>
          <a:ext cx="5076825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161925</xdr:colOff>
      <xdr:row>19</xdr:row>
      <xdr:rowOff>28575</xdr:rowOff>
    </xdr:from>
    <xdr:to>
      <xdr:col>3</xdr:col>
      <xdr:colOff>218072</xdr:colOff>
      <xdr:row>24</xdr:row>
      <xdr:rowOff>85725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EBEC42-06DD-40CD-88E2-DF37B5F1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648075"/>
          <a:ext cx="1275347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7</xdr:col>
      <xdr:colOff>285750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19125" y="4210050"/>
          <a:ext cx="5572125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647700" y="514350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97C2E53-B8B7-4079-BC49-37283CCC64C2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Change the color of cell B9 if the</a:t>
          </a:r>
          <a:r>
            <a:rPr lang="en-US" sz="1100" b="0" baseline="0">
              <a:solidFill>
                <a:sysClr val="windowText" lastClr="000000"/>
              </a:solidFill>
            </a:rPr>
            <a:t> COUNTRY value is a specific country, (i.e. "Spain")</a:t>
          </a:r>
          <a:endParaRPr lang="en-US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9</xdr:row>
      <xdr:rowOff>47624</xdr:rowOff>
    </xdr:from>
    <xdr:to>
      <xdr:col>11</xdr:col>
      <xdr:colOff>0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6096000" y="1866899"/>
          <a:ext cx="3952875" cy="143827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38100</xdr:rowOff>
    </xdr:from>
    <xdr:to>
      <xdr:col>7</xdr:col>
      <xdr:colOff>361950</xdr:colOff>
      <xdr:row>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CAAD108-3E24-4802-AB88-C52DD71FCE78}"/>
            </a:ext>
          </a:extLst>
        </xdr:cNvPr>
        <xdr:cNvSpPr/>
      </xdr:nvSpPr>
      <xdr:spPr>
        <a:xfrm>
          <a:off x="628650" y="523875"/>
          <a:ext cx="4000500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Single-Variable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C10 as the COLUMN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152400</xdr:rowOff>
    </xdr:from>
    <xdr:to>
      <xdr:col>15</xdr:col>
      <xdr:colOff>304801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F27B05-62B7-43F0-BFFE-5949B13512CE}"/>
            </a:ext>
          </a:extLst>
        </xdr:cNvPr>
        <xdr:cNvSpPr/>
      </xdr:nvSpPr>
      <xdr:spPr>
        <a:xfrm>
          <a:off x="628651" y="447675"/>
          <a:ext cx="40005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H7 as the COLUMN INPUT and cell J7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</xdr:colOff>
      <xdr:row>3</xdr:row>
      <xdr:rowOff>152400</xdr:rowOff>
    </xdr:from>
    <xdr:to>
      <xdr:col>26</xdr:col>
      <xdr:colOff>209550</xdr:colOff>
      <xdr:row>7</xdr:row>
      <xdr:rowOff>57150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7A46CAB-715E-4DF6-AAFA-54790BB6004F}"/>
            </a:ext>
          </a:extLst>
        </xdr:cNvPr>
        <xdr:cNvSpPr/>
      </xdr:nvSpPr>
      <xdr:spPr>
        <a:xfrm>
          <a:off x="8858250" y="828675"/>
          <a:ext cx="40386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S11 as the COLUMN INPUT and cell S13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21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20" dataCellStyle="Comma"/>
    <tableColumn id="3" xr3:uid="{7FA28F0A-B617-4825-892A-86E0AF338E4A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E20" totalsRowShown="0" headerRowDxfId="19">
  <autoFilter ref="B9:E20" xr:uid="{7EF28A09-475B-4A8C-844E-C16FB2512675}"/>
  <tableColumns count="4">
    <tableColumn id="1" xr3:uid="{E29561B7-DC0C-4930-BB09-664400E9B874}" name="PROJECTS"/>
    <tableColumn id="5" xr3:uid="{7618AB37-5B72-40A8-8C15-9DE087F8CB9F}" name="DUE DATE" dataDxfId="18">
      <calculatedColumnFormula>TODAY()+12</calculatedColumnFormula>
    </tableColumn>
    <tableColumn id="2" xr3:uid="{6A55012A-8882-4F48-BB58-C8756D3DDB37}" name="PERCENTAGE" dataDxfId="17" dataCellStyle="Comma"/>
    <tableColumn id="3" xr3:uid="{894B24EC-5522-489C-992E-2FE14787EBB4}" name="STATUS" dataDxfId="0">
      <calculatedColumnFormula>_xlfn.CONCAT(IF(D10=1, "COMPLETE", IF(D10&gt;0, "IN PROGRESS", "NOT STARTED")), IF(C10&lt;TODAY()," - PAST DUE",""))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16" tableBorderDxfId="15" dataCellStyle="Normal_Customer Info">
  <autoFilter ref="A1:I92" xr:uid="{33761F1C-CD1E-4D9D-A116-776D8C10A0F3}"/>
  <tableColumns count="9">
    <tableColumn id="1" xr3:uid="{0B21E4DF-1BE9-442C-91B6-5D982E20EAAF}" name="Customer ID" dataDxfId="14" dataCellStyle="Normal_Customer Info"/>
    <tableColumn id="2" xr3:uid="{B2303E18-46EF-4012-AFFF-2F36313522E1}" name="Company Name" dataDxfId="13" dataCellStyle="Normal_Customer Info"/>
    <tableColumn id="3" xr3:uid="{0EB485C1-E027-4E44-9816-163BE46CC5BD}" name="Contact Name" dataDxfId="12" dataCellStyle="Normal_Customer Info"/>
    <tableColumn id="5" xr3:uid="{1CD1DFB3-CC11-4FF5-BE05-FBD86F1E03DC}" name="Address" dataDxfId="11" dataCellStyle="Normal_Customer Info"/>
    <tableColumn id="6" xr3:uid="{6F40B2DC-786B-44FB-BF57-27C1F3C11A50}" name="City" dataDxfId="10" dataCellStyle="Normal_Customer Info"/>
    <tableColumn id="7" xr3:uid="{BE59FE62-06B3-4539-AAEF-4B233706746D}" name="Region" dataDxfId="9" dataCellStyle="Normal_Customer Info"/>
    <tableColumn id="8" xr3:uid="{353BC7A9-288B-485C-BD71-CE2CCA02F728}" name="Postal Code" dataDxfId="8" dataCellStyle="Normal_Customer Info"/>
    <tableColumn id="9" xr3:uid="{0F98A9A0-D426-491A-8D7E-9B7649B52B1D}" name="Country" dataDxfId="7" dataCellStyle="Normal_Customer Info"/>
    <tableColumn id="10" xr3:uid="{0B3205FC-9D0A-4B7A-9CFA-900C03ED71FB}" name="Phone" dataDxfId="6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/>
    <tableColumn id="3" xr3:uid="{E2D5E53C-F135-4D8C-AE67-B7149C399860}" name="BRANCH"/>
    <tableColumn id="4" xr3:uid="{B30C424E-11CD-470B-92EB-D5D54D805653}" name="YEAR"/>
    <tableColumn id="5" xr3:uid="{88DAC759-628A-41A0-8715-0ED75C5C3082}" name="LEVEL CODE" dataDxfId="5">
      <calculatedColumnFormula>RIGHT(Table3[[#This Row],[TRAINING CODE]],2)</calculatedColumnFormula>
    </tableColumn>
    <tableColumn id="6" xr3:uid="{D9B352CE-4C3E-4CEE-89A5-9D991E3DE954}" name="LEVEL"/>
    <tableColumn id="7" xr3:uid="{56FB84C4-842C-45D9-B9B8-56E1C80F2C98}" name="CLASS NAM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4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3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7" totalsRowShown="0">
  <autoFilter ref="B7:E127" xr:uid="{B7838FFA-623E-4396-861F-E9699BDE75AA}"/>
  <sortState xmlns:xlrd2="http://schemas.microsoft.com/office/spreadsheetml/2017/richdata2" ref="B8:E127">
    <sortCondition ref="B7:B127"/>
  </sortState>
  <tableColumns count="4">
    <tableColumn id="1" xr3:uid="{8E09452A-7B67-4C48-855D-CFBD7204DD60}" name="MOVIE" dataDxfId="2"/>
    <tableColumn id="2" xr3:uid="{C278F0A8-15A3-422C-A7A5-B3194F40A299}" name="GROSS" dataDxfId="1" dataCellStyle="Currency"/>
    <tableColumn id="3" xr3:uid="{1EC25A71-CFAD-4981-86D7-F95D30A8DD08}" name="YEAR"/>
    <tableColumn id="4" xr3:uid="{224F018D-7E96-4C67-952B-CD3DDA3E031B}" name="RAT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16" Type="http://schemas.openxmlformats.org/officeDocument/2006/relationships/hyperlink" Target="https://www.boxofficemojo.com/year/2016/?ref_=bo_cso_table_16" TargetMode="External"/><Relationship Id="rId11" Type="http://schemas.openxmlformats.org/officeDocument/2006/relationships/hyperlink" Target="https://www.boxofficemojo.com/year/2016/?ref_=bo_cso_table_11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59" Type="http://schemas.openxmlformats.org/officeDocument/2006/relationships/hyperlink" Target="https://www.boxofficemojo.com/year/2002/?ref_=bo_cso_table_35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table" Target="../tables/table7.xm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29" Type="http://schemas.openxmlformats.org/officeDocument/2006/relationships/hyperlink" Target="https://www.boxofficemojo.com/year/2018/?ref_=bo_cso_table_5" TargetMode="External"/><Relationship Id="rId24" Type="http://schemas.openxmlformats.org/officeDocument/2006/relationships/hyperlink" Target="https://www.boxofficemojo.com/year/2009/?ref_=bo_cso_table_24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66" Type="http://schemas.openxmlformats.org/officeDocument/2006/relationships/hyperlink" Target="https://www.boxofficemojo.com/year/2018/?ref_=bo_cso_table_6" TargetMode="External"/><Relationship Id="rId87" Type="http://schemas.openxmlformats.org/officeDocument/2006/relationships/hyperlink" Target="https://www.boxofficemojo.com/year/1997/?ref_=bo_cso_table_28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56" Type="http://schemas.openxmlformats.org/officeDocument/2006/relationships/hyperlink" Target="https://www.boxofficemojo.com/year/2004/?ref_=bo_cso_table_32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drawing" Target="../drawings/drawing7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25" Type="http://schemas.openxmlformats.org/officeDocument/2006/relationships/hyperlink" Target="https://www.boxofficemojo.com/year/2015/?ref_=bo_cso_table_1" TargetMode="External"/><Relationship Id="rId46" Type="http://schemas.openxmlformats.org/officeDocument/2006/relationships/hyperlink" Target="https://www.boxofficemojo.com/year/2012/?ref_=bo_cso_table_22" TargetMode="External"/><Relationship Id="rId67" Type="http://schemas.openxmlformats.org/officeDocument/2006/relationships/hyperlink" Target="https://www.boxofficemojo.com/year/2003/?ref_=bo_cso_table_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5978-159D-40B4-8BB3-B43C47499056}">
  <sheetPr codeName="Sheet1"/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20"/>
  <sheetViews>
    <sheetView workbookViewId="0">
      <selection activeCell="F14" sqref="F14"/>
    </sheetView>
  </sheetViews>
  <sheetFormatPr defaultRowHeight="14.4" x14ac:dyDescent="0.3"/>
  <cols>
    <col min="2" max="2" width="15.33203125" customWidth="1"/>
    <col min="3" max="3" width="18" customWidth="1"/>
    <col min="4" max="4" width="12.5546875" bestFit="1" customWidth="1"/>
  </cols>
  <sheetData>
    <row r="1" spans="2:8" ht="23.4" x14ac:dyDescent="0.45">
      <c r="B1" s="42" t="s">
        <v>667</v>
      </c>
      <c r="C1" s="42"/>
      <c r="D1" s="42"/>
      <c r="E1" s="42"/>
      <c r="F1" s="42"/>
      <c r="G1" s="42"/>
      <c r="H1" s="42"/>
    </row>
    <row r="9" spans="2:8" ht="18" x14ac:dyDescent="0.35">
      <c r="B9" s="4" t="s">
        <v>671</v>
      </c>
      <c r="C9" s="4" t="s">
        <v>669</v>
      </c>
      <c r="D9" s="4" t="s">
        <v>683</v>
      </c>
    </row>
    <row r="10" spans="2:8" x14ac:dyDescent="0.3">
      <c r="B10" t="s">
        <v>672</v>
      </c>
      <c r="C10" s="8">
        <v>0.88</v>
      </c>
      <c r="D10" t="str">
        <f>IF(C10=1, "COMPLETE", IF(C10&gt;0, "IN PROGRESS", "NOT STARTED"))</f>
        <v>IN PROGRESS</v>
      </c>
    </row>
    <row r="11" spans="2:8" x14ac:dyDescent="0.3">
      <c r="B11" t="s">
        <v>673</v>
      </c>
      <c r="C11" s="8">
        <v>1</v>
      </c>
      <c r="D11" t="str">
        <f>IF(C11=1,"COMPLETED",IF(C11&gt;0,"IN PROGRESS","NOT STARTED"))</f>
        <v>COMPLETED</v>
      </c>
    </row>
    <row r="12" spans="2:8" x14ac:dyDescent="0.3">
      <c r="B12" t="s">
        <v>674</v>
      </c>
      <c r="C12" s="8">
        <v>0</v>
      </c>
      <c r="D12" t="str">
        <f t="shared" ref="D12:D20" si="0">IF(C12=1,"COMPLETED",IF(C12&gt;0,"IN PROGRESS","NOT STARTED"))</f>
        <v>NOT STARTED</v>
      </c>
    </row>
    <row r="13" spans="2:8" x14ac:dyDescent="0.3">
      <c r="B13" t="s">
        <v>675</v>
      </c>
      <c r="C13" s="8">
        <v>7.0000000000000007E-2</v>
      </c>
      <c r="D13" t="str">
        <f t="shared" si="0"/>
        <v>IN PROGRESS</v>
      </c>
    </row>
    <row r="14" spans="2:8" x14ac:dyDescent="0.3">
      <c r="B14" t="s">
        <v>676</v>
      </c>
      <c r="C14" s="8">
        <v>0.1</v>
      </c>
      <c r="D14" t="str">
        <f t="shared" si="0"/>
        <v>IN PROGRESS</v>
      </c>
    </row>
    <row r="15" spans="2:8" x14ac:dyDescent="0.3">
      <c r="B15" t="s">
        <v>677</v>
      </c>
      <c r="C15" s="8">
        <v>1</v>
      </c>
      <c r="D15" t="str">
        <f t="shared" si="0"/>
        <v>COMPLETED</v>
      </c>
    </row>
    <row r="16" spans="2:8" x14ac:dyDescent="0.3">
      <c r="B16" t="s">
        <v>678</v>
      </c>
      <c r="C16" s="8">
        <v>0.95</v>
      </c>
      <c r="D16" t="str">
        <f t="shared" si="0"/>
        <v>IN PROGRESS</v>
      </c>
    </row>
    <row r="17" spans="2:4" x14ac:dyDescent="0.3">
      <c r="B17" t="s">
        <v>679</v>
      </c>
      <c r="C17" s="8">
        <v>0.43</v>
      </c>
      <c r="D17" t="str">
        <f t="shared" si="0"/>
        <v>IN PROGRESS</v>
      </c>
    </row>
    <row r="18" spans="2:4" x14ac:dyDescent="0.3">
      <c r="B18" t="s">
        <v>680</v>
      </c>
      <c r="C18" s="8">
        <v>0</v>
      </c>
      <c r="D18" t="str">
        <f t="shared" si="0"/>
        <v>NOT STARTED</v>
      </c>
    </row>
    <row r="19" spans="2:4" x14ac:dyDescent="0.3">
      <c r="B19" t="s">
        <v>681</v>
      </c>
      <c r="C19" s="8">
        <v>1</v>
      </c>
      <c r="D19" t="str">
        <f t="shared" si="0"/>
        <v>COMPLETED</v>
      </c>
    </row>
    <row r="20" spans="2:4" x14ac:dyDescent="0.3">
      <c r="B20" t="s">
        <v>682</v>
      </c>
      <c r="C20" s="8">
        <v>0.44</v>
      </c>
      <c r="D20" t="str">
        <f t="shared" si="0"/>
        <v>IN PROGRESS</v>
      </c>
    </row>
  </sheetData>
  <mergeCells count="1">
    <mergeCell ref="B1:H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20"/>
  <sheetViews>
    <sheetView workbookViewId="0">
      <selection activeCell="G12" sqref="G12"/>
    </sheetView>
  </sheetViews>
  <sheetFormatPr defaultRowHeight="14.4" x14ac:dyDescent="0.3"/>
  <cols>
    <col min="2" max="3" width="15.33203125" customWidth="1"/>
    <col min="4" max="4" width="18" customWidth="1"/>
    <col min="5" max="5" width="22.33203125" bestFit="1" customWidth="1"/>
  </cols>
  <sheetData>
    <row r="1" spans="2:9" ht="23.4" x14ac:dyDescent="0.45">
      <c r="B1" s="42" t="s">
        <v>667</v>
      </c>
      <c r="C1" s="42"/>
      <c r="D1" s="42"/>
      <c r="E1" s="42"/>
      <c r="F1" s="42"/>
      <c r="G1" s="42"/>
      <c r="H1" s="42"/>
      <c r="I1" s="42"/>
    </row>
    <row r="9" spans="2:9" ht="18" x14ac:dyDescent="0.35">
      <c r="B9" s="4" t="s">
        <v>671</v>
      </c>
      <c r="C9" s="4" t="s">
        <v>845</v>
      </c>
      <c r="D9" s="4" t="s">
        <v>669</v>
      </c>
      <c r="E9" s="4" t="s">
        <v>683</v>
      </c>
    </row>
    <row r="10" spans="2:9" x14ac:dyDescent="0.3">
      <c r="B10" t="s">
        <v>672</v>
      </c>
      <c r="C10" s="16">
        <f ca="1">TODAY()+2</f>
        <v>44558</v>
      </c>
      <c r="D10" s="8">
        <v>0.88</v>
      </c>
      <c r="E10" t="str">
        <f t="shared" ref="E10:E20" ca="1" si="0">_xlfn.CONCAT(IF(D10=1, "COMPLETE", IF(D10&gt;0, "IN PROGRESS", "NOT STARTED")), IF(C10&lt;TODAY()," - PAST DUE",""))</f>
        <v>IN PROGRESS</v>
      </c>
    </row>
    <row r="11" spans="2:9" x14ac:dyDescent="0.3">
      <c r="B11" t="s">
        <v>673</v>
      </c>
      <c r="C11" s="16">
        <f ca="1">TODAY()+12</f>
        <v>44568</v>
      </c>
      <c r="D11" s="8">
        <v>1</v>
      </c>
      <c r="E11" t="str">
        <f t="shared" ca="1" si="0"/>
        <v>COMPLETE</v>
      </c>
    </row>
    <row r="12" spans="2:9" x14ac:dyDescent="0.3">
      <c r="B12" t="s">
        <v>674</v>
      </c>
      <c r="C12" s="16">
        <f ca="1">TODAY()-3</f>
        <v>44553</v>
      </c>
      <c r="D12" s="8">
        <v>0</v>
      </c>
      <c r="E12" t="str">
        <f t="shared" ca="1" si="0"/>
        <v>NOT STARTED - PAST DUE</v>
      </c>
    </row>
    <row r="13" spans="2:9" x14ac:dyDescent="0.3">
      <c r="B13" t="s">
        <v>675</v>
      </c>
      <c r="C13" s="16">
        <f ca="1">TODAY()+10</f>
        <v>44566</v>
      </c>
      <c r="D13" s="8">
        <v>7.0000000000000007E-2</v>
      </c>
      <c r="E13" t="str">
        <f t="shared" ca="1" si="0"/>
        <v>IN PROGRESS</v>
      </c>
    </row>
    <row r="14" spans="2:9" x14ac:dyDescent="0.3">
      <c r="B14" t="s">
        <v>676</v>
      </c>
      <c r="C14" s="16">
        <f ca="1">TODAY()+1</f>
        <v>44557</v>
      </c>
      <c r="D14" s="8">
        <v>0.1</v>
      </c>
      <c r="E14" t="str">
        <f t="shared" ca="1" si="0"/>
        <v>IN PROGRESS</v>
      </c>
    </row>
    <row r="15" spans="2:9" x14ac:dyDescent="0.3">
      <c r="B15" t="s">
        <v>677</v>
      </c>
      <c r="C15" s="16">
        <f ca="1">TODAY()-5</f>
        <v>44551</v>
      </c>
      <c r="D15" s="8">
        <v>1</v>
      </c>
      <c r="E15" t="str">
        <f t="shared" ca="1" si="0"/>
        <v>COMPLETE - PAST DUE</v>
      </c>
    </row>
    <row r="16" spans="2:9" x14ac:dyDescent="0.3">
      <c r="B16" t="s">
        <v>678</v>
      </c>
      <c r="C16" s="16">
        <f ca="1">TODAY()+2</f>
        <v>44558</v>
      </c>
      <c r="D16" s="8">
        <v>0.95</v>
      </c>
      <c r="E16" t="str">
        <f t="shared" ca="1" si="0"/>
        <v>IN PROGRESS</v>
      </c>
    </row>
    <row r="17" spans="2:5" x14ac:dyDescent="0.3">
      <c r="B17" t="s">
        <v>679</v>
      </c>
      <c r="C17" s="16">
        <f ca="1">TODAY()+12</f>
        <v>44568</v>
      </c>
      <c r="D17" s="8">
        <v>0.43</v>
      </c>
      <c r="E17" t="str">
        <f t="shared" ca="1" si="0"/>
        <v>IN PROGRESS</v>
      </c>
    </row>
    <row r="18" spans="2:5" x14ac:dyDescent="0.3">
      <c r="B18" t="s">
        <v>680</v>
      </c>
      <c r="C18" s="16">
        <f ca="1">TODAY()-1</f>
        <v>44555</v>
      </c>
      <c r="D18" s="8">
        <v>0</v>
      </c>
      <c r="E18" t="str">
        <f t="shared" ca="1" si="0"/>
        <v>NOT STARTED - PAST DUE</v>
      </c>
    </row>
    <row r="19" spans="2:5" x14ac:dyDescent="0.3">
      <c r="B19" t="s">
        <v>681</v>
      </c>
      <c r="C19" s="16">
        <f t="shared" ref="C19" ca="1" si="1">TODAY()+12</f>
        <v>44568</v>
      </c>
      <c r="D19" s="8">
        <v>1</v>
      </c>
      <c r="E19" t="str">
        <f t="shared" ca="1" si="0"/>
        <v>COMPLETE</v>
      </c>
    </row>
    <row r="20" spans="2:5" x14ac:dyDescent="0.3">
      <c r="B20" t="s">
        <v>682</v>
      </c>
      <c r="C20" s="16">
        <f ca="1">TODAY()-3</f>
        <v>44553</v>
      </c>
      <c r="D20" s="8">
        <v>0.44</v>
      </c>
      <c r="E20" t="str">
        <f t="shared" ca="1" si="0"/>
        <v>IN PROGRESS - PAST DUE</v>
      </c>
    </row>
  </sheetData>
  <mergeCells count="1">
    <mergeCell ref="B1:I1"/>
  </mergeCells>
  <pageMargins left="0.7" right="0.7" top="0.75" bottom="0.75" header="0.3" footer="0.3"/>
  <ignoredErrors>
    <ignoredError sqref="C10:C20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12"/>
  <sheetViews>
    <sheetView workbookViewId="0">
      <selection activeCell="B9" sqref="B9"/>
    </sheetView>
  </sheetViews>
  <sheetFormatPr defaultRowHeight="14.4" x14ac:dyDescent="0.3"/>
  <cols>
    <col min="1" max="1" width="4.88671875" customWidth="1"/>
    <col min="2" max="2" width="20.44140625" customWidth="1"/>
    <col min="3" max="3" width="4.88671875" customWidth="1"/>
    <col min="4" max="4" width="31.6640625" customWidth="1"/>
    <col min="5" max="5" width="5" customWidth="1"/>
    <col min="6" max="6" width="27.6640625" customWidth="1"/>
    <col min="7" max="7" width="12.21875" customWidth="1"/>
    <col min="8" max="8" width="10.33203125" bestFit="1" customWidth="1"/>
    <col min="9" max="9" width="17" bestFit="1" customWidth="1"/>
    <col min="10" max="10" width="19" customWidth="1"/>
  </cols>
  <sheetData>
    <row r="1" spans="2:10" ht="23.4" x14ac:dyDescent="0.45">
      <c r="B1" s="42" t="s">
        <v>668</v>
      </c>
      <c r="C1" s="42"/>
      <c r="D1" s="42"/>
      <c r="E1" s="42"/>
      <c r="F1" s="42"/>
      <c r="G1" s="42"/>
      <c r="H1" s="42"/>
      <c r="I1" s="42"/>
      <c r="J1" s="42"/>
    </row>
    <row r="8" spans="2:10" ht="21" x14ac:dyDescent="0.4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4">
      <c r="B9" s="7" t="s">
        <v>39</v>
      </c>
      <c r="D9" s="5" t="str">
        <f>VLOOKUP(B9,CustomerInfo[#All],2,FALSE)</f>
        <v>Blauer See Delikatessen</v>
      </c>
      <c r="F9" s="5" t="str">
        <f>VLOOKUP($B$9,CustomerInfo[#All],4)</f>
        <v>Forsterstr. 57</v>
      </c>
      <c r="G9" s="5" t="str">
        <f>VLOOKUP($B$9,CustomerInfo[#All],5)</f>
        <v>Mannheim</v>
      </c>
      <c r="H9" s="5" t="str">
        <f>VLOOKUP($B$9,CustomerInfo[#All],6)</f>
        <v/>
      </c>
      <c r="I9" s="5" t="str">
        <f>VLOOKUP($B$9,CustomerInfo[#All],7)</f>
        <v>68306</v>
      </c>
      <c r="J9" s="5" t="str">
        <f>VLOOKUP($B$9,CustomerInfo[#All],8)</f>
        <v>Germany</v>
      </c>
    </row>
    <row r="11" spans="2:10" ht="18" x14ac:dyDescent="0.35">
      <c r="D11" s="4" t="s">
        <v>661</v>
      </c>
      <c r="F11" s="4" t="s">
        <v>662</v>
      </c>
    </row>
    <row r="12" spans="2:10" x14ac:dyDescent="0.3">
      <c r="D12" s="5" t="str">
        <f>VLOOKUP($B$9,CustomerInfo[#All],3)</f>
        <v>Hanna Moos</v>
      </c>
      <c r="F12" s="5" t="str">
        <f>VLOOKUP($B$9,CustomerInfo[#All],9)</f>
        <v>0621-08460</v>
      </c>
    </row>
  </sheetData>
  <mergeCells count="1">
    <mergeCell ref="B1:J1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12"/>
  <sheetViews>
    <sheetView workbookViewId="0">
      <selection activeCell="F13" sqref="F13"/>
    </sheetView>
  </sheetViews>
  <sheetFormatPr defaultRowHeight="14.4" x14ac:dyDescent="0.3"/>
  <cols>
    <col min="1" max="1" width="4.88671875" customWidth="1"/>
    <col min="2" max="2" width="20.44140625" customWidth="1"/>
    <col min="3" max="3" width="4.88671875" customWidth="1"/>
    <col min="4" max="4" width="31.6640625" customWidth="1"/>
    <col min="5" max="5" width="5" customWidth="1"/>
    <col min="6" max="6" width="27.6640625" customWidth="1"/>
    <col min="7" max="7" width="16.6640625" customWidth="1"/>
    <col min="8" max="8" width="10.33203125" bestFit="1" customWidth="1"/>
    <col min="9" max="9" width="17" bestFit="1" customWidth="1"/>
    <col min="10" max="10" width="19" customWidth="1"/>
  </cols>
  <sheetData>
    <row r="1" spans="2:10" ht="23.4" x14ac:dyDescent="0.45">
      <c r="B1" s="42" t="s">
        <v>843</v>
      </c>
      <c r="C1" s="42"/>
      <c r="D1" s="42"/>
      <c r="E1" s="42"/>
      <c r="F1" s="42"/>
      <c r="G1" s="42"/>
      <c r="H1" s="42"/>
      <c r="I1" s="42"/>
      <c r="J1" s="42"/>
    </row>
    <row r="8" spans="2:10" ht="21" x14ac:dyDescent="0.4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4">
      <c r="B9" s="7" t="s">
        <v>23</v>
      </c>
      <c r="D9" s="5" t="str">
        <f>INDEX(CustomerInfo[[#All],[Company Name]],MATCH('INDEX MATCH FUNCTION Practice'!$B$9,CustomerInfo[[#All],[Customer ID]],0))</f>
        <v>Around the Horn</v>
      </c>
      <c r="F9" s="5" t="str">
        <f>INDEX(CustomerInfo[[#All],[Address]],MATCH('INDEX MATCH FUNCTION Practice'!$B$9,CustomerInfo[[#All],[Customer ID]],0))</f>
        <v>120 Hanover Sq.</v>
      </c>
      <c r="G9" s="5" t="str">
        <f>INDEX(CustomerInfo[[#All],[City]],MATCH('INDEX MATCH FUNCTION Practice'!$B$9,CustomerInfo[[#All],[Customer ID]],0))</f>
        <v>London</v>
      </c>
      <c r="H9" s="5" t="str">
        <f>INDEX(CustomerInfo[[#All],[Region]],MATCH('INDEX MATCH FUNCTION Practice'!$B$9,CustomerInfo[[#All],[Customer ID]],0))</f>
        <v/>
      </c>
      <c r="I9" s="5" t="str">
        <f>INDEX(CustomerInfo[[#All],[Postal Code]],MATCH('INDEX MATCH FUNCTION Practice'!$B$9,CustomerInfo[[#All],[Customer ID]],0))</f>
        <v>WA1 1DP</v>
      </c>
      <c r="J9" s="5" t="str">
        <f>INDEX(CustomerInfo[[#All],[Country]],MATCH('INDEX MATCH FUNCTION Practice'!$B$9,CustomerInfo[[#All],[Customer ID]],0))</f>
        <v>UK</v>
      </c>
    </row>
    <row r="11" spans="2:10" ht="18" x14ac:dyDescent="0.35">
      <c r="D11" s="4" t="s">
        <v>661</v>
      </c>
      <c r="F11" s="4" t="s">
        <v>662</v>
      </c>
    </row>
    <row r="12" spans="2:10" x14ac:dyDescent="0.3">
      <c r="D12" s="5" t="str">
        <f>INDEX(CustomerInfo[[#All],[Contact Name]],MATCH('INDEX MATCH FUNCTION Practice'!$B$9,CustomerInfo[[#All],[Customer ID]],0))</f>
        <v>Thomas Hardy</v>
      </c>
      <c r="F12" s="5" t="str">
        <f>INDEX(CustomerInfo[[#All],[Phone]],MATCH('INDEX MATCH FUNCTION Practice'!$B$9,CustomerInfo[[#All],[Customer ID]],0))</f>
        <v>(171) 555-7788</v>
      </c>
    </row>
  </sheetData>
  <mergeCells count="1">
    <mergeCell ref="B1:J1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topLeftCell="A65" workbookViewId="0">
      <selection activeCell="C13" sqref="C13"/>
    </sheetView>
  </sheetViews>
  <sheetFormatPr defaultRowHeight="14.4" x14ac:dyDescent="0.3"/>
  <cols>
    <col min="1" max="1" width="14.109375" bestFit="1" customWidth="1"/>
    <col min="2" max="2" width="33.109375" bestFit="1" customWidth="1"/>
    <col min="3" max="3" width="25.5546875" customWidth="1"/>
    <col min="4" max="4" width="41.6640625" bestFit="1" customWidth="1"/>
    <col min="5" max="5" width="13.88671875" bestFit="1" customWidth="1"/>
    <col min="6" max="7" width="13.6640625" bestFit="1" customWidth="1"/>
    <col min="8" max="8" width="11.44140625" bestFit="1" customWidth="1"/>
    <col min="9" max="9" width="15.33203125" bestFit="1" customWidth="1"/>
  </cols>
  <sheetData>
    <row r="1" spans="1:9" x14ac:dyDescent="0.3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x14ac:dyDescent="0.3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x14ac:dyDescent="0.3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x14ac:dyDescent="0.3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x14ac:dyDescent="0.3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x14ac:dyDescent="0.3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x14ac:dyDescent="0.3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3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x14ac:dyDescent="0.3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x14ac:dyDescent="0.3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x14ac:dyDescent="0.3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x14ac:dyDescent="0.3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x14ac:dyDescent="0.3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x14ac:dyDescent="0.3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x14ac:dyDescent="0.3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x14ac:dyDescent="0.3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x14ac:dyDescent="0.3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x14ac:dyDescent="0.3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x14ac:dyDescent="0.3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x14ac:dyDescent="0.3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x14ac:dyDescent="0.3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x14ac:dyDescent="0.3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x14ac:dyDescent="0.3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x14ac:dyDescent="0.3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x14ac:dyDescent="0.3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x14ac:dyDescent="0.3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x14ac:dyDescent="0.3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x14ac:dyDescent="0.3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x14ac:dyDescent="0.3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x14ac:dyDescent="0.3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x14ac:dyDescent="0.3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x14ac:dyDescent="0.3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x14ac:dyDescent="0.3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x14ac:dyDescent="0.3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x14ac:dyDescent="0.3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x14ac:dyDescent="0.3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x14ac:dyDescent="0.3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x14ac:dyDescent="0.3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x14ac:dyDescent="0.3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x14ac:dyDescent="0.3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x14ac:dyDescent="0.3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x14ac:dyDescent="0.3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x14ac:dyDescent="0.3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x14ac:dyDescent="0.3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x14ac:dyDescent="0.3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x14ac:dyDescent="0.3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x14ac:dyDescent="0.3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x14ac:dyDescent="0.3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x14ac:dyDescent="0.3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x14ac:dyDescent="0.3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x14ac:dyDescent="0.3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x14ac:dyDescent="0.3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x14ac:dyDescent="0.3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x14ac:dyDescent="0.3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x14ac:dyDescent="0.3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x14ac:dyDescent="0.3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x14ac:dyDescent="0.3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x14ac:dyDescent="0.3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x14ac:dyDescent="0.3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x14ac:dyDescent="0.3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x14ac:dyDescent="0.3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x14ac:dyDescent="0.3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x14ac:dyDescent="0.3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x14ac:dyDescent="0.3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x14ac:dyDescent="0.3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x14ac:dyDescent="0.3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x14ac:dyDescent="0.3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x14ac:dyDescent="0.3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x14ac:dyDescent="0.3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x14ac:dyDescent="0.3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x14ac:dyDescent="0.3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x14ac:dyDescent="0.3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x14ac:dyDescent="0.3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28.8" x14ac:dyDescent="0.3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x14ac:dyDescent="0.3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x14ac:dyDescent="0.3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x14ac:dyDescent="0.3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x14ac:dyDescent="0.3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x14ac:dyDescent="0.3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x14ac:dyDescent="0.3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x14ac:dyDescent="0.3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x14ac:dyDescent="0.3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x14ac:dyDescent="0.3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x14ac:dyDescent="0.3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x14ac:dyDescent="0.3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x14ac:dyDescent="0.3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x14ac:dyDescent="0.3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x14ac:dyDescent="0.3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topLeftCell="A4" workbookViewId="0">
      <selection activeCell="G11" sqref="G11"/>
    </sheetView>
  </sheetViews>
  <sheetFormatPr defaultRowHeight="14.4" x14ac:dyDescent="0.3"/>
  <cols>
    <col min="1" max="1" width="5" customWidth="1"/>
    <col min="2" max="2" width="17.109375" customWidth="1"/>
    <col min="3" max="3" width="14.109375" bestFit="1" customWidth="1"/>
    <col min="4" max="4" width="10.5546875" customWidth="1"/>
    <col min="5" max="6" width="13.5546875" bestFit="1" customWidth="1"/>
    <col min="8" max="8" width="14.5546875" bestFit="1" customWidth="1"/>
  </cols>
  <sheetData>
    <row r="1" spans="2:9" ht="23.4" x14ac:dyDescent="0.45">
      <c r="B1" s="42" t="s">
        <v>684</v>
      </c>
      <c r="C1" s="42"/>
      <c r="D1" s="42"/>
      <c r="E1" s="42"/>
      <c r="F1" s="42"/>
      <c r="G1" s="42"/>
      <c r="H1" s="42"/>
      <c r="I1" s="42"/>
    </row>
    <row r="10" spans="2:9" x14ac:dyDescent="0.3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859</v>
      </c>
    </row>
    <row r="11" spans="2:9" x14ac:dyDescent="0.3">
      <c r="B11" t="s">
        <v>690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</row>
    <row r="12" spans="2:9" x14ac:dyDescent="0.3">
      <c r="B12" t="s">
        <v>712</v>
      </c>
      <c r="C12" t="str">
        <f>LEFT(B12,2)</f>
        <v>WD</v>
      </c>
      <c r="D12" t="str">
        <f>MID(B12,4,2)</f>
        <v>SL</v>
      </c>
      <c r="E12" t="str">
        <f>MID(B12,7,4)</f>
        <v>2019</v>
      </c>
      <c r="F12" t="str">
        <f>RIGHT(B12,2)</f>
        <v>01</v>
      </c>
    </row>
    <row r="13" spans="2:9" x14ac:dyDescent="0.3">
      <c r="B13" t="s">
        <v>711</v>
      </c>
      <c r="C13" t="str">
        <f t="shared" ref="C13:C17" si="0">LEFT(B13,2)</f>
        <v>EX</v>
      </c>
      <c r="D13" t="str">
        <f t="shared" ref="D13:D17" si="1">MID(B13,4,2)</f>
        <v>SL</v>
      </c>
      <c r="E13" t="str">
        <f t="shared" ref="E13:E17" si="2">MID(B13,7,4)</f>
        <v>2020</v>
      </c>
      <c r="F13" t="str">
        <f t="shared" ref="F13:F17" si="3">RIGHT(B13,2)</f>
        <v>02</v>
      </c>
    </row>
    <row r="14" spans="2:9" x14ac:dyDescent="0.3">
      <c r="B14" t="s">
        <v>713</v>
      </c>
      <c r="C14" t="str">
        <f t="shared" si="0"/>
        <v>AC</v>
      </c>
      <c r="D14" t="str">
        <f t="shared" si="1"/>
        <v>LA</v>
      </c>
      <c r="E14" t="str">
        <f t="shared" si="2"/>
        <v>2020</v>
      </c>
      <c r="F14" t="str">
        <f t="shared" si="3"/>
        <v>01</v>
      </c>
    </row>
    <row r="15" spans="2:9" x14ac:dyDescent="0.3">
      <c r="B15" t="s">
        <v>714</v>
      </c>
      <c r="C15" t="str">
        <f t="shared" si="0"/>
        <v>EX</v>
      </c>
      <c r="D15" t="str">
        <f t="shared" si="1"/>
        <v>SL</v>
      </c>
      <c r="E15" t="str">
        <f t="shared" si="2"/>
        <v>2020</v>
      </c>
      <c r="F15" t="str">
        <f t="shared" si="3"/>
        <v>03</v>
      </c>
    </row>
    <row r="16" spans="2:9" x14ac:dyDescent="0.3">
      <c r="B16" t="s">
        <v>715</v>
      </c>
      <c r="C16" t="str">
        <f t="shared" si="0"/>
        <v>OU</v>
      </c>
      <c r="D16" t="str">
        <f t="shared" si="1"/>
        <v>SF</v>
      </c>
      <c r="E16" t="str">
        <f t="shared" si="2"/>
        <v>2019</v>
      </c>
      <c r="F16" t="str">
        <f t="shared" si="3"/>
        <v>01</v>
      </c>
    </row>
    <row r="17" spans="2:6" x14ac:dyDescent="0.3">
      <c r="B17" t="s">
        <v>716</v>
      </c>
      <c r="C17" t="str">
        <f t="shared" si="0"/>
        <v>PP</v>
      </c>
      <c r="D17" t="str">
        <f t="shared" si="1"/>
        <v>SL</v>
      </c>
      <c r="E17" t="str">
        <f t="shared" si="2"/>
        <v>2019</v>
      </c>
      <c r="F17" t="str">
        <f t="shared" si="3"/>
        <v>02</v>
      </c>
    </row>
    <row r="25" spans="2:6" x14ac:dyDescent="0.3">
      <c r="B25" t="s">
        <v>699</v>
      </c>
      <c r="C25" t="s">
        <v>689</v>
      </c>
      <c r="E25" t="s">
        <v>700</v>
      </c>
      <c r="F25" t="s">
        <v>688</v>
      </c>
    </row>
    <row r="26" spans="2:6" x14ac:dyDescent="0.3">
      <c r="B26" s="9" t="s">
        <v>691</v>
      </c>
      <c r="C26" t="s">
        <v>694</v>
      </c>
      <c r="E26" s="9" t="s">
        <v>704</v>
      </c>
      <c r="F26" t="s">
        <v>708</v>
      </c>
    </row>
    <row r="27" spans="2:6" x14ac:dyDescent="0.3">
      <c r="B27" s="9" t="s">
        <v>692</v>
      </c>
      <c r="C27" t="s">
        <v>695</v>
      </c>
      <c r="E27" s="9" t="s">
        <v>701</v>
      </c>
      <c r="F27" t="s">
        <v>705</v>
      </c>
    </row>
    <row r="28" spans="2:6" x14ac:dyDescent="0.3">
      <c r="B28" s="9" t="s">
        <v>693</v>
      </c>
      <c r="C28" t="s">
        <v>696</v>
      </c>
      <c r="E28" s="3" t="s">
        <v>709</v>
      </c>
      <c r="F28" t="s">
        <v>710</v>
      </c>
    </row>
    <row r="29" spans="2:6" x14ac:dyDescent="0.3">
      <c r="B29" s="9" t="s">
        <v>698</v>
      </c>
      <c r="C29" t="s">
        <v>697</v>
      </c>
      <c r="E29" s="9" t="s">
        <v>703</v>
      </c>
      <c r="F29" t="s">
        <v>707</v>
      </c>
    </row>
    <row r="30" spans="2:6" x14ac:dyDescent="0.3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  <ignoredError sqref="F12:F17" calculatedColumn="1"/>
  </ignoredErrors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J127"/>
  <sheetViews>
    <sheetView workbookViewId="0">
      <selection activeCell="J8" sqref="J8"/>
    </sheetView>
  </sheetViews>
  <sheetFormatPr defaultRowHeight="14.4" x14ac:dyDescent="0.3"/>
  <cols>
    <col min="1" max="1" width="5.5546875" customWidth="1"/>
    <col min="2" max="2" width="41.109375" bestFit="1" customWidth="1"/>
    <col min="3" max="3" width="16.33203125" bestFit="1" customWidth="1"/>
    <col min="5" max="5" width="9.88671875" customWidth="1"/>
    <col min="7" max="7" width="10.88671875" customWidth="1"/>
    <col min="9" max="9" width="17.21875" bestFit="1" customWidth="1"/>
    <col min="10" max="10" width="14.109375" bestFit="1" customWidth="1"/>
  </cols>
  <sheetData>
    <row r="1" spans="2:10" ht="23.4" x14ac:dyDescent="0.45">
      <c r="B1" s="42" t="s">
        <v>717</v>
      </c>
      <c r="C1" s="42"/>
      <c r="D1" s="42"/>
      <c r="E1" s="42"/>
      <c r="F1" s="42"/>
      <c r="G1" s="42"/>
    </row>
    <row r="7" spans="2:10" x14ac:dyDescent="0.3">
      <c r="B7" t="s">
        <v>733</v>
      </c>
      <c r="C7" t="s">
        <v>734</v>
      </c>
      <c r="D7" t="s">
        <v>685</v>
      </c>
      <c r="E7" t="s">
        <v>735</v>
      </c>
      <c r="G7" s="13" t="s">
        <v>735</v>
      </c>
      <c r="H7" s="13" t="s">
        <v>685</v>
      </c>
      <c r="I7" s="13" t="s">
        <v>841</v>
      </c>
      <c r="J7" s="13" t="s">
        <v>842</v>
      </c>
    </row>
    <row r="8" spans="2:10" x14ac:dyDescent="0.3">
      <c r="B8" s="12" t="s">
        <v>839</v>
      </c>
      <c r="C8" s="11">
        <v>159220819</v>
      </c>
      <c r="D8">
        <v>2019</v>
      </c>
      <c r="E8" t="s">
        <v>838</v>
      </c>
      <c r="G8" s="14" t="s">
        <v>736</v>
      </c>
      <c r="H8" s="14"/>
      <c r="I8" s="15">
        <f>SUMIF(Table6[RATING],G8,Table6[GROSS])</f>
        <v>4182389418</v>
      </c>
      <c r="J8" s="15"/>
    </row>
    <row r="9" spans="2:10" x14ac:dyDescent="0.3">
      <c r="B9" s="10" t="s">
        <v>814</v>
      </c>
      <c r="C9" s="11">
        <v>191719337</v>
      </c>
      <c r="D9">
        <v>2014</v>
      </c>
      <c r="E9" t="s">
        <v>838</v>
      </c>
    </row>
    <row r="10" spans="2:10" x14ac:dyDescent="0.3">
      <c r="B10" s="12" t="s">
        <v>840</v>
      </c>
      <c r="C10" s="11">
        <v>210614939</v>
      </c>
      <c r="D10">
        <v>2007</v>
      </c>
      <c r="E10" t="s">
        <v>838</v>
      </c>
    </row>
    <row r="11" spans="2:10" x14ac:dyDescent="0.3">
      <c r="B11" s="10" t="s">
        <v>809</v>
      </c>
      <c r="C11" s="11">
        <v>215288866</v>
      </c>
      <c r="D11">
        <v>2018</v>
      </c>
      <c r="E11" t="s">
        <v>838</v>
      </c>
    </row>
    <row r="12" spans="2:10" x14ac:dyDescent="0.3">
      <c r="B12" s="10" t="s">
        <v>821</v>
      </c>
      <c r="C12" s="11">
        <v>172956409</v>
      </c>
      <c r="D12">
        <v>1997</v>
      </c>
      <c r="E12" t="s">
        <v>838</v>
      </c>
    </row>
    <row r="13" spans="2:10" x14ac:dyDescent="0.3">
      <c r="B13" t="s">
        <v>729</v>
      </c>
      <c r="C13" s="11">
        <v>217350219</v>
      </c>
      <c r="D13">
        <v>1992</v>
      </c>
      <c r="E13" t="s">
        <v>736</v>
      </c>
    </row>
    <row r="14" spans="2:10" x14ac:dyDescent="0.3">
      <c r="B14" s="10" t="s">
        <v>729</v>
      </c>
      <c r="C14" s="11">
        <v>355559216</v>
      </c>
      <c r="D14">
        <v>2019</v>
      </c>
      <c r="E14" t="s">
        <v>758</v>
      </c>
    </row>
    <row r="15" spans="2:10" x14ac:dyDescent="0.3">
      <c r="B15" s="10" t="s">
        <v>751</v>
      </c>
      <c r="C15" s="11">
        <v>334191110</v>
      </c>
      <c r="D15">
        <v>2010</v>
      </c>
      <c r="E15" t="s">
        <v>758</v>
      </c>
    </row>
    <row r="16" spans="2:10" x14ac:dyDescent="0.3">
      <c r="B16" s="10" t="s">
        <v>798</v>
      </c>
      <c r="C16" s="11">
        <v>350126372</v>
      </c>
      <c r="D16">
        <v>2014</v>
      </c>
      <c r="E16" t="s">
        <v>838</v>
      </c>
    </row>
    <row r="17" spans="2:5" x14ac:dyDescent="0.3">
      <c r="B17" s="10" t="s">
        <v>761</v>
      </c>
      <c r="C17" s="11">
        <v>760507625</v>
      </c>
      <c r="D17">
        <v>2009</v>
      </c>
      <c r="E17" t="s">
        <v>795</v>
      </c>
    </row>
    <row r="18" spans="2:5" x14ac:dyDescent="0.3">
      <c r="B18" s="10" t="s">
        <v>771</v>
      </c>
      <c r="C18" s="11">
        <v>459005868</v>
      </c>
      <c r="D18">
        <v>2015</v>
      </c>
      <c r="E18" t="s">
        <v>795</v>
      </c>
    </row>
    <row r="19" spans="2:5" x14ac:dyDescent="0.3">
      <c r="B19" s="10" t="s">
        <v>760</v>
      </c>
      <c r="C19" s="11">
        <v>858373000</v>
      </c>
      <c r="D19">
        <v>2019</v>
      </c>
      <c r="E19" t="s">
        <v>795</v>
      </c>
    </row>
    <row r="20" spans="2:5" x14ac:dyDescent="0.3">
      <c r="B20" s="10" t="s">
        <v>763</v>
      </c>
      <c r="C20" s="11">
        <v>678815482</v>
      </c>
      <c r="D20">
        <v>2018</v>
      </c>
      <c r="E20" t="s">
        <v>795</v>
      </c>
    </row>
    <row r="21" spans="2:5" x14ac:dyDescent="0.3">
      <c r="B21" s="10" t="s">
        <v>813</v>
      </c>
      <c r="C21" s="11">
        <v>204380071</v>
      </c>
      <c r="D21">
        <v>2020</v>
      </c>
      <c r="E21" t="s">
        <v>838</v>
      </c>
    </row>
    <row r="22" spans="2:5" x14ac:dyDescent="0.3">
      <c r="B22" t="s">
        <v>728</v>
      </c>
      <c r="C22" s="11">
        <v>218967620</v>
      </c>
      <c r="D22">
        <v>1991</v>
      </c>
      <c r="E22" t="s">
        <v>736</v>
      </c>
    </row>
    <row r="23" spans="2:5" x14ac:dyDescent="0.3">
      <c r="B23" s="10" t="s">
        <v>728</v>
      </c>
      <c r="C23" s="11">
        <v>504014165</v>
      </c>
      <c r="D23">
        <v>2017</v>
      </c>
      <c r="E23" t="s">
        <v>758</v>
      </c>
    </row>
    <row r="24" spans="2:5" x14ac:dyDescent="0.3">
      <c r="B24" s="10" t="s">
        <v>805</v>
      </c>
      <c r="C24" s="11">
        <v>234760478</v>
      </c>
      <c r="D24">
        <v>1984</v>
      </c>
      <c r="E24" t="s">
        <v>838</v>
      </c>
    </row>
    <row r="25" spans="2:5" x14ac:dyDescent="0.3">
      <c r="B25" s="10" t="s">
        <v>762</v>
      </c>
      <c r="C25" s="11">
        <v>700059566</v>
      </c>
      <c r="D25">
        <v>2018</v>
      </c>
      <c r="E25" t="s">
        <v>795</v>
      </c>
    </row>
    <row r="26" spans="2:5" x14ac:dyDescent="0.3">
      <c r="B26" s="10" t="s">
        <v>825</v>
      </c>
      <c r="C26" s="11">
        <v>169106725</v>
      </c>
      <c r="D26">
        <v>2011</v>
      </c>
      <c r="E26" t="s">
        <v>838</v>
      </c>
    </row>
    <row r="27" spans="2:5" x14ac:dyDescent="0.3">
      <c r="B27" s="10" t="s">
        <v>779</v>
      </c>
      <c r="C27" s="11">
        <v>408084349</v>
      </c>
      <c r="D27">
        <v>2016</v>
      </c>
      <c r="E27" t="s">
        <v>795</v>
      </c>
    </row>
    <row r="28" spans="2:5" x14ac:dyDescent="0.3">
      <c r="B28" s="10" t="s">
        <v>773</v>
      </c>
      <c r="C28" s="11">
        <v>426829839</v>
      </c>
      <c r="D28">
        <v>2019</v>
      </c>
      <c r="E28" t="s">
        <v>795</v>
      </c>
    </row>
    <row r="29" spans="2:5" x14ac:dyDescent="0.3">
      <c r="B29" t="s">
        <v>725</v>
      </c>
      <c r="C29" s="11">
        <v>244082982</v>
      </c>
      <c r="D29">
        <v>2006</v>
      </c>
      <c r="E29" t="s">
        <v>736</v>
      </c>
    </row>
    <row r="30" spans="2:5" x14ac:dyDescent="0.3">
      <c r="B30" t="s">
        <v>732</v>
      </c>
      <c r="C30" s="11">
        <v>191452396</v>
      </c>
      <c r="D30">
        <v>2011</v>
      </c>
      <c r="E30" t="s">
        <v>736</v>
      </c>
    </row>
    <row r="31" spans="2:5" x14ac:dyDescent="0.3">
      <c r="B31" s="10" t="s">
        <v>797</v>
      </c>
      <c r="C31" s="11">
        <v>363070709</v>
      </c>
      <c r="D31">
        <v>2016</v>
      </c>
      <c r="E31" t="s">
        <v>838</v>
      </c>
    </row>
    <row r="32" spans="2:5" x14ac:dyDescent="0.3">
      <c r="B32" s="10" t="s">
        <v>801</v>
      </c>
      <c r="C32" s="11">
        <v>324591735</v>
      </c>
      <c r="D32">
        <v>2018</v>
      </c>
      <c r="E32" t="s">
        <v>838</v>
      </c>
    </row>
    <row r="33" spans="2:5" x14ac:dyDescent="0.3">
      <c r="B33" s="10" t="s">
        <v>746</v>
      </c>
      <c r="C33" s="11">
        <v>368065385</v>
      </c>
      <c r="D33">
        <v>2013</v>
      </c>
      <c r="E33" t="s">
        <v>758</v>
      </c>
    </row>
    <row r="34" spans="2:5" x14ac:dyDescent="0.3">
      <c r="B34" s="10" t="s">
        <v>829</v>
      </c>
      <c r="C34" s="11">
        <v>162805434</v>
      </c>
      <c r="D34">
        <v>2012</v>
      </c>
      <c r="E34" t="s">
        <v>838</v>
      </c>
    </row>
    <row r="35" spans="2:5" x14ac:dyDescent="0.3">
      <c r="B35" s="10" t="s">
        <v>743</v>
      </c>
      <c r="C35" s="11">
        <v>435110554</v>
      </c>
      <c r="D35">
        <v>1982</v>
      </c>
      <c r="E35" t="s">
        <v>758</v>
      </c>
    </row>
    <row r="36" spans="2:5" x14ac:dyDescent="0.3">
      <c r="B36" s="10" t="s">
        <v>835</v>
      </c>
      <c r="C36" s="11">
        <v>156645693</v>
      </c>
      <c r="D36">
        <v>1987</v>
      </c>
      <c r="E36" t="s">
        <v>838</v>
      </c>
    </row>
    <row r="37" spans="2:5" x14ac:dyDescent="0.3">
      <c r="B37" s="10" t="s">
        <v>827</v>
      </c>
      <c r="C37" s="11">
        <v>166167230</v>
      </c>
      <c r="D37">
        <v>2015</v>
      </c>
      <c r="E37" t="s">
        <v>838</v>
      </c>
    </row>
    <row r="38" spans="2:5" x14ac:dyDescent="0.3">
      <c r="B38" s="10" t="s">
        <v>738</v>
      </c>
      <c r="C38" s="11">
        <v>486295561</v>
      </c>
      <c r="D38">
        <v>2016</v>
      </c>
      <c r="E38" t="s">
        <v>758</v>
      </c>
    </row>
    <row r="39" spans="2:5" x14ac:dyDescent="0.3">
      <c r="B39" t="s">
        <v>721</v>
      </c>
      <c r="C39" s="11">
        <v>380843261</v>
      </c>
      <c r="D39">
        <v>2003</v>
      </c>
      <c r="E39" t="s">
        <v>736</v>
      </c>
    </row>
    <row r="40" spans="2:5" x14ac:dyDescent="0.3">
      <c r="B40" s="10" t="s">
        <v>744</v>
      </c>
      <c r="C40" s="11">
        <v>400738009</v>
      </c>
      <c r="D40">
        <v>2013</v>
      </c>
      <c r="E40" t="s">
        <v>758</v>
      </c>
    </row>
    <row r="41" spans="2:5" x14ac:dyDescent="0.3">
      <c r="B41" s="10" t="s">
        <v>739</v>
      </c>
      <c r="C41" s="11">
        <v>477371890</v>
      </c>
      <c r="D41">
        <v>2019</v>
      </c>
      <c r="E41" t="s">
        <v>758</v>
      </c>
    </row>
    <row r="42" spans="2:5" x14ac:dyDescent="0.3">
      <c r="B42" s="10" t="s">
        <v>791</v>
      </c>
      <c r="C42" s="11">
        <v>353007020</v>
      </c>
      <c r="D42">
        <v>2015</v>
      </c>
      <c r="E42" t="s">
        <v>795</v>
      </c>
    </row>
    <row r="43" spans="2:5" x14ac:dyDescent="0.3">
      <c r="B43" s="10" t="s">
        <v>819</v>
      </c>
      <c r="C43" s="11">
        <v>176040665</v>
      </c>
      <c r="D43">
        <v>2017</v>
      </c>
      <c r="E43" t="s">
        <v>838</v>
      </c>
    </row>
    <row r="44" spans="2:5" x14ac:dyDescent="0.3">
      <c r="B44" s="10" t="s">
        <v>815</v>
      </c>
      <c r="C44" s="11">
        <v>187705427</v>
      </c>
      <c r="D44">
        <v>2000</v>
      </c>
      <c r="E44" t="s">
        <v>838</v>
      </c>
    </row>
    <row r="45" spans="2:5" x14ac:dyDescent="0.3">
      <c r="B45" s="10" t="s">
        <v>826</v>
      </c>
      <c r="C45" s="11">
        <v>167767189</v>
      </c>
      <c r="D45">
        <v>2014</v>
      </c>
      <c r="E45" t="s">
        <v>838</v>
      </c>
    </row>
    <row r="46" spans="2:5" x14ac:dyDescent="0.3">
      <c r="B46" t="s">
        <v>731</v>
      </c>
      <c r="C46" s="11">
        <v>200852579</v>
      </c>
      <c r="D46">
        <v>1939</v>
      </c>
      <c r="E46" t="s">
        <v>736</v>
      </c>
    </row>
    <row r="47" spans="2:5" x14ac:dyDescent="0.3">
      <c r="B47" s="10" t="s">
        <v>786</v>
      </c>
      <c r="C47" s="11">
        <v>389813101</v>
      </c>
      <c r="D47">
        <v>2017</v>
      </c>
      <c r="E47" t="s">
        <v>795</v>
      </c>
    </row>
    <row r="48" spans="2:5" x14ac:dyDescent="0.3">
      <c r="B48" s="10" t="s">
        <v>832</v>
      </c>
      <c r="C48" s="11">
        <v>159342015</v>
      </c>
      <c r="D48">
        <v>2018</v>
      </c>
      <c r="E48" t="s">
        <v>838</v>
      </c>
    </row>
    <row r="49" spans="2:5" x14ac:dyDescent="0.3">
      <c r="B49" s="10" t="s">
        <v>828</v>
      </c>
      <c r="C49" s="11">
        <v>165092268</v>
      </c>
      <c r="D49">
        <v>2001</v>
      </c>
      <c r="E49" t="s">
        <v>838</v>
      </c>
    </row>
    <row r="50" spans="2:5" x14ac:dyDescent="0.3">
      <c r="B50" s="10" t="s">
        <v>787</v>
      </c>
      <c r="C50" s="11">
        <v>381409310</v>
      </c>
      <c r="D50">
        <v>2011</v>
      </c>
      <c r="E50" t="s">
        <v>795</v>
      </c>
    </row>
    <row r="51" spans="2:5" x14ac:dyDescent="0.3">
      <c r="B51" s="10" t="s">
        <v>756</v>
      </c>
      <c r="C51" s="11">
        <v>302305431</v>
      </c>
      <c r="D51">
        <v>2009</v>
      </c>
      <c r="E51" t="s">
        <v>758</v>
      </c>
    </row>
    <row r="52" spans="2:5" x14ac:dyDescent="0.3">
      <c r="B52" s="10" t="s">
        <v>753</v>
      </c>
      <c r="C52" s="11">
        <v>318087620</v>
      </c>
      <c r="D52">
        <v>2001</v>
      </c>
      <c r="E52" t="s">
        <v>758</v>
      </c>
    </row>
    <row r="53" spans="2:5" x14ac:dyDescent="0.3">
      <c r="B53" s="10" t="s">
        <v>737</v>
      </c>
      <c r="C53" s="11">
        <v>608581744</v>
      </c>
      <c r="D53">
        <v>2018</v>
      </c>
      <c r="E53" t="s">
        <v>758</v>
      </c>
    </row>
    <row r="54" spans="2:5" x14ac:dyDescent="0.3">
      <c r="B54" s="10" t="s">
        <v>748</v>
      </c>
      <c r="C54" s="11">
        <v>356461711</v>
      </c>
      <c r="D54">
        <v>2015</v>
      </c>
      <c r="E54" t="s">
        <v>758</v>
      </c>
    </row>
    <row r="55" spans="2:5" x14ac:dyDescent="0.3">
      <c r="B55" s="10" t="s">
        <v>778</v>
      </c>
      <c r="C55" s="11">
        <v>409013994</v>
      </c>
      <c r="D55">
        <v>2013</v>
      </c>
      <c r="E55" t="s">
        <v>795</v>
      </c>
    </row>
    <row r="56" spans="2:5" x14ac:dyDescent="0.3">
      <c r="B56" s="10" t="s">
        <v>800</v>
      </c>
      <c r="C56" s="11">
        <v>328828874</v>
      </c>
      <c r="D56">
        <v>2017</v>
      </c>
      <c r="E56" t="s">
        <v>838</v>
      </c>
    </row>
    <row r="57" spans="2:5" x14ac:dyDescent="0.3">
      <c r="B57" s="10" t="s">
        <v>810</v>
      </c>
      <c r="C57" s="11">
        <v>211593228</v>
      </c>
      <c r="D57">
        <v>2019</v>
      </c>
      <c r="E57" t="s">
        <v>838</v>
      </c>
    </row>
    <row r="58" spans="2:5" x14ac:dyDescent="0.3">
      <c r="B58" s="10" t="s">
        <v>837</v>
      </c>
      <c r="C58" s="11">
        <v>153952592</v>
      </c>
      <c r="D58">
        <v>1996</v>
      </c>
      <c r="E58" t="s">
        <v>838</v>
      </c>
    </row>
    <row r="59" spans="2:5" x14ac:dyDescent="0.3">
      <c r="B59" s="10" t="s">
        <v>824</v>
      </c>
      <c r="C59" s="11">
        <v>171015687</v>
      </c>
      <c r="D59">
        <v>2019</v>
      </c>
      <c r="E59" t="s">
        <v>838</v>
      </c>
    </row>
    <row r="60" spans="2:5" x14ac:dyDescent="0.3">
      <c r="B60" s="10" t="s">
        <v>799</v>
      </c>
      <c r="C60" s="11">
        <v>335451311</v>
      </c>
      <c r="D60">
        <v>2019</v>
      </c>
      <c r="E60" t="s">
        <v>838</v>
      </c>
    </row>
    <row r="61" spans="2:5" x14ac:dyDescent="0.3">
      <c r="B61" s="10" t="s">
        <v>782</v>
      </c>
      <c r="C61" s="11">
        <v>404540171</v>
      </c>
      <c r="D61">
        <v>2017</v>
      </c>
      <c r="E61" t="s">
        <v>795</v>
      </c>
    </row>
    <row r="62" spans="2:5" x14ac:dyDescent="0.3">
      <c r="B62" s="10" t="s">
        <v>783</v>
      </c>
      <c r="C62" s="11">
        <v>402828120</v>
      </c>
      <c r="D62">
        <v>1993</v>
      </c>
      <c r="E62" t="s">
        <v>795</v>
      </c>
    </row>
    <row r="63" spans="2:5" x14ac:dyDescent="0.3">
      <c r="B63" s="10" t="s">
        <v>765</v>
      </c>
      <c r="C63" s="11">
        <v>652270625</v>
      </c>
      <c r="D63">
        <v>2015</v>
      </c>
      <c r="E63" t="s">
        <v>795</v>
      </c>
    </row>
    <row r="64" spans="2:5" x14ac:dyDescent="0.3">
      <c r="B64" s="10" t="s">
        <v>776</v>
      </c>
      <c r="C64" s="11">
        <v>417719760</v>
      </c>
      <c r="D64">
        <v>2018</v>
      </c>
      <c r="E64" t="s">
        <v>795</v>
      </c>
    </row>
    <row r="65" spans="2:5" x14ac:dyDescent="0.3">
      <c r="B65" s="10" t="s">
        <v>670</v>
      </c>
      <c r="C65" s="11">
        <v>226277068</v>
      </c>
      <c r="D65">
        <v>2017</v>
      </c>
      <c r="E65" t="s">
        <v>838</v>
      </c>
    </row>
    <row r="66" spans="2:5" x14ac:dyDescent="0.3">
      <c r="B66" s="10" t="s">
        <v>836</v>
      </c>
      <c r="C66" s="11">
        <v>154058340</v>
      </c>
      <c r="D66">
        <v>2015</v>
      </c>
      <c r="E66" t="s">
        <v>838</v>
      </c>
    </row>
    <row r="67" spans="2:5" x14ac:dyDescent="0.3">
      <c r="B67" s="10" t="s">
        <v>750</v>
      </c>
      <c r="C67" s="11">
        <v>336045770</v>
      </c>
      <c r="D67">
        <v>2015</v>
      </c>
      <c r="E67" t="s">
        <v>758</v>
      </c>
    </row>
    <row r="68" spans="2:5" x14ac:dyDescent="0.3">
      <c r="B68" t="s">
        <v>723</v>
      </c>
      <c r="C68" s="11">
        <v>268492764</v>
      </c>
      <c r="D68">
        <v>2013</v>
      </c>
      <c r="E68" t="s">
        <v>736</v>
      </c>
    </row>
    <row r="69" spans="2:5" x14ac:dyDescent="0.3">
      <c r="B69" t="s">
        <v>722</v>
      </c>
      <c r="C69" s="11">
        <v>289916256</v>
      </c>
      <c r="D69">
        <v>2001</v>
      </c>
      <c r="E69" t="s">
        <v>736</v>
      </c>
    </row>
    <row r="70" spans="2:5" x14ac:dyDescent="0.3">
      <c r="B70" s="10" t="s">
        <v>775</v>
      </c>
      <c r="C70" s="11">
        <v>423315812</v>
      </c>
      <c r="D70">
        <v>2006</v>
      </c>
      <c r="E70" t="s">
        <v>795</v>
      </c>
    </row>
    <row r="71" spans="2:5" x14ac:dyDescent="0.3">
      <c r="B71" s="10" t="s">
        <v>817</v>
      </c>
      <c r="C71" s="11">
        <v>178406268</v>
      </c>
      <c r="D71">
        <v>1990</v>
      </c>
      <c r="E71" t="s">
        <v>838</v>
      </c>
    </row>
    <row r="72" spans="2:5" x14ac:dyDescent="0.3">
      <c r="B72" s="10" t="s">
        <v>822</v>
      </c>
      <c r="C72" s="11">
        <v>172825435</v>
      </c>
      <c r="D72">
        <v>1988</v>
      </c>
      <c r="E72" t="s">
        <v>838</v>
      </c>
    </row>
    <row r="73" spans="2:5" x14ac:dyDescent="0.3">
      <c r="B73" t="s">
        <v>730</v>
      </c>
      <c r="C73" s="11">
        <v>206445654</v>
      </c>
      <c r="D73">
        <v>2007</v>
      </c>
      <c r="E73" t="s">
        <v>736</v>
      </c>
    </row>
    <row r="74" spans="2:5" x14ac:dyDescent="0.3">
      <c r="B74" s="10" t="s">
        <v>769</v>
      </c>
      <c r="C74" s="11">
        <v>532177324</v>
      </c>
      <c r="D74">
        <v>2016</v>
      </c>
      <c r="E74" t="s">
        <v>795</v>
      </c>
    </row>
    <row r="75" spans="2:5" x14ac:dyDescent="0.3">
      <c r="B75" s="10" t="s">
        <v>808</v>
      </c>
      <c r="C75" s="11">
        <v>217049603</v>
      </c>
      <c r="D75">
        <v>1998</v>
      </c>
      <c r="E75" t="s">
        <v>838</v>
      </c>
    </row>
    <row r="76" spans="2:5" x14ac:dyDescent="0.3">
      <c r="B76" s="10" t="s">
        <v>834</v>
      </c>
      <c r="C76" s="11">
        <v>157019771</v>
      </c>
      <c r="D76">
        <v>2000</v>
      </c>
      <c r="E76" t="s">
        <v>838</v>
      </c>
    </row>
    <row r="77" spans="2:5" x14ac:dyDescent="0.3">
      <c r="B77" s="10" t="s">
        <v>742</v>
      </c>
      <c r="C77" s="11">
        <v>441226247</v>
      </c>
      <c r="D77">
        <v>2004</v>
      </c>
      <c r="E77" t="s">
        <v>758</v>
      </c>
    </row>
    <row r="78" spans="2:5" x14ac:dyDescent="0.3">
      <c r="B78" s="10" t="s">
        <v>752</v>
      </c>
      <c r="C78" s="11">
        <v>322719944</v>
      </c>
      <c r="D78">
        <v>2007</v>
      </c>
      <c r="E78" t="s">
        <v>758</v>
      </c>
    </row>
    <row r="79" spans="2:5" x14ac:dyDescent="0.3">
      <c r="B79" s="10" t="s">
        <v>781</v>
      </c>
      <c r="C79" s="11">
        <v>407022860</v>
      </c>
      <c r="D79">
        <v>2002</v>
      </c>
      <c r="E79" t="s">
        <v>795</v>
      </c>
    </row>
    <row r="80" spans="2:5" x14ac:dyDescent="0.3">
      <c r="B80" s="10" t="s">
        <v>790</v>
      </c>
      <c r="C80" s="11">
        <v>373585825</v>
      </c>
      <c r="D80">
        <v>2004</v>
      </c>
      <c r="E80" t="s">
        <v>795</v>
      </c>
    </row>
    <row r="81" spans="2:5" x14ac:dyDescent="0.3">
      <c r="B81" s="10" t="s">
        <v>785</v>
      </c>
      <c r="C81" s="11">
        <v>390532085</v>
      </c>
      <c r="D81">
        <v>2019</v>
      </c>
      <c r="E81" t="s">
        <v>795</v>
      </c>
    </row>
    <row r="82" spans="2:5" x14ac:dyDescent="0.3">
      <c r="B82" s="10" t="s">
        <v>740</v>
      </c>
      <c r="C82" s="11">
        <v>474544677</v>
      </c>
      <c r="D82">
        <v>1999</v>
      </c>
      <c r="E82" t="s">
        <v>758</v>
      </c>
    </row>
    <row r="83" spans="2:5" x14ac:dyDescent="0.3">
      <c r="B83" s="10" t="s">
        <v>754</v>
      </c>
      <c r="C83" s="11">
        <v>310676740</v>
      </c>
      <c r="D83">
        <v>2002</v>
      </c>
      <c r="E83" t="s">
        <v>758</v>
      </c>
    </row>
    <row r="84" spans="2:5" x14ac:dyDescent="0.3">
      <c r="B84" s="10" t="s">
        <v>788</v>
      </c>
      <c r="C84" s="11">
        <v>380270577</v>
      </c>
      <c r="D84">
        <v>2005</v>
      </c>
      <c r="E84" t="s">
        <v>795</v>
      </c>
    </row>
    <row r="85" spans="2:5" x14ac:dyDescent="0.3">
      <c r="B85" s="10" t="s">
        <v>741</v>
      </c>
      <c r="C85" s="11">
        <v>460998507</v>
      </c>
      <c r="D85">
        <v>1977</v>
      </c>
      <c r="E85" t="s">
        <v>758</v>
      </c>
    </row>
    <row r="86" spans="2:5" x14ac:dyDescent="0.3">
      <c r="B86" s="10" t="s">
        <v>770</v>
      </c>
      <c r="C86" s="11">
        <v>515198941</v>
      </c>
      <c r="D86">
        <v>2019</v>
      </c>
      <c r="E86" t="s">
        <v>795</v>
      </c>
    </row>
    <row r="87" spans="2:5" x14ac:dyDescent="0.3">
      <c r="B87" s="10" t="s">
        <v>755</v>
      </c>
      <c r="C87" s="11">
        <v>309306177</v>
      </c>
      <c r="D87">
        <v>1983</v>
      </c>
      <c r="E87" t="s">
        <v>758</v>
      </c>
    </row>
    <row r="88" spans="2:5" x14ac:dyDescent="0.3">
      <c r="B88" s="10" t="s">
        <v>759</v>
      </c>
      <c r="C88" s="11">
        <v>936662225</v>
      </c>
      <c r="D88">
        <v>2015</v>
      </c>
      <c r="E88" t="s">
        <v>795</v>
      </c>
    </row>
    <row r="89" spans="2:5" x14ac:dyDescent="0.3">
      <c r="B89" s="10" t="s">
        <v>767</v>
      </c>
      <c r="C89" s="11">
        <v>620181382</v>
      </c>
      <c r="D89">
        <v>2017</v>
      </c>
      <c r="E89" t="s">
        <v>795</v>
      </c>
    </row>
    <row r="90" spans="2:5" x14ac:dyDescent="0.3">
      <c r="B90" s="10" t="s">
        <v>830</v>
      </c>
      <c r="C90" s="11">
        <v>161197785</v>
      </c>
      <c r="D90">
        <v>2015</v>
      </c>
      <c r="E90" t="s">
        <v>838</v>
      </c>
    </row>
    <row r="91" spans="2:5" x14ac:dyDescent="0.3">
      <c r="B91" s="10" t="s">
        <v>807</v>
      </c>
      <c r="C91" s="11">
        <v>218815487</v>
      </c>
      <c r="D91">
        <v>2012</v>
      </c>
      <c r="E91" t="s">
        <v>838</v>
      </c>
    </row>
    <row r="92" spans="2:5" x14ac:dyDescent="0.3">
      <c r="B92" s="10" t="s">
        <v>812</v>
      </c>
      <c r="C92" s="11">
        <v>205881154</v>
      </c>
      <c r="D92">
        <v>1991</v>
      </c>
      <c r="E92" t="s">
        <v>838</v>
      </c>
    </row>
    <row r="93" spans="2:5" x14ac:dyDescent="0.3">
      <c r="B93" s="10" t="s">
        <v>766</v>
      </c>
      <c r="C93" s="11">
        <v>623357910</v>
      </c>
      <c r="D93">
        <v>2012</v>
      </c>
      <c r="E93" t="s">
        <v>795</v>
      </c>
    </row>
    <row r="94" spans="2:5" x14ac:dyDescent="0.3">
      <c r="B94" s="10" t="s">
        <v>768</v>
      </c>
      <c r="C94" s="11">
        <v>535234033</v>
      </c>
      <c r="D94">
        <v>2008</v>
      </c>
      <c r="E94" t="s">
        <v>795</v>
      </c>
    </row>
    <row r="95" spans="2:5" x14ac:dyDescent="0.3">
      <c r="B95" s="10" t="s">
        <v>772</v>
      </c>
      <c r="C95" s="11">
        <v>448139099</v>
      </c>
      <c r="D95">
        <v>2012</v>
      </c>
      <c r="E95" t="s">
        <v>795</v>
      </c>
    </row>
    <row r="96" spans="2:5" x14ac:dyDescent="0.3">
      <c r="B96" s="10" t="s">
        <v>806</v>
      </c>
      <c r="C96" s="11">
        <v>232906145</v>
      </c>
      <c r="D96">
        <v>1973</v>
      </c>
      <c r="E96" t="s">
        <v>838</v>
      </c>
    </row>
    <row r="97" spans="2:5" x14ac:dyDescent="0.3">
      <c r="B97" s="10" t="s">
        <v>833</v>
      </c>
      <c r="C97" s="11">
        <v>158348367</v>
      </c>
      <c r="D97">
        <v>1993</v>
      </c>
      <c r="E97" t="s">
        <v>838</v>
      </c>
    </row>
    <row r="98" spans="2:5" x14ac:dyDescent="0.3">
      <c r="B98" s="10" t="s">
        <v>803</v>
      </c>
      <c r="C98" s="11">
        <v>277322503</v>
      </c>
      <c r="D98">
        <v>2009</v>
      </c>
      <c r="E98" t="s">
        <v>838</v>
      </c>
    </row>
    <row r="99" spans="2:5" x14ac:dyDescent="0.3">
      <c r="B99" s="10" t="s">
        <v>804</v>
      </c>
      <c r="C99" s="11">
        <v>254464305</v>
      </c>
      <c r="D99">
        <v>2011</v>
      </c>
      <c r="E99" t="s">
        <v>838</v>
      </c>
    </row>
    <row r="100" spans="2:5" x14ac:dyDescent="0.3">
      <c r="B100" s="10" t="s">
        <v>831</v>
      </c>
      <c r="C100" s="11">
        <v>159582188</v>
      </c>
      <c r="D100">
        <v>2013</v>
      </c>
      <c r="E100" t="s">
        <v>838</v>
      </c>
    </row>
    <row r="101" spans="2:5" x14ac:dyDescent="0.3">
      <c r="B101" s="10" t="s">
        <v>780</v>
      </c>
      <c r="C101" s="11">
        <v>408010692</v>
      </c>
      <c r="D101">
        <v>2012</v>
      </c>
      <c r="E101" t="s">
        <v>795</v>
      </c>
    </row>
    <row r="102" spans="2:5" x14ac:dyDescent="0.3">
      <c r="B102" s="10" t="s">
        <v>774</v>
      </c>
      <c r="C102" s="11">
        <v>424668047</v>
      </c>
      <c r="D102">
        <v>2013</v>
      </c>
      <c r="E102" t="s">
        <v>795</v>
      </c>
    </row>
    <row r="103" spans="2:5" x14ac:dyDescent="0.3">
      <c r="B103" s="10" t="s">
        <v>794</v>
      </c>
      <c r="C103" s="11">
        <v>337135885</v>
      </c>
      <c r="D103">
        <v>2014</v>
      </c>
      <c r="E103" t="s">
        <v>795</v>
      </c>
    </row>
    <row r="104" spans="2:5" x14ac:dyDescent="0.3">
      <c r="B104" s="10" t="s">
        <v>747</v>
      </c>
      <c r="C104" s="11">
        <v>364001123</v>
      </c>
      <c r="D104">
        <v>2016</v>
      </c>
      <c r="E104" t="s">
        <v>758</v>
      </c>
    </row>
    <row r="105" spans="2:5" x14ac:dyDescent="0.3">
      <c r="B105" t="s">
        <v>719</v>
      </c>
      <c r="C105" s="11">
        <v>422783777</v>
      </c>
      <c r="D105">
        <v>1994</v>
      </c>
      <c r="E105" t="s">
        <v>736</v>
      </c>
    </row>
    <row r="106" spans="2:5" x14ac:dyDescent="0.3">
      <c r="B106" s="10" t="s">
        <v>719</v>
      </c>
      <c r="C106" s="11">
        <v>543638043</v>
      </c>
      <c r="D106">
        <v>2019</v>
      </c>
      <c r="E106" t="s">
        <v>758</v>
      </c>
    </row>
    <row r="107" spans="2:5" x14ac:dyDescent="0.3">
      <c r="B107" s="10" t="s">
        <v>789</v>
      </c>
      <c r="C107" s="11">
        <v>377845905</v>
      </c>
      <c r="D107">
        <v>2003</v>
      </c>
      <c r="E107" t="s">
        <v>795</v>
      </c>
    </row>
    <row r="108" spans="2:5" x14ac:dyDescent="0.3">
      <c r="B108" s="10" t="s">
        <v>793</v>
      </c>
      <c r="C108" s="11">
        <v>342551365</v>
      </c>
      <c r="D108">
        <v>2002</v>
      </c>
      <c r="E108" t="s">
        <v>795</v>
      </c>
    </row>
    <row r="109" spans="2:5" x14ac:dyDescent="0.3">
      <c r="B109" s="10" t="s">
        <v>823</v>
      </c>
      <c r="C109" s="11">
        <v>171479930</v>
      </c>
      <c r="D109">
        <v>1999</v>
      </c>
      <c r="E109" t="s">
        <v>838</v>
      </c>
    </row>
    <row r="110" spans="2:5" x14ac:dyDescent="0.3">
      <c r="B110" s="10" t="s">
        <v>802</v>
      </c>
      <c r="C110" s="11">
        <v>281576461</v>
      </c>
      <c r="D110">
        <v>2003</v>
      </c>
      <c r="E110" t="s">
        <v>838</v>
      </c>
    </row>
    <row r="111" spans="2:5" x14ac:dyDescent="0.3">
      <c r="B111" s="10" t="s">
        <v>796</v>
      </c>
      <c r="C111" s="11">
        <v>370782930</v>
      </c>
      <c r="D111">
        <v>2004</v>
      </c>
      <c r="E111" t="s">
        <v>838</v>
      </c>
    </row>
    <row r="112" spans="2:5" x14ac:dyDescent="0.3">
      <c r="B112" s="10" t="s">
        <v>816</v>
      </c>
      <c r="C112" s="11">
        <v>183637894</v>
      </c>
      <c r="D112">
        <v>2015</v>
      </c>
      <c r="E112" t="s">
        <v>838</v>
      </c>
    </row>
    <row r="113" spans="2:5" x14ac:dyDescent="0.3">
      <c r="B113" s="10" t="s">
        <v>745</v>
      </c>
      <c r="C113" s="11">
        <v>368384330</v>
      </c>
      <c r="D113">
        <v>2016</v>
      </c>
      <c r="E113" t="s">
        <v>758</v>
      </c>
    </row>
    <row r="114" spans="2:5" x14ac:dyDescent="0.3">
      <c r="B114" s="10" t="s">
        <v>818</v>
      </c>
      <c r="C114" s="11">
        <v>176484651</v>
      </c>
      <c r="D114">
        <v>1998</v>
      </c>
      <c r="E114" t="s">
        <v>838</v>
      </c>
    </row>
    <row r="115" spans="2:5" x14ac:dyDescent="0.3">
      <c r="B115" s="10" t="s">
        <v>764</v>
      </c>
      <c r="C115" s="11">
        <v>659363944</v>
      </c>
      <c r="D115">
        <v>1997</v>
      </c>
      <c r="E115" t="s">
        <v>795</v>
      </c>
    </row>
    <row r="116" spans="2:5" x14ac:dyDescent="0.3">
      <c r="B116" t="s">
        <v>727</v>
      </c>
      <c r="C116" s="11">
        <v>222498679</v>
      </c>
      <c r="D116">
        <v>1995</v>
      </c>
      <c r="E116" t="s">
        <v>736</v>
      </c>
    </row>
    <row r="117" spans="2:5" x14ac:dyDescent="0.3">
      <c r="B117" t="s">
        <v>724</v>
      </c>
      <c r="C117" s="11">
        <v>245852179</v>
      </c>
      <c r="D117">
        <v>1999</v>
      </c>
      <c r="E117" t="s">
        <v>736</v>
      </c>
    </row>
    <row r="118" spans="2:5" x14ac:dyDescent="0.3">
      <c r="B118" t="s">
        <v>720</v>
      </c>
      <c r="C118" s="11">
        <v>415004880</v>
      </c>
      <c r="D118">
        <v>2010</v>
      </c>
      <c r="E118" t="s">
        <v>736</v>
      </c>
    </row>
    <row r="119" spans="2:5" x14ac:dyDescent="0.3">
      <c r="B119" t="s">
        <v>718</v>
      </c>
      <c r="C119" s="11">
        <v>434038008</v>
      </c>
      <c r="D119">
        <v>2019</v>
      </c>
      <c r="E119" t="s">
        <v>736</v>
      </c>
    </row>
    <row r="120" spans="2:5" x14ac:dyDescent="0.3">
      <c r="B120" s="10" t="s">
        <v>792</v>
      </c>
      <c r="C120" s="11">
        <v>352390543</v>
      </c>
      <c r="D120">
        <v>2011</v>
      </c>
      <c r="E120" t="s">
        <v>795</v>
      </c>
    </row>
    <row r="121" spans="2:5" x14ac:dyDescent="0.3">
      <c r="B121" s="10" t="s">
        <v>784</v>
      </c>
      <c r="C121" s="11">
        <v>402111870</v>
      </c>
      <c r="D121">
        <v>2009</v>
      </c>
      <c r="E121" t="s">
        <v>795</v>
      </c>
    </row>
    <row r="122" spans="2:5" x14ac:dyDescent="0.3">
      <c r="B122" s="10" t="s">
        <v>757</v>
      </c>
      <c r="C122" s="11">
        <v>293004164</v>
      </c>
      <c r="D122">
        <v>2009</v>
      </c>
      <c r="E122" t="s">
        <v>758</v>
      </c>
    </row>
    <row r="123" spans="2:5" x14ac:dyDescent="0.3">
      <c r="B123" s="10" t="s">
        <v>820</v>
      </c>
      <c r="C123" s="11">
        <v>175084580</v>
      </c>
      <c r="D123">
        <v>2019</v>
      </c>
      <c r="E123" t="s">
        <v>838</v>
      </c>
    </row>
    <row r="124" spans="2:5" x14ac:dyDescent="0.3">
      <c r="B124" t="s">
        <v>726</v>
      </c>
      <c r="C124" s="11">
        <v>223808164</v>
      </c>
      <c r="D124">
        <v>2008</v>
      </c>
      <c r="E124" t="s">
        <v>736</v>
      </c>
    </row>
    <row r="125" spans="2:5" x14ac:dyDescent="0.3">
      <c r="B125" s="10" t="s">
        <v>811</v>
      </c>
      <c r="C125" s="11">
        <v>209255921</v>
      </c>
      <c r="D125">
        <v>2005</v>
      </c>
      <c r="E125" t="s">
        <v>838</v>
      </c>
    </row>
    <row r="126" spans="2:5" x14ac:dyDescent="0.3">
      <c r="B126" s="10" t="s">
        <v>777</v>
      </c>
      <c r="C126" s="11">
        <v>412563408</v>
      </c>
      <c r="D126">
        <v>2017</v>
      </c>
      <c r="E126" t="s">
        <v>795</v>
      </c>
    </row>
    <row r="127" spans="2:5" x14ac:dyDescent="0.3">
      <c r="B127" s="10" t="s">
        <v>749</v>
      </c>
      <c r="C127" s="11">
        <v>341268248</v>
      </c>
      <c r="D127">
        <v>2016</v>
      </c>
      <c r="E127" t="s">
        <v>758</v>
      </c>
    </row>
  </sheetData>
  <mergeCells count="1">
    <mergeCell ref="B1:G1"/>
  </mergeCells>
  <phoneticPr fontId="10" type="noConversion"/>
  <hyperlinks>
    <hyperlink ref="D53" r:id="rId1" display="https://www.boxofficemojo.com/year/2018/?ref_=bo_cso_table_1" xr:uid="{40A87CB3-DEE4-41E3-92CE-A890D8DC5CAB}"/>
    <hyperlink ref="D106" r:id="rId2" display="https://www.boxofficemojo.com/year/2019/?ref_=bo_cso_table_2" xr:uid="{DE2185E5-10B5-4B13-82FD-AE34A5659279}"/>
    <hyperlink ref="D23" r:id="rId3" display="https://www.boxofficemojo.com/year/2017/?ref_=bo_cso_table_3" xr:uid="{5F621E44-F95E-42F3-B0B4-C94DD5AED314}"/>
    <hyperlink ref="D38" r:id="rId4" display="https://www.boxofficemojo.com/year/2016/?ref_=bo_cso_table_4" xr:uid="{171BC60D-677C-4A48-9AFD-228FC8E67B3E}"/>
    <hyperlink ref="D41" r:id="rId5" display="https://www.boxofficemojo.com/year/2019/?ref_=bo_cso_table_5" xr:uid="{45278344-E6AD-4582-9DB7-199741EAB693}"/>
    <hyperlink ref="D82" r:id="rId6" display="https://www.boxofficemojo.com/year/1999/?ref_=bo_cso_table_6" xr:uid="{93313929-61F7-4821-A895-7F1A442BCBED}"/>
    <hyperlink ref="D85" r:id="rId7" display="https://www.boxofficemojo.com/year/1977/?ref_=bo_cso_table_7" xr:uid="{616B823F-2693-433A-8784-FCD883B67E11}"/>
    <hyperlink ref="D77" r:id="rId8" display="https://www.boxofficemojo.com/year/2004/?ref_=bo_cso_table_8" xr:uid="{00945313-7E2E-4C44-93DE-04C6E7AF0143}"/>
    <hyperlink ref="D35" r:id="rId9" display="https://www.boxofficemojo.com/year/1982/?ref_=bo_cso_table_9" xr:uid="{25BEDE52-FBB3-4D99-A377-4D865AD867CB}"/>
    <hyperlink ref="D40" r:id="rId10" display="https://www.boxofficemojo.com/year/2013/?ref_=bo_cso_table_10" xr:uid="{88D0B19C-80E4-4775-AAE8-BF0296934D15}"/>
    <hyperlink ref="D113" r:id="rId11" display="https://www.boxofficemojo.com/year/2016/?ref_=bo_cso_table_11" xr:uid="{F85AF0E4-B1FB-4709-9398-1ADCA22230C3}"/>
    <hyperlink ref="D33" r:id="rId12" display="https://www.boxofficemojo.com/year/2013/?ref_=bo_cso_table_12" xr:uid="{9FF4EF04-F226-458C-B45B-6A9278B64799}"/>
    <hyperlink ref="D104" r:id="rId13" display="https://www.boxofficemojo.com/year/2016/?ref_=bo_cso_table_13" xr:uid="{CC25722A-8F95-40EF-B37A-E54853DDEF3C}"/>
    <hyperlink ref="D54" r:id="rId14" display="https://www.boxofficemojo.com/year/2015/?ref_=bo_cso_table_14" xr:uid="{FB28A1FE-3B23-4FA6-8190-3A092F55C762}"/>
    <hyperlink ref="D14" r:id="rId15" display="https://www.boxofficemojo.com/year/2019/?ref_=bo_cso_table_15" xr:uid="{4DA0877F-9F68-460C-AC3B-D1913D3F8BE8}"/>
    <hyperlink ref="D127" r:id="rId16" display="https://www.boxofficemojo.com/year/2016/?ref_=bo_cso_table_16" xr:uid="{2D04578B-80B9-4062-80A1-0B7D64F83BD5}"/>
    <hyperlink ref="D67" r:id="rId17" display="https://www.boxofficemojo.com/year/2015/?ref_=bo_cso_table_17" xr:uid="{72175BDF-8B1F-40A5-9037-3647FEB0E6EF}"/>
    <hyperlink ref="D15" r:id="rId18" display="https://www.boxofficemojo.com/year/2010/?ref_=bo_cso_table_18" xr:uid="{350BFF53-8B95-4BDE-BD28-185BC0F49B5B}"/>
    <hyperlink ref="D78" r:id="rId19" display="https://www.boxofficemojo.com/year/2007/?ref_=bo_cso_table_19" xr:uid="{35AE5AD0-CCA7-45F2-861B-2CC0E5AEDAA0}"/>
    <hyperlink ref="D52" r:id="rId20" display="https://www.boxofficemojo.com/year/2001/?ref_=bo_cso_table_20" xr:uid="{B4B3CBA6-F89E-4712-9794-1335B1938CC3}"/>
    <hyperlink ref="D83" r:id="rId21" display="https://www.boxofficemojo.com/year/2002/?ref_=bo_cso_table_21" xr:uid="{0F6EB2E2-34A5-4427-A337-4A27302C5406}"/>
    <hyperlink ref="D87" r:id="rId22" display="https://www.boxofficemojo.com/year/1983/?ref_=bo_cso_table_22" xr:uid="{2717CBD3-6DEF-4A73-ACB5-962E7F5580AC}"/>
    <hyperlink ref="D51" r:id="rId23" display="https://www.boxofficemojo.com/year/2009/?ref_=bo_cso_table_23" xr:uid="{7E271042-5694-46F4-BD11-D06E7FE16C6A}"/>
    <hyperlink ref="D122" r:id="rId24" display="https://www.boxofficemojo.com/year/2009/?ref_=bo_cso_table_24" xr:uid="{1C9C4DEA-5262-47F0-899F-096A651C5FE9}"/>
    <hyperlink ref="D88" r:id="rId25" display="https://www.boxofficemojo.com/year/2015/?ref_=bo_cso_table_1" xr:uid="{56E847F4-9159-4CAD-9157-33236B233EBB}"/>
    <hyperlink ref="D19" r:id="rId26" display="https://www.boxofficemojo.com/year/2019/?ref_=bo_cso_table_2" xr:uid="{32872D1B-95F8-4BE8-9D4A-E9F6D1C771D0}"/>
    <hyperlink ref="D17" r:id="rId27" display="https://www.boxofficemojo.com/year/2009/?ref_=bo_cso_table_3" xr:uid="{2BED3182-D201-4BFD-B69D-70B5088E1EC4}"/>
    <hyperlink ref="D25" r:id="rId28" display="https://www.boxofficemojo.com/year/2018/?ref_=bo_cso_table_4" xr:uid="{F207600B-C590-4F9A-B94D-70491EB8710A}"/>
    <hyperlink ref="D20" r:id="rId29" display="https://www.boxofficemojo.com/year/2018/?ref_=bo_cso_table_5" xr:uid="{7545DB3C-AB6C-4122-BB45-2A881A553D52}"/>
    <hyperlink ref="D115" r:id="rId30" display="https://www.boxofficemojo.com/year/1997/?ref_=bo_cso_table_6" xr:uid="{3D834CC7-2F73-4119-9FCA-4F1966B3D70E}"/>
    <hyperlink ref="D63" r:id="rId31" display="https://www.boxofficemojo.com/year/2015/?ref_=bo_cso_table_7" xr:uid="{F525C37E-E703-4BB3-95E8-4CAF0C9F0929}"/>
    <hyperlink ref="D93" r:id="rId32" display="https://www.boxofficemojo.com/year/2012/?ref_=bo_cso_table_8" xr:uid="{8CDF19E0-75E2-4223-8FDA-630BE1DE4D09}"/>
    <hyperlink ref="D89" r:id="rId33" display="https://www.boxofficemojo.com/year/2017/?ref_=bo_cso_table_9" xr:uid="{AF327F25-F14A-498E-9DAC-3C6F6089E130}"/>
    <hyperlink ref="D94" r:id="rId34" display="https://www.boxofficemojo.com/year/2008/?ref_=bo_cso_table_10" xr:uid="{FBFE38C6-1633-4398-AB7F-51E9E93AE626}"/>
    <hyperlink ref="D74" r:id="rId35" display="https://www.boxofficemojo.com/year/2016/?ref_=bo_cso_table_11" xr:uid="{94E03873-7E8E-49EA-81C2-95F293651B90}"/>
    <hyperlink ref="D86" r:id="rId36" display="https://www.boxofficemojo.com/year/2019/?ref_=bo_cso_table_12" xr:uid="{426E6432-5BEB-46C6-80B7-A81E8E0CF4B3}"/>
    <hyperlink ref="D18" r:id="rId37" display="https://www.boxofficemojo.com/year/2015/?ref_=bo_cso_table_13" xr:uid="{C165F055-86E8-4BFD-BA24-7ED1A78FDAA1}"/>
    <hyperlink ref="D95" r:id="rId38" display="https://www.boxofficemojo.com/year/2012/?ref_=bo_cso_table_14" xr:uid="{F0C8BAB8-FB71-478A-9C2C-C1BCE1A09967}"/>
    <hyperlink ref="D28" r:id="rId39" display="https://www.boxofficemojo.com/year/2019/?ref_=bo_cso_table_15" xr:uid="{E333C659-F253-4921-8B62-76290CF1F4AF}"/>
    <hyperlink ref="D102" r:id="rId40" display="https://www.boxofficemojo.com/year/2013/?ref_=bo_cso_table_16" xr:uid="{F3C04659-0240-4E7E-9092-10C12852C1A6}"/>
    <hyperlink ref="D70" r:id="rId41" display="https://www.boxofficemojo.com/year/2006/?ref_=bo_cso_table_17" xr:uid="{2553E50C-BD94-47C8-86C1-137E41E2B976}"/>
    <hyperlink ref="D64" r:id="rId42" display="https://www.boxofficemojo.com/year/2018/?ref_=bo_cso_table_18" xr:uid="{C30271EF-FF78-4343-B8F1-46B89351F354}"/>
    <hyperlink ref="D126" r:id="rId43" display="https://www.boxofficemojo.com/year/2017/?ref_=bo_cso_table_19" xr:uid="{B0DBB100-858D-4B98-8EA0-4BCA79FE128E}"/>
    <hyperlink ref="D55" r:id="rId44" display="https://www.boxofficemojo.com/year/2013/?ref_=bo_cso_table_20" xr:uid="{9C13436E-FB3B-4D6D-BF26-DDDA2FFEADAA}"/>
    <hyperlink ref="D27" r:id="rId45" display="https://www.boxofficemojo.com/year/2016/?ref_=bo_cso_table_21" xr:uid="{4EA4BC0E-C514-4A7B-9954-195200C8259D}"/>
    <hyperlink ref="D101" r:id="rId46" display="https://www.boxofficemojo.com/year/2012/?ref_=bo_cso_table_22" xr:uid="{76A5EAF3-006B-44C5-B792-3D0C81AC4636}"/>
    <hyperlink ref="D79" r:id="rId47" display="https://www.boxofficemojo.com/year/2002/?ref_=bo_cso_table_23" xr:uid="{E6029394-A917-4AA0-A09E-4EE2547AD946}"/>
    <hyperlink ref="D61" r:id="rId48" display="https://www.boxofficemojo.com/year/2017/?ref_=bo_cso_table_24" xr:uid="{0B3AA031-DC66-4CB7-86B4-2618AAD94C6C}"/>
    <hyperlink ref="D62" r:id="rId49" display="https://www.boxofficemojo.com/year/1993/?ref_=bo_cso_table_25" xr:uid="{1C2EC11A-5F87-4501-99BD-55553FADFD49}"/>
    <hyperlink ref="D121" r:id="rId50" display="https://www.boxofficemojo.com/year/2009/?ref_=bo_cso_table_26" xr:uid="{C0B9F8B3-CEB0-444B-A1BF-860E1FA4DA5F}"/>
    <hyperlink ref="D81" r:id="rId51" display="https://www.boxofficemojo.com/year/2019/?ref_=bo_cso_table_27" xr:uid="{F0FC8970-E705-44BA-A907-CCB9611C22EB}"/>
    <hyperlink ref="D47" r:id="rId52" display="https://www.boxofficemojo.com/year/2017/?ref_=bo_cso_table_28" xr:uid="{858EFF77-8A7B-4030-8214-A40A6FCDD6AF}"/>
    <hyperlink ref="D50" r:id="rId53" display="https://www.boxofficemojo.com/year/2011/?ref_=bo_cso_table_29" xr:uid="{24F8ABE9-0F72-4A42-A3E1-E770C94CF837}"/>
    <hyperlink ref="D84" r:id="rId54" display="https://www.boxofficemojo.com/year/2005/?ref_=bo_cso_table_30" xr:uid="{DBE13F49-2585-4460-B1D9-A76485E76C39}"/>
    <hyperlink ref="D107" r:id="rId55" display="https://www.boxofficemojo.com/year/2003/?ref_=bo_cso_table_31" xr:uid="{B178A6B6-3CBD-4A67-9236-B44119433E8B}"/>
    <hyperlink ref="D80" r:id="rId56" display="https://www.boxofficemojo.com/year/2004/?ref_=bo_cso_table_32" xr:uid="{2BBB9145-A775-44C4-83C4-F17C331F1D4B}"/>
    <hyperlink ref="D42" r:id="rId57" display="https://www.boxofficemojo.com/year/2015/?ref_=bo_cso_table_33" xr:uid="{2397E6A2-1840-40E4-B21B-9C35BAAA7D67}"/>
    <hyperlink ref="D120" r:id="rId58" display="https://www.boxofficemojo.com/year/2011/?ref_=bo_cso_table_34" xr:uid="{81009C82-4FA8-4929-B638-4BF11D2B3622}"/>
    <hyperlink ref="D108" r:id="rId59" display="https://www.boxofficemojo.com/year/2002/?ref_=bo_cso_table_35" xr:uid="{FD097F76-514B-488D-ABF3-23B7A5182EE1}"/>
    <hyperlink ref="D103" r:id="rId60" display="https://www.boxofficemojo.com/year/2014/?ref_=bo_cso_table_36" xr:uid="{DAD97FE4-0397-41D5-9376-B145ED44061C}"/>
    <hyperlink ref="D111" r:id="rId61" display="https://www.boxofficemojo.com/year/2004/?ref_=bo_cso_table_1" xr:uid="{2307F76D-BC13-448D-B7E0-4D94E784E331}"/>
    <hyperlink ref="D31" r:id="rId62" display="https://www.boxofficemojo.com/year/2016/?ref_=bo_cso_table_2" xr:uid="{C3B9E11D-0142-4B49-B333-B5C432896111}"/>
    <hyperlink ref="D16" r:id="rId63" display="https://www.boxofficemojo.com/year/2014/?ref_=bo_cso_table_3" xr:uid="{9F1D9FC0-0D3C-4F31-B46C-6C617FF55C7D}"/>
    <hyperlink ref="D60" r:id="rId64" display="https://www.boxofficemojo.com/year/2019/?ref_=bo_cso_table_4" xr:uid="{11BBF9D7-2361-4F16-9A9A-5FE16607065A}"/>
    <hyperlink ref="D56" r:id="rId65" display="https://www.boxofficemojo.com/year/2017/?ref_=bo_cso_table_5" xr:uid="{21AB9D2B-29CB-45FF-BCDE-EBE8F1595E09}"/>
    <hyperlink ref="D32" r:id="rId66" display="https://www.boxofficemojo.com/year/2018/?ref_=bo_cso_table_6" xr:uid="{CDEF72DC-A393-445B-8ACE-0C24AD326FA5}"/>
    <hyperlink ref="D110" r:id="rId67" display="https://www.boxofficemojo.com/year/2003/?ref_=bo_cso_table_7" xr:uid="{B9F29025-0304-492B-AD68-4131B147A433}"/>
    <hyperlink ref="D98" r:id="rId68" display="https://www.boxofficemojo.com/year/2009/?ref_=bo_cso_table_8" xr:uid="{15B4F609-7ABA-40A4-829C-519AE69651DD}"/>
    <hyperlink ref="D99" r:id="rId69" display="https://www.boxofficemojo.com/year/2011/?ref_=bo_cso_table_9" xr:uid="{2E4DE89B-AD3B-4FE8-96C4-FAEA107A72BF}"/>
    <hyperlink ref="D24" r:id="rId70" display="https://www.boxofficemojo.com/year/1984/?ref_=bo_cso_table_10" xr:uid="{D11E729E-4586-4C23-A0F2-62F0982E13EA}"/>
    <hyperlink ref="D65" r:id="rId71" display="https://www.boxofficemojo.com/year/2017/?ref_=bo_cso_table_12" xr:uid="{EACBB835-54C0-48BD-AF65-8B67C02161E0}"/>
    <hyperlink ref="D91" r:id="rId72" display="https://www.boxofficemojo.com/year/2012/?ref_=bo_cso_table_13" xr:uid="{AF609A7C-5312-4CDC-8A5B-DA2962C7A387}"/>
    <hyperlink ref="D75" r:id="rId73" display="https://www.boxofficemojo.com/year/1998/?ref_=bo_cso_table_14" xr:uid="{ECE2C6B9-5512-49F0-BB70-161C603B29FC}"/>
    <hyperlink ref="D11" r:id="rId74" display="https://www.boxofficemojo.com/year/2018/?ref_=bo_cso_table_15" xr:uid="{CCB49279-4395-4CEF-94CC-095E153EB3AD}"/>
    <hyperlink ref="D57" r:id="rId75" display="https://www.boxofficemojo.com/year/2019/?ref_=bo_cso_table_16" xr:uid="{1AA513BB-6147-4405-8615-3D99B584902B}"/>
    <hyperlink ref="D10" r:id="rId76" display="https://www.boxofficemojo.com/year/2007/?ref_=bo_cso_table_17" xr:uid="{DFA0E72C-6DAC-4BCE-A97E-4A72859A75DE}"/>
    <hyperlink ref="D125" r:id="rId77" display="https://www.boxofficemojo.com/year/2005/?ref_=bo_cso_table_18" xr:uid="{3494C9CC-5EE1-4F1F-B56F-5DE01D3E06FF}"/>
    <hyperlink ref="D92" r:id="rId78" display="https://www.boxofficemojo.com/year/1991/?ref_=bo_cso_table_19" xr:uid="{DA9F9ACA-D469-43D2-A06A-1D7030FB495E}"/>
    <hyperlink ref="D21" r:id="rId79" display="https://www.boxofficemojo.com/year/2020/?ref_=bo_cso_table_20" xr:uid="{F4C0605C-2A48-4F2C-8CDF-F3D5A58090BC}"/>
    <hyperlink ref="D9" r:id="rId80" display="https://www.boxofficemojo.com/year/2014/?ref_=bo_cso_table_21" xr:uid="{4DB93415-7779-4946-8A4F-0F2792C3741D}"/>
    <hyperlink ref="D44" r:id="rId81" display="https://www.boxofficemojo.com/year/2000/?ref_=bo_cso_table_22" xr:uid="{28B12753-7B42-474C-B27C-EFEA3448F1CD}"/>
    <hyperlink ref="D112" r:id="rId82" display="https://www.boxofficemojo.com/year/2015/?ref_=bo_cso_table_23" xr:uid="{8223E9CC-A840-4901-BA06-2B643033AD33}"/>
    <hyperlink ref="D71" r:id="rId83" display="https://www.boxofficemojo.com/year/1990/?ref_=bo_cso_table_24" xr:uid="{F9BE7C9A-FF95-4536-BE79-EE619B7D2D40}"/>
    <hyperlink ref="D114" r:id="rId84" display="https://www.boxofficemojo.com/year/1998/?ref_=bo_cso_table_25" xr:uid="{5DDD7293-EBEC-478F-840C-044FE0E0ACD9}"/>
    <hyperlink ref="D43" r:id="rId85" display="https://www.boxofficemojo.com/year/2017/?ref_=bo_cso_table_26" xr:uid="{18DAFCF1-25DC-4BBF-8B02-CB3B27EAAEE6}"/>
    <hyperlink ref="D123" r:id="rId86" display="https://www.boxofficemojo.com/year/2019/?ref_=bo_cso_table_27" xr:uid="{E3B125E8-F586-4D94-9657-32D17156BA55}"/>
    <hyperlink ref="D12" r:id="rId87" display="https://www.boxofficemojo.com/year/1997/?ref_=bo_cso_table_28" xr:uid="{96156668-FF31-470C-A7F5-6E3C7B1F83D9}"/>
    <hyperlink ref="D72" r:id="rId88" display="https://www.boxofficemojo.com/year/1988/?ref_=bo_cso_table_29" xr:uid="{63601A87-FAEB-4B8D-BB11-3C6A6C4AA2B6}"/>
    <hyperlink ref="D109" r:id="rId89" display="https://www.boxofficemojo.com/year/1999/?ref_=bo_cso_table_30" xr:uid="{55B3799F-56C0-438C-AEDC-08F094C16125}"/>
    <hyperlink ref="D59" r:id="rId90" display="https://www.boxofficemojo.com/year/2019/?ref_=bo_cso_table_31" xr:uid="{6CAE90C3-B7C3-44D6-B2C2-6B09841F9466}"/>
    <hyperlink ref="D26" r:id="rId91" display="https://www.boxofficemojo.com/year/2011/?ref_=bo_cso_table_32" xr:uid="{A21A84B2-8A52-490D-9006-6CA60B12BDC8}"/>
    <hyperlink ref="D45" r:id="rId92" display="https://www.boxofficemojo.com/year/2014/?ref_=bo_cso_table_33" xr:uid="{1AEE906C-BEA1-455A-9C02-36D668B5CF86}"/>
    <hyperlink ref="D37" r:id="rId93" display="https://www.boxofficemojo.com/year/2015/?ref_=bo_cso_table_34" xr:uid="{1FE1F7DC-3BEC-4E5A-9BDD-B7432BB326D9}"/>
    <hyperlink ref="D49" r:id="rId94" display="https://www.boxofficemojo.com/year/2001/?ref_=bo_cso_table_35" xr:uid="{6CC349D0-CFC2-475C-822B-5D9090D57698}"/>
    <hyperlink ref="D34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100" r:id="rId97" display="https://www.boxofficemojo.com/year/2013/?ref_=bo_cso_table_38" xr:uid="{07A938D3-DE78-4FA2-8A49-D97392490EEA}"/>
    <hyperlink ref="D48" r:id="rId98" display="https://www.boxofficemojo.com/year/2018/?ref_=bo_cso_table_39" xr:uid="{7D0C819B-843D-478B-854A-5BEB378F3CA8}"/>
    <hyperlink ref="D8" r:id="rId99" display="https://www.boxofficemojo.com/year/2019/?ref_=bo_cso_table_40" xr:uid="{E118BED0-3F13-45A5-9E69-3C529532D33E}"/>
    <hyperlink ref="D97" r:id="rId100" display="https://www.boxofficemojo.com/year/1993/?ref_=bo_cso_table_41" xr:uid="{2B6556AB-ACA9-4417-B6BF-64BDD123860E}"/>
    <hyperlink ref="D76" r:id="rId101" display="https://www.boxofficemojo.com/year/2000/?ref_=bo_cso_table_42" xr:uid="{BF7DE700-3D37-47A0-8B15-45FF52806926}"/>
    <hyperlink ref="D36" r:id="rId102" display="https://www.boxofficemojo.com/year/1987/?ref_=bo_cso_table_43" xr:uid="{9CDBD30F-CFD9-451B-A0BB-4FD61037FBD6}"/>
    <hyperlink ref="D66" r:id="rId103" display="https://www.boxofficemojo.com/year/2015/?ref_=bo_cso_table_44" xr:uid="{A2C2D49C-939F-4812-82F4-6C2E02212820}"/>
    <hyperlink ref="D58" r:id="rId104" display="https://www.boxofficemojo.com/year/1996/?ref_=bo_cso_table_45" xr:uid="{A450E290-83A1-4AD9-B955-419A2531BC45}"/>
  </hyperlinks>
  <pageMargins left="0.7" right="0.7" top="0.75" bottom="0.75" header="0.3" footer="0.3"/>
  <drawing r:id="rId105"/>
  <tableParts count="1">
    <tablePart r:id="rId10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/>
  <dimension ref="B1:P15"/>
  <sheetViews>
    <sheetView workbookViewId="0">
      <selection activeCell="F10" sqref="F10:G15"/>
    </sheetView>
  </sheetViews>
  <sheetFormatPr defaultRowHeight="14.4" x14ac:dyDescent="0.3"/>
  <cols>
    <col min="2" max="2" width="28.88671875" bestFit="1" customWidth="1"/>
    <col min="3" max="3" width="10.5546875" bestFit="1" customWidth="1"/>
    <col min="6" max="6" width="13.88671875" customWidth="1"/>
    <col min="7" max="7" width="13.5546875" customWidth="1"/>
  </cols>
  <sheetData>
    <row r="1" spans="2:16" ht="23.4" x14ac:dyDescent="0.45">
      <c r="B1" s="42" t="s">
        <v>850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8" spans="2:16" ht="15" thickBot="1" x14ac:dyDescent="0.35">
      <c r="B8" s="43" t="s">
        <v>855</v>
      </c>
      <c r="C8" s="43"/>
    </row>
    <row r="9" spans="2:16" x14ac:dyDescent="0.3">
      <c r="F9" s="34" t="s">
        <v>857</v>
      </c>
      <c r="G9" s="34" t="s">
        <v>858</v>
      </c>
    </row>
    <row r="10" spans="2:16" ht="15" thickBot="1" x14ac:dyDescent="0.35">
      <c r="B10" t="s">
        <v>851</v>
      </c>
      <c r="C10" s="11">
        <v>2000</v>
      </c>
      <c r="F10" s="33"/>
      <c r="G10" s="36">
        <f>FV(C11/C12,C13*C12,,-C10)</f>
        <v>4902.7141562496363</v>
      </c>
    </row>
    <row r="11" spans="2:16" x14ac:dyDescent="0.3">
      <c r="B11" t="s">
        <v>852</v>
      </c>
      <c r="C11" s="32">
        <v>0.09</v>
      </c>
      <c r="F11" s="11">
        <v>1000</v>
      </c>
      <c r="G11" s="11">
        <f t="dataTable" ref="G11:G15" dt2D="0" dtr="0" r1="C10"/>
        <v>2451.3570781248181</v>
      </c>
    </row>
    <row r="12" spans="2:16" x14ac:dyDescent="0.3">
      <c r="B12" t="s">
        <v>853</v>
      </c>
      <c r="C12">
        <v>12</v>
      </c>
      <c r="F12" s="11">
        <v>2000</v>
      </c>
      <c r="G12" s="11">
        <v>4902.7141562496363</v>
      </c>
    </row>
    <row r="13" spans="2:16" x14ac:dyDescent="0.3">
      <c r="B13" t="s">
        <v>854</v>
      </c>
      <c r="C13">
        <v>10</v>
      </c>
      <c r="F13" s="11">
        <v>3000</v>
      </c>
      <c r="G13" s="11">
        <v>7354.0712343744535</v>
      </c>
    </row>
    <row r="14" spans="2:16" x14ac:dyDescent="0.3">
      <c r="F14" s="11">
        <v>4000</v>
      </c>
      <c r="G14" s="11">
        <v>9805.4283124992726</v>
      </c>
    </row>
    <row r="15" spans="2:16" x14ac:dyDescent="0.3">
      <c r="B15" t="s">
        <v>856</v>
      </c>
      <c r="C15" s="36">
        <f>FV(C11/C12,C13*C12,,-C10)</f>
        <v>4902.7141562496363</v>
      </c>
      <c r="F15" s="11">
        <v>5000</v>
      </c>
      <c r="G15" s="11">
        <v>12256.785390624089</v>
      </c>
    </row>
  </sheetData>
  <mergeCells count="2">
    <mergeCell ref="B1:P1"/>
    <mergeCell ref="B8:C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/>
  <dimension ref="B1:AA21"/>
  <sheetViews>
    <sheetView tabSelected="1" workbookViewId="0">
      <selection activeCell="V12" sqref="V12:AA17"/>
    </sheetView>
  </sheetViews>
  <sheetFormatPr defaultRowHeight="14.4" x14ac:dyDescent="0.3"/>
  <cols>
    <col min="1" max="1" width="9.109375" customWidth="1"/>
    <col min="2" max="2" width="4" customWidth="1"/>
    <col min="3" max="10" width="3.44140625" customWidth="1"/>
    <col min="11" max="13" width="4" bestFit="1" customWidth="1"/>
    <col min="14" max="14" width="3.6640625" customWidth="1"/>
    <col min="18" max="18" width="28.88671875" bestFit="1" customWidth="1"/>
    <col min="19" max="19" width="10.5546875" bestFit="1" customWidth="1"/>
    <col min="20" max="20" width="4.5546875" customWidth="1"/>
    <col min="21" max="21" width="4.6640625" customWidth="1"/>
    <col min="22" max="22" width="12.5546875" bestFit="1" customWidth="1"/>
    <col min="23" max="23" width="11.109375" bestFit="1" customWidth="1"/>
    <col min="24" max="27" width="11.5546875" bestFit="1" customWidth="1"/>
  </cols>
  <sheetData>
    <row r="1" spans="2:27" ht="23.4" x14ac:dyDescent="0.45">
      <c r="B1" s="42" t="s">
        <v>849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7" spans="2:27" x14ac:dyDescent="0.3">
      <c r="B7" s="44" t="s">
        <v>846</v>
      </c>
      <c r="C7" s="44"/>
      <c r="D7" s="44"/>
      <c r="E7" s="44"/>
      <c r="F7" s="44"/>
      <c r="H7" s="18">
        <v>1</v>
      </c>
      <c r="I7" s="17" t="s">
        <v>847</v>
      </c>
      <c r="J7" s="20">
        <v>1</v>
      </c>
      <c r="K7" s="17" t="s">
        <v>848</v>
      </c>
      <c r="L7" s="19">
        <f>H7*J7</f>
        <v>1</v>
      </c>
    </row>
    <row r="9" spans="2:27" ht="15" thickBot="1" x14ac:dyDescent="0.35">
      <c r="B9" s="19">
        <f>H7*J7</f>
        <v>1</v>
      </c>
      <c r="C9" s="30">
        <v>1</v>
      </c>
      <c r="D9" s="30">
        <v>2</v>
      </c>
      <c r="E9" s="30">
        <v>3</v>
      </c>
      <c r="F9" s="30">
        <v>4</v>
      </c>
      <c r="G9" s="30">
        <v>5</v>
      </c>
      <c r="H9" s="30">
        <v>6</v>
      </c>
      <c r="I9" s="30">
        <v>7</v>
      </c>
      <c r="J9" s="30">
        <v>8</v>
      </c>
      <c r="K9" s="30">
        <v>9</v>
      </c>
      <c r="L9" s="30">
        <v>10</v>
      </c>
      <c r="M9" s="30">
        <v>11</v>
      </c>
      <c r="N9" s="30">
        <v>12</v>
      </c>
      <c r="R9" s="43" t="s">
        <v>855</v>
      </c>
      <c r="S9" s="43"/>
    </row>
    <row r="10" spans="2:27" x14ac:dyDescent="0.3">
      <c r="B10" s="31">
        <v>1</v>
      </c>
      <c r="C10" s="21">
        <f t="dataTable" ref="C10:N21" dt2D="1" dtr="1" r1="J7" r2="H7"/>
        <v>1</v>
      </c>
      <c r="D10" s="22">
        <v>2</v>
      </c>
      <c r="E10" s="22">
        <v>3</v>
      </c>
      <c r="F10" s="22">
        <v>4</v>
      </c>
      <c r="G10" s="22">
        <v>5</v>
      </c>
      <c r="H10" s="22">
        <v>6</v>
      </c>
      <c r="I10" s="22">
        <v>7</v>
      </c>
      <c r="J10" s="22">
        <v>8</v>
      </c>
      <c r="K10" s="22">
        <v>9</v>
      </c>
      <c r="L10" s="22">
        <v>10</v>
      </c>
      <c r="M10" s="22">
        <v>11</v>
      </c>
      <c r="N10" s="23">
        <v>12</v>
      </c>
      <c r="V10" s="34" t="s">
        <v>857</v>
      </c>
      <c r="W10" s="34" t="s">
        <v>858</v>
      </c>
    </row>
    <row r="11" spans="2:27" x14ac:dyDescent="0.3">
      <c r="B11" s="37">
        <v>2</v>
      </c>
      <c r="C11">
        <v>2</v>
      </c>
      <c r="D11">
        <v>4</v>
      </c>
      <c r="E11">
        <v>6</v>
      </c>
      <c r="F11">
        <v>8</v>
      </c>
      <c r="G11">
        <v>10</v>
      </c>
      <c r="H11">
        <v>12</v>
      </c>
      <c r="I11">
        <v>14</v>
      </c>
      <c r="J11">
        <v>16</v>
      </c>
      <c r="K11">
        <v>18</v>
      </c>
      <c r="L11">
        <v>20</v>
      </c>
      <c r="M11">
        <v>22</v>
      </c>
      <c r="N11" s="26">
        <v>24</v>
      </c>
      <c r="R11" t="s">
        <v>851</v>
      </c>
      <c r="S11" s="11">
        <v>2000</v>
      </c>
      <c r="V11" s="38"/>
      <c r="W11" s="38"/>
    </row>
    <row r="12" spans="2:27" ht="15" thickBot="1" x14ac:dyDescent="0.35">
      <c r="B12" s="31">
        <v>3</v>
      </c>
      <c r="C12" s="24">
        <v>3</v>
      </c>
      <c r="D12" s="25">
        <v>6</v>
      </c>
      <c r="E12" s="25">
        <v>9</v>
      </c>
      <c r="F12" s="25">
        <v>12</v>
      </c>
      <c r="G12" s="25">
        <v>15</v>
      </c>
      <c r="H12" s="25">
        <v>18</v>
      </c>
      <c r="I12" s="25">
        <v>21</v>
      </c>
      <c r="J12" s="25">
        <v>24</v>
      </c>
      <c r="K12" s="25">
        <v>27</v>
      </c>
      <c r="L12" s="25">
        <v>30</v>
      </c>
      <c r="M12" s="25">
        <v>33</v>
      </c>
      <c r="N12" s="26">
        <v>36</v>
      </c>
      <c r="R12" t="s">
        <v>852</v>
      </c>
      <c r="S12" s="32">
        <v>0.09</v>
      </c>
      <c r="V12" s="35">
        <f>FV(S12/S13,S14*S13,,-S11)</f>
        <v>4902.7141562496363</v>
      </c>
      <c r="W12" s="41">
        <v>5</v>
      </c>
      <c r="X12" s="41">
        <v>10</v>
      </c>
      <c r="Y12" s="41">
        <v>15</v>
      </c>
      <c r="Z12" s="41">
        <v>20</v>
      </c>
      <c r="AA12" s="41">
        <v>25</v>
      </c>
    </row>
    <row r="13" spans="2:27" x14ac:dyDescent="0.3">
      <c r="B13" s="31">
        <v>4</v>
      </c>
      <c r="C13" s="24">
        <v>4</v>
      </c>
      <c r="D13" s="25">
        <v>8</v>
      </c>
      <c r="E13" s="25">
        <v>12</v>
      </c>
      <c r="F13" s="25">
        <v>16</v>
      </c>
      <c r="G13" s="25">
        <v>20</v>
      </c>
      <c r="H13" s="25">
        <v>24</v>
      </c>
      <c r="I13" s="25">
        <v>28</v>
      </c>
      <c r="J13" s="25">
        <v>32</v>
      </c>
      <c r="K13" s="25">
        <v>36</v>
      </c>
      <c r="L13" s="25">
        <v>40</v>
      </c>
      <c r="M13" s="25">
        <v>44</v>
      </c>
      <c r="N13" s="26">
        <v>48</v>
      </c>
      <c r="R13" t="s">
        <v>853</v>
      </c>
      <c r="S13">
        <v>12</v>
      </c>
      <c r="V13" s="39">
        <v>1000</v>
      </c>
      <c r="W13" s="11">
        <f t="dataTable" ref="W13:AA17" dt2D="1" dtr="1" r1="S13" r2="S11"/>
        <v>2439.9947957574645</v>
      </c>
      <c r="X13" s="11">
        <v>2449.7209917349046</v>
      </c>
      <c r="Y13" s="11">
        <v>2452.9975135319551</v>
      </c>
      <c r="Z13" s="11">
        <v>2454.6423161692769</v>
      </c>
      <c r="AA13" s="11">
        <v>2455.6313016378313</v>
      </c>
    </row>
    <row r="14" spans="2:27" x14ac:dyDescent="0.3">
      <c r="B14" s="31">
        <v>5</v>
      </c>
      <c r="C14" s="24">
        <v>5</v>
      </c>
      <c r="D14" s="25">
        <v>10</v>
      </c>
      <c r="E14" s="25">
        <v>15</v>
      </c>
      <c r="F14" s="25">
        <v>20</v>
      </c>
      <c r="G14" s="25">
        <v>25</v>
      </c>
      <c r="H14" s="25">
        <v>30</v>
      </c>
      <c r="I14" s="25">
        <v>35</v>
      </c>
      <c r="J14" s="25">
        <v>40</v>
      </c>
      <c r="K14" s="25">
        <v>45</v>
      </c>
      <c r="L14" s="25">
        <v>50</v>
      </c>
      <c r="M14" s="25">
        <v>55</v>
      </c>
      <c r="N14" s="26">
        <v>60</v>
      </c>
      <c r="R14" t="s">
        <v>854</v>
      </c>
      <c r="S14">
        <v>10</v>
      </c>
      <c r="V14" s="40">
        <v>2000</v>
      </c>
      <c r="W14" s="11">
        <v>4879.9895915149291</v>
      </c>
      <c r="X14" s="11">
        <v>4899.4419834698092</v>
      </c>
      <c r="Y14" s="11">
        <v>4905.9950270639101</v>
      </c>
      <c r="Z14" s="11">
        <v>4909.2846323385538</v>
      </c>
      <c r="AA14" s="11">
        <v>4911.2626032756625</v>
      </c>
    </row>
    <row r="15" spans="2:27" x14ac:dyDescent="0.3">
      <c r="B15" s="31">
        <v>6</v>
      </c>
      <c r="C15" s="24">
        <v>6</v>
      </c>
      <c r="D15" s="25">
        <v>12</v>
      </c>
      <c r="E15" s="25">
        <v>18</v>
      </c>
      <c r="F15" s="25">
        <v>24</v>
      </c>
      <c r="G15" s="25">
        <v>30</v>
      </c>
      <c r="H15" s="25">
        <v>36</v>
      </c>
      <c r="I15" s="25">
        <v>42</v>
      </c>
      <c r="J15" s="25">
        <v>48</v>
      </c>
      <c r="K15" s="25">
        <v>54</v>
      </c>
      <c r="L15" s="25">
        <v>60</v>
      </c>
      <c r="M15" s="25">
        <v>66</v>
      </c>
      <c r="N15" s="26">
        <v>72</v>
      </c>
      <c r="V15" s="40">
        <v>3000</v>
      </c>
      <c r="W15" s="11">
        <v>7319.9843872723932</v>
      </c>
      <c r="X15" s="11">
        <v>7349.1629752047138</v>
      </c>
      <c r="Y15" s="11">
        <v>7358.9925405958647</v>
      </c>
      <c r="Z15" s="11">
        <v>7363.9269485078303</v>
      </c>
      <c r="AA15" s="11">
        <v>7366.8939049134933</v>
      </c>
    </row>
    <row r="16" spans="2:27" x14ac:dyDescent="0.3">
      <c r="B16" s="31">
        <v>7</v>
      </c>
      <c r="C16" s="24">
        <v>7</v>
      </c>
      <c r="D16" s="25">
        <v>14</v>
      </c>
      <c r="E16" s="25">
        <v>21</v>
      </c>
      <c r="F16" s="25">
        <v>28</v>
      </c>
      <c r="G16" s="25">
        <v>35</v>
      </c>
      <c r="H16" s="25">
        <v>42</v>
      </c>
      <c r="I16" s="25">
        <v>49</v>
      </c>
      <c r="J16" s="25">
        <v>56</v>
      </c>
      <c r="K16" s="25">
        <v>63</v>
      </c>
      <c r="L16" s="25">
        <v>70</v>
      </c>
      <c r="M16" s="25">
        <v>77</v>
      </c>
      <c r="N16" s="26">
        <v>84</v>
      </c>
      <c r="R16" t="s">
        <v>856</v>
      </c>
      <c r="S16" s="36">
        <f>FV(S12/S13,S14*S13,,-S11)</f>
        <v>4902.7141562496363</v>
      </c>
      <c r="V16" s="40">
        <v>4000</v>
      </c>
      <c r="W16" s="11">
        <v>9759.9791830298582</v>
      </c>
      <c r="X16" s="11">
        <v>9798.8839669396184</v>
      </c>
      <c r="Y16" s="11">
        <v>9811.9900541278203</v>
      </c>
      <c r="Z16" s="11">
        <v>9818.5692646771076</v>
      </c>
      <c r="AA16" s="11">
        <v>9822.525206551325</v>
      </c>
    </row>
    <row r="17" spans="2:27" x14ac:dyDescent="0.3">
      <c r="B17" s="31">
        <v>8</v>
      </c>
      <c r="C17" s="24">
        <v>8</v>
      </c>
      <c r="D17" s="25">
        <v>16</v>
      </c>
      <c r="E17" s="25">
        <v>24</v>
      </c>
      <c r="F17" s="25">
        <v>32</v>
      </c>
      <c r="G17" s="25">
        <v>40</v>
      </c>
      <c r="H17" s="25">
        <v>48</v>
      </c>
      <c r="I17" s="25">
        <v>56</v>
      </c>
      <c r="J17" s="25">
        <v>64</v>
      </c>
      <c r="K17" s="25">
        <v>72</v>
      </c>
      <c r="L17" s="25">
        <v>80</v>
      </c>
      <c r="M17" s="25">
        <v>88</v>
      </c>
      <c r="N17" s="26">
        <v>96</v>
      </c>
      <c r="V17" s="40">
        <v>5000</v>
      </c>
      <c r="W17" s="11">
        <v>12199.973978787322</v>
      </c>
      <c r="X17" s="11">
        <v>12248.604958674523</v>
      </c>
      <c r="Y17" s="11">
        <v>12264.987567659775</v>
      </c>
      <c r="Z17" s="11">
        <v>12273.211580846384</v>
      </c>
      <c r="AA17" s="11">
        <v>12278.156508189155</v>
      </c>
    </row>
    <row r="18" spans="2:27" x14ac:dyDescent="0.3">
      <c r="B18" s="31">
        <v>9</v>
      </c>
      <c r="C18" s="24">
        <v>9</v>
      </c>
      <c r="D18" s="25">
        <v>18</v>
      </c>
      <c r="E18" s="25">
        <v>27</v>
      </c>
      <c r="F18" s="25">
        <v>36</v>
      </c>
      <c r="G18" s="25">
        <v>45</v>
      </c>
      <c r="H18" s="25">
        <v>54</v>
      </c>
      <c r="I18" s="25">
        <v>63</v>
      </c>
      <c r="J18" s="25">
        <v>72</v>
      </c>
      <c r="K18" s="25">
        <v>81</v>
      </c>
      <c r="L18" s="25">
        <v>90</v>
      </c>
      <c r="M18" s="25">
        <v>99</v>
      </c>
      <c r="N18" s="26">
        <v>108</v>
      </c>
    </row>
    <row r="19" spans="2:27" x14ac:dyDescent="0.3">
      <c r="B19" s="31">
        <v>10</v>
      </c>
      <c r="C19" s="24">
        <v>10</v>
      </c>
      <c r="D19" s="25">
        <v>20</v>
      </c>
      <c r="E19" s="25">
        <v>30</v>
      </c>
      <c r="F19" s="25">
        <v>40</v>
      </c>
      <c r="G19" s="25">
        <v>50</v>
      </c>
      <c r="H19" s="25">
        <v>60</v>
      </c>
      <c r="I19" s="25">
        <v>70</v>
      </c>
      <c r="J19" s="25">
        <v>80</v>
      </c>
      <c r="K19" s="25">
        <v>90</v>
      </c>
      <c r="L19" s="25">
        <v>100</v>
      </c>
      <c r="M19" s="25">
        <v>110</v>
      </c>
      <c r="N19" s="26">
        <v>120</v>
      </c>
    </row>
    <row r="20" spans="2:27" x14ac:dyDescent="0.3">
      <c r="B20" s="31">
        <v>11</v>
      </c>
      <c r="C20" s="24">
        <v>11</v>
      </c>
      <c r="D20" s="25">
        <v>22</v>
      </c>
      <c r="E20" s="25">
        <v>33</v>
      </c>
      <c r="F20" s="25">
        <v>44</v>
      </c>
      <c r="G20" s="25">
        <v>55</v>
      </c>
      <c r="H20" s="25">
        <v>66</v>
      </c>
      <c r="I20" s="25">
        <v>77</v>
      </c>
      <c r="J20" s="25">
        <v>88</v>
      </c>
      <c r="K20" s="25">
        <v>99</v>
      </c>
      <c r="L20" s="25">
        <v>110</v>
      </c>
      <c r="M20" s="25">
        <v>121</v>
      </c>
      <c r="N20" s="26">
        <v>132</v>
      </c>
    </row>
    <row r="21" spans="2:27" ht="15" thickBot="1" x14ac:dyDescent="0.35">
      <c r="B21" s="31">
        <v>12</v>
      </c>
      <c r="C21" s="27">
        <v>12</v>
      </c>
      <c r="D21" s="28">
        <v>24</v>
      </c>
      <c r="E21" s="28">
        <v>36</v>
      </c>
      <c r="F21" s="28">
        <v>48</v>
      </c>
      <c r="G21" s="28">
        <v>60</v>
      </c>
      <c r="H21" s="28">
        <v>72</v>
      </c>
      <c r="I21" s="28">
        <v>84</v>
      </c>
      <c r="J21" s="28">
        <v>96</v>
      </c>
      <c r="K21" s="28">
        <v>108</v>
      </c>
      <c r="L21" s="28">
        <v>120</v>
      </c>
      <c r="M21" s="28">
        <v>132</v>
      </c>
      <c r="N21" s="29">
        <v>144</v>
      </c>
    </row>
  </sheetData>
  <mergeCells count="3">
    <mergeCell ref="B7:F7"/>
    <mergeCell ref="B1:P1"/>
    <mergeCell ref="R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EXCEL 103 PRACTICE</vt:lpstr>
      <vt:lpstr>IF FUNCTION 01 Practice</vt:lpstr>
      <vt:lpstr>CONCATENATE Practice</vt:lpstr>
      <vt:lpstr>VLOOKUP FUNCTION Practice</vt:lpstr>
      <vt:lpstr>INDEX MATCH FUNCTION Practice</vt:lpstr>
      <vt:lpstr>CUSTOMER INFO</vt:lpstr>
      <vt:lpstr>LEFT RIGHT MID Practice</vt:lpstr>
      <vt:lpstr>SUMIF Practice</vt:lpstr>
      <vt:lpstr>Single Data Table Practice</vt:lpstr>
      <vt:lpstr>Multi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Usuario de Windows</cp:lastModifiedBy>
  <dcterms:created xsi:type="dcterms:W3CDTF">2020-03-17T20:42:07Z</dcterms:created>
  <dcterms:modified xsi:type="dcterms:W3CDTF">2021-12-26T14:13:27Z</dcterms:modified>
</cp:coreProperties>
</file>