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2023\OneDrive\Desktop\Portfolio\"/>
    </mc:Choice>
  </mc:AlternateContent>
  <xr:revisionPtr revIDLastSave="0" documentId="8_{F12A9035-4887-4F6F-A088-2D96057CE5D1}" xr6:coauthVersionLast="47" xr6:coauthVersionMax="47" xr10:uidLastSave="{00000000-0000-0000-0000-000000000000}"/>
  <bookViews>
    <workbookView xWindow="-110" yWindow="-110" windowWidth="19420" windowHeight="10300" xr2:uid="{ED981FE8-1CB2-4820-90AA-8FC32226C82E}"/>
  </bookViews>
  <sheets>
    <sheet name="Mortgage Calculator" sheetId="1" r:id="rId1"/>
  </sheets>
  <externalReferences>
    <externalReference r:id="rId2"/>
  </externalReferences>
  <definedNames>
    <definedName name="Annual_Interest_Rate">'Mortgage Calculator'!$H$14</definedName>
    <definedName name="Down_Payment">'Mortgage Calculator'!$H$13</definedName>
    <definedName name="Expenses">'Mortgage Calculator'!$J$7</definedName>
    <definedName name="Price">'Mortgage Calculator'!$S$11</definedName>
    <definedName name="Price_per_Night">'Mortgage Calculator'!$S$11</definedName>
    <definedName name="Profit">'Mortgage Calculator'!$U$11</definedName>
    <definedName name="Profit_per_Night">'Mortgage Calculator'!$S$12</definedName>
    <definedName name="Term_Length">'Mortgage Calculator'!$K$3</definedName>
    <definedName name="Total_Profit">'Mortgage Calculator'!$U$11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6" i="1" l="1"/>
  <c r="J13" i="1" s="1"/>
  <c r="E16" i="1"/>
  <c r="H15" i="1"/>
  <c r="K4" i="1" s="1"/>
  <c r="J7" i="1" s="1"/>
  <c r="U11" i="1" s="1"/>
  <c r="S12" i="1"/>
  <c r="S10" i="1"/>
  <c r="H7" i="1"/>
  <c r="N3" i="1" l="1"/>
</calcChain>
</file>

<file path=xl/sharedStrings.xml><?xml version="1.0" encoding="utf-8"?>
<sst xmlns="http://schemas.openxmlformats.org/spreadsheetml/2006/main" count="42" uniqueCount="40">
  <si>
    <t>PROPERTY COST</t>
  </si>
  <si>
    <t>FIXED TERM</t>
  </si>
  <si>
    <t>FIXED PAYMENTS</t>
  </si>
  <si>
    <t>Mon</t>
  </si>
  <si>
    <t>Tue</t>
  </si>
  <si>
    <t>Wed</t>
  </si>
  <si>
    <t>Thu</t>
  </si>
  <si>
    <t>Fri</t>
  </si>
  <si>
    <t>Sat</t>
  </si>
  <si>
    <t>Sun</t>
  </si>
  <si>
    <t>Purchase Price</t>
  </si>
  <si>
    <t>Term Length (yrs)</t>
  </si>
  <si>
    <t>Tax Rate</t>
  </si>
  <si>
    <t>Monthly Payment</t>
  </si>
  <si>
    <t>MONTHLY EXPENSES</t>
  </si>
  <si>
    <t>Total Monthly Expenses:</t>
  </si>
  <si>
    <t>Property Tax</t>
  </si>
  <si>
    <t>Utilities</t>
  </si>
  <si>
    <t>Home Insurance</t>
  </si>
  <si>
    <t>HOA Fees</t>
  </si>
  <si>
    <t>Avg. Nights per Month:</t>
  </si>
  <si>
    <t>Total profit:</t>
  </si>
  <si>
    <t>Price per Night:</t>
  </si>
  <si>
    <t>PROPERTY DETAILS</t>
  </si>
  <si>
    <t>LOAN COST</t>
  </si>
  <si>
    <t>Cash to Close:</t>
  </si>
  <si>
    <t>Profit per Night:</t>
  </si>
  <si>
    <t>Down Payment %</t>
  </si>
  <si>
    <t>Neighborhood:</t>
  </si>
  <si>
    <t>Chelsea</t>
  </si>
  <si>
    <t>Zip Code:</t>
  </si>
  <si>
    <t>Annual Interest Rate</t>
  </si>
  <si>
    <t>Bedrooms:</t>
  </si>
  <si>
    <t>Sq Ft:</t>
  </si>
  <si>
    <t>Loan Amount</t>
  </si>
  <si>
    <t>Bathrooms:</t>
  </si>
  <si>
    <t>$/Sq. Ft:</t>
  </si>
  <si>
    <t>Est. Closing Costs</t>
  </si>
  <si>
    <t>Notes:</t>
  </si>
  <si>
    <t>The neighborhood can't be beat - across from Citizen cafe, Sullivan Street Bakery, a block from the HighLine and Chelsea's art galleries, Hudson Yards, Hudson River Park and a stone's throw from Whole Foods, Trader Joes and Fairway.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</si>
</sst>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6" formatCode="&quot;$&quot;#,##0_);[Red]\(&quot;$&quot;#,##0\)"/>
    <numFmt numFmtId="8" formatCode="&quot;$&quot;#,##0.00_);[Red]\(&quot;$&quot;#,##0.00\)"/>
    <numFmt numFmtId="164" formatCode="&quot;$&quot;#,##0"/>
    <numFmt numFmtId="165" formatCode=";;;"/>
    <numFmt numFmtId="166" formatCode="&quot;$&quot;#,##0.00"/>
    <numFmt numFmtId="167" formatCode="&quot;$&quot;#,##0;[Red]\-&quot;$&quot;#,##0;&quot;-&quot;"/>
    <numFmt numFmtId="168" formatCode="0.0%"/>
  </numFmts>
  <fonts count="11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2" tint="-0.749992370372631"/>
      <name val="Aptos Narrow"/>
      <family val="2"/>
      <scheme val="minor"/>
    </font>
    <font>
      <i/>
      <sz val="10"/>
      <color theme="1"/>
      <name val="Aptos Narrow"/>
      <family val="2"/>
      <scheme val="minor"/>
    </font>
    <font>
      <b/>
      <i/>
      <sz val="12"/>
      <color theme="1"/>
      <name val="Aptos Narrow"/>
      <family val="2"/>
      <scheme val="minor"/>
    </font>
    <font>
      <b/>
      <sz val="26"/>
      <color theme="2" tint="-0.74999237037263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i/>
      <sz val="8"/>
      <color theme="1"/>
      <name val="Aptos Narrow"/>
      <family val="2"/>
      <scheme val="minor"/>
    </font>
    <font>
      <i/>
      <sz val="8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EFEFC7"/>
        <bgColor indexed="64"/>
      </patternFill>
    </fill>
  </fills>
  <borders count="7">
    <border>
      <left/>
      <right/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/>
      <right style="medium">
        <color theme="0"/>
      </right>
      <top/>
      <bottom style="thin">
        <color indexed="64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right"/>
    </xf>
    <xf numFmtId="164" fontId="1" fillId="3" borderId="3" xfId="0" applyNumberFormat="1" applyFont="1" applyFill="1" applyBorder="1" applyAlignment="1">
      <alignment horizontal="center"/>
    </xf>
    <xf numFmtId="0" fontId="3" fillId="0" borderId="1" xfId="0" applyFont="1" applyBorder="1" applyAlignment="1">
      <alignment horizontal="right"/>
    </xf>
    <xf numFmtId="165" fontId="0" fillId="3" borderId="3" xfId="0" applyNumberFormat="1" applyFill="1" applyBorder="1" applyAlignment="1">
      <alignment horizontal="center"/>
    </xf>
    <xf numFmtId="0" fontId="3" fillId="0" borderId="4" xfId="0" applyFont="1" applyBorder="1" applyAlignment="1">
      <alignment horizontal="right"/>
    </xf>
    <xf numFmtId="8" fontId="1" fillId="3" borderId="1" xfId="0" applyNumberFormat="1" applyFont="1" applyFill="1" applyBorder="1" applyAlignment="1">
      <alignment horizontal="center"/>
    </xf>
    <xf numFmtId="6" fontId="0" fillId="0" borderId="0" xfId="0" applyNumberFormat="1"/>
    <xf numFmtId="0" fontId="3" fillId="0" borderId="0" xfId="0" applyFont="1" applyAlignment="1">
      <alignment horizontal="right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6" fontId="1" fillId="3" borderId="1" xfId="0" applyNumberFormat="1" applyFont="1" applyFill="1" applyBorder="1" applyAlignment="1">
      <alignment horizontal="center"/>
    </xf>
    <xf numFmtId="164" fontId="5" fillId="4" borderId="0" xfId="0" applyNumberFormat="1" applyFont="1" applyFill="1" applyAlignment="1">
      <alignment horizontal="center" vertical="center"/>
    </xf>
    <xf numFmtId="0" fontId="0" fillId="0" borderId="0" xfId="0" applyAlignment="1">
      <alignment wrapText="1"/>
    </xf>
    <xf numFmtId="0" fontId="6" fillId="0" borderId="0" xfId="0" applyFont="1" applyAlignment="1">
      <alignment horizontal="right"/>
    </xf>
    <xf numFmtId="0" fontId="1" fillId="3" borderId="1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167" fontId="8" fillId="4" borderId="1" xfId="0" applyNumberFormat="1" applyFont="1" applyFill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164" fontId="1" fillId="3" borderId="1" xfId="0" applyNumberFormat="1" applyFont="1" applyFill="1" applyBorder="1" applyAlignment="1">
      <alignment horizontal="center"/>
    </xf>
    <xf numFmtId="0" fontId="9" fillId="0" borderId="0" xfId="0" applyFont="1" applyAlignment="1">
      <alignment horizontal="right"/>
    </xf>
    <xf numFmtId="0" fontId="10" fillId="6" borderId="1" xfId="0" applyFont="1" applyFill="1" applyBorder="1" applyAlignment="1">
      <alignment horizontal="center"/>
    </xf>
    <xf numFmtId="0" fontId="10" fillId="6" borderId="1" xfId="0" quotePrefix="1" applyFont="1" applyFill="1" applyBorder="1" applyAlignment="1">
      <alignment horizontal="center"/>
    </xf>
    <xf numFmtId="2" fontId="0" fillId="0" borderId="0" xfId="0" applyNumberFormat="1"/>
    <xf numFmtId="8" fontId="10" fillId="6" borderId="1" xfId="0" applyNumberFormat="1" applyFont="1" applyFill="1" applyBorder="1" applyAlignment="1">
      <alignment horizontal="center"/>
    </xf>
    <xf numFmtId="3" fontId="10" fillId="6" borderId="0" xfId="0" applyNumberFormat="1" applyFont="1" applyFill="1" applyAlignment="1">
      <alignment horizontal="left" vertical="center" wrapText="1"/>
    </xf>
    <xf numFmtId="164" fontId="1" fillId="7" borderId="1" xfId="0" applyNumberFormat="1" applyFont="1" applyFill="1" applyBorder="1" applyAlignment="1">
      <alignment horizontal="center"/>
    </xf>
    <xf numFmtId="9" fontId="1" fillId="7" borderId="3" xfId="0" applyNumberFormat="1" applyFont="1" applyFill="1" applyBorder="1" applyAlignment="1">
      <alignment horizontal="center"/>
    </xf>
    <xf numFmtId="168" fontId="1" fillId="7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FEFC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361949</xdr:colOff>
      <xdr:row>1</xdr:row>
      <xdr:rowOff>0</xdr:rowOff>
    </xdr:from>
    <xdr:to>
      <xdr:col>4</xdr:col>
      <xdr:colOff>714374</xdr:colOff>
      <xdr:row>10</xdr:row>
      <xdr:rowOff>152400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0E0D081-30D2-43C9-8698-9405160C01C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5725" b="2248"/>
        <a:stretch/>
      </xdr:blipFill>
      <xdr:spPr bwMode="auto">
        <a:xfrm>
          <a:off x="311149" y="311150"/>
          <a:ext cx="2981325" cy="1841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2023\OneDrive\Desktop\Portfolio\AirBnB%20Project%20FINAL.xlsm" TargetMode="External"/><Relationship Id="rId1" Type="http://schemas.openxmlformats.org/officeDocument/2006/relationships/externalLinkPath" Target="AirBnB%20Project%20FINAL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ortgage Calculator"/>
      <sheetName val="Visualizations"/>
      <sheetName val="PivotTables "/>
      <sheetName val="Investment Review"/>
      <sheetName val="Hosts"/>
      <sheetName val="Places"/>
      <sheetName val="Neighborhoods"/>
      <sheetName val="2019 Occupation"/>
      <sheetName val="Amortization Schedule"/>
    </sheetNames>
    <sheetDataSet>
      <sheetData sheetId="0"/>
      <sheetData sheetId="1"/>
      <sheetData sheetId="2"/>
      <sheetData sheetId="3"/>
      <sheetData sheetId="4"/>
      <sheetData sheetId="5">
        <row r="1">
          <cell r="AB1" t="str">
            <v>Min. Price</v>
          </cell>
          <cell r="AC1" t="str">
            <v>Service Fee</v>
          </cell>
        </row>
        <row r="2">
          <cell r="AB2">
            <v>0</v>
          </cell>
          <cell r="AC2">
            <v>0.03</v>
          </cell>
        </row>
        <row r="3">
          <cell r="AB3">
            <v>200</v>
          </cell>
          <cell r="AC3">
            <v>0.04</v>
          </cell>
        </row>
      </sheetData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externalLinkPath" Target="xlFile://Root/fa19ea6e2fe8bd29/AirBnB%20Project%20.xlsm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externalLinkPath" Target="xlFile://Root/fa19ea6e2fe8bd29/AirBnB%20Project%20.xlsm" TargetMode="External"/><Relationship Id="rId7" Type="http://schemas.openxmlformats.org/officeDocument/2006/relationships/externalLinkPath" Target="xlFile://Root/fa19ea6e2fe8bd29/AirBnB%20Project%20.xlsm" TargetMode="External"/><Relationship Id="rId12" Type="http://schemas.openxmlformats.org/officeDocument/2006/relationships/externalLinkPath" Target="xlFile://Root/fa19ea6e2fe8bd29/AirBnB%20Project%20.xlsm" TargetMode="External"/><Relationship Id="rId2" Type="http://schemas.openxmlformats.org/officeDocument/2006/relationships/externalLinkPath" Target="xlFile://Root/fa19ea6e2fe8bd29/AirBnB%20Project%20.xlsm" TargetMode="External"/><Relationship Id="rId1" Type="http://schemas.openxmlformats.org/officeDocument/2006/relationships/externalLinkPath" Target="xlFile://Root/fa19ea6e2fe8bd29/AirBnB%20Project%20.xlsm" TargetMode="External"/><Relationship Id="rId6" Type="http://schemas.openxmlformats.org/officeDocument/2006/relationships/externalLinkPath" Target="xlFile://Root/fa19ea6e2fe8bd29/AirBnB%20Project%20.xlsm" TargetMode="External"/><Relationship Id="rId11" Type="http://schemas.openxmlformats.org/officeDocument/2006/relationships/externalLinkPath" Target="xlFile://Root/fa19ea6e2fe8bd29/AirBnB%20Project%20.xlsm" TargetMode="External"/><Relationship Id="rId5" Type="http://schemas.openxmlformats.org/officeDocument/2006/relationships/externalLinkPath" Target="xlFile://Root/fa19ea6e2fe8bd29/AirBnB%20Project%20.xlsm" TargetMode="External"/><Relationship Id="rId10" Type="http://schemas.openxmlformats.org/officeDocument/2006/relationships/externalLinkPath" Target="xlFile://Root/fa19ea6e2fe8bd29/AirBnB%20Project%20.xlsm" TargetMode="External"/><Relationship Id="rId4" Type="http://schemas.openxmlformats.org/officeDocument/2006/relationships/externalLinkPath" Target="xlFile://Root/fa19ea6e2fe8bd29/AirBnB%20Project%20.xlsm" TargetMode="External"/><Relationship Id="rId9" Type="http://schemas.openxmlformats.org/officeDocument/2006/relationships/externalLinkPath" Target="xlFile://Root/fa19ea6e2fe8bd29/AirBnB%20Project%20.xlsm" TargetMode="External"/><Relationship Id="rId1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8B09A-100B-439E-AC18-C442F5C8ADAA}">
  <sheetPr codeName="Sheet5"/>
  <dimension ref="B1:V19"/>
  <sheetViews>
    <sheetView showGridLines="0" tabSelected="1" workbookViewId="0">
      <selection activeCell="N11" sqref="N11"/>
    </sheetView>
  </sheetViews>
  <sheetFormatPr defaultRowHeight="14.5" outlineLevelCol="1" x14ac:dyDescent="0.35"/>
  <cols>
    <col min="1" max="1" width="4.453125" customWidth="1"/>
    <col min="2" max="2" width="11.54296875" customWidth="1"/>
    <col min="3" max="5" width="10.453125" customWidth="1"/>
    <col min="6" max="6" width="4.453125" customWidth="1"/>
    <col min="7" max="7" width="19.54296875" customWidth="1"/>
    <col min="8" max="8" width="10.453125" customWidth="1"/>
    <col min="9" max="9" width="4.453125" customWidth="1"/>
    <col min="10" max="10" width="16" customWidth="1"/>
    <col min="11" max="11" width="10.453125" customWidth="1"/>
    <col min="12" max="12" width="4.453125" customWidth="1" outlineLevel="1"/>
    <col min="13" max="13" width="16" customWidth="1" outlineLevel="1"/>
    <col min="14" max="14" width="10.453125" customWidth="1" outlineLevel="1"/>
    <col min="16" max="18" width="7.08984375" customWidth="1"/>
    <col min="19" max="19" width="11.26953125" customWidth="1"/>
    <col min="20" max="22" width="7.08984375" customWidth="1"/>
  </cols>
  <sheetData>
    <row r="1" spans="2:22" ht="24.65" customHeight="1" thickBot="1" x14ac:dyDescent="0.4"/>
    <row r="2" spans="2:22" ht="14.5" customHeight="1" thickBot="1" x14ac:dyDescent="0.4">
      <c r="G2" s="1" t="s">
        <v>0</v>
      </c>
      <c r="H2" s="1"/>
      <c r="J2" s="1" t="s">
        <v>1</v>
      </c>
      <c r="K2" s="1"/>
      <c r="M2" s="1" t="s">
        <v>2</v>
      </c>
      <c r="N2" s="1"/>
      <c r="P2" s="2" t="s">
        <v>3</v>
      </c>
      <c r="Q2" s="2" t="s">
        <v>4</v>
      </c>
      <c r="R2" s="2" t="s">
        <v>5</v>
      </c>
      <c r="S2" s="2" t="s">
        <v>6</v>
      </c>
      <c r="T2" s="2" t="s">
        <v>7</v>
      </c>
      <c r="U2" s="2" t="s">
        <v>8</v>
      </c>
      <c r="V2" s="2" t="s">
        <v>9</v>
      </c>
    </row>
    <row r="3" spans="2:22" ht="14.5" customHeight="1" thickBot="1" x14ac:dyDescent="0.4">
      <c r="G3" s="3" t="s">
        <v>10</v>
      </c>
      <c r="H3" s="4">
        <v>399000</v>
      </c>
      <c r="J3" s="5" t="s">
        <v>11</v>
      </c>
      <c r="K3" s="29">
        <v>30</v>
      </c>
      <c r="M3" s="5" t="s">
        <v>11</v>
      </c>
      <c r="N3" s="29">
        <f>NPER(H14/12,N4*-1,H15)/12</f>
        <v>20.107817461401002</v>
      </c>
      <c r="P3" s="6">
        <v>1</v>
      </c>
      <c r="Q3" s="6">
        <v>1</v>
      </c>
      <c r="R3" s="6">
        <v>0.75</v>
      </c>
      <c r="S3" s="6">
        <v>0.5714285714285714</v>
      </c>
      <c r="T3" s="6">
        <v>0.75</v>
      </c>
      <c r="U3" s="6">
        <v>0.9</v>
      </c>
      <c r="V3" s="6">
        <v>0.41666666666666669</v>
      </c>
    </row>
    <row r="4" spans="2:22" ht="14.5" customHeight="1" thickBot="1" x14ac:dyDescent="0.4">
      <c r="G4" s="7" t="s">
        <v>12</v>
      </c>
      <c r="H4" s="8">
        <v>8.8000000000000007</v>
      </c>
      <c r="J4" s="5" t="s">
        <v>13</v>
      </c>
      <c r="K4" s="29">
        <f>PMT(H14/12,K3*12,H15)*-1</f>
        <v>1713.5346206547479</v>
      </c>
      <c r="M4" s="5" t="s">
        <v>13</v>
      </c>
      <c r="N4" s="29">
        <v>2100</v>
      </c>
      <c r="P4" s="6">
        <v>0.33333333333333331</v>
      </c>
      <c r="Q4" s="6">
        <v>0.41666666666666669</v>
      </c>
      <c r="R4" s="6">
        <v>0.5</v>
      </c>
      <c r="S4" s="6">
        <v>0.41666666666666669</v>
      </c>
      <c r="T4" s="6">
        <v>0.83333333333333337</v>
      </c>
      <c r="U4" s="6">
        <v>0.91666666666666663</v>
      </c>
      <c r="V4" s="6">
        <v>0.58333333333333337</v>
      </c>
    </row>
    <row r="5" spans="2:22" ht="15" thickBot="1" x14ac:dyDescent="0.4">
      <c r="H5" s="9"/>
      <c r="J5" s="10"/>
      <c r="P5" s="6">
        <v>0.41666666666666669</v>
      </c>
      <c r="Q5" s="6">
        <v>0.33333333333333331</v>
      </c>
      <c r="R5" s="6">
        <v>0.33333333333333331</v>
      </c>
      <c r="S5" s="6">
        <v>0.5</v>
      </c>
      <c r="T5" s="6">
        <v>0.83333333333333337</v>
      </c>
      <c r="U5" s="6">
        <v>1</v>
      </c>
      <c r="V5" s="6">
        <v>0.58333333333333337</v>
      </c>
    </row>
    <row r="6" spans="2:22" ht="14.5" customHeight="1" thickBot="1" x14ac:dyDescent="0.45">
      <c r="G6" s="11" t="s">
        <v>14</v>
      </c>
      <c r="H6" s="12"/>
      <c r="J6" s="13" t="s">
        <v>15</v>
      </c>
      <c r="K6" s="13"/>
      <c r="P6" s="6">
        <v>0.16666666666666666</v>
      </c>
      <c r="Q6" s="6">
        <v>0.25</v>
      </c>
      <c r="R6" s="6">
        <v>0.25</v>
      </c>
      <c r="S6" s="6">
        <v>0.41666666666666669</v>
      </c>
      <c r="T6" s="6">
        <v>0.83333333333333337</v>
      </c>
      <c r="U6" s="6">
        <v>1</v>
      </c>
      <c r="V6" s="6">
        <v>0.41666666666666669</v>
      </c>
    </row>
    <row r="7" spans="2:22" ht="15.75" customHeight="1" thickBot="1" x14ac:dyDescent="0.4">
      <c r="G7" s="10" t="s">
        <v>16</v>
      </c>
      <c r="H7" s="14">
        <f>((H3/1000)*$H$4)/12</f>
        <v>292.60000000000002</v>
      </c>
      <c r="J7" s="15">
        <f>SUM($H$7:$H$10)+K4</f>
        <v>2696.1346206547478</v>
      </c>
      <c r="K7" s="15"/>
      <c r="P7" s="6">
        <v>0.25</v>
      </c>
      <c r="Q7" s="6">
        <v>0.41666666666666669</v>
      </c>
      <c r="R7" s="6">
        <v>0.33333333333333331</v>
      </c>
      <c r="S7" s="6">
        <v>0.55555555555555558</v>
      </c>
      <c r="T7" s="6">
        <v>0.875</v>
      </c>
      <c r="U7" s="6">
        <v>0.66666666666666663</v>
      </c>
      <c r="V7" s="6">
        <v>0.75</v>
      </c>
    </row>
    <row r="8" spans="2:22" ht="15.75" customHeight="1" thickBot="1" x14ac:dyDescent="0.4">
      <c r="G8" s="10" t="s">
        <v>17</v>
      </c>
      <c r="H8" s="14">
        <v>0</v>
      </c>
      <c r="J8" s="15"/>
      <c r="K8" s="15"/>
      <c r="M8" s="16"/>
      <c r="P8" s="6">
        <v>1</v>
      </c>
      <c r="Q8" s="6">
        <v>1</v>
      </c>
      <c r="R8" s="6"/>
      <c r="S8" s="6"/>
      <c r="T8" s="6"/>
      <c r="U8" s="6"/>
      <c r="V8" s="6"/>
    </row>
    <row r="9" spans="2:22" ht="14.5" customHeight="1" thickBot="1" x14ac:dyDescent="0.4">
      <c r="G9" s="10" t="s">
        <v>18</v>
      </c>
      <c r="H9" s="14">
        <v>140</v>
      </c>
      <c r="J9" s="15"/>
      <c r="K9" s="15"/>
    </row>
    <row r="10" spans="2:22" ht="14.5" customHeight="1" thickBot="1" x14ac:dyDescent="0.4">
      <c r="G10" s="10" t="s">
        <v>19</v>
      </c>
      <c r="H10" s="14">
        <v>550</v>
      </c>
      <c r="J10" s="10"/>
      <c r="R10" s="17" t="s">
        <v>20</v>
      </c>
      <c r="S10" s="18">
        <f>AVERAGE(P3:V8)*30.5</f>
        <v>18.603887816387822</v>
      </c>
      <c r="U10" s="19" t="s">
        <v>21</v>
      </c>
      <c r="V10" s="19"/>
    </row>
    <row r="11" spans="2:22" ht="15" customHeight="1" thickBot="1" x14ac:dyDescent="0.4">
      <c r="J11" s="10"/>
      <c r="R11" s="17" t="s">
        <v>22</v>
      </c>
      <c r="S11" s="29">
        <v>207</v>
      </c>
      <c r="U11" s="20">
        <f>(S12*S10-J7)</f>
        <v>1000.8299662178401</v>
      </c>
      <c r="V11" s="20"/>
    </row>
    <row r="12" spans="2:22" ht="15" customHeight="1" thickBot="1" x14ac:dyDescent="0.45">
      <c r="B12" s="21" t="s">
        <v>23</v>
      </c>
      <c r="C12" s="21"/>
      <c r="D12" s="21"/>
      <c r="E12" s="21"/>
      <c r="G12" s="1" t="s">
        <v>24</v>
      </c>
      <c r="H12" s="1"/>
      <c r="J12" s="13" t="s">
        <v>25</v>
      </c>
      <c r="K12" s="13"/>
      <c r="R12" s="17" t="s">
        <v>26</v>
      </c>
      <c r="S12" s="22">
        <f>S11*(1-VLOOKUP(S11,[1]Places!AB1:AC5,2))</f>
        <v>198.72</v>
      </c>
      <c r="U12" s="20"/>
      <c r="V12" s="20"/>
    </row>
    <row r="13" spans="2:22" ht="15.75" customHeight="1" thickBot="1" x14ac:dyDescent="0.4">
      <c r="G13" s="10" t="s">
        <v>27</v>
      </c>
      <c r="H13" s="30">
        <v>0.2</v>
      </c>
      <c r="J13" s="15">
        <f>H3*H13+H16</f>
        <v>87780</v>
      </c>
      <c r="K13" s="15"/>
      <c r="U13" s="17"/>
    </row>
    <row r="14" spans="2:22" ht="14.5" customHeight="1" thickBot="1" x14ac:dyDescent="0.4">
      <c r="B14" s="23" t="s">
        <v>28</v>
      </c>
      <c r="C14" s="24" t="s">
        <v>29</v>
      </c>
      <c r="D14" s="23" t="s">
        <v>30</v>
      </c>
      <c r="E14" s="25">
        <v>10001</v>
      </c>
      <c r="G14" s="10" t="s">
        <v>31</v>
      </c>
      <c r="H14" s="31">
        <v>0.05</v>
      </c>
      <c r="J14" s="15"/>
      <c r="K14" s="15"/>
    </row>
    <row r="15" spans="2:22" ht="15.75" customHeight="1" thickBot="1" x14ac:dyDescent="0.4">
      <c r="B15" s="23" t="s">
        <v>32</v>
      </c>
      <c r="C15" s="24">
        <v>1</v>
      </c>
      <c r="D15" s="23" t="s">
        <v>33</v>
      </c>
      <c r="E15" s="24">
        <v>450</v>
      </c>
      <c r="G15" s="10" t="s">
        <v>34</v>
      </c>
      <c r="H15" s="4">
        <f>H3*(1-H13)</f>
        <v>319200</v>
      </c>
      <c r="J15" s="15"/>
      <c r="K15" s="15"/>
      <c r="S15" s="26"/>
    </row>
    <row r="16" spans="2:22" ht="15.75" customHeight="1" thickBot="1" x14ac:dyDescent="0.4">
      <c r="B16" s="23" t="s">
        <v>35</v>
      </c>
      <c r="C16" s="24">
        <v>1</v>
      </c>
      <c r="D16" s="23" t="s">
        <v>36</v>
      </c>
      <c r="E16" s="27">
        <f>$H$3/E15</f>
        <v>886.66666666666663</v>
      </c>
      <c r="G16" s="10" t="s">
        <v>37</v>
      </c>
      <c r="H16" s="14">
        <f>H3*0.02</f>
        <v>7980</v>
      </c>
    </row>
    <row r="17" spans="2:11" x14ac:dyDescent="0.35">
      <c r="G17" s="10"/>
    </row>
    <row r="18" spans="2:11" ht="15" customHeight="1" x14ac:dyDescent="0.35">
      <c r="B18" s="23" t="s">
        <v>38</v>
      </c>
      <c r="C18" s="28" t="s">
        <v>39</v>
      </c>
      <c r="D18" s="28"/>
      <c r="E18" s="28"/>
      <c r="F18" s="28"/>
      <c r="G18" s="28"/>
      <c r="H18" s="28"/>
      <c r="I18" s="28"/>
      <c r="J18" s="28"/>
      <c r="K18" s="28"/>
    </row>
    <row r="19" spans="2:11" ht="15" customHeight="1" x14ac:dyDescent="0.35">
      <c r="C19" s="28"/>
      <c r="D19" s="28"/>
      <c r="E19" s="28"/>
      <c r="F19" s="28"/>
      <c r="G19" s="28"/>
      <c r="H19" s="28"/>
      <c r="I19" s="28"/>
      <c r="J19" s="28"/>
      <c r="K19" s="28"/>
    </row>
  </sheetData>
  <scenarios current="0" show="0" sqref="J13:K15 H15">
    <scenario name="20%,5%,30 years" locked="1" count="3" user="2023" comment="Created by 2023 on 1/26/2024_x000a_Modified by 2023 on 1/26/2024">
      <inputCells r="H13" val="0.2" numFmtId="9"/>
      <inputCells r="H14" val="0.05" numFmtId="166"/>
      <inputCells r="K3" val="30"/>
    </scenario>
    <scenario name="20%,4%,15 years" locked="1" count="3" user="2023" comment="Created by 2023 on 1/26/2024">
      <inputCells r="H13" val="0.2" numFmtId="9"/>
      <inputCells r="H14" val="0.04" numFmtId="166"/>
      <inputCells r="K3" val="15"/>
    </scenario>
    <scenario name="10%, 5%, 30 years" locked="1" count="3" user="2023" comment="Created by 2023 on 1/26/2024">
      <inputCells r="H13" val="0.1" numFmtId="9"/>
      <inputCells r="H14" val="0.05" numFmtId="166"/>
      <inputCells r="K3" val="30"/>
    </scenario>
    <scenario name="10%,4%, 15 years " locked="1" count="3" user="2023" comment="Created by 2023 on 1/26/2024">
      <inputCells r="H13" val="0.1" numFmtId="9"/>
      <inputCells r="H14" val="0.04" numFmtId="166"/>
      <inputCells r="K3" val="15"/>
    </scenario>
  </scenarios>
  <dataConsolidate function="average">
    <dataRefs count="12">
      <dataRef ref="B4:H9" sheet="2019 Occupation" r:id="rId1"/>
      <dataRef ref="J4:P9" sheet="2019 Occupation" r:id="rId2"/>
      <dataRef ref="R4:X9" sheet="2019 Occupation" r:id="rId3"/>
      <dataRef ref="Z4:AF9" sheet="2019 Occupation" r:id="rId4"/>
      <dataRef ref="B13:H18" sheet="2019 Occupation" r:id="rId5"/>
      <dataRef ref="J13:P18" sheet="2019 Occupation" r:id="rId6"/>
      <dataRef ref="R13:X18" sheet="2019 Occupation" r:id="rId7"/>
      <dataRef ref="Z13:AF18" sheet="2019 Occupation" r:id="rId8"/>
      <dataRef ref="B22:H27" sheet="2019 Occupation" r:id="rId9"/>
      <dataRef ref="J22:P27" sheet="2019 Occupation" r:id="rId10"/>
      <dataRef ref="R22:X27" sheet="2019 Occupation" r:id="rId11"/>
      <dataRef ref="Z22:AF27" sheet="2019 Occupation" r:id="rId12"/>
    </dataRefs>
  </dataConsolidate>
  <mergeCells count="13">
    <mergeCell ref="C18:K19"/>
    <mergeCell ref="U10:V10"/>
    <mergeCell ref="U11:V12"/>
    <mergeCell ref="B12:E12"/>
    <mergeCell ref="G12:H12"/>
    <mergeCell ref="J12:K12"/>
    <mergeCell ref="J13:K15"/>
    <mergeCell ref="G2:H2"/>
    <mergeCell ref="J2:K2"/>
    <mergeCell ref="M2:N2"/>
    <mergeCell ref="G6:H6"/>
    <mergeCell ref="J6:K6"/>
    <mergeCell ref="J7:K9"/>
  </mergeCells>
  <conditionalFormatting sqref="N5:N8">
    <cfRule type="iconSet" priority="4">
      <iconSet iconSet="3Arrows">
        <cfvo type="percent" val="0"/>
        <cfvo type="percent" val="33"/>
        <cfvo type="percent" val="67"/>
      </iconSet>
    </cfRule>
  </conditionalFormatting>
  <conditionalFormatting sqref="P3:V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1:V12">
    <cfRule type="cellIs" dxfId="1" priority="1" operator="lessThan">
      <formula>0</formula>
    </cfRule>
    <cfRule type="cellIs" dxfId="0" priority="2" operator="greaterThan">
      <formula>0</formula>
    </cfRule>
  </conditionalFormatting>
  <dataValidations count="4">
    <dataValidation type="list" allowBlank="1" showInputMessage="1" showErrorMessage="1" errorTitle="Error" error="Only Enter Appoved Values" promptTitle="Instructions:" prompt="Enter Term Length (Years)" sqref="K3" xr:uid="{18A82117-FA94-424F-B68D-943E2C2ABC5E}">
      <formula1>"15, 30"</formula1>
    </dataValidation>
    <dataValidation type="list" allowBlank="1" showInputMessage="1" showErrorMessage="1" errorTitle="Error" error="Only Enter Approved Values_x000a_" promptTitle="Instructions:" prompt="Enter Annual Interest Rate (%)" sqref="H14" xr:uid="{21010AA8-D584-4035-B931-C1C1D6A21C2C}">
      <formula1>"4.0%,5.0%"</formula1>
    </dataValidation>
    <dataValidation type="list" allowBlank="1" showInputMessage="1" showErrorMessage="1" errorTitle="Error" error="Only Enter Approved Values" promptTitle="Instructions:" prompt="Enter Down Payment (%)_x000a_" sqref="H13" xr:uid="{5A7B80DD-BAD4-4448-8A5B-8FABF9539C26}">
      <formula1>"10%,20%"</formula1>
    </dataValidation>
    <dataValidation type="whole" operator="greaterThan" allowBlank="1" showInputMessage="1" showErrorMessage="1" errorTitle="Invalid Price" error="Enter a Positive Integer _x000a_" promptTitle="Instructions:" prompt="Enter a Positive Integer _x000a_" sqref="S11" xr:uid="{D0A4B08D-CE49-4BD3-AB4E-D460D3796341}">
      <formula1>0</formula1>
    </dataValidation>
  </dataValidations>
  <pageMargins left="0.7" right="0.7" top="0.75" bottom="0.75" header="0.3" footer="0.3"/>
  <pageSetup orientation="portrait" r:id="rId13"/>
  <drawing r:id="rId1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9</vt:i4>
      </vt:variant>
    </vt:vector>
  </HeadingPairs>
  <TitlesOfParts>
    <vt:vector size="10" baseType="lpstr">
      <vt:lpstr>Mortgage Calculator</vt:lpstr>
      <vt:lpstr>Annual_Interest_Rate</vt:lpstr>
      <vt:lpstr>Down_Payment</vt:lpstr>
      <vt:lpstr>Expenses</vt:lpstr>
      <vt:lpstr>Price</vt:lpstr>
      <vt:lpstr>Price_per_Night</vt:lpstr>
      <vt:lpstr>Profit</vt:lpstr>
      <vt:lpstr>Profit_per_Night</vt:lpstr>
      <vt:lpstr>Term_Length</vt:lpstr>
      <vt:lpstr>Total_Profit</vt:lpstr>
    </vt:vector>
  </TitlesOfParts>
  <Company>United States Naval Academy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Marita Trammell</dc:creator>
  <cp:lastModifiedBy>Marita Trammell</cp:lastModifiedBy>
  <dcterms:created xsi:type="dcterms:W3CDTF">2024-06-08T18:07:15Z</dcterms:created>
  <dcterms:modified xsi:type="dcterms:W3CDTF">2024-06-08T18:10:27Z</dcterms:modified>
</cp:coreProperties>
</file>