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305" tabRatio="511" activeTab="1"/>
  </bookViews>
  <sheets>
    <sheet name="Produktkalkulation" sheetId="1" r:id="rId1"/>
    <sheet name="DB I" sheetId="6" r:id="rId2"/>
    <sheet name="kundenbezogene Prozesskosten" sheetId="9" r:id="rId3"/>
    <sheet name="DB II" sheetId="7" r:id="rId4"/>
    <sheet name="Artikelliste" sheetId="2" r:id="rId5"/>
    <sheet name="Prozesskosten" sheetId="3" r:id="rId6"/>
    <sheet name="Fertigungslöhne" sheetId="4" r:id="rId7"/>
    <sheet name="Materialliste" sheetId="5" r:id="rId8"/>
    <sheet name="Namen" sheetId="10" r:id="rId9"/>
  </sheets>
  <definedNames>
    <definedName name="Artikel">Artikelliste!$B$2:$B$100</definedName>
    <definedName name="ArtikelID">Artikelliste!$A$2:$A$100</definedName>
    <definedName name="Artikelliste">Artikelliste!$A$2:$E$100</definedName>
    <definedName name="Fertigungslöhne">Fertigungslöhne!$A$2:$D$100</definedName>
    <definedName name="Fertigungstätigkeiten">Fertigungslöhne!$C$2:$C$100</definedName>
    <definedName name="Materialbezeichnung">Materialliste!$B$2:$B$100</definedName>
    <definedName name="Materialliste">Materialliste!$A$2:$C$100</definedName>
    <definedName name="Prozess">Prozesskosten!$B$2:$B$100</definedName>
    <definedName name="Prozesskosten">Prozesskosten!$A$2:$D$100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R18" i="1"/>
  <c r="R17" i="1"/>
  <c r="R16" i="1"/>
  <c r="R15" i="1"/>
  <c r="R14" i="1"/>
  <c r="R13" i="1"/>
  <c r="R12" i="1"/>
  <c r="R11" i="1"/>
  <c r="R10" i="1"/>
  <c r="R9" i="1"/>
  <c r="R8" i="1"/>
  <c r="Q18" i="1"/>
  <c r="Q17" i="1"/>
  <c r="Q16" i="1"/>
  <c r="Q15" i="1"/>
  <c r="Q14" i="1"/>
  <c r="Q13" i="1"/>
  <c r="Q12" i="1"/>
  <c r="Q11" i="1"/>
  <c r="Q10" i="1"/>
  <c r="Q9" i="1"/>
  <c r="Q8" i="1"/>
  <c r="P18" i="1"/>
  <c r="P17" i="1"/>
  <c r="P16" i="1"/>
  <c r="P15" i="1"/>
  <c r="P14" i="1"/>
  <c r="P13" i="1"/>
  <c r="P12" i="1"/>
  <c r="P11" i="1"/>
  <c r="P10" i="1"/>
  <c r="P9" i="1"/>
  <c r="P8" i="1"/>
  <c r="O9" i="1"/>
  <c r="O10" i="1"/>
  <c r="O11" i="1"/>
  <c r="O12" i="1"/>
  <c r="O13" i="1"/>
  <c r="O14" i="1"/>
  <c r="O15" i="1"/>
  <c r="O16" i="1"/>
  <c r="O17" i="1"/>
  <c r="O18" i="1"/>
  <c r="O8" i="1"/>
  <c r="N9" i="1"/>
  <c r="N10" i="1"/>
  <c r="N11" i="1"/>
  <c r="N12" i="1"/>
  <c r="N13" i="1"/>
  <c r="N14" i="1"/>
  <c r="N15" i="1"/>
  <c r="N16" i="1"/>
  <c r="N17" i="1"/>
  <c r="N18" i="1"/>
  <c r="N8" i="1"/>
  <c r="M9" i="1"/>
  <c r="M10" i="1"/>
  <c r="M11" i="1"/>
  <c r="M12" i="1"/>
  <c r="M13" i="1"/>
  <c r="M14" i="1"/>
  <c r="M15" i="1"/>
  <c r="M16" i="1"/>
  <c r="M17" i="1"/>
  <c r="M18" i="1"/>
  <c r="M8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" i="6"/>
  <c r="E4" i="7" l="1"/>
  <c r="D4" i="7"/>
  <c r="C4" i="7"/>
  <c r="B4" i="7"/>
  <c r="E3" i="7"/>
  <c r="D3" i="7"/>
  <c r="C3" i="7"/>
  <c r="B3" i="7"/>
  <c r="F8" i="1" l="1"/>
  <c r="F30" i="1"/>
  <c r="H30" i="1"/>
  <c r="H8" i="1" l="1"/>
  <c r="F18" i="1"/>
  <c r="F17" i="1"/>
  <c r="F16" i="1"/>
  <c r="F15" i="1"/>
  <c r="F14" i="1"/>
  <c r="F13" i="1"/>
  <c r="F12" i="1"/>
  <c r="F11" i="1"/>
  <c r="F10" i="1"/>
  <c r="F9" i="1"/>
  <c r="D12" i="1"/>
  <c r="I12" i="1" s="1"/>
  <c r="D13" i="1"/>
  <c r="D2" i="9"/>
  <c r="E2" i="9"/>
  <c r="F2" i="6"/>
  <c r="G26" i="7" l="1"/>
  <c r="G18" i="7"/>
  <c r="G11" i="7"/>
  <c r="O27" i="7"/>
  <c r="O26" i="7"/>
  <c r="O22" i="7"/>
  <c r="O21" i="7"/>
  <c r="O17" i="7"/>
  <c r="O15" i="7"/>
  <c r="H23" i="7"/>
  <c r="H18" i="7"/>
  <c r="H13" i="7"/>
  <c r="P26" i="7"/>
  <c r="P24" i="7"/>
  <c r="P20" i="7"/>
  <c r="P19" i="7"/>
  <c r="P15" i="7"/>
  <c r="P13" i="7"/>
  <c r="N26" i="7"/>
  <c r="N25" i="7"/>
  <c r="N21" i="7"/>
  <c r="N20" i="7"/>
  <c r="N16" i="7"/>
  <c r="N14" i="7"/>
  <c r="J23" i="7"/>
  <c r="J19" i="7"/>
  <c r="J12" i="7"/>
  <c r="F27" i="7"/>
  <c r="F20" i="7"/>
  <c r="F16" i="7"/>
  <c r="F13" i="7"/>
  <c r="B13" i="7"/>
  <c r="B19" i="7"/>
  <c r="B24" i="7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H2" i="6"/>
  <c r="I2" i="6" s="1"/>
  <c r="F3" i="6"/>
  <c r="H3" i="6" s="1"/>
  <c r="I3" i="6" s="1"/>
  <c r="F4" i="6"/>
  <c r="F5" i="6"/>
  <c r="H5" i="6" s="1"/>
  <c r="I5" i="6" s="1"/>
  <c r="F6" i="6"/>
  <c r="F7" i="6"/>
  <c r="H7" i="6" s="1"/>
  <c r="I7" i="6" s="1"/>
  <c r="F8" i="6"/>
  <c r="F9" i="6"/>
  <c r="H9" i="6" s="1"/>
  <c r="I9" i="6" s="1"/>
  <c r="F10" i="6"/>
  <c r="F11" i="6"/>
  <c r="H11" i="6" s="1"/>
  <c r="I11" i="6" s="1"/>
  <c r="F12" i="6"/>
  <c r="F13" i="6"/>
  <c r="F14" i="6"/>
  <c r="F15" i="6"/>
  <c r="H15" i="6" s="1"/>
  <c r="F16" i="6"/>
  <c r="F17" i="6"/>
  <c r="F18" i="6"/>
  <c r="H33" i="1"/>
  <c r="H32" i="1"/>
  <c r="K32" i="1" s="1"/>
  <c r="H31" i="1"/>
  <c r="K30" i="1"/>
  <c r="F33" i="1"/>
  <c r="F32" i="1"/>
  <c r="J32" i="1" s="1"/>
  <c r="F31" i="1"/>
  <c r="J31" i="1" s="1"/>
  <c r="J30" i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K8" i="1"/>
  <c r="J8" i="1"/>
  <c r="D27" i="1"/>
  <c r="D26" i="1"/>
  <c r="I26" i="1" s="1"/>
  <c r="D25" i="1"/>
  <c r="I25" i="1" s="1"/>
  <c r="D24" i="1"/>
  <c r="I24" i="1" s="1"/>
  <c r="D23" i="1"/>
  <c r="D22" i="1"/>
  <c r="I22" i="1" s="1"/>
  <c r="D21" i="1"/>
  <c r="I21" i="1" s="1"/>
  <c r="D20" i="1"/>
  <c r="I20" i="1" s="1"/>
  <c r="D18" i="1"/>
  <c r="D17" i="1"/>
  <c r="D16" i="1"/>
  <c r="I16" i="1" s="1"/>
  <c r="D15" i="1"/>
  <c r="I15" i="1" s="1"/>
  <c r="D14" i="1"/>
  <c r="I13" i="1"/>
  <c r="D11" i="1"/>
  <c r="I11" i="1" s="1"/>
  <c r="D10" i="1"/>
  <c r="I10" i="1" s="1"/>
  <c r="D9" i="1"/>
  <c r="I9" i="1" s="1"/>
  <c r="D8" i="1"/>
  <c r="I8" i="1" s="1"/>
  <c r="B4" i="1"/>
  <c r="B3" i="1"/>
  <c r="K33" i="1"/>
  <c r="J33" i="1"/>
  <c r="K31" i="1"/>
  <c r="K27" i="1"/>
  <c r="J27" i="1"/>
  <c r="I27" i="1"/>
  <c r="K26" i="1"/>
  <c r="J26" i="1"/>
  <c r="K25" i="1"/>
  <c r="J25" i="1"/>
  <c r="K24" i="1"/>
  <c r="J24" i="1"/>
  <c r="K23" i="1"/>
  <c r="J23" i="1"/>
  <c r="I23" i="1"/>
  <c r="K22" i="1"/>
  <c r="J22" i="1"/>
  <c r="K21" i="1"/>
  <c r="J21" i="1"/>
  <c r="K20" i="1"/>
  <c r="J20" i="1"/>
  <c r="J18" i="1"/>
  <c r="J17" i="1"/>
  <c r="J16" i="1"/>
  <c r="J15" i="1"/>
  <c r="J14" i="1"/>
  <c r="J13" i="1"/>
  <c r="J12" i="1"/>
  <c r="J11" i="1"/>
  <c r="J10" i="1"/>
  <c r="J9" i="1"/>
  <c r="I18" i="1"/>
  <c r="I17" i="1"/>
  <c r="I14" i="1"/>
  <c r="K7" i="6" l="1"/>
  <c r="K3" i="6"/>
  <c r="K9" i="6"/>
  <c r="Q15" i="7"/>
  <c r="Q26" i="7"/>
  <c r="C27" i="7"/>
  <c r="C23" i="7"/>
  <c r="C19" i="7"/>
  <c r="C15" i="7"/>
  <c r="C11" i="7"/>
  <c r="C21" i="7"/>
  <c r="C13" i="7"/>
  <c r="D25" i="7"/>
  <c r="D19" i="7"/>
  <c r="D14" i="7"/>
  <c r="D9" i="7"/>
  <c r="B9" i="7"/>
  <c r="B15" i="7"/>
  <c r="B20" i="7"/>
  <c r="B25" i="7"/>
  <c r="C26" i="7"/>
  <c r="C18" i="7"/>
  <c r="C10" i="7"/>
  <c r="D23" i="7"/>
  <c r="D18" i="7"/>
  <c r="D13" i="7"/>
  <c r="B11" i="7"/>
  <c r="B16" i="7"/>
  <c r="B21" i="7"/>
  <c r="B27" i="7"/>
  <c r="C25" i="7"/>
  <c r="C17" i="7"/>
  <c r="C9" i="7"/>
  <c r="D27" i="7"/>
  <c r="D22" i="7"/>
  <c r="D17" i="7"/>
  <c r="D11" i="7"/>
  <c r="B12" i="7"/>
  <c r="B17" i="7"/>
  <c r="B23" i="7"/>
  <c r="B8" i="7"/>
  <c r="C22" i="7"/>
  <c r="C14" i="7"/>
  <c r="D26" i="7"/>
  <c r="D21" i="7"/>
  <c r="D15" i="7"/>
  <c r="D10" i="7"/>
  <c r="E10" i="7" s="1"/>
  <c r="K25" i="7"/>
  <c r="K19" i="7"/>
  <c r="K14" i="7"/>
  <c r="K9" i="7"/>
  <c r="L27" i="7"/>
  <c r="L22" i="7"/>
  <c r="L16" i="7"/>
  <c r="L10" i="7"/>
  <c r="J18" i="7"/>
  <c r="J15" i="7"/>
  <c r="J11" i="7"/>
  <c r="K23" i="7"/>
  <c r="K18" i="7"/>
  <c r="K13" i="7"/>
  <c r="L26" i="7"/>
  <c r="L20" i="7"/>
  <c r="L15" i="7"/>
  <c r="J24" i="7"/>
  <c r="J21" i="7"/>
  <c r="J10" i="7"/>
  <c r="K27" i="7"/>
  <c r="M27" i="7" s="1"/>
  <c r="K22" i="7"/>
  <c r="M22" i="7" s="1"/>
  <c r="K17" i="7"/>
  <c r="K11" i="7"/>
  <c r="L24" i="7"/>
  <c r="L19" i="7"/>
  <c r="L14" i="7"/>
  <c r="J27" i="7"/>
  <c r="J20" i="7"/>
  <c r="J16" i="7"/>
  <c r="J13" i="7"/>
  <c r="J9" i="7"/>
  <c r="K26" i="7"/>
  <c r="K21" i="7"/>
  <c r="K15" i="7"/>
  <c r="K10" i="7"/>
  <c r="L23" i="7"/>
  <c r="L18" i="7"/>
  <c r="L11" i="7"/>
  <c r="J26" i="7"/>
  <c r="I18" i="7"/>
  <c r="P12" i="7"/>
  <c r="P11" i="7"/>
  <c r="L8" i="7"/>
  <c r="G24" i="7"/>
  <c r="G20" i="7"/>
  <c r="G16" i="7"/>
  <c r="G12" i="7"/>
  <c r="G8" i="7"/>
  <c r="H24" i="7"/>
  <c r="H20" i="7"/>
  <c r="H16" i="7"/>
  <c r="I16" i="7" s="1"/>
  <c r="H12" i="7"/>
  <c r="H8" i="7"/>
  <c r="F25" i="7"/>
  <c r="F22" i="7"/>
  <c r="F17" i="7"/>
  <c r="F14" i="7"/>
  <c r="F9" i="7"/>
  <c r="G27" i="7"/>
  <c r="G23" i="7"/>
  <c r="I23" i="7" s="1"/>
  <c r="G19" i="7"/>
  <c r="G15" i="7"/>
  <c r="F10" i="7"/>
  <c r="F21" i="7"/>
  <c r="F24" i="7"/>
  <c r="H9" i="7"/>
  <c r="H14" i="7"/>
  <c r="H19" i="7"/>
  <c r="H25" i="7"/>
  <c r="G13" i="7"/>
  <c r="I13" i="7" s="1"/>
  <c r="G21" i="7"/>
  <c r="H13" i="6"/>
  <c r="I13" i="6" s="1"/>
  <c r="K13" i="6" s="1"/>
  <c r="P22" i="7"/>
  <c r="Q22" i="7" s="1"/>
  <c r="P18" i="7"/>
  <c r="P14" i="7"/>
  <c r="N27" i="7"/>
  <c r="N23" i="7"/>
  <c r="N19" i="7"/>
  <c r="N15" i="7"/>
  <c r="F11" i="7"/>
  <c r="F15" i="7"/>
  <c r="F18" i="7"/>
  <c r="N8" i="7"/>
  <c r="N17" i="7"/>
  <c r="N22" i="7"/>
  <c r="P8" i="7"/>
  <c r="P16" i="7"/>
  <c r="P21" i="7"/>
  <c r="Q21" i="7" s="1"/>
  <c r="H10" i="7"/>
  <c r="H15" i="7"/>
  <c r="H21" i="7"/>
  <c r="H26" i="7"/>
  <c r="I26" i="7" s="1"/>
  <c r="O13" i="7"/>
  <c r="Q13" i="7" s="1"/>
  <c r="O18" i="7"/>
  <c r="Q18" i="7" s="1"/>
  <c r="O23" i="7"/>
  <c r="G9" i="7"/>
  <c r="G14" i="7"/>
  <c r="G22" i="7"/>
  <c r="I15" i="6"/>
  <c r="K15" i="6" s="1"/>
  <c r="C24" i="7"/>
  <c r="K24" i="7"/>
  <c r="M24" i="7" s="1"/>
  <c r="F8" i="7"/>
  <c r="F12" i="7"/>
  <c r="F19" i="7"/>
  <c r="F23" i="7"/>
  <c r="F26" i="7"/>
  <c r="N13" i="7"/>
  <c r="N18" i="7"/>
  <c r="N24" i="7"/>
  <c r="P9" i="7"/>
  <c r="P17" i="7"/>
  <c r="Q17" i="7" s="1"/>
  <c r="P23" i="7"/>
  <c r="H11" i="7"/>
  <c r="H17" i="7"/>
  <c r="H22" i="7"/>
  <c r="H27" i="7"/>
  <c r="O14" i="7"/>
  <c r="O19" i="7"/>
  <c r="Q19" i="7" s="1"/>
  <c r="O25" i="7"/>
  <c r="G10" i="7"/>
  <c r="G17" i="7"/>
  <c r="G25" i="7"/>
  <c r="L12" i="7"/>
  <c r="P10" i="7"/>
  <c r="L9" i="7"/>
  <c r="B26" i="7"/>
  <c r="B22" i="7"/>
  <c r="B18" i="7"/>
  <c r="B14" i="7"/>
  <c r="B10" i="7"/>
  <c r="J14" i="7"/>
  <c r="J17" i="7"/>
  <c r="J22" i="7"/>
  <c r="J25" i="7"/>
  <c r="L13" i="7"/>
  <c r="L17" i="7"/>
  <c r="L21" i="7"/>
  <c r="L25" i="7"/>
  <c r="D8" i="7"/>
  <c r="D12" i="7"/>
  <c r="D16" i="7"/>
  <c r="D20" i="7"/>
  <c r="D24" i="7"/>
  <c r="P27" i="7"/>
  <c r="Q27" i="7" s="1"/>
  <c r="K12" i="7"/>
  <c r="K16" i="7"/>
  <c r="K20" i="7"/>
  <c r="O8" i="7"/>
  <c r="O16" i="7"/>
  <c r="O20" i="7"/>
  <c r="Q20" i="7" s="1"/>
  <c r="O24" i="7"/>
  <c r="Q24" i="7" s="1"/>
  <c r="C8" i="7"/>
  <c r="C12" i="7"/>
  <c r="E12" i="7" s="1"/>
  <c r="C16" i="7"/>
  <c r="C20" i="7"/>
  <c r="K5" i="6"/>
  <c r="K11" i="6"/>
  <c r="H17" i="6"/>
  <c r="I17" i="6" s="1"/>
  <c r="H18" i="6"/>
  <c r="I18" i="6" s="1"/>
  <c r="K18" i="6" s="1"/>
  <c r="H16" i="6"/>
  <c r="I16" i="6" s="1"/>
  <c r="K16" i="6" s="1"/>
  <c r="H14" i="6"/>
  <c r="I14" i="6" s="1"/>
  <c r="H12" i="6"/>
  <c r="I12" i="6" s="1"/>
  <c r="H10" i="6"/>
  <c r="I10" i="6" s="1"/>
  <c r="K10" i="6" s="1"/>
  <c r="H8" i="6"/>
  <c r="I8" i="6" s="1"/>
  <c r="K8" i="6" s="1"/>
  <c r="H6" i="6"/>
  <c r="I6" i="6" s="1"/>
  <c r="H4" i="6"/>
  <c r="I4" i="6" s="1"/>
  <c r="K2" i="6"/>
  <c r="P25" i="7"/>
  <c r="K34" i="1"/>
  <c r="J34" i="1"/>
  <c r="J28" i="1"/>
  <c r="I28" i="1"/>
  <c r="K28" i="1"/>
  <c r="S16" i="7" l="1"/>
  <c r="T21" i="7"/>
  <c r="I14" i="7"/>
  <c r="S14" i="7"/>
  <c r="M10" i="7"/>
  <c r="I19" i="7"/>
  <c r="S13" i="7"/>
  <c r="T12" i="7"/>
  <c r="E22" i="7"/>
  <c r="T27" i="7"/>
  <c r="T19" i="7"/>
  <c r="E11" i="7"/>
  <c r="L28" i="7"/>
  <c r="T18" i="7"/>
  <c r="Q25" i="7"/>
  <c r="T20" i="7"/>
  <c r="R26" i="7"/>
  <c r="T14" i="7"/>
  <c r="T15" i="7"/>
  <c r="T13" i="7"/>
  <c r="Q16" i="7"/>
  <c r="T16" i="7"/>
  <c r="Q14" i="7"/>
  <c r="T11" i="7"/>
  <c r="Q8" i="7"/>
  <c r="E24" i="7"/>
  <c r="R23" i="7"/>
  <c r="T23" i="7"/>
  <c r="M14" i="7"/>
  <c r="D28" i="7"/>
  <c r="I10" i="7"/>
  <c r="I12" i="7"/>
  <c r="I11" i="7"/>
  <c r="M26" i="7"/>
  <c r="T24" i="7"/>
  <c r="M18" i="7"/>
  <c r="T17" i="7"/>
  <c r="T9" i="7"/>
  <c r="E13" i="7"/>
  <c r="E19" i="7"/>
  <c r="E16" i="7"/>
  <c r="M16" i="7"/>
  <c r="I25" i="7"/>
  <c r="I22" i="7"/>
  <c r="M11" i="7"/>
  <c r="E25" i="7"/>
  <c r="E21" i="7"/>
  <c r="E26" i="7"/>
  <c r="R16" i="7"/>
  <c r="B28" i="7"/>
  <c r="F28" i="7"/>
  <c r="R19" i="7"/>
  <c r="R17" i="7"/>
  <c r="C28" i="7"/>
  <c r="S21" i="7"/>
  <c r="S24" i="7"/>
  <c r="R14" i="7"/>
  <c r="M9" i="7"/>
  <c r="R24" i="7"/>
  <c r="I24" i="7"/>
  <c r="R13" i="7"/>
  <c r="S18" i="7"/>
  <c r="I15" i="7"/>
  <c r="M25" i="7"/>
  <c r="E17" i="7"/>
  <c r="R25" i="7"/>
  <c r="S27" i="7"/>
  <c r="S19" i="7"/>
  <c r="S22" i="7"/>
  <c r="I17" i="7"/>
  <c r="H28" i="7"/>
  <c r="I20" i="7"/>
  <c r="M23" i="7"/>
  <c r="R20" i="7"/>
  <c r="E14" i="7"/>
  <c r="E23" i="7"/>
  <c r="I8" i="7"/>
  <c r="T26" i="7"/>
  <c r="T10" i="7"/>
  <c r="S25" i="7"/>
  <c r="S17" i="7"/>
  <c r="S20" i="7"/>
  <c r="G28" i="7"/>
  <c r="R18" i="7"/>
  <c r="I9" i="7"/>
  <c r="M15" i="7"/>
  <c r="M17" i="7"/>
  <c r="R27" i="7"/>
  <c r="R15" i="7"/>
  <c r="E27" i="7"/>
  <c r="T22" i="7"/>
  <c r="T8" i="7"/>
  <c r="S23" i="7"/>
  <c r="S15" i="7"/>
  <c r="S26" i="7"/>
  <c r="E20" i="7"/>
  <c r="M20" i="7"/>
  <c r="E8" i="7"/>
  <c r="R22" i="7"/>
  <c r="M12" i="7"/>
  <c r="Q23" i="7"/>
  <c r="I21" i="7"/>
  <c r="I27" i="7"/>
  <c r="M21" i="7"/>
  <c r="M13" i="7"/>
  <c r="M19" i="7"/>
  <c r="E9" i="7"/>
  <c r="R21" i="7"/>
  <c r="E18" i="7"/>
  <c r="E15" i="7"/>
  <c r="U15" i="7" s="1"/>
  <c r="K6" i="6"/>
  <c r="N9" i="7"/>
  <c r="N11" i="7"/>
  <c r="R11" i="7" s="1"/>
  <c r="K14" i="6"/>
  <c r="O11" i="7" s="1"/>
  <c r="K4" i="6"/>
  <c r="J8" i="7"/>
  <c r="K12" i="6"/>
  <c r="N10" i="7"/>
  <c r="R10" i="7" s="1"/>
  <c r="K8" i="7"/>
  <c r="O10" i="7"/>
  <c r="N12" i="7"/>
  <c r="R12" i="7" s="1"/>
  <c r="K17" i="6"/>
  <c r="O12" i="7" s="1"/>
  <c r="O9" i="7"/>
  <c r="T25" i="7"/>
  <c r="P28" i="7"/>
  <c r="K35" i="1"/>
  <c r="U22" i="7" l="1"/>
  <c r="U19" i="7"/>
  <c r="U16" i="7"/>
  <c r="U13" i="7"/>
  <c r="U24" i="7"/>
  <c r="U14" i="7"/>
  <c r="U26" i="7"/>
  <c r="U18" i="7"/>
  <c r="U20" i="7"/>
  <c r="U23" i="7"/>
  <c r="U25" i="7"/>
  <c r="U21" i="7"/>
  <c r="I28" i="7"/>
  <c r="U17" i="7"/>
  <c r="T28" i="7"/>
  <c r="E28" i="7"/>
  <c r="U27" i="7"/>
  <c r="Q10" i="7"/>
  <c r="U10" i="7" s="1"/>
  <c r="S10" i="7"/>
  <c r="S8" i="7"/>
  <c r="M8" i="7"/>
  <c r="K28" i="7"/>
  <c r="J28" i="7"/>
  <c r="R8" i="7"/>
  <c r="Q11" i="7"/>
  <c r="U11" i="7" s="1"/>
  <c r="S11" i="7"/>
  <c r="R9" i="7"/>
  <c r="N28" i="7"/>
  <c r="Q12" i="7"/>
  <c r="U12" i="7" s="1"/>
  <c r="S12" i="7"/>
  <c r="Q9" i="7"/>
  <c r="O28" i="7"/>
  <c r="S9" i="7"/>
  <c r="R28" i="7" l="1"/>
  <c r="S28" i="7"/>
  <c r="U9" i="7"/>
  <c r="Q28" i="7"/>
  <c r="M28" i="7"/>
  <c r="U8" i="7"/>
  <c r="U28" i="7" l="1"/>
</calcChain>
</file>

<file path=xl/sharedStrings.xml><?xml version="1.0" encoding="utf-8"?>
<sst xmlns="http://schemas.openxmlformats.org/spreadsheetml/2006/main" count="256" uniqueCount="135">
  <si>
    <t>Produktkalkulation</t>
  </si>
  <si>
    <t>Artikel-ID</t>
  </si>
  <si>
    <t>Produktgruppe</t>
  </si>
  <si>
    <t>Stückliste</t>
  </si>
  <si>
    <t>Stühle</t>
  </si>
  <si>
    <t>Bahia</t>
  </si>
  <si>
    <t>Schalensitz</t>
  </si>
  <si>
    <t>Armlehne</t>
  </si>
  <si>
    <t>Rückenlehne</t>
  </si>
  <si>
    <t>Schraube</t>
  </si>
  <si>
    <t>Holzdübel</t>
  </si>
  <si>
    <t>Seitenstabilisator</t>
  </si>
  <si>
    <t>Material</t>
  </si>
  <si>
    <t>Prozesskosten</t>
  </si>
  <si>
    <t>Anzahl</t>
  </si>
  <si>
    <t>€</t>
  </si>
  <si>
    <t>Kosten</t>
  </si>
  <si>
    <t>Fertigung</t>
  </si>
  <si>
    <t>Prozesse</t>
  </si>
  <si>
    <t>B0002</t>
  </si>
  <si>
    <t>K0001</t>
  </si>
  <si>
    <t>G1001</t>
  </si>
  <si>
    <t>T2145</t>
  </si>
  <si>
    <t>Z20001</t>
  </si>
  <si>
    <t>AP2022</t>
  </si>
  <si>
    <t>AP2020</t>
  </si>
  <si>
    <t>AP2021</t>
  </si>
  <si>
    <t>AX1200</t>
  </si>
  <si>
    <t>AX1201</t>
  </si>
  <si>
    <t>Querverstrebung</t>
  </si>
  <si>
    <t>B0003</t>
  </si>
  <si>
    <t>K0002</t>
  </si>
  <si>
    <t>Polstersitz</t>
  </si>
  <si>
    <t>T2146</t>
  </si>
  <si>
    <t>AP2030</t>
  </si>
  <si>
    <t>AP2031</t>
  </si>
  <si>
    <t>Seitenverkleidung</t>
  </si>
  <si>
    <t>ID</t>
  </si>
  <si>
    <t>Bezeichnung</t>
  </si>
  <si>
    <t>Sitzfläche Typ 1</t>
  </si>
  <si>
    <t>Sitzfläche Typ 2</t>
  </si>
  <si>
    <t>AP2023</t>
  </si>
  <si>
    <t>Stuhlbein Typ 1</t>
  </si>
  <si>
    <t>Stuhlbein Typ 2</t>
  </si>
  <si>
    <t>Sitzfläche Typ 3</t>
  </si>
  <si>
    <t>Lohnstufe</t>
  </si>
  <si>
    <t>Lohn/Std.</t>
  </si>
  <si>
    <t>L002</t>
  </si>
  <si>
    <t>L003</t>
  </si>
  <si>
    <t>L001</t>
  </si>
  <si>
    <t>Prozess</t>
  </si>
  <si>
    <t>Kundenkontakt</t>
  </si>
  <si>
    <t>Angebotserstellung</t>
  </si>
  <si>
    <t>Auftragsbearbeitung</t>
  </si>
  <si>
    <t>KST</t>
  </si>
  <si>
    <t>Auslieferung</t>
  </si>
  <si>
    <t>Fakturierung</t>
  </si>
  <si>
    <t>Buchung</t>
  </si>
  <si>
    <t>Reklamation</t>
  </si>
  <si>
    <t>Service</t>
  </si>
  <si>
    <t>Wartung</t>
  </si>
  <si>
    <t>Umtausch</t>
  </si>
  <si>
    <t>Tische</t>
  </si>
  <si>
    <t>Regale</t>
  </si>
  <si>
    <t>Hawaii</t>
  </si>
  <si>
    <t>Pernambuco</t>
  </si>
  <si>
    <t>Amazonas</t>
  </si>
  <si>
    <t>Madagaskar</t>
  </si>
  <si>
    <t>S01001</t>
  </si>
  <si>
    <t>S01002</t>
  </si>
  <si>
    <t>T01001</t>
  </si>
  <si>
    <t>T01002</t>
  </si>
  <si>
    <t>R01001</t>
  </si>
  <si>
    <t>Produktionskosten</t>
  </si>
  <si>
    <t>Prozesskosten I</t>
  </si>
  <si>
    <t>Eigene Teile</t>
  </si>
  <si>
    <t>Fremdbezug</t>
  </si>
  <si>
    <t>Summe Fertigung</t>
  </si>
  <si>
    <t>Summe Herstellung</t>
  </si>
  <si>
    <t>Montage</t>
  </si>
  <si>
    <t>Summe Stückliste</t>
  </si>
  <si>
    <t>VK</t>
  </si>
  <si>
    <t>Wartung/Endprüfung</t>
  </si>
  <si>
    <t>Metallarbeiten</t>
  </si>
  <si>
    <t>Holzarbeiten</t>
  </si>
  <si>
    <t>Prozesstyp</t>
  </si>
  <si>
    <t>Kunden-ID</t>
  </si>
  <si>
    <t>Auftrag-ID</t>
  </si>
  <si>
    <t>Bestelldatum</t>
  </si>
  <si>
    <t>Menge</t>
  </si>
  <si>
    <t>Umsatz (brutto)</t>
  </si>
  <si>
    <t>Umsatz (netto)</t>
  </si>
  <si>
    <t>AB12034</t>
  </si>
  <si>
    <t>AB12035</t>
  </si>
  <si>
    <t>AB12036</t>
  </si>
  <si>
    <t>AB12037</t>
  </si>
  <si>
    <t>AB12038</t>
  </si>
  <si>
    <t>AB12039</t>
  </si>
  <si>
    <t>Rabatt in %</t>
  </si>
  <si>
    <t>Rabatt in €</t>
  </si>
  <si>
    <t>DB I</t>
  </si>
  <si>
    <t>Datum</t>
  </si>
  <si>
    <t>Umsatz</t>
  </si>
  <si>
    <t>DB II</t>
  </si>
  <si>
    <t>Q1</t>
  </si>
  <si>
    <t>Q2</t>
  </si>
  <si>
    <t>Q3</t>
  </si>
  <si>
    <t>Q4</t>
  </si>
  <si>
    <t>Auswertungszeiträume</t>
  </si>
  <si>
    <t>Ergebnisse Q1</t>
  </si>
  <si>
    <t>Ergebnisse Q2</t>
  </si>
  <si>
    <t>Ergebnisse Q3</t>
  </si>
  <si>
    <t>Ergebnisse Q4</t>
  </si>
  <si>
    <t>Gesamtjahr</t>
  </si>
  <si>
    <t>Verwendete Namen</t>
  </si>
  <si>
    <t>Artikel</t>
  </si>
  <si>
    <t>ArtikelID</t>
  </si>
  <si>
    <t>Artikelliste</t>
  </si>
  <si>
    <t>Fertigungslöhne</t>
  </si>
  <si>
    <t>Fertigungstätigkeiten</t>
  </si>
  <si>
    <t>Materialbezeichnung</t>
  </si>
  <si>
    <t>Materialliste</t>
  </si>
  <si>
    <t>=Artikelliste!$B$2:$B$100</t>
  </si>
  <si>
    <t>=Artikelliste!$A$2:$A$100</t>
  </si>
  <si>
    <t>=Artikelliste!$A$2:$E$100</t>
  </si>
  <si>
    <t>=Fertigungslöhne!$A$2:$D$100</t>
  </si>
  <si>
    <t>=Fertigungslöhne!$C$2:$C$100</t>
  </si>
  <si>
    <t>=Materialliste!$B$2:$B$100</t>
  </si>
  <si>
    <t>=Materialliste!$A$2:$C$100</t>
  </si>
  <si>
    <t>=Prozesskosten!$B$2:$B$100</t>
  </si>
  <si>
    <t>=Prozesskosten!$A$2:$D$100</t>
  </si>
  <si>
    <t>Artikelbezeichnung</t>
  </si>
  <si>
    <t>Produktkosten (XVERWEIS()</t>
  </si>
  <si>
    <t>Beispielberechung mit XVERWEIS()</t>
  </si>
  <si>
    <t>Kosten (XVERWEIS())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</si>
</sst>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b/>
      <sz val="11"/>
      <color rgb="FF0070C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2" xfId="0" applyFont="1" applyBorder="1"/>
    <xf numFmtId="8" fontId="2" fillId="0" borderId="13" xfId="0" applyNumberFormat="1" applyFont="1" applyBorder="1"/>
    <xf numFmtId="0" fontId="2" fillId="0" borderId="14" xfId="0" applyFont="1" applyBorder="1"/>
    <xf numFmtId="8" fontId="2" fillId="0" borderId="15" xfId="0" applyNumberFormat="1" applyFont="1" applyBorder="1"/>
    <xf numFmtId="8" fontId="2" fillId="0" borderId="18" xfId="0" applyNumberFormat="1" applyFont="1" applyBorder="1"/>
    <xf numFmtId="8" fontId="2" fillId="0" borderId="19" xfId="0" applyNumberFormat="1" applyFont="1" applyBorder="1"/>
    <xf numFmtId="8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10" xfId="0" applyFont="1" applyFill="1" applyBorder="1"/>
    <xf numFmtId="8" fontId="2" fillId="2" borderId="11" xfId="0" applyNumberFormat="1" applyFont="1" applyFill="1" applyBorder="1"/>
    <xf numFmtId="8" fontId="2" fillId="2" borderId="17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8" fontId="2" fillId="2" borderId="13" xfId="0" applyNumberFormat="1" applyFont="1" applyFill="1" applyBorder="1"/>
    <xf numFmtId="8" fontId="2" fillId="2" borderId="18" xfId="0" applyNumberFormat="1" applyFont="1" applyFill="1" applyBorder="1"/>
    <xf numFmtId="8" fontId="2" fillId="0" borderId="12" xfId="0" applyNumberFormat="1" applyFont="1" applyBorder="1"/>
    <xf numFmtId="8" fontId="2" fillId="2" borderId="12" xfId="0" applyNumberFormat="1" applyFont="1" applyFill="1" applyBorder="1"/>
    <xf numFmtId="8" fontId="2" fillId="0" borderId="14" xfId="0" applyNumberFormat="1" applyFont="1" applyBorder="1"/>
    <xf numFmtId="0" fontId="4" fillId="4" borderId="7" xfId="0" applyFont="1" applyFill="1" applyBorder="1"/>
    <xf numFmtId="0" fontId="4" fillId="4" borderId="9" xfId="0" applyFont="1" applyFill="1" applyBorder="1"/>
    <xf numFmtId="8" fontId="4" fillId="4" borderId="1" xfId="0" applyNumberFormat="1" applyFont="1" applyFill="1" applyBorder="1"/>
    <xf numFmtId="0" fontId="3" fillId="5" borderId="7" xfId="0" applyFont="1" applyFill="1" applyBorder="1"/>
    <xf numFmtId="8" fontId="3" fillId="5" borderId="9" xfId="0" applyNumberFormat="1" applyFont="1" applyFill="1" applyBorder="1"/>
    <xf numFmtId="8" fontId="3" fillId="5" borderId="20" xfId="0" applyNumberFormat="1" applyFont="1" applyFill="1" applyBorder="1"/>
    <xf numFmtId="8" fontId="3" fillId="5" borderId="21" xfId="0" applyNumberFormat="1" applyFont="1" applyFill="1" applyBorder="1"/>
    <xf numFmtId="8" fontId="3" fillId="5" borderId="16" xfId="0" applyNumberFormat="1" applyFont="1" applyFill="1" applyBorder="1"/>
    <xf numFmtId="0" fontId="3" fillId="5" borderId="9" xfId="0" applyFont="1" applyFill="1" applyBorder="1"/>
    <xf numFmtId="8" fontId="3" fillId="5" borderId="1" xfId="0" applyNumberFormat="1" applyFont="1" applyFill="1" applyBorder="1"/>
    <xf numFmtId="0" fontId="3" fillId="2" borderId="0" xfId="0" applyFont="1" applyFill="1"/>
    <xf numFmtId="2" fontId="2" fillId="0" borderId="12" xfId="0" applyNumberFormat="1" applyFont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6" borderId="0" xfId="0" applyFont="1" applyFill="1" applyProtection="1"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12" xfId="0" applyFont="1" applyFill="1" applyBorder="1" applyProtection="1">
      <protection locked="0"/>
    </xf>
    <xf numFmtId="2" fontId="2" fillId="6" borderId="12" xfId="0" applyNumberFormat="1" applyFont="1" applyFill="1" applyBorder="1" applyProtection="1">
      <protection locked="0"/>
    </xf>
    <xf numFmtId="2" fontId="2" fillId="6" borderId="14" xfId="0" applyNumberFormat="1" applyFont="1" applyFill="1" applyBorder="1" applyProtection="1">
      <protection locked="0"/>
    </xf>
    <xf numFmtId="14" fontId="2" fillId="0" borderId="0" xfId="0" applyNumberFormat="1" applyFont="1"/>
    <xf numFmtId="9" fontId="2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6" fillId="0" borderId="1" xfId="0" applyFont="1" applyBorder="1"/>
    <xf numFmtId="8" fontId="6" fillId="0" borderId="0" xfId="0" applyNumberFormat="1" applyFont="1"/>
    <xf numFmtId="8" fontId="6" fillId="0" borderId="2" xfId="0" applyNumberFormat="1" applyFont="1" applyBorder="1"/>
    <xf numFmtId="8" fontId="6" fillId="0" borderId="3" xfId="0" applyNumberFormat="1" applyFont="1" applyBorder="1"/>
    <xf numFmtId="8" fontId="6" fillId="0" borderId="4" xfId="0" applyNumberFormat="1" applyFont="1" applyBorder="1"/>
    <xf numFmtId="0" fontId="5" fillId="3" borderId="0" xfId="0" applyFont="1" applyFill="1"/>
    <xf numFmtId="8" fontId="5" fillId="3" borderId="0" xfId="0" applyNumberFormat="1" applyFont="1" applyFill="1"/>
    <xf numFmtId="0" fontId="5" fillId="2" borderId="1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23" xfId="0" applyFont="1" applyBorder="1"/>
    <xf numFmtId="0" fontId="2" fillId="0" borderId="23" xfId="0" applyFont="1" applyBorder="1"/>
    <xf numFmtId="14" fontId="6" fillId="0" borderId="7" xfId="0" applyNumberFormat="1" applyFont="1" applyBorder="1" applyProtection="1">
      <protection locked="0"/>
    </xf>
    <xf numFmtId="14" fontId="6" fillId="0" borderId="8" xfId="0" applyNumberFormat="1" applyFont="1" applyBorder="1" applyProtection="1">
      <protection locked="0"/>
    </xf>
    <xf numFmtId="14" fontId="6" fillId="0" borderId="9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22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8" fillId="0" borderId="0" xfId="0" applyFont="1"/>
    <xf numFmtId="0" fontId="2" fillId="7" borderId="0" xfId="0" applyFont="1" applyFill="1"/>
    <xf numFmtId="0" fontId="3" fillId="7" borderId="0" xfId="0" applyFont="1" applyFill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EE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80" zoomScaleNormal="80" zoomScaleSheetLayoutView="90" workbookViewId="0">
      <selection activeCell="E26" sqref="E26"/>
    </sheetView>
  </sheetViews>
  <sheetFormatPr baseColWidth="10" defaultColWidth="11.42578125" defaultRowHeight="14.25" x14ac:dyDescent="0.2"/>
  <cols>
    <col min="1" max="1" width="25.140625" style="1" bestFit="1" customWidth="1"/>
    <col min="2" max="2" width="17.140625" style="1" customWidth="1"/>
    <col min="3" max="11" width="17.28515625" style="1" customWidth="1"/>
    <col min="12" max="16384" width="11.42578125" style="1"/>
  </cols>
  <sheetData>
    <row r="1" spans="1:18" ht="13.5" x14ac:dyDescent="0.25">
      <c r="A1" s="3" t="s">
        <v>0</v>
      </c>
      <c r="B1" s="3"/>
    </row>
    <row r="2" spans="1:18" ht="13.5" x14ac:dyDescent="0.25">
      <c r="A2" s="1" t="s">
        <v>1</v>
      </c>
      <c r="B2" s="40" t="s">
        <v>68</v>
      </c>
    </row>
    <row r="3" spans="1:18" ht="13.5" x14ac:dyDescent="0.25">
      <c r="A3" s="1" t="s">
        <v>2</v>
      </c>
      <c r="B3" s="1" t="str">
        <f>VLOOKUP(B2,Artikelliste,3,FALSE)</f>
        <v>Stühle</v>
      </c>
      <c r="M3" s="70" t="s">
        <v>133</v>
      </c>
      <c r="N3" s="69"/>
      <c r="O3" s="69"/>
      <c r="P3" s="69"/>
      <c r="Q3" s="69"/>
      <c r="R3" s="69"/>
    </row>
    <row r="4" spans="1:18" ht="13.5" x14ac:dyDescent="0.25">
      <c r="A4" s="1" t="s">
        <v>131</v>
      </c>
      <c r="B4" s="1" t="str">
        <f>VLOOKUP(B2,Artikelliste,2,FALSE)</f>
        <v>Bahia</v>
      </c>
    </row>
    <row r="5" spans="1:18" x14ac:dyDescent="0.2">
      <c r="A5" s="34" t="s">
        <v>3</v>
      </c>
      <c r="B5" s="35" t="s">
        <v>85</v>
      </c>
      <c r="C5" s="71" t="s">
        <v>12</v>
      </c>
      <c r="D5" s="71"/>
      <c r="E5" s="71" t="s">
        <v>17</v>
      </c>
      <c r="F5" s="71"/>
      <c r="G5" s="71" t="s">
        <v>74</v>
      </c>
      <c r="H5" s="71"/>
      <c r="I5" s="72" t="s">
        <v>16</v>
      </c>
      <c r="J5" s="72"/>
      <c r="K5" s="72"/>
    </row>
    <row r="6" spans="1:18" ht="15" x14ac:dyDescent="0.2">
      <c r="A6" s="36"/>
      <c r="B6" s="37"/>
      <c r="C6" s="2" t="s">
        <v>14</v>
      </c>
      <c r="D6" s="2" t="s">
        <v>15</v>
      </c>
      <c r="E6" s="2" t="s">
        <v>14</v>
      </c>
      <c r="F6" s="2" t="s">
        <v>15</v>
      </c>
      <c r="G6" s="2" t="s">
        <v>14</v>
      </c>
      <c r="H6" s="2" t="s">
        <v>15</v>
      </c>
      <c r="I6" s="2" t="s">
        <v>12</v>
      </c>
      <c r="J6" s="2" t="s">
        <v>17</v>
      </c>
      <c r="K6" s="2" t="s">
        <v>18</v>
      </c>
      <c r="P6" s="72" t="s">
        <v>16</v>
      </c>
      <c r="Q6" s="72"/>
      <c r="R6" s="72"/>
    </row>
    <row r="7" spans="1:18" ht="13.5" x14ac:dyDescent="0.25">
      <c r="A7" s="32" t="s">
        <v>75</v>
      </c>
      <c r="B7" s="32"/>
      <c r="C7" s="12"/>
      <c r="D7" s="13"/>
      <c r="E7" s="12"/>
      <c r="F7" s="13"/>
      <c r="G7" s="12"/>
      <c r="H7" s="13"/>
      <c r="I7" s="12"/>
      <c r="J7" s="14"/>
      <c r="K7" s="15"/>
      <c r="M7" s="2" t="s">
        <v>12</v>
      </c>
      <c r="N7" s="2" t="s">
        <v>17</v>
      </c>
      <c r="O7" s="2" t="s">
        <v>18</v>
      </c>
      <c r="P7" s="2" t="s">
        <v>12</v>
      </c>
      <c r="Q7" s="2" t="s">
        <v>17</v>
      </c>
      <c r="R7" s="2" t="s">
        <v>18</v>
      </c>
    </row>
    <row r="8" spans="1:18" ht="13.5" x14ac:dyDescent="0.25">
      <c r="A8" s="40" t="s">
        <v>42</v>
      </c>
      <c r="B8" s="41" t="s">
        <v>84</v>
      </c>
      <c r="C8" s="42">
        <v>4</v>
      </c>
      <c r="D8" s="5">
        <f t="shared" ref="D8:D18" si="0">IFERROR(INDEX(Materialliste,MATCH(A8,Materialbezeichnung,0),3),0)</f>
        <v>2.9</v>
      </c>
      <c r="E8" s="43">
        <v>0.5</v>
      </c>
      <c r="F8" s="5">
        <f>IF(ISBLANK(E8),0,(INDEX(Fertigungslöhne,MATCH($E$5,Fertigungstätigkeiten,0),4)))</f>
        <v>21</v>
      </c>
      <c r="G8" s="43">
        <v>0.1</v>
      </c>
      <c r="H8" s="5">
        <f>IFERROR(INDEX(Prozesskosten,MATCH(B8,Prozess,0),3),0)</f>
        <v>56</v>
      </c>
      <c r="I8" s="19">
        <f>C8*D8</f>
        <v>11.6</v>
      </c>
      <c r="J8" s="8">
        <f>E8*F8</f>
        <v>10.5</v>
      </c>
      <c r="K8" s="5">
        <f>G8*H8</f>
        <v>5.6000000000000005</v>
      </c>
      <c r="M8" s="10">
        <f>_xlfn.XLOOKUP(A8,Materialliste!$B$2:$B$17,Materialliste!$C$2:$C$17,0)</f>
        <v>2.9</v>
      </c>
      <c r="N8" s="10">
        <f>IF(ISNUMBER(E8),_xlfn.XLOOKUP($E$5,Fertigungslöhne!$C$2:$C$4,Fertigungslöhne!$D$2:$D$4,0),0)</f>
        <v>21</v>
      </c>
      <c r="O8" s="10">
        <f>_xlfn.XLOOKUP(B8,Prozesskosten!$B$2:$B$14,Prozesskosten!$C$2:$C$14,0)</f>
        <v>56</v>
      </c>
      <c r="P8" s="10">
        <f>M8*C8</f>
        <v>11.6</v>
      </c>
      <c r="Q8" s="10">
        <f>N8*E8</f>
        <v>10.5</v>
      </c>
      <c r="R8" s="10">
        <f>O8*G8</f>
        <v>5.6000000000000005</v>
      </c>
    </row>
    <row r="9" spans="1:18" ht="13.5" x14ac:dyDescent="0.25">
      <c r="A9" s="40" t="s">
        <v>6</v>
      </c>
      <c r="B9" s="41" t="s">
        <v>84</v>
      </c>
      <c r="C9" s="42">
        <v>1</v>
      </c>
      <c r="D9" s="5">
        <f t="shared" si="0"/>
        <v>9.8000000000000007</v>
      </c>
      <c r="E9" s="43">
        <v>0.75</v>
      </c>
      <c r="F9" s="5">
        <f t="shared" ref="F9:F18" si="1">IF(ISBLANK(E9),0,(INDEX(Fertigungslöhne,MATCH($E$5,Fertigungstätigkeiten,0),4)))</f>
        <v>21</v>
      </c>
      <c r="G9" s="43">
        <v>0.2</v>
      </c>
      <c r="H9" s="5">
        <f t="shared" ref="H9:H18" si="2">IFERROR(INDEX(Prozesskosten,MATCH(B9,Prozess,0),3),0)</f>
        <v>56</v>
      </c>
      <c r="I9" s="19">
        <f t="shared" ref="I9:I18" si="3">C9*D9</f>
        <v>9.8000000000000007</v>
      </c>
      <c r="J9" s="8">
        <f t="shared" ref="J9:J18" si="4">E9*F9</f>
        <v>15.75</v>
      </c>
      <c r="K9" s="5">
        <f t="shared" ref="K9:K18" si="5">G9*H9</f>
        <v>11.200000000000001</v>
      </c>
      <c r="M9" s="10">
        <f>_xlfn.XLOOKUP(A9,Materialliste!$B$2:$B$17,Materialliste!$C$2:$C$17,0)</f>
        <v>9.8000000000000007</v>
      </c>
      <c r="N9" s="10">
        <f>IF(ISNUMBER(E9),_xlfn.XLOOKUP($E$5,Fertigungslöhne!$C$2:$C$4,Fertigungslöhne!$D$2:$D$4,0),0)</f>
        <v>21</v>
      </c>
      <c r="O9" s="10">
        <f>_xlfn.XLOOKUP(B9,Prozesskosten!$B$2:$B$14,Prozesskosten!$C$2:$C$14,0)</f>
        <v>56</v>
      </c>
      <c r="P9" s="10">
        <f t="shared" ref="P9:P18" si="6">M9*C9</f>
        <v>9.8000000000000007</v>
      </c>
      <c r="Q9" s="10">
        <f t="shared" ref="Q9:Q18" si="7">N9*E9</f>
        <v>15.75</v>
      </c>
      <c r="R9" s="10">
        <f t="shared" ref="R9:R18" si="8">O9*G9</f>
        <v>11.200000000000001</v>
      </c>
    </row>
    <row r="10" spans="1:18" ht="13.5" x14ac:dyDescent="0.25">
      <c r="A10" s="40" t="s">
        <v>7</v>
      </c>
      <c r="B10" s="41" t="s">
        <v>83</v>
      </c>
      <c r="C10" s="42">
        <v>2</v>
      </c>
      <c r="D10" s="5">
        <f t="shared" si="0"/>
        <v>4.2</v>
      </c>
      <c r="E10" s="43">
        <v>1</v>
      </c>
      <c r="F10" s="5">
        <f t="shared" si="1"/>
        <v>21</v>
      </c>
      <c r="G10" s="43">
        <v>0.1</v>
      </c>
      <c r="H10" s="5">
        <f t="shared" si="2"/>
        <v>60</v>
      </c>
      <c r="I10" s="19">
        <f t="shared" si="3"/>
        <v>8.4</v>
      </c>
      <c r="J10" s="8">
        <f t="shared" si="4"/>
        <v>21</v>
      </c>
      <c r="K10" s="5">
        <f t="shared" si="5"/>
        <v>6</v>
      </c>
      <c r="M10" s="10">
        <f>_xlfn.XLOOKUP(A10,Materialliste!$B$2:$B$17,Materialliste!$C$2:$C$17,0)</f>
        <v>4.2</v>
      </c>
      <c r="N10" s="10">
        <f>IF(ISNUMBER(E10),_xlfn.XLOOKUP($E$5,Fertigungslöhne!$C$2:$C$4,Fertigungslöhne!$D$2:$D$4,0),0)</f>
        <v>21</v>
      </c>
      <c r="O10" s="10">
        <f>_xlfn.XLOOKUP(B10,Prozesskosten!$B$2:$B$14,Prozesskosten!$C$2:$C$14,0)</f>
        <v>60</v>
      </c>
      <c r="P10" s="10">
        <f t="shared" si="6"/>
        <v>8.4</v>
      </c>
      <c r="Q10" s="10">
        <f t="shared" si="7"/>
        <v>21</v>
      </c>
      <c r="R10" s="10">
        <f t="shared" si="8"/>
        <v>6</v>
      </c>
    </row>
    <row r="11" spans="1:18" x14ac:dyDescent="0.2">
      <c r="A11" s="40" t="s">
        <v>8</v>
      </c>
      <c r="B11" s="41" t="s">
        <v>84</v>
      </c>
      <c r="C11" s="42">
        <v>1</v>
      </c>
      <c r="D11" s="5">
        <f t="shared" si="0"/>
        <v>11</v>
      </c>
      <c r="E11" s="43">
        <v>0.5</v>
      </c>
      <c r="F11" s="5">
        <f t="shared" si="1"/>
        <v>21</v>
      </c>
      <c r="G11" s="43">
        <v>0.1</v>
      </c>
      <c r="H11" s="5">
        <f t="shared" si="2"/>
        <v>56</v>
      </c>
      <c r="I11" s="19">
        <f t="shared" si="3"/>
        <v>11</v>
      </c>
      <c r="J11" s="8">
        <f t="shared" si="4"/>
        <v>10.5</v>
      </c>
      <c r="K11" s="5">
        <f t="shared" si="5"/>
        <v>5.6000000000000005</v>
      </c>
      <c r="M11" s="10">
        <f>_xlfn.XLOOKUP(A11,Materialliste!$B$2:$B$17,Materialliste!$C$2:$C$17,0)</f>
        <v>11</v>
      </c>
      <c r="N11" s="10">
        <f>IF(ISNUMBER(E11),_xlfn.XLOOKUP($E$5,Fertigungslöhne!$C$2:$C$4,Fertigungslöhne!$D$2:$D$4,0),0)</f>
        <v>21</v>
      </c>
      <c r="O11" s="10">
        <f>_xlfn.XLOOKUP(B11,Prozesskosten!$B$2:$B$14,Prozesskosten!$C$2:$C$14,0)</f>
        <v>56</v>
      </c>
      <c r="P11" s="10">
        <f t="shared" si="6"/>
        <v>11</v>
      </c>
      <c r="Q11" s="10">
        <f t="shared" si="7"/>
        <v>10.5</v>
      </c>
      <c r="R11" s="10">
        <f t="shared" si="8"/>
        <v>5.6000000000000005</v>
      </c>
    </row>
    <row r="12" spans="1:18" x14ac:dyDescent="0.2">
      <c r="A12" s="40" t="s">
        <v>39</v>
      </c>
      <c r="B12" s="41" t="s">
        <v>84</v>
      </c>
      <c r="C12" s="42">
        <v>1</v>
      </c>
      <c r="D12" s="5">
        <f>IFERROR(INDEX(Materialliste,MATCH(A12,Materialbezeichnung,0),3),0)</f>
        <v>9.5</v>
      </c>
      <c r="E12" s="43">
        <v>0.75</v>
      </c>
      <c r="F12" s="5">
        <f t="shared" si="1"/>
        <v>21</v>
      </c>
      <c r="G12" s="43">
        <v>0.2</v>
      </c>
      <c r="H12" s="5">
        <f t="shared" si="2"/>
        <v>56</v>
      </c>
      <c r="I12" s="19">
        <f>C12*D12</f>
        <v>9.5</v>
      </c>
      <c r="J12" s="8">
        <f t="shared" si="4"/>
        <v>15.75</v>
      </c>
      <c r="K12" s="5">
        <f t="shared" si="5"/>
        <v>11.200000000000001</v>
      </c>
      <c r="M12" s="10">
        <f>_xlfn.XLOOKUP(A12,Materialliste!$B$2:$B$17,Materialliste!$C$2:$C$17,0)</f>
        <v>9.5</v>
      </c>
      <c r="N12" s="10">
        <f>IF(ISNUMBER(E12),_xlfn.XLOOKUP($E$5,Fertigungslöhne!$C$2:$C$4,Fertigungslöhne!$D$2:$D$4,0),0)</f>
        <v>21</v>
      </c>
      <c r="O12" s="10">
        <f>_xlfn.XLOOKUP(B12,Prozesskosten!$B$2:$B$14,Prozesskosten!$C$2:$C$14,0)</f>
        <v>56</v>
      </c>
      <c r="P12" s="10">
        <f t="shared" si="6"/>
        <v>9.5</v>
      </c>
      <c r="Q12" s="10">
        <f t="shared" si="7"/>
        <v>15.75</v>
      </c>
      <c r="R12" s="10">
        <f t="shared" si="8"/>
        <v>11.200000000000001</v>
      </c>
    </row>
    <row r="13" spans="1:18" ht="13.5" x14ac:dyDescent="0.25">
      <c r="A13" s="40"/>
      <c r="B13" s="41"/>
      <c r="C13" s="42"/>
      <c r="D13" s="5">
        <f>IFERROR(INDEX(Materialliste,MATCH(A13,Materialbezeichnung,0),3),0)</f>
        <v>0</v>
      </c>
      <c r="E13" s="43"/>
      <c r="F13" s="5">
        <f t="shared" si="1"/>
        <v>0</v>
      </c>
      <c r="G13" s="43"/>
      <c r="H13" s="5">
        <f t="shared" si="2"/>
        <v>0</v>
      </c>
      <c r="I13" s="19">
        <f t="shared" si="3"/>
        <v>0</v>
      </c>
      <c r="J13" s="8">
        <f t="shared" si="4"/>
        <v>0</v>
      </c>
      <c r="K13" s="5">
        <f t="shared" si="5"/>
        <v>0</v>
      </c>
      <c r="M13" s="10">
        <f>_xlfn.XLOOKUP(A13,Materialliste!$B$2:$B$17,Materialliste!$C$2:$C$17,0)</f>
        <v>0</v>
      </c>
      <c r="N13" s="10">
        <f>IF(ISNUMBER(E13),_xlfn.XLOOKUP($E$5,Fertigungslöhne!$C$2:$C$4,Fertigungslöhne!$D$2:$D$4,0),0)</f>
        <v>0</v>
      </c>
      <c r="O13" s="10">
        <f>_xlfn.XLOOKUP(B13,Prozesskosten!$B$2:$B$14,Prozesskosten!$C$2:$C$14,0)</f>
        <v>0</v>
      </c>
      <c r="P13" s="10">
        <f t="shared" si="6"/>
        <v>0</v>
      </c>
      <c r="Q13" s="10">
        <f t="shared" si="7"/>
        <v>0</v>
      </c>
      <c r="R13" s="10">
        <f t="shared" si="8"/>
        <v>0</v>
      </c>
    </row>
    <row r="14" spans="1:18" ht="13.5" x14ac:dyDescent="0.25">
      <c r="A14" s="40"/>
      <c r="B14" s="41"/>
      <c r="C14" s="42"/>
      <c r="D14" s="5">
        <f t="shared" si="0"/>
        <v>0</v>
      </c>
      <c r="E14" s="43"/>
      <c r="F14" s="5">
        <f t="shared" si="1"/>
        <v>0</v>
      </c>
      <c r="G14" s="43"/>
      <c r="H14" s="5">
        <f t="shared" si="2"/>
        <v>0</v>
      </c>
      <c r="I14" s="19">
        <f t="shared" si="3"/>
        <v>0</v>
      </c>
      <c r="J14" s="8">
        <f t="shared" si="4"/>
        <v>0</v>
      </c>
      <c r="K14" s="5">
        <f t="shared" si="5"/>
        <v>0</v>
      </c>
      <c r="M14" s="10">
        <f>_xlfn.XLOOKUP(A14,Materialliste!$B$2:$B$17,Materialliste!$C$2:$C$17,0)</f>
        <v>0</v>
      </c>
      <c r="N14" s="10">
        <f>IF(ISNUMBER(E14),_xlfn.XLOOKUP($E$5,Fertigungslöhne!$C$2:$C$4,Fertigungslöhne!$D$2:$D$4,0),0)</f>
        <v>0</v>
      </c>
      <c r="O14" s="10">
        <f>_xlfn.XLOOKUP(B14,Prozesskosten!$B$2:$B$14,Prozesskosten!$C$2:$C$14,0)</f>
        <v>0</v>
      </c>
      <c r="P14" s="10">
        <f t="shared" si="6"/>
        <v>0</v>
      </c>
      <c r="Q14" s="10">
        <f t="shared" si="7"/>
        <v>0</v>
      </c>
      <c r="R14" s="10">
        <f t="shared" si="8"/>
        <v>0</v>
      </c>
    </row>
    <row r="15" spans="1:18" ht="13.5" x14ac:dyDescent="0.25">
      <c r="A15" s="40"/>
      <c r="B15" s="41"/>
      <c r="C15" s="42"/>
      <c r="D15" s="5">
        <f t="shared" si="0"/>
        <v>0</v>
      </c>
      <c r="E15" s="43"/>
      <c r="F15" s="5">
        <f t="shared" si="1"/>
        <v>0</v>
      </c>
      <c r="G15" s="43"/>
      <c r="H15" s="5">
        <f t="shared" si="2"/>
        <v>0</v>
      </c>
      <c r="I15" s="19">
        <f t="shared" si="3"/>
        <v>0</v>
      </c>
      <c r="J15" s="8">
        <f t="shared" si="4"/>
        <v>0</v>
      </c>
      <c r="K15" s="5">
        <f t="shared" si="5"/>
        <v>0</v>
      </c>
      <c r="M15" s="10">
        <f>_xlfn.XLOOKUP(A15,Materialliste!$B$2:$B$17,Materialliste!$C$2:$C$17,0)</f>
        <v>0</v>
      </c>
      <c r="N15" s="10">
        <f>IF(ISNUMBER(E15),_xlfn.XLOOKUP($E$5,Fertigungslöhne!$C$2:$C$4,Fertigungslöhne!$D$2:$D$4,0),0)</f>
        <v>0</v>
      </c>
      <c r="O15" s="10">
        <f>_xlfn.XLOOKUP(B15,Prozesskosten!$B$2:$B$14,Prozesskosten!$C$2:$C$14,0)</f>
        <v>0</v>
      </c>
      <c r="P15" s="10">
        <f t="shared" si="6"/>
        <v>0</v>
      </c>
      <c r="Q15" s="10">
        <f t="shared" si="7"/>
        <v>0</v>
      </c>
      <c r="R15" s="10">
        <f t="shared" si="8"/>
        <v>0</v>
      </c>
    </row>
    <row r="16" spans="1:18" ht="13.5" x14ac:dyDescent="0.25">
      <c r="A16" s="40"/>
      <c r="B16" s="41"/>
      <c r="C16" s="42"/>
      <c r="D16" s="5">
        <f t="shared" si="0"/>
        <v>0</v>
      </c>
      <c r="E16" s="43"/>
      <c r="F16" s="5">
        <f t="shared" si="1"/>
        <v>0</v>
      </c>
      <c r="G16" s="43"/>
      <c r="H16" s="5">
        <f t="shared" si="2"/>
        <v>0</v>
      </c>
      <c r="I16" s="19">
        <f t="shared" si="3"/>
        <v>0</v>
      </c>
      <c r="J16" s="8">
        <f t="shared" si="4"/>
        <v>0</v>
      </c>
      <c r="K16" s="5">
        <f t="shared" si="5"/>
        <v>0</v>
      </c>
      <c r="M16" s="10">
        <f>_xlfn.XLOOKUP(A16,Materialliste!$B$2:$B$17,Materialliste!$C$2:$C$17,0)</f>
        <v>0</v>
      </c>
      <c r="N16" s="10">
        <f>IF(ISNUMBER(E16),_xlfn.XLOOKUP($E$5,Fertigungslöhne!$C$2:$C$4,Fertigungslöhne!$D$2:$D$4,0),0)</f>
        <v>0</v>
      </c>
      <c r="O16" s="10">
        <f>_xlfn.XLOOKUP(B16,Prozesskosten!$B$2:$B$14,Prozesskosten!$C$2:$C$14,0)</f>
        <v>0</v>
      </c>
      <c r="P16" s="10">
        <f t="shared" si="6"/>
        <v>0</v>
      </c>
      <c r="Q16" s="10">
        <f t="shared" si="7"/>
        <v>0</v>
      </c>
      <c r="R16" s="10">
        <f t="shared" si="8"/>
        <v>0</v>
      </c>
    </row>
    <row r="17" spans="1:18" ht="13.5" x14ac:dyDescent="0.25">
      <c r="A17" s="40"/>
      <c r="B17" s="41"/>
      <c r="C17" s="42"/>
      <c r="D17" s="5">
        <f t="shared" si="0"/>
        <v>0</v>
      </c>
      <c r="E17" s="43"/>
      <c r="F17" s="5">
        <f t="shared" si="1"/>
        <v>0</v>
      </c>
      <c r="G17" s="43"/>
      <c r="H17" s="5">
        <f t="shared" si="2"/>
        <v>0</v>
      </c>
      <c r="I17" s="19">
        <f t="shared" si="3"/>
        <v>0</v>
      </c>
      <c r="J17" s="8">
        <f t="shared" si="4"/>
        <v>0</v>
      </c>
      <c r="K17" s="5">
        <f t="shared" si="5"/>
        <v>0</v>
      </c>
      <c r="M17" s="10">
        <f>_xlfn.XLOOKUP(A17,Materialliste!$B$2:$B$17,Materialliste!$C$2:$C$17,0)</f>
        <v>0</v>
      </c>
      <c r="N17" s="10">
        <f>IF(ISNUMBER(E17),_xlfn.XLOOKUP($E$5,Fertigungslöhne!$C$2:$C$4,Fertigungslöhne!$D$2:$D$4,0),0)</f>
        <v>0</v>
      </c>
      <c r="O17" s="10">
        <f>_xlfn.XLOOKUP(B17,Prozesskosten!$B$2:$B$14,Prozesskosten!$C$2:$C$14,0)</f>
        <v>0</v>
      </c>
      <c r="P17" s="10">
        <f t="shared" si="6"/>
        <v>0</v>
      </c>
      <c r="Q17" s="10">
        <f t="shared" si="7"/>
        <v>0</v>
      </c>
      <c r="R17" s="10">
        <f t="shared" si="8"/>
        <v>0</v>
      </c>
    </row>
    <row r="18" spans="1:18" ht="13.5" x14ac:dyDescent="0.25">
      <c r="A18" s="40"/>
      <c r="B18" s="41"/>
      <c r="C18" s="42"/>
      <c r="D18" s="5">
        <f t="shared" si="0"/>
        <v>0</v>
      </c>
      <c r="E18" s="43"/>
      <c r="F18" s="5">
        <f t="shared" si="1"/>
        <v>0</v>
      </c>
      <c r="G18" s="43"/>
      <c r="H18" s="5">
        <f t="shared" si="2"/>
        <v>0</v>
      </c>
      <c r="I18" s="19">
        <f t="shared" si="3"/>
        <v>0</v>
      </c>
      <c r="J18" s="8">
        <f t="shared" si="4"/>
        <v>0</v>
      </c>
      <c r="K18" s="5">
        <f t="shared" si="5"/>
        <v>0</v>
      </c>
      <c r="M18" s="10">
        <f>_xlfn.XLOOKUP(A18,Materialliste!$B$2:$B$17,Materialliste!$C$2:$C$17,0)</f>
        <v>0</v>
      </c>
      <c r="N18" s="10">
        <f>IF(ISNUMBER(E18),_xlfn.XLOOKUP($E$5,Fertigungslöhne!$C$2:$C$4,Fertigungslöhne!$D$2:$D$4,0),0)</f>
        <v>0</v>
      </c>
      <c r="O18" s="10">
        <f>_xlfn.XLOOKUP(B18,Prozesskosten!$B$2:$B$14,Prozesskosten!$C$2:$C$14,0)</f>
        <v>0</v>
      </c>
      <c r="P18" s="10">
        <f t="shared" si="6"/>
        <v>0</v>
      </c>
      <c r="Q18" s="10">
        <f t="shared" si="7"/>
        <v>0</v>
      </c>
      <c r="R18" s="10">
        <f t="shared" si="8"/>
        <v>0</v>
      </c>
    </row>
    <row r="19" spans="1:18" ht="13.5" x14ac:dyDescent="0.25">
      <c r="A19" s="32" t="s">
        <v>76</v>
      </c>
      <c r="B19" s="38"/>
      <c r="C19" s="16"/>
      <c r="D19" s="17"/>
      <c r="E19" s="16"/>
      <c r="F19" s="17"/>
      <c r="G19" s="16"/>
      <c r="H19" s="17"/>
      <c r="I19" s="20"/>
      <c r="J19" s="18"/>
      <c r="K19" s="17"/>
    </row>
    <row r="20" spans="1:18" ht="13.5" x14ac:dyDescent="0.25">
      <c r="A20" s="40" t="s">
        <v>9</v>
      </c>
      <c r="B20" s="11"/>
      <c r="C20" s="42">
        <v>16</v>
      </c>
      <c r="D20" s="5">
        <f t="shared" ref="D20:D27" si="9">IFERROR(INDEX(Materialliste,MATCH(A20,Materialbezeichnung,0),3),0)</f>
        <v>0.03</v>
      </c>
      <c r="E20" s="33"/>
      <c r="F20" s="5"/>
      <c r="G20" s="4"/>
      <c r="H20" s="5"/>
      <c r="I20" s="19">
        <f>C20*D20</f>
        <v>0.48</v>
      </c>
      <c r="J20" s="8">
        <f>E20*F20</f>
        <v>0</v>
      </c>
      <c r="K20" s="5">
        <f>G20*H20</f>
        <v>0</v>
      </c>
    </row>
    <row r="21" spans="1:18" x14ac:dyDescent="0.2">
      <c r="A21" s="40" t="s">
        <v>10</v>
      </c>
      <c r="B21" s="11"/>
      <c r="C21" s="42">
        <v>24</v>
      </c>
      <c r="D21" s="5">
        <f t="shared" si="9"/>
        <v>7.0000000000000007E-2</v>
      </c>
      <c r="E21" s="33"/>
      <c r="F21" s="5"/>
      <c r="G21" s="4"/>
      <c r="H21" s="5"/>
      <c r="I21" s="19">
        <f t="shared" ref="I21:I27" si="10">C21*D21</f>
        <v>1.6800000000000002</v>
      </c>
      <c r="J21" s="8">
        <f t="shared" ref="J21:J27" si="11">E21*F21</f>
        <v>0</v>
      </c>
      <c r="K21" s="5">
        <f t="shared" ref="K21:K27" si="12">G21*H21</f>
        <v>0</v>
      </c>
    </row>
    <row r="22" spans="1:18" ht="13.5" x14ac:dyDescent="0.25">
      <c r="A22" s="40" t="s">
        <v>11</v>
      </c>
      <c r="B22" s="11"/>
      <c r="C22" s="42">
        <v>2</v>
      </c>
      <c r="D22" s="5">
        <f t="shared" si="9"/>
        <v>2.8</v>
      </c>
      <c r="E22" s="33"/>
      <c r="F22" s="5"/>
      <c r="G22" s="4"/>
      <c r="H22" s="5"/>
      <c r="I22" s="19">
        <f t="shared" si="10"/>
        <v>5.6</v>
      </c>
      <c r="J22" s="8">
        <f t="shared" si="11"/>
        <v>0</v>
      </c>
      <c r="K22" s="5">
        <f t="shared" si="12"/>
        <v>0</v>
      </c>
    </row>
    <row r="23" spans="1:18" ht="13.5" x14ac:dyDescent="0.25">
      <c r="A23" s="40"/>
      <c r="B23" s="11"/>
      <c r="C23" s="42"/>
      <c r="D23" s="5">
        <f t="shared" si="9"/>
        <v>0</v>
      </c>
      <c r="E23" s="33"/>
      <c r="F23" s="5"/>
      <c r="G23" s="4"/>
      <c r="H23" s="5"/>
      <c r="I23" s="19">
        <f t="shared" si="10"/>
        <v>0</v>
      </c>
      <c r="J23" s="8">
        <f t="shared" si="11"/>
        <v>0</v>
      </c>
      <c r="K23" s="5">
        <f t="shared" si="12"/>
        <v>0</v>
      </c>
    </row>
    <row r="24" spans="1:18" ht="13.5" x14ac:dyDescent="0.25">
      <c r="A24" s="40"/>
      <c r="B24" s="11"/>
      <c r="C24" s="42"/>
      <c r="D24" s="5">
        <f t="shared" si="9"/>
        <v>0</v>
      </c>
      <c r="E24" s="33"/>
      <c r="F24" s="5"/>
      <c r="G24" s="4"/>
      <c r="H24" s="5"/>
      <c r="I24" s="19">
        <f t="shared" si="10"/>
        <v>0</v>
      </c>
      <c r="J24" s="8">
        <f t="shared" si="11"/>
        <v>0</v>
      </c>
      <c r="K24" s="5">
        <f t="shared" si="12"/>
        <v>0</v>
      </c>
    </row>
    <row r="25" spans="1:18" ht="13.5" x14ac:dyDescent="0.25">
      <c r="A25" s="40"/>
      <c r="B25" s="11"/>
      <c r="C25" s="42"/>
      <c r="D25" s="5">
        <f t="shared" si="9"/>
        <v>0</v>
      </c>
      <c r="E25" s="33"/>
      <c r="F25" s="5"/>
      <c r="G25" s="4"/>
      <c r="H25" s="5"/>
      <c r="I25" s="19">
        <f t="shared" si="10"/>
        <v>0</v>
      </c>
      <c r="J25" s="8">
        <f t="shared" si="11"/>
        <v>0</v>
      </c>
      <c r="K25" s="5">
        <f t="shared" si="12"/>
        <v>0</v>
      </c>
    </row>
    <row r="26" spans="1:18" ht="13.5" x14ac:dyDescent="0.25">
      <c r="A26" s="40"/>
      <c r="B26" s="11"/>
      <c r="C26" s="42"/>
      <c r="D26" s="5">
        <f t="shared" si="9"/>
        <v>0</v>
      </c>
      <c r="E26" s="33"/>
      <c r="F26" s="5"/>
      <c r="G26" s="4"/>
      <c r="H26" s="5"/>
      <c r="I26" s="19">
        <f t="shared" si="10"/>
        <v>0</v>
      </c>
      <c r="J26" s="8">
        <f t="shared" si="11"/>
        <v>0</v>
      </c>
      <c r="K26" s="5">
        <f t="shared" si="12"/>
        <v>0</v>
      </c>
    </row>
    <row r="27" spans="1:18" ht="13.5" x14ac:dyDescent="0.25">
      <c r="A27" s="40"/>
      <c r="B27" s="11"/>
      <c r="C27" s="42"/>
      <c r="D27" s="5">
        <f t="shared" si="9"/>
        <v>0</v>
      </c>
      <c r="E27" s="33"/>
      <c r="F27" s="5"/>
      <c r="G27" s="4"/>
      <c r="H27" s="5"/>
      <c r="I27" s="19">
        <f t="shared" si="10"/>
        <v>0</v>
      </c>
      <c r="J27" s="8">
        <f t="shared" si="11"/>
        <v>0</v>
      </c>
      <c r="K27" s="5">
        <f t="shared" si="12"/>
        <v>0</v>
      </c>
    </row>
    <row r="28" spans="1:18" x14ac:dyDescent="0.2">
      <c r="A28" s="25" t="s">
        <v>80</v>
      </c>
      <c r="B28" s="39"/>
      <c r="C28" s="25"/>
      <c r="D28" s="26"/>
      <c r="E28" s="25"/>
      <c r="F28" s="26"/>
      <c r="G28" s="25"/>
      <c r="H28" s="26"/>
      <c r="I28" s="27">
        <f>SUM(I8:I27)</f>
        <v>58.059999999999995</v>
      </c>
      <c r="J28" s="28">
        <f t="shared" ref="J28:K28" si="13">SUM(J8:J27)</f>
        <v>73.5</v>
      </c>
      <c r="K28" s="29">
        <f t="shared" si="13"/>
        <v>39.6</v>
      </c>
    </row>
    <row r="29" spans="1:18" ht="13.5" x14ac:dyDescent="0.25">
      <c r="A29" s="32" t="s">
        <v>17</v>
      </c>
      <c r="B29" s="38"/>
      <c r="C29" s="16"/>
      <c r="D29" s="17"/>
      <c r="E29" s="16"/>
      <c r="F29" s="17"/>
      <c r="G29" s="16"/>
      <c r="H29" s="17"/>
      <c r="I29" s="20"/>
      <c r="J29" s="18"/>
      <c r="K29" s="17"/>
    </row>
    <row r="30" spans="1:18" ht="13.5" x14ac:dyDescent="0.25">
      <c r="A30" s="40" t="s">
        <v>79</v>
      </c>
      <c r="B30" s="11"/>
      <c r="C30" s="4"/>
      <c r="D30" s="5"/>
      <c r="E30" s="43">
        <v>0.5</v>
      </c>
      <c r="F30" s="5">
        <f>IFERROR(INDEX(Fertigungslöhne,MATCH(A30,Fertigungstätigkeiten,0),4),0)</f>
        <v>17.5</v>
      </c>
      <c r="G30" s="43">
        <v>0.1</v>
      </c>
      <c r="H30" s="5">
        <f>IFERROR(INDEX(Prozesskosten,MATCH(A30,Prozess,0),3),0)</f>
        <v>48</v>
      </c>
      <c r="I30" s="19"/>
      <c r="J30" s="8">
        <f t="shared" ref="J30:J33" si="14">E30*F30</f>
        <v>8.75</v>
      </c>
      <c r="K30" s="5">
        <f t="shared" ref="K30:K33" si="15">G30*H30</f>
        <v>4.8000000000000007</v>
      </c>
    </row>
    <row r="31" spans="1:18" ht="13.5" x14ac:dyDescent="0.25">
      <c r="A31" s="40"/>
      <c r="B31" s="11"/>
      <c r="C31" s="4"/>
      <c r="D31" s="5"/>
      <c r="E31" s="43"/>
      <c r="F31" s="5">
        <f>IFERROR(INDEX(Fertigungslöhne,MATCH(A31,Fertigungstätigkeiten,0),4),0)</f>
        <v>0</v>
      </c>
      <c r="G31" s="43"/>
      <c r="H31" s="5">
        <f>IFERROR(INDEX(Prozesskosten,MATCH(A31,Prozess,0),3),0)</f>
        <v>0</v>
      </c>
      <c r="I31" s="19"/>
      <c r="J31" s="8">
        <f t="shared" si="14"/>
        <v>0</v>
      </c>
      <c r="K31" s="5">
        <f t="shared" si="15"/>
        <v>0</v>
      </c>
    </row>
    <row r="32" spans="1:18" ht="13.5" x14ac:dyDescent="0.25">
      <c r="A32" s="40"/>
      <c r="B32" s="11"/>
      <c r="C32" s="4"/>
      <c r="D32" s="5"/>
      <c r="E32" s="43"/>
      <c r="F32" s="5">
        <f>IFERROR(INDEX(Fertigungslöhne,MATCH(A32,Fertigungstätigkeiten,0),4),0)</f>
        <v>0</v>
      </c>
      <c r="G32" s="43"/>
      <c r="H32" s="5">
        <f>IFERROR(INDEX(Prozesskosten,MATCH(A32,Prozess,0),3),0)</f>
        <v>0</v>
      </c>
      <c r="I32" s="19"/>
      <c r="J32" s="8">
        <f t="shared" si="14"/>
        <v>0</v>
      </c>
      <c r="K32" s="5">
        <f t="shared" si="15"/>
        <v>0</v>
      </c>
    </row>
    <row r="33" spans="1:11" ht="13.5" x14ac:dyDescent="0.25">
      <c r="A33" s="40"/>
      <c r="B33" s="11"/>
      <c r="C33" s="6"/>
      <c r="D33" s="7"/>
      <c r="E33" s="44"/>
      <c r="F33" s="7">
        <f>IFERROR(INDEX(Fertigungslöhne,MATCH(A33,Fertigungstätigkeiten,0),4),0)</f>
        <v>0</v>
      </c>
      <c r="G33" s="44"/>
      <c r="H33" s="7">
        <f>IFERROR(INDEX(Prozesskosten,MATCH(A33,Prozess,0),3),0)</f>
        <v>0</v>
      </c>
      <c r="I33" s="21"/>
      <c r="J33" s="9">
        <f t="shared" si="14"/>
        <v>0</v>
      </c>
      <c r="K33" s="7">
        <f t="shared" si="15"/>
        <v>0</v>
      </c>
    </row>
    <row r="34" spans="1:11" ht="13.5" x14ac:dyDescent="0.25">
      <c r="A34" s="25" t="s">
        <v>77</v>
      </c>
      <c r="B34" s="25"/>
      <c r="C34" s="25"/>
      <c r="D34" s="30"/>
      <c r="E34" s="25"/>
      <c r="F34" s="30"/>
      <c r="G34" s="25"/>
      <c r="H34" s="30"/>
      <c r="I34" s="31"/>
      <c r="J34" s="31">
        <f>SUM(J30:J33)</f>
        <v>8.75</v>
      </c>
      <c r="K34" s="31">
        <f>SUM(K30:K33)</f>
        <v>4.8000000000000007</v>
      </c>
    </row>
    <row r="35" spans="1:11" ht="13.5" x14ac:dyDescent="0.25">
      <c r="A35" s="22" t="s">
        <v>78</v>
      </c>
      <c r="B35" s="22"/>
      <c r="C35" s="22"/>
      <c r="D35" s="23"/>
      <c r="E35" s="22"/>
      <c r="F35" s="23"/>
      <c r="G35" s="22"/>
      <c r="H35" s="23"/>
      <c r="I35" s="24"/>
      <c r="J35" s="24"/>
      <c r="K35" s="24">
        <f>SUM(I28:K28)+SUM(J34:K34)</f>
        <v>184.71</v>
      </c>
    </row>
  </sheetData>
  <mergeCells count="5">
    <mergeCell ref="C5:D5"/>
    <mergeCell ref="E5:F5"/>
    <mergeCell ref="G5:H5"/>
    <mergeCell ref="I5:K5"/>
    <mergeCell ref="P6:R6"/>
  </mergeCells>
  <dataValidations count="4">
    <dataValidation type="list" allowBlank="1" showInputMessage="1" showErrorMessage="1" sqref="B2">
      <formula1>ArtikelID</formula1>
    </dataValidation>
    <dataValidation type="list" allowBlank="1" showInputMessage="1" showErrorMessage="1" sqref="A8:A18 A20:A27">
      <formula1>Materialbezeichnung</formula1>
    </dataValidation>
    <dataValidation type="list" allowBlank="1" showInputMessage="1" showErrorMessage="1" sqref="B8:B18">
      <formula1>Prozess</formula1>
    </dataValidation>
    <dataValidation type="list" allowBlank="1" showInputMessage="1" showErrorMessage="1" sqref="A30:A33">
      <formula1>Fertigungstätigkeiten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F1" zoomScale="90" zoomScaleNormal="90" workbookViewId="0">
      <selection activeCell="J2" sqref="J2"/>
    </sheetView>
  </sheetViews>
  <sheetFormatPr baseColWidth="10" defaultColWidth="11.42578125" defaultRowHeight="14.25" x14ac:dyDescent="0.2"/>
  <cols>
    <col min="1" max="2" width="14" style="1" bestFit="1" customWidth="1"/>
    <col min="3" max="3" width="12.85546875" style="1" bestFit="1" customWidth="1"/>
    <col min="4" max="4" width="16.85546875" style="1" bestFit="1" customWidth="1"/>
    <col min="5" max="5" width="9" style="1" bestFit="1" customWidth="1"/>
    <col min="6" max="6" width="20.7109375" style="1" bestFit="1" customWidth="1"/>
    <col min="7" max="7" width="15.42578125" style="1" bestFit="1" customWidth="1"/>
    <col min="8" max="8" width="14.28515625" style="1" bestFit="1" customWidth="1"/>
    <col min="9" max="9" width="19.7109375" style="1" bestFit="1" customWidth="1"/>
    <col min="10" max="10" width="23.5703125" style="1" bestFit="1" customWidth="1"/>
    <col min="11" max="11" width="15.85546875" style="1" customWidth="1"/>
    <col min="12" max="12" width="34.42578125" style="1" customWidth="1"/>
    <col min="13" max="16384" width="11.42578125" style="1"/>
  </cols>
  <sheetData>
    <row r="1" spans="1:12" x14ac:dyDescent="0.2">
      <c r="A1" s="3" t="s">
        <v>87</v>
      </c>
      <c r="B1" s="3" t="s">
        <v>86</v>
      </c>
      <c r="C1" s="3" t="s">
        <v>1</v>
      </c>
      <c r="D1" s="3" t="s">
        <v>88</v>
      </c>
      <c r="E1" s="3" t="s">
        <v>89</v>
      </c>
      <c r="F1" s="3" t="s">
        <v>90</v>
      </c>
      <c r="G1" s="3" t="s">
        <v>98</v>
      </c>
      <c r="H1" s="3" t="s">
        <v>99</v>
      </c>
      <c r="I1" s="3" t="s">
        <v>91</v>
      </c>
      <c r="J1" s="3" t="s">
        <v>73</v>
      </c>
      <c r="K1" s="3" t="s">
        <v>100</v>
      </c>
      <c r="L1" s="68" t="s">
        <v>132</v>
      </c>
    </row>
    <row r="2" spans="1:12" ht="13.5" x14ac:dyDescent="0.25">
      <c r="A2" s="1" t="s">
        <v>92</v>
      </c>
      <c r="B2" s="1">
        <v>72139</v>
      </c>
      <c r="C2" s="1" t="s">
        <v>68</v>
      </c>
      <c r="D2" s="45">
        <v>42626</v>
      </c>
      <c r="E2" s="1">
        <v>7</v>
      </c>
      <c r="F2" s="10">
        <f>VLOOKUP(C2,Artikelliste,5,FALSE)*E2</f>
        <v>2448.6</v>
      </c>
      <c r="G2" s="46">
        <v>0.02</v>
      </c>
      <c r="H2" s="10">
        <f>F2*G2</f>
        <v>48.972000000000001</v>
      </c>
      <c r="I2" s="10">
        <f>F2-H2</f>
        <v>2399.6279999999997</v>
      </c>
      <c r="J2" s="10">
        <f t="shared" ref="J2:J18" si="0">VLOOKUP(C2,Artikelliste,4,FALSE)*E2</f>
        <v>1292.97</v>
      </c>
      <c r="K2" s="10">
        <f>I2-J2</f>
        <v>1106.6579999999997</v>
      </c>
      <c r="L2" s="10">
        <f>_xlfn.XLOOKUP(C2,Artikelliste!$A$2:$A$6,Artikelliste!$D$2:$D$6)*E2</f>
        <v>1292.97</v>
      </c>
    </row>
    <row r="3" spans="1:12" ht="13.5" x14ac:dyDescent="0.25">
      <c r="A3" s="1" t="s">
        <v>92</v>
      </c>
      <c r="B3" s="1">
        <v>72139</v>
      </c>
      <c r="C3" s="1" t="s">
        <v>69</v>
      </c>
      <c r="D3" s="45">
        <v>42626</v>
      </c>
      <c r="E3" s="1">
        <v>12</v>
      </c>
      <c r="F3" s="10">
        <f t="shared" ref="F3:F18" si="1">VLOOKUP(C3,Artikelliste,5,FALSE)*E3</f>
        <v>3480</v>
      </c>
      <c r="G3" s="46">
        <v>0.02</v>
      </c>
      <c r="H3" s="10">
        <f t="shared" ref="H3:H18" si="2">F3*G3</f>
        <v>69.600000000000009</v>
      </c>
      <c r="I3" s="10">
        <f t="shared" ref="I3:I18" si="3">F3-H3</f>
        <v>3410.4</v>
      </c>
      <c r="J3" s="10">
        <f t="shared" si="0"/>
        <v>1492.32</v>
      </c>
      <c r="K3" s="10">
        <f t="shared" ref="K3:K18" si="4">I3-J3</f>
        <v>1918.0800000000002</v>
      </c>
      <c r="L3" s="10">
        <f>_xlfn.XLOOKUP(C3,Artikelliste!$A$2:$A$6,Artikelliste!$D$2:$D$6)*E3</f>
        <v>1492.32</v>
      </c>
    </row>
    <row r="4" spans="1:12" ht="13.5" x14ac:dyDescent="0.25">
      <c r="A4" s="1" t="s">
        <v>92</v>
      </c>
      <c r="B4" s="1">
        <v>72139</v>
      </c>
      <c r="C4" s="1" t="s">
        <v>70</v>
      </c>
      <c r="D4" s="45">
        <v>42626</v>
      </c>
      <c r="E4" s="1">
        <v>3</v>
      </c>
      <c r="F4" s="10">
        <f t="shared" si="1"/>
        <v>1649.6999999999998</v>
      </c>
      <c r="G4" s="46">
        <v>0.02</v>
      </c>
      <c r="H4" s="10">
        <f t="shared" si="2"/>
        <v>32.994</v>
      </c>
      <c r="I4" s="10">
        <f t="shared" si="3"/>
        <v>1616.7059999999999</v>
      </c>
      <c r="J4" s="10">
        <f t="shared" si="0"/>
        <v>858.78</v>
      </c>
      <c r="K4" s="10">
        <f t="shared" si="4"/>
        <v>757.92599999999993</v>
      </c>
      <c r="L4" s="10">
        <f>_xlfn.XLOOKUP(C4,Artikelliste!$A$2:$A$6,Artikelliste!$D$2:$D$6)*E4</f>
        <v>858.78</v>
      </c>
    </row>
    <row r="5" spans="1:12" ht="13.5" x14ac:dyDescent="0.25">
      <c r="A5" s="1" t="s">
        <v>93</v>
      </c>
      <c r="B5" s="1">
        <v>51299</v>
      </c>
      <c r="C5" s="1" t="s">
        <v>71</v>
      </c>
      <c r="D5" s="45">
        <v>42658</v>
      </c>
      <c r="E5" s="1">
        <v>5</v>
      </c>
      <c r="F5" s="10">
        <f t="shared" si="1"/>
        <v>3374.5</v>
      </c>
      <c r="G5" s="46">
        <v>0.03</v>
      </c>
      <c r="H5" s="10">
        <f t="shared" si="2"/>
        <v>101.235</v>
      </c>
      <c r="I5" s="10">
        <f t="shared" si="3"/>
        <v>3273.2649999999999</v>
      </c>
      <c r="J5" s="10">
        <f t="shared" si="0"/>
        <v>1564.6000000000001</v>
      </c>
      <c r="K5" s="10">
        <f t="shared" si="4"/>
        <v>1708.6649999999997</v>
      </c>
      <c r="L5" s="10">
        <f>_xlfn.XLOOKUP(C5,Artikelliste!$A$2:$A$6,Artikelliste!$D$2:$D$6)*E5</f>
        <v>1564.6000000000001</v>
      </c>
    </row>
    <row r="6" spans="1:12" ht="13.5" x14ac:dyDescent="0.25">
      <c r="A6" s="1" t="s">
        <v>93</v>
      </c>
      <c r="B6" s="1">
        <v>51299</v>
      </c>
      <c r="C6" s="1" t="s">
        <v>72</v>
      </c>
      <c r="D6" s="45">
        <v>42658</v>
      </c>
      <c r="E6" s="1">
        <v>15</v>
      </c>
      <c r="F6" s="10">
        <f t="shared" si="1"/>
        <v>7873.5</v>
      </c>
      <c r="G6" s="46">
        <v>0.03</v>
      </c>
      <c r="H6" s="10">
        <f t="shared" si="2"/>
        <v>236.20499999999998</v>
      </c>
      <c r="I6" s="10">
        <f t="shared" si="3"/>
        <v>7637.2950000000001</v>
      </c>
      <c r="J6" s="10">
        <f t="shared" si="0"/>
        <v>3777.4500000000003</v>
      </c>
      <c r="K6" s="10">
        <f t="shared" si="4"/>
        <v>3859.8449999999998</v>
      </c>
      <c r="L6" s="10">
        <f>_xlfn.XLOOKUP(C6,Artikelliste!$A$2:$A$6,Artikelliste!$D$2:$D$6)*E6</f>
        <v>3777.4500000000003</v>
      </c>
    </row>
    <row r="7" spans="1:12" ht="13.5" x14ac:dyDescent="0.25">
      <c r="A7" s="1" t="s">
        <v>94</v>
      </c>
      <c r="B7" s="1">
        <v>51299</v>
      </c>
      <c r="C7" s="1" t="s">
        <v>68</v>
      </c>
      <c r="D7" s="45">
        <v>42658</v>
      </c>
      <c r="E7" s="1">
        <v>15</v>
      </c>
      <c r="F7" s="10">
        <f t="shared" si="1"/>
        <v>5247</v>
      </c>
      <c r="G7" s="46">
        <v>0.03</v>
      </c>
      <c r="H7" s="10">
        <f t="shared" si="2"/>
        <v>157.41</v>
      </c>
      <c r="I7" s="10">
        <f t="shared" si="3"/>
        <v>5089.59</v>
      </c>
      <c r="J7" s="10">
        <f t="shared" si="0"/>
        <v>2770.65</v>
      </c>
      <c r="K7" s="10">
        <f t="shared" si="4"/>
        <v>2318.94</v>
      </c>
      <c r="L7" s="10">
        <f>_xlfn.XLOOKUP(C7,Artikelliste!$A$2:$A$6,Artikelliste!$D$2:$D$6)*E7</f>
        <v>2770.65</v>
      </c>
    </row>
    <row r="8" spans="1:12" ht="13.5" x14ac:dyDescent="0.25">
      <c r="A8" s="1" t="s">
        <v>94</v>
      </c>
      <c r="B8" s="1">
        <v>51299</v>
      </c>
      <c r="C8" s="1" t="s">
        <v>70</v>
      </c>
      <c r="D8" s="45">
        <v>42658</v>
      </c>
      <c r="E8" s="1">
        <v>10</v>
      </c>
      <c r="F8" s="10">
        <f t="shared" si="1"/>
        <v>5499</v>
      </c>
      <c r="G8" s="46">
        <v>0.03</v>
      </c>
      <c r="H8" s="10">
        <f t="shared" si="2"/>
        <v>164.97</v>
      </c>
      <c r="I8" s="10">
        <f t="shared" si="3"/>
        <v>5334.03</v>
      </c>
      <c r="J8" s="10">
        <f t="shared" si="0"/>
        <v>2862.6</v>
      </c>
      <c r="K8" s="10">
        <f t="shared" si="4"/>
        <v>2471.4299999999998</v>
      </c>
      <c r="L8" s="10">
        <f>_xlfn.XLOOKUP(C8,Artikelliste!$A$2:$A$6,Artikelliste!$D$2:$D$6)*E8</f>
        <v>2862.6</v>
      </c>
    </row>
    <row r="9" spans="1:12" ht="13.5" x14ac:dyDescent="0.25">
      <c r="A9" s="1" t="s">
        <v>94</v>
      </c>
      <c r="B9" s="1">
        <v>51299</v>
      </c>
      <c r="C9" s="1" t="s">
        <v>71</v>
      </c>
      <c r="D9" s="45">
        <v>42658</v>
      </c>
      <c r="E9" s="1">
        <v>4</v>
      </c>
      <c r="F9" s="10">
        <f t="shared" si="1"/>
        <v>2699.6</v>
      </c>
      <c r="G9" s="46">
        <v>0.03</v>
      </c>
      <c r="H9" s="10">
        <f t="shared" si="2"/>
        <v>80.988</v>
      </c>
      <c r="I9" s="10">
        <f t="shared" si="3"/>
        <v>2618.6120000000001</v>
      </c>
      <c r="J9" s="10">
        <f t="shared" si="0"/>
        <v>1251.68</v>
      </c>
      <c r="K9" s="10">
        <f t="shared" si="4"/>
        <v>1366.932</v>
      </c>
      <c r="L9" s="10">
        <f>_xlfn.XLOOKUP(C9,Artikelliste!$A$2:$A$6,Artikelliste!$D$2:$D$6)*E9</f>
        <v>1251.68</v>
      </c>
    </row>
    <row r="10" spans="1:12" ht="13.5" x14ac:dyDescent="0.25">
      <c r="A10" s="1" t="s">
        <v>94</v>
      </c>
      <c r="B10" s="1">
        <v>51299</v>
      </c>
      <c r="C10" s="1" t="s">
        <v>72</v>
      </c>
      <c r="D10" s="45">
        <v>42658</v>
      </c>
      <c r="E10" s="1">
        <v>4</v>
      </c>
      <c r="F10" s="10">
        <f t="shared" si="1"/>
        <v>2099.6</v>
      </c>
      <c r="G10" s="46">
        <v>0.03</v>
      </c>
      <c r="H10" s="10">
        <f t="shared" si="2"/>
        <v>62.987999999999992</v>
      </c>
      <c r="I10" s="10">
        <f t="shared" si="3"/>
        <v>2036.6119999999999</v>
      </c>
      <c r="J10" s="10">
        <f t="shared" si="0"/>
        <v>1007.32</v>
      </c>
      <c r="K10" s="10">
        <f t="shared" si="4"/>
        <v>1029.2919999999999</v>
      </c>
      <c r="L10" s="10">
        <f>_xlfn.XLOOKUP(C10,Artikelliste!$A$2:$A$6,Artikelliste!$D$2:$D$6)*E10</f>
        <v>1007.32</v>
      </c>
    </row>
    <row r="11" spans="1:12" ht="13.5" x14ac:dyDescent="0.25">
      <c r="A11" s="1" t="s">
        <v>95</v>
      </c>
      <c r="B11" s="1">
        <v>32907</v>
      </c>
      <c r="C11" s="1" t="s">
        <v>69</v>
      </c>
      <c r="D11" s="45">
        <v>42664</v>
      </c>
      <c r="E11" s="1">
        <v>24</v>
      </c>
      <c r="F11" s="10">
        <f t="shared" si="1"/>
        <v>6960</v>
      </c>
      <c r="G11" s="46">
        <v>7.0000000000000007E-2</v>
      </c>
      <c r="H11" s="10">
        <f t="shared" si="2"/>
        <v>487.20000000000005</v>
      </c>
      <c r="I11" s="10">
        <f t="shared" si="3"/>
        <v>6472.8</v>
      </c>
      <c r="J11" s="10">
        <f t="shared" si="0"/>
        <v>2984.64</v>
      </c>
      <c r="K11" s="10">
        <f t="shared" si="4"/>
        <v>3488.1600000000003</v>
      </c>
      <c r="L11" s="10">
        <f>_xlfn.XLOOKUP(C11,Artikelliste!$A$2:$A$6,Artikelliste!$D$2:$D$6)*E11</f>
        <v>2984.64</v>
      </c>
    </row>
    <row r="12" spans="1:12" ht="13.5" x14ac:dyDescent="0.25">
      <c r="A12" s="1" t="s">
        <v>95</v>
      </c>
      <c r="B12" s="1">
        <v>32907</v>
      </c>
      <c r="C12" s="1" t="s">
        <v>72</v>
      </c>
      <c r="D12" s="45">
        <v>42664</v>
      </c>
      <c r="E12" s="1">
        <v>12</v>
      </c>
      <c r="F12" s="10">
        <f t="shared" si="1"/>
        <v>6298.7999999999993</v>
      </c>
      <c r="G12" s="46">
        <v>7.0000000000000007E-2</v>
      </c>
      <c r="H12" s="10">
        <f t="shared" si="2"/>
        <v>440.916</v>
      </c>
      <c r="I12" s="10">
        <f t="shared" si="3"/>
        <v>5857.8839999999991</v>
      </c>
      <c r="J12" s="10">
        <f t="shared" si="0"/>
        <v>3021.96</v>
      </c>
      <c r="K12" s="10">
        <f t="shared" si="4"/>
        <v>2835.9239999999991</v>
      </c>
      <c r="L12" s="10">
        <f>_xlfn.XLOOKUP(C12,Artikelliste!$A$2:$A$6,Artikelliste!$D$2:$D$6)*E12</f>
        <v>3021.96</v>
      </c>
    </row>
    <row r="13" spans="1:12" ht="13.5" x14ac:dyDescent="0.25">
      <c r="A13" s="1" t="s">
        <v>95</v>
      </c>
      <c r="B13" s="1">
        <v>32907</v>
      </c>
      <c r="C13" s="1" t="s">
        <v>69</v>
      </c>
      <c r="D13" s="45">
        <v>42664</v>
      </c>
      <c r="E13" s="1">
        <v>12</v>
      </c>
      <c r="F13" s="10">
        <f t="shared" si="1"/>
        <v>3480</v>
      </c>
      <c r="G13" s="46">
        <v>7.0000000000000007E-2</v>
      </c>
      <c r="H13" s="10">
        <f t="shared" si="2"/>
        <v>243.60000000000002</v>
      </c>
      <c r="I13" s="10">
        <f t="shared" si="3"/>
        <v>3236.4</v>
      </c>
      <c r="J13" s="10">
        <f t="shared" si="0"/>
        <v>1492.32</v>
      </c>
      <c r="K13" s="10">
        <f t="shared" si="4"/>
        <v>1744.0800000000002</v>
      </c>
      <c r="L13" s="10">
        <f>_xlfn.XLOOKUP(C13,Artikelliste!$A$2:$A$6,Artikelliste!$D$2:$D$6)*E13</f>
        <v>1492.32</v>
      </c>
    </row>
    <row r="14" spans="1:12" ht="13.5" x14ac:dyDescent="0.25">
      <c r="A14" s="1" t="s">
        <v>96</v>
      </c>
      <c r="B14" s="1">
        <v>73400</v>
      </c>
      <c r="C14" s="1" t="s">
        <v>68</v>
      </c>
      <c r="D14" s="45">
        <v>42682</v>
      </c>
      <c r="E14" s="1">
        <v>20</v>
      </c>
      <c r="F14" s="10">
        <f t="shared" si="1"/>
        <v>6996</v>
      </c>
      <c r="G14" s="46">
        <v>0.1</v>
      </c>
      <c r="H14" s="10">
        <f t="shared" si="2"/>
        <v>699.6</v>
      </c>
      <c r="I14" s="10">
        <f t="shared" si="3"/>
        <v>6296.4</v>
      </c>
      <c r="J14" s="10">
        <f t="shared" si="0"/>
        <v>3694.2000000000003</v>
      </c>
      <c r="K14" s="10">
        <f t="shared" si="4"/>
        <v>2602.1999999999994</v>
      </c>
      <c r="L14" s="10">
        <f>_xlfn.XLOOKUP(C14,Artikelliste!$A$2:$A$6,Artikelliste!$D$2:$D$6)*E14</f>
        <v>3694.2000000000003</v>
      </c>
    </row>
    <row r="15" spans="1:12" ht="13.5" x14ac:dyDescent="0.25">
      <c r="A15" s="1" t="s">
        <v>96</v>
      </c>
      <c r="B15" s="1">
        <v>73400</v>
      </c>
      <c r="C15" s="1" t="s">
        <v>70</v>
      </c>
      <c r="D15" s="45">
        <v>42682</v>
      </c>
      <c r="E15" s="1">
        <v>10</v>
      </c>
      <c r="F15" s="10">
        <f t="shared" si="1"/>
        <v>5499</v>
      </c>
      <c r="G15" s="46">
        <v>0.1</v>
      </c>
      <c r="H15" s="10">
        <f t="shared" si="2"/>
        <v>549.9</v>
      </c>
      <c r="I15" s="10">
        <f t="shared" si="3"/>
        <v>4949.1000000000004</v>
      </c>
      <c r="J15" s="10">
        <f t="shared" si="0"/>
        <v>2862.6</v>
      </c>
      <c r="K15" s="10">
        <f t="shared" si="4"/>
        <v>2086.5000000000005</v>
      </c>
      <c r="L15" s="10">
        <f>_xlfn.XLOOKUP(C15,Artikelliste!$A$2:$A$6,Artikelliste!$D$2:$D$6)*E15</f>
        <v>2862.6</v>
      </c>
    </row>
    <row r="16" spans="1:12" ht="13.5" x14ac:dyDescent="0.25">
      <c r="A16" s="1" t="s">
        <v>96</v>
      </c>
      <c r="B16" s="1">
        <v>73400</v>
      </c>
      <c r="C16" s="1" t="s">
        <v>72</v>
      </c>
      <c r="D16" s="45">
        <v>42682</v>
      </c>
      <c r="E16" s="1">
        <v>4</v>
      </c>
      <c r="F16" s="10">
        <f t="shared" si="1"/>
        <v>2099.6</v>
      </c>
      <c r="G16" s="46">
        <v>0.1</v>
      </c>
      <c r="H16" s="10">
        <f t="shared" si="2"/>
        <v>209.96</v>
      </c>
      <c r="I16" s="10">
        <f t="shared" si="3"/>
        <v>1889.6399999999999</v>
      </c>
      <c r="J16" s="10">
        <f t="shared" si="0"/>
        <v>1007.32</v>
      </c>
      <c r="K16" s="10">
        <f t="shared" si="4"/>
        <v>882.31999999999982</v>
      </c>
      <c r="L16" s="10">
        <f>_xlfn.XLOOKUP(C16,Artikelliste!$A$2:$A$6,Artikelliste!$D$2:$D$6)*E16</f>
        <v>1007.32</v>
      </c>
    </row>
    <row r="17" spans="1:12" ht="13.5" x14ac:dyDescent="0.25">
      <c r="A17" s="1" t="s">
        <v>97</v>
      </c>
      <c r="B17" s="1">
        <v>11289</v>
      </c>
      <c r="C17" s="1" t="s">
        <v>69</v>
      </c>
      <c r="D17" s="45">
        <v>42686</v>
      </c>
      <c r="E17" s="1">
        <v>32</v>
      </c>
      <c r="F17" s="10">
        <f t="shared" si="1"/>
        <v>9280</v>
      </c>
      <c r="G17" s="46">
        <v>0.04</v>
      </c>
      <c r="H17" s="10">
        <f t="shared" si="2"/>
        <v>371.2</v>
      </c>
      <c r="I17" s="10">
        <f t="shared" si="3"/>
        <v>8908.7999999999993</v>
      </c>
      <c r="J17" s="10">
        <f t="shared" si="0"/>
        <v>3979.52</v>
      </c>
      <c r="K17" s="10">
        <f t="shared" si="4"/>
        <v>4929.2799999999988</v>
      </c>
      <c r="L17" s="10">
        <f>_xlfn.XLOOKUP(C17,Artikelliste!$A$2:$A$6,Artikelliste!$D$2:$D$6)*E17</f>
        <v>3979.52</v>
      </c>
    </row>
    <row r="18" spans="1:12" ht="13.5" x14ac:dyDescent="0.25">
      <c r="A18" s="1" t="s">
        <v>97</v>
      </c>
      <c r="B18" s="1">
        <v>11289</v>
      </c>
      <c r="C18" s="1" t="s">
        <v>71</v>
      </c>
      <c r="D18" s="45">
        <v>42686</v>
      </c>
      <c r="E18" s="1">
        <v>18</v>
      </c>
      <c r="F18" s="10">
        <f t="shared" si="1"/>
        <v>12148.199999999999</v>
      </c>
      <c r="G18" s="46">
        <v>0.04</v>
      </c>
      <c r="H18" s="10">
        <f t="shared" si="2"/>
        <v>485.92799999999994</v>
      </c>
      <c r="I18" s="10">
        <f t="shared" si="3"/>
        <v>11662.271999999999</v>
      </c>
      <c r="J18" s="10">
        <f t="shared" si="0"/>
        <v>5632.56</v>
      </c>
      <c r="K18" s="10">
        <f t="shared" si="4"/>
        <v>6029.7119999999986</v>
      </c>
      <c r="L18" s="10">
        <f>_xlfn.XLOOKUP(C18,Artikelliste!$A$2:$A$6,Artikelliste!$D$2:$D$6)*E18</f>
        <v>5632.56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" sqref="G2"/>
    </sheetView>
  </sheetViews>
  <sheetFormatPr baseColWidth="10" defaultColWidth="11.42578125" defaultRowHeight="14.25" x14ac:dyDescent="0.2"/>
  <cols>
    <col min="1" max="1" width="15.28515625" style="1" customWidth="1"/>
    <col min="2" max="2" width="26.7109375" style="1" customWidth="1"/>
    <col min="3" max="3" width="14.140625" style="1" bestFit="1" customWidth="1"/>
    <col min="4" max="4" width="15.85546875" style="1" customWidth="1"/>
    <col min="5" max="5" width="11.5703125" style="1" bestFit="1" customWidth="1"/>
    <col min="6" max="6" width="11.42578125" style="1"/>
    <col min="7" max="7" width="26.42578125" style="1" bestFit="1" customWidth="1"/>
    <col min="8" max="16384" width="11.42578125" style="1"/>
  </cols>
  <sheetData>
    <row r="1" spans="1:7" x14ac:dyDescent="0.25">
      <c r="A1" s="3" t="s">
        <v>86</v>
      </c>
      <c r="B1" s="3" t="s">
        <v>50</v>
      </c>
      <c r="C1" s="3" t="s">
        <v>101</v>
      </c>
      <c r="D1" s="3" t="s">
        <v>16</v>
      </c>
      <c r="E1" s="3" t="s">
        <v>54</v>
      </c>
      <c r="G1" s="3" t="s">
        <v>134</v>
      </c>
    </row>
    <row r="2" spans="1:7" x14ac:dyDescent="0.25">
      <c r="A2" s="1">
        <v>72139</v>
      </c>
      <c r="B2" s="1" t="s">
        <v>51</v>
      </c>
      <c r="C2" s="45">
        <v>42616</v>
      </c>
      <c r="D2" s="10">
        <f>INDEX(Prozesskosten,MATCH(B2,Prozess,0),3)</f>
        <v>78</v>
      </c>
      <c r="E2" s="1">
        <f>INDEX(Prozesskosten,MATCH(B2,Prozess,0),4)</f>
        <v>1111</v>
      </c>
      <c r="G2" s="10">
        <f>_xlfn.XLOOKUP(B2,Prozesskosten!$B$2:$B$14,Prozesskosten!$C$2:$C$14,0)</f>
        <v>78</v>
      </c>
    </row>
    <row r="3" spans="1:7" x14ac:dyDescent="0.25">
      <c r="A3" s="1">
        <v>72139</v>
      </c>
      <c r="B3" s="1" t="s">
        <v>52</v>
      </c>
      <c r="C3" s="45">
        <v>42620</v>
      </c>
      <c r="D3" s="10">
        <f t="shared" ref="D3:D25" si="0">INDEX(Prozesskosten,MATCH(B3,Prozess,0),3)</f>
        <v>124</v>
      </c>
      <c r="E3" s="1">
        <f t="shared" ref="E3:E25" si="1">INDEX(Prozesskosten,MATCH(B3,Prozess,0),4)</f>
        <v>1211</v>
      </c>
      <c r="G3" s="10">
        <f>_xlfn.XLOOKUP(B3,Prozesskosten!$B$2:$B$14,Prozesskosten!$C$2:$C$14,0)</f>
        <v>124</v>
      </c>
    </row>
    <row r="4" spans="1:7" x14ac:dyDescent="0.25">
      <c r="A4" s="1">
        <v>72139</v>
      </c>
      <c r="B4" s="1" t="s">
        <v>53</v>
      </c>
      <c r="C4" s="45">
        <v>42623</v>
      </c>
      <c r="D4" s="10">
        <f t="shared" si="0"/>
        <v>90</v>
      </c>
      <c r="E4" s="1">
        <f t="shared" si="1"/>
        <v>1211</v>
      </c>
      <c r="G4" s="10">
        <f>_xlfn.XLOOKUP(B4,Prozesskosten!$B$2:$B$14,Prozesskosten!$C$2:$C$14,0)</f>
        <v>90</v>
      </c>
    </row>
    <row r="5" spans="1:7" x14ac:dyDescent="0.25">
      <c r="A5" s="1">
        <v>72139</v>
      </c>
      <c r="B5" s="1" t="s">
        <v>55</v>
      </c>
      <c r="C5" s="45">
        <v>42629</v>
      </c>
      <c r="D5" s="10">
        <f t="shared" si="0"/>
        <v>75</v>
      </c>
      <c r="E5" s="1">
        <f t="shared" si="1"/>
        <v>1300</v>
      </c>
      <c r="G5" s="10">
        <f>_xlfn.XLOOKUP(B5,Prozesskosten!$B$2:$B$14,Prozesskosten!$C$2:$C$14,0)</f>
        <v>75</v>
      </c>
    </row>
    <row r="6" spans="1:7" x14ac:dyDescent="0.25">
      <c r="A6" s="1">
        <v>72139</v>
      </c>
      <c r="B6" s="1" t="s">
        <v>56</v>
      </c>
      <c r="C6" s="45">
        <v>42629</v>
      </c>
      <c r="D6" s="10">
        <f t="shared" si="0"/>
        <v>25</v>
      </c>
      <c r="E6" s="1">
        <f t="shared" si="1"/>
        <v>1211</v>
      </c>
      <c r="G6" s="10">
        <f>_xlfn.XLOOKUP(B6,Prozesskosten!$B$2:$B$14,Prozesskosten!$C$2:$C$14,0)</f>
        <v>25</v>
      </c>
    </row>
    <row r="7" spans="1:7" x14ac:dyDescent="0.25">
      <c r="A7" s="1">
        <v>72139</v>
      </c>
      <c r="B7" s="1" t="s">
        <v>57</v>
      </c>
      <c r="C7" s="45">
        <v>42630</v>
      </c>
      <c r="D7" s="10">
        <f t="shared" si="0"/>
        <v>25</v>
      </c>
      <c r="E7" s="1">
        <f t="shared" si="1"/>
        <v>1211</v>
      </c>
      <c r="G7" s="10">
        <f>_xlfn.XLOOKUP(B7,Prozesskosten!$B$2:$B$14,Prozesskosten!$C$2:$C$14,0)</f>
        <v>25</v>
      </c>
    </row>
    <row r="8" spans="1:7" x14ac:dyDescent="0.25">
      <c r="A8" s="1">
        <v>51299</v>
      </c>
      <c r="B8" s="1" t="s">
        <v>51</v>
      </c>
      <c r="C8" s="45">
        <v>42622</v>
      </c>
      <c r="D8" s="10">
        <f t="shared" si="0"/>
        <v>78</v>
      </c>
      <c r="E8" s="1">
        <f t="shared" si="1"/>
        <v>1111</v>
      </c>
      <c r="G8" s="10">
        <f>_xlfn.XLOOKUP(B8,Prozesskosten!$B$2:$B$14,Prozesskosten!$C$2:$C$14,0)</f>
        <v>78</v>
      </c>
    </row>
    <row r="9" spans="1:7" x14ac:dyDescent="0.25">
      <c r="A9" s="1">
        <v>51299</v>
      </c>
      <c r="B9" s="1" t="s">
        <v>52</v>
      </c>
      <c r="C9" s="45">
        <v>42627</v>
      </c>
      <c r="D9" s="10">
        <f t="shared" si="0"/>
        <v>124</v>
      </c>
      <c r="E9" s="1">
        <f t="shared" si="1"/>
        <v>1211</v>
      </c>
      <c r="G9" s="10">
        <f>_xlfn.XLOOKUP(B9,Prozesskosten!$B$2:$B$14,Prozesskosten!$C$2:$C$14,0)</f>
        <v>124</v>
      </c>
    </row>
    <row r="10" spans="1:7" x14ac:dyDescent="0.25">
      <c r="A10" s="1">
        <v>51299</v>
      </c>
      <c r="B10" s="1" t="s">
        <v>53</v>
      </c>
      <c r="C10" s="45">
        <v>42634</v>
      </c>
      <c r="D10" s="10">
        <f t="shared" si="0"/>
        <v>90</v>
      </c>
      <c r="E10" s="1">
        <f t="shared" si="1"/>
        <v>1211</v>
      </c>
      <c r="G10" s="10">
        <f>_xlfn.XLOOKUP(B10,Prozesskosten!$B$2:$B$14,Prozesskosten!$C$2:$C$14,0)</f>
        <v>90</v>
      </c>
    </row>
    <row r="11" spans="1:7" x14ac:dyDescent="0.25">
      <c r="A11" s="1">
        <v>51299</v>
      </c>
      <c r="B11" s="1" t="s">
        <v>55</v>
      </c>
      <c r="C11" s="45">
        <v>42640</v>
      </c>
      <c r="D11" s="10">
        <f t="shared" si="0"/>
        <v>75</v>
      </c>
      <c r="E11" s="1">
        <f t="shared" si="1"/>
        <v>1300</v>
      </c>
      <c r="G11" s="10">
        <f>_xlfn.XLOOKUP(B11,Prozesskosten!$B$2:$B$14,Prozesskosten!$C$2:$C$14,0)</f>
        <v>75</v>
      </c>
    </row>
    <row r="12" spans="1:7" x14ac:dyDescent="0.25">
      <c r="A12" s="1">
        <v>51299</v>
      </c>
      <c r="B12" s="1" t="s">
        <v>56</v>
      </c>
      <c r="C12" s="45">
        <v>42640</v>
      </c>
      <c r="D12" s="10">
        <f t="shared" si="0"/>
        <v>25</v>
      </c>
      <c r="E12" s="1">
        <f t="shared" si="1"/>
        <v>1211</v>
      </c>
      <c r="G12" s="10">
        <f>_xlfn.XLOOKUP(B12,Prozesskosten!$B$2:$B$14,Prozesskosten!$C$2:$C$14,0)</f>
        <v>25</v>
      </c>
    </row>
    <row r="13" spans="1:7" x14ac:dyDescent="0.25">
      <c r="A13" s="1">
        <v>51299</v>
      </c>
      <c r="B13" s="1" t="s">
        <v>57</v>
      </c>
      <c r="C13" s="45">
        <v>42642</v>
      </c>
      <c r="D13" s="10">
        <f t="shared" si="0"/>
        <v>25</v>
      </c>
      <c r="E13" s="1">
        <f t="shared" si="1"/>
        <v>1211</v>
      </c>
      <c r="G13" s="10">
        <f>_xlfn.XLOOKUP(B13,Prozesskosten!$B$2:$B$14,Prozesskosten!$C$2:$C$14,0)</f>
        <v>25</v>
      </c>
    </row>
    <row r="14" spans="1:7" x14ac:dyDescent="0.25">
      <c r="A14" s="1">
        <v>32907</v>
      </c>
      <c r="B14" s="1" t="s">
        <v>51</v>
      </c>
      <c r="C14" s="45">
        <v>42647</v>
      </c>
      <c r="D14" s="10">
        <f t="shared" si="0"/>
        <v>78</v>
      </c>
      <c r="E14" s="1">
        <f t="shared" si="1"/>
        <v>1111</v>
      </c>
      <c r="G14" s="10">
        <f>_xlfn.XLOOKUP(B14,Prozesskosten!$B$2:$B$14,Prozesskosten!$C$2:$C$14,0)</f>
        <v>78</v>
      </c>
    </row>
    <row r="15" spans="1:7" x14ac:dyDescent="0.25">
      <c r="A15" s="1">
        <v>32907</v>
      </c>
      <c r="B15" s="1" t="s">
        <v>52</v>
      </c>
      <c r="C15" s="45">
        <v>42656</v>
      </c>
      <c r="D15" s="10">
        <f t="shared" si="0"/>
        <v>124</v>
      </c>
      <c r="E15" s="1">
        <f t="shared" si="1"/>
        <v>1211</v>
      </c>
      <c r="G15" s="10">
        <f>_xlfn.XLOOKUP(B15,Prozesskosten!$B$2:$B$14,Prozesskosten!$C$2:$C$14,0)</f>
        <v>124</v>
      </c>
    </row>
    <row r="16" spans="1:7" x14ac:dyDescent="0.25">
      <c r="A16" s="1">
        <v>32907</v>
      </c>
      <c r="B16" s="1" t="s">
        <v>53</v>
      </c>
      <c r="C16" s="45">
        <v>42661</v>
      </c>
      <c r="D16" s="10">
        <f t="shared" si="0"/>
        <v>90</v>
      </c>
      <c r="E16" s="1">
        <f t="shared" si="1"/>
        <v>1211</v>
      </c>
      <c r="G16" s="10">
        <f>_xlfn.XLOOKUP(B16,Prozesskosten!$B$2:$B$14,Prozesskosten!$C$2:$C$14,0)</f>
        <v>90</v>
      </c>
    </row>
    <row r="17" spans="1:7" x14ac:dyDescent="0.25">
      <c r="A17" s="1">
        <v>73400</v>
      </c>
      <c r="B17" s="1" t="s">
        <v>52</v>
      </c>
      <c r="C17" s="45">
        <v>42651</v>
      </c>
      <c r="D17" s="10">
        <f t="shared" si="0"/>
        <v>124</v>
      </c>
      <c r="E17" s="1">
        <f t="shared" si="1"/>
        <v>1211</v>
      </c>
      <c r="G17" s="10">
        <f>_xlfn.XLOOKUP(B17,Prozesskosten!$B$2:$B$14,Prozesskosten!$C$2:$C$14,0)</f>
        <v>124</v>
      </c>
    </row>
    <row r="18" spans="1:7" x14ac:dyDescent="0.25">
      <c r="A18" s="1">
        <v>73400</v>
      </c>
      <c r="B18" s="1" t="s">
        <v>53</v>
      </c>
      <c r="C18" s="45">
        <v>42654</v>
      </c>
      <c r="D18" s="10">
        <f t="shared" si="0"/>
        <v>90</v>
      </c>
      <c r="E18" s="1">
        <f t="shared" si="1"/>
        <v>1211</v>
      </c>
      <c r="G18" s="10">
        <f>_xlfn.XLOOKUP(B18,Prozesskosten!$B$2:$B$14,Prozesskosten!$C$2:$C$14,0)</f>
        <v>90</v>
      </c>
    </row>
    <row r="19" spans="1:7" x14ac:dyDescent="0.25">
      <c r="A19" s="1">
        <v>73400</v>
      </c>
      <c r="B19" s="1" t="s">
        <v>55</v>
      </c>
      <c r="C19" s="45">
        <v>42668</v>
      </c>
      <c r="D19" s="10">
        <f t="shared" si="0"/>
        <v>75</v>
      </c>
      <c r="E19" s="1">
        <f t="shared" si="1"/>
        <v>1300</v>
      </c>
      <c r="G19" s="10">
        <f>_xlfn.XLOOKUP(B19,Prozesskosten!$B$2:$B$14,Prozesskosten!$C$2:$C$14,0)</f>
        <v>75</v>
      </c>
    </row>
    <row r="20" spans="1:7" x14ac:dyDescent="0.25">
      <c r="A20" s="1">
        <v>11289</v>
      </c>
      <c r="B20" s="1" t="s">
        <v>51</v>
      </c>
      <c r="C20" s="45">
        <v>42636</v>
      </c>
      <c r="D20" s="10">
        <f t="shared" si="0"/>
        <v>78</v>
      </c>
      <c r="E20" s="1">
        <f t="shared" si="1"/>
        <v>1111</v>
      </c>
      <c r="G20" s="10">
        <f>_xlfn.XLOOKUP(B20,Prozesskosten!$B$2:$B$14,Prozesskosten!$C$2:$C$14,0)</f>
        <v>78</v>
      </c>
    </row>
    <row r="21" spans="1:7" x14ac:dyDescent="0.25">
      <c r="A21" s="1">
        <v>11289</v>
      </c>
      <c r="B21" s="1" t="s">
        <v>52</v>
      </c>
      <c r="C21" s="45">
        <v>42663</v>
      </c>
      <c r="D21" s="10">
        <f t="shared" si="0"/>
        <v>124</v>
      </c>
      <c r="E21" s="1">
        <f t="shared" si="1"/>
        <v>1211</v>
      </c>
      <c r="G21" s="10">
        <f>_xlfn.XLOOKUP(B21,Prozesskosten!$B$2:$B$14,Prozesskosten!$C$2:$C$14,0)</f>
        <v>124</v>
      </c>
    </row>
    <row r="22" spans="1:7" x14ac:dyDescent="0.25">
      <c r="A22" s="1">
        <v>11289</v>
      </c>
      <c r="B22" s="1" t="s">
        <v>53</v>
      </c>
      <c r="C22" s="45">
        <v>42665</v>
      </c>
      <c r="D22" s="10">
        <f t="shared" si="0"/>
        <v>90</v>
      </c>
      <c r="E22" s="1">
        <f t="shared" si="1"/>
        <v>1211</v>
      </c>
      <c r="G22" s="10">
        <f>_xlfn.XLOOKUP(B22,Prozesskosten!$B$2:$B$14,Prozesskosten!$C$2:$C$14,0)</f>
        <v>90</v>
      </c>
    </row>
    <row r="23" spans="1:7" x14ac:dyDescent="0.25">
      <c r="A23" s="1">
        <v>11289</v>
      </c>
      <c r="B23" s="1" t="s">
        <v>55</v>
      </c>
      <c r="C23" s="45">
        <v>42676</v>
      </c>
      <c r="D23" s="10">
        <f t="shared" si="0"/>
        <v>75</v>
      </c>
      <c r="E23" s="1">
        <f t="shared" si="1"/>
        <v>1300</v>
      </c>
      <c r="G23" s="10">
        <f>_xlfn.XLOOKUP(B23,Prozesskosten!$B$2:$B$14,Prozesskosten!$C$2:$C$14,0)</f>
        <v>75</v>
      </c>
    </row>
    <row r="24" spans="1:7" x14ac:dyDescent="0.25">
      <c r="A24" s="1">
        <v>11289</v>
      </c>
      <c r="B24" s="1" t="s">
        <v>56</v>
      </c>
      <c r="C24" s="45">
        <v>42678</v>
      </c>
      <c r="D24" s="10">
        <f t="shared" si="0"/>
        <v>25</v>
      </c>
      <c r="E24" s="1">
        <f t="shared" si="1"/>
        <v>1211</v>
      </c>
      <c r="G24" s="10">
        <f>_xlfn.XLOOKUP(B24,Prozesskosten!$B$2:$B$14,Prozesskosten!$C$2:$C$14,0)</f>
        <v>25</v>
      </c>
    </row>
    <row r="25" spans="1:7" x14ac:dyDescent="0.25">
      <c r="A25" s="1">
        <v>11289</v>
      </c>
      <c r="B25" s="1" t="s">
        <v>57</v>
      </c>
      <c r="C25" s="45">
        <v>42682</v>
      </c>
      <c r="D25" s="10">
        <f t="shared" si="0"/>
        <v>25</v>
      </c>
      <c r="E25" s="1">
        <f t="shared" si="1"/>
        <v>1211</v>
      </c>
      <c r="G25" s="10">
        <f>_xlfn.XLOOKUP(B25,Prozesskosten!$B$2:$B$14,Prozesskosten!$C$2:$C$14,0)</f>
        <v>25</v>
      </c>
    </row>
    <row r="26" spans="1:7" x14ac:dyDescent="0.25">
      <c r="C26" s="45"/>
    </row>
  </sheetData>
  <dataValidations disablePrompts="1" count="1">
    <dataValidation type="list" allowBlank="1" showInputMessage="1" showErrorMessage="1" sqref="B2:B25">
      <formula1>Prozess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Normal="100" workbookViewId="0">
      <pane xSplit="1" ySplit="7" topLeftCell="E8" activePane="bottomRight" state="frozen"/>
      <selection pane="topRight" activeCell="B1" sqref="B1"/>
      <selection pane="bottomLeft" activeCell="A8" sqref="A8"/>
      <selection pane="bottomRight" activeCell="M13" sqref="M13"/>
    </sheetView>
  </sheetViews>
  <sheetFormatPr baseColWidth="10" defaultColWidth="11.42578125" defaultRowHeight="12.75" outlineLevelCol="1" x14ac:dyDescent="0.2"/>
  <cols>
    <col min="1" max="1" width="15.5703125" style="47" customWidth="1"/>
    <col min="2" max="4" width="16.7109375" style="47" customWidth="1" outlineLevel="1"/>
    <col min="5" max="5" width="16.7109375" style="47" customWidth="1"/>
    <col min="6" max="8" width="16.7109375" style="47" customWidth="1" outlineLevel="1"/>
    <col min="9" max="9" width="16.7109375" style="47" customWidth="1"/>
    <col min="10" max="12" width="16.7109375" style="47" customWidth="1" outlineLevel="1"/>
    <col min="13" max="13" width="16.7109375" style="47" customWidth="1"/>
    <col min="14" max="16" width="16.7109375" style="47" customWidth="1" outlineLevel="1"/>
    <col min="17" max="17" width="16.7109375" style="47" customWidth="1"/>
    <col min="18" max="20" width="16.7109375" style="47" hidden="1" customWidth="1" outlineLevel="1"/>
    <col min="21" max="21" width="16.7109375" style="47" customWidth="1" collapsed="1"/>
    <col min="22" max="16384" width="11.42578125" style="47"/>
  </cols>
  <sheetData>
    <row r="1" spans="1:21" x14ac:dyDescent="0.2">
      <c r="B1" s="76" t="s">
        <v>108</v>
      </c>
      <c r="C1" s="77"/>
      <c r="D1" s="77"/>
      <c r="E1" s="78"/>
    </row>
    <row r="2" spans="1:21" ht="13.5" x14ac:dyDescent="0.3">
      <c r="B2" s="57" t="s">
        <v>104</v>
      </c>
      <c r="C2" s="58" t="s">
        <v>105</v>
      </c>
      <c r="D2" s="58" t="s">
        <v>106</v>
      </c>
      <c r="E2" s="59" t="s">
        <v>107</v>
      </c>
    </row>
    <row r="3" spans="1:21" ht="13.5" x14ac:dyDescent="0.3">
      <c r="B3" s="62" t="str">
        <f>"&gt;01.01.2016"</f>
        <v>&gt;01.01.2016</v>
      </c>
      <c r="C3" s="63" t="str">
        <f>"&gt;01.03.2016"</f>
        <v>&gt;01.03.2016</v>
      </c>
      <c r="D3" s="63" t="str">
        <f>"&gt;01.07.2016"</f>
        <v>&gt;01.07.2016</v>
      </c>
      <c r="E3" s="64" t="str">
        <f>"&gt;01.10.2016"</f>
        <v>&gt;01.10.2016</v>
      </c>
    </row>
    <row r="4" spans="1:21" ht="13.5" x14ac:dyDescent="0.3">
      <c r="B4" s="62" t="str">
        <f>"&lt;28.02.2016"</f>
        <v>&lt;28.02.2016</v>
      </c>
      <c r="C4" s="63" t="str">
        <f>"&lt;30.06.2016"</f>
        <v>&lt;30.06.2016</v>
      </c>
      <c r="D4" s="63" t="str">
        <f>"&lt;30.09.2016"</f>
        <v>&lt;30.09.2016</v>
      </c>
      <c r="E4" s="64" t="str">
        <f>"&lt;31.12.2016"</f>
        <v>&lt;31.12.2016</v>
      </c>
    </row>
    <row r="5" spans="1:21" ht="13.5" x14ac:dyDescent="0.3">
      <c r="B5" s="48"/>
    </row>
    <row r="6" spans="1:21" ht="13.5" x14ac:dyDescent="0.3">
      <c r="A6" s="49"/>
      <c r="B6" s="73" t="s">
        <v>109</v>
      </c>
      <c r="C6" s="74"/>
      <c r="D6" s="74"/>
      <c r="E6" s="75"/>
      <c r="F6" s="73" t="s">
        <v>110</v>
      </c>
      <c r="G6" s="74"/>
      <c r="H6" s="74"/>
      <c r="I6" s="75"/>
      <c r="J6" s="73" t="s">
        <v>111</v>
      </c>
      <c r="K6" s="74"/>
      <c r="L6" s="74"/>
      <c r="M6" s="75"/>
      <c r="N6" s="73" t="s">
        <v>112</v>
      </c>
      <c r="O6" s="74"/>
      <c r="P6" s="74"/>
      <c r="Q6" s="75"/>
      <c r="R6" s="73" t="s">
        <v>113</v>
      </c>
      <c r="S6" s="74"/>
      <c r="T6" s="74"/>
      <c r="U6" s="75"/>
    </row>
    <row r="7" spans="1:21" ht="13.5" x14ac:dyDescent="0.3">
      <c r="A7" s="56" t="s">
        <v>86</v>
      </c>
      <c r="B7" s="57" t="s">
        <v>102</v>
      </c>
      <c r="C7" s="58" t="s">
        <v>100</v>
      </c>
      <c r="D7" s="58" t="s">
        <v>13</v>
      </c>
      <c r="E7" s="59" t="s">
        <v>103</v>
      </c>
      <c r="F7" s="57" t="s">
        <v>102</v>
      </c>
      <c r="G7" s="58" t="s">
        <v>100</v>
      </c>
      <c r="H7" s="58" t="s">
        <v>13</v>
      </c>
      <c r="I7" s="59" t="s">
        <v>103</v>
      </c>
      <c r="J7" s="57" t="s">
        <v>102</v>
      </c>
      <c r="K7" s="58" t="s">
        <v>100</v>
      </c>
      <c r="L7" s="58" t="s">
        <v>13</v>
      </c>
      <c r="M7" s="59" t="s">
        <v>103</v>
      </c>
      <c r="N7" s="57" t="s">
        <v>102</v>
      </c>
      <c r="O7" s="58" t="s">
        <v>100</v>
      </c>
      <c r="P7" s="58" t="s">
        <v>13</v>
      </c>
      <c r="Q7" s="59" t="s">
        <v>103</v>
      </c>
      <c r="R7" s="57" t="s">
        <v>102</v>
      </c>
      <c r="S7" s="58" t="s">
        <v>100</v>
      </c>
      <c r="T7" s="58" t="s">
        <v>13</v>
      </c>
      <c r="U7" s="59" t="s">
        <v>103</v>
      </c>
    </row>
    <row r="8" spans="1:21" ht="13.5" x14ac:dyDescent="0.3">
      <c r="A8" s="65">
        <v>72139</v>
      </c>
      <c r="B8" s="50">
        <f>SUMIFS('DB I'!$I$2:$I$100,'DB I'!$B$2:$B$100,$A8,'DB I'!$D$2:$D$100,$B$3,'DB I'!$D$2:$D$100,$B$4)</f>
        <v>0</v>
      </c>
      <c r="C8" s="50">
        <f>SUMIFS('DB I'!$K$2:$K$100,'DB I'!$B$2:$B$100,$A8,'DB I'!$D$2:$D$100,$B$3,'DB I'!$D$2:$D$100,$B$4)</f>
        <v>0</v>
      </c>
      <c r="D8" s="50">
        <f>SUMIFS('kundenbezogene Prozesskosten'!$D$2:$D$100,'kundenbezogene Prozesskosten'!$A$2:$A$100,$A8,'kundenbezogene Prozesskosten'!$C$2:$C$100,$B$3,'kundenbezogene Prozesskosten'!$C$2:$C$100,$B$4)</f>
        <v>0</v>
      </c>
      <c r="E8" s="51">
        <f>C8-D8</f>
        <v>0</v>
      </c>
      <c r="F8" s="50">
        <f>SUMIFS('DB I'!$I$2:$I$100,'DB I'!$B$2:$B$100,$A8,'DB I'!$D$2:$D$100,$C$3,'DB I'!$D$2:$D$100,$C$4)</f>
        <v>0</v>
      </c>
      <c r="G8" s="50">
        <f>SUMIFS('DB I'!$K$2:$K$100,'DB I'!$B$2:$B$100,$A8,'DB I'!$D$2:$D$100,$C$3,'DB I'!$D$2:$D$100,$C$4)</f>
        <v>0</v>
      </c>
      <c r="H8" s="50">
        <f>SUMIFS('kundenbezogene Prozesskosten'!$D$2:$D$100,'kundenbezogene Prozesskosten'!$A$2:$A$100,$A8,'kundenbezogene Prozesskosten'!$C$2:$C$100,$C$3,'kundenbezogene Prozesskosten'!$C$2:$C$100,$C$4)</f>
        <v>0</v>
      </c>
      <c r="I8" s="51">
        <f>G8-H8</f>
        <v>0</v>
      </c>
      <c r="J8" s="50">
        <f>SUMIFS('DB I'!$I$2:$I$100,'DB I'!$B$2:$B$100,$A8,'DB I'!$D$2:$D$100,$D$3,'DB I'!$D$2:$D$100,$D$4)</f>
        <v>7426.7340000000004</v>
      </c>
      <c r="K8" s="50">
        <f>SUMIFS('DB I'!$K$2:$K$100,'DB I'!$B$2:$B$100,$A8,'DB I'!$D$2:$D$100,$D$3,'DB I'!$D$2:$D$100,$D$4)</f>
        <v>3782.6639999999998</v>
      </c>
      <c r="L8" s="50">
        <f>SUMIFS('kundenbezogene Prozesskosten'!$D$2:$D$100,'kundenbezogene Prozesskosten'!$A$2:$A$100,$A8,'kundenbezogene Prozesskosten'!$C$2:$C$100,$D$3,'kundenbezogene Prozesskosten'!$C$2:$C$100,$D$4)</f>
        <v>417</v>
      </c>
      <c r="M8" s="51">
        <f>K8-L8</f>
        <v>3365.6639999999998</v>
      </c>
      <c r="N8" s="50">
        <f>SUMIFS('DB I'!$I$2:$I$100,'DB I'!$B$2:$B$100,$A8,'DB I'!$D$2:$D$100,$E$3,'DB I'!$D$2:$D$100,$E$4)</f>
        <v>0</v>
      </c>
      <c r="O8" s="50">
        <f>SUMIFS('DB I'!$K$2:$K$100,'DB I'!$B$2:$B$100,$A8,'DB I'!$D$2:$D$100,$E$3,'DB I'!$D$2:$D$100,$E$4)</f>
        <v>0</v>
      </c>
      <c r="P8" s="50">
        <f>SUMIFS('kundenbezogene Prozesskosten'!$D$2:$D$100,'kundenbezogene Prozesskosten'!$A$2:$A$100,$A8,'kundenbezogene Prozesskosten'!$C$2:$C$100,$E$3,'kundenbezogene Prozesskosten'!$C$2:$C$100,$E$4)</f>
        <v>0</v>
      </c>
      <c r="Q8" s="51">
        <f>O8-P8</f>
        <v>0</v>
      </c>
      <c r="R8" s="50">
        <f>B8+F8+J8+N8</f>
        <v>7426.7340000000004</v>
      </c>
      <c r="S8" s="50">
        <f t="shared" ref="S8:U23" si="0">C8+G8+K8+O8</f>
        <v>3782.6639999999998</v>
      </c>
      <c r="T8" s="50">
        <f t="shared" si="0"/>
        <v>417</v>
      </c>
      <c r="U8" s="51">
        <f t="shared" si="0"/>
        <v>3365.6639999999998</v>
      </c>
    </row>
    <row r="9" spans="1:21" ht="13.5" x14ac:dyDescent="0.3">
      <c r="A9" s="66">
        <v>51299</v>
      </c>
      <c r="B9" s="50">
        <f>SUMIFS('DB I'!$I$2:$I$100,'DB I'!$B$2:$B$100,$A9,'DB I'!$D$2:$D$100,$B$3,'DB I'!$D$2:$D$100,$B$4)</f>
        <v>0</v>
      </c>
      <c r="C9" s="50">
        <f>SUMIFS('DB I'!$K$2:$K$100,'DB I'!$B$2:$B$100,$A9,'DB I'!$D$2:$D$100,$B$3,'DB I'!$D$2:$D$100,$B$4)</f>
        <v>0</v>
      </c>
      <c r="D9" s="50">
        <f>SUMIFS('kundenbezogene Prozesskosten'!$D$2:$D$100,'kundenbezogene Prozesskosten'!$A$2:$A$100,$A9,'kundenbezogene Prozesskosten'!$C$2:$C$100,$B$3,'kundenbezogene Prozesskosten'!$C$2:$C$100,$B$4)</f>
        <v>0</v>
      </c>
      <c r="E9" s="51">
        <f t="shared" ref="E9:E27" si="1">C9-D9</f>
        <v>0</v>
      </c>
      <c r="F9" s="50">
        <f>SUMIFS('DB I'!$I$2:$I$100,'DB I'!$B$2:$B$100,$A9,'DB I'!$D$2:$D$100,$C$3,'DB I'!$D$2:$D$100,$C$4)</f>
        <v>0</v>
      </c>
      <c r="G9" s="50">
        <f>SUMIFS('DB I'!$K$2:$K$100,'DB I'!$B$2:$B$100,$A9,'DB I'!$D$2:$D$100,$C$3,'DB I'!$D$2:$D$100,$C$4)</f>
        <v>0</v>
      </c>
      <c r="H9" s="50">
        <f>SUMIFS('kundenbezogene Prozesskosten'!$D$2:$D$100,'kundenbezogene Prozesskosten'!$A$2:$A$100,$A9,'kundenbezogene Prozesskosten'!$C$2:$C$100,$C$3,'kundenbezogene Prozesskosten'!$C$2:$C$100,$C$4)</f>
        <v>0</v>
      </c>
      <c r="I9" s="51">
        <f t="shared" ref="I9:I27" si="2">G9-H9</f>
        <v>0</v>
      </c>
      <c r="J9" s="50">
        <f>SUMIFS('DB I'!$I$2:$I$100,'DB I'!$B$2:$B$100,$A9,'DB I'!$D$2:$D$100,$D$3,'DB I'!$D$2:$D$100,$D$4)</f>
        <v>0</v>
      </c>
      <c r="K9" s="50">
        <f>SUMIFS('DB I'!$K$2:$K$100,'DB I'!$B$2:$B$100,$A9,'DB I'!$D$2:$D$100,$D$3,'DB I'!$D$2:$D$100,$D$4)</f>
        <v>0</v>
      </c>
      <c r="L9" s="50">
        <f>SUMIFS('kundenbezogene Prozesskosten'!$D$2:$D$100,'kundenbezogene Prozesskosten'!$A$2:$A$100,$A9,'kundenbezogene Prozesskosten'!$C$2:$C$100,$D$3,'kundenbezogene Prozesskosten'!$C$2:$C$100,$D$4)</f>
        <v>417</v>
      </c>
      <c r="M9" s="51">
        <f t="shared" ref="M9:M27" si="3">K9-L9</f>
        <v>-417</v>
      </c>
      <c r="N9" s="50">
        <f>SUMIFS('DB I'!$I$2:$I$100,'DB I'!$B$2:$B$100,$A9,'DB I'!$D$2:$D$100,$E$3,'DB I'!$D$2:$D$100,$E$4)</f>
        <v>25989.404000000002</v>
      </c>
      <c r="O9" s="50">
        <f>SUMIFS('DB I'!$K$2:$K$100,'DB I'!$B$2:$B$100,$A9,'DB I'!$D$2:$D$100,$E$3,'DB I'!$D$2:$D$100,$E$4)</f>
        <v>12755.103999999999</v>
      </c>
      <c r="P9" s="50">
        <f>SUMIFS('kundenbezogene Prozesskosten'!$D$2:$D$100,'kundenbezogene Prozesskosten'!$A$2:$A$100,$A9,'kundenbezogene Prozesskosten'!$C$2:$C$100,$E$3,'kundenbezogene Prozesskosten'!$C$2:$C$100,$E$4)</f>
        <v>0</v>
      </c>
      <c r="Q9" s="51">
        <f t="shared" ref="Q9:Q27" si="4">O9-P9</f>
        <v>12755.103999999999</v>
      </c>
      <c r="R9" s="50">
        <f t="shared" ref="R9:R27" si="5">B9+F9+J9+N9</f>
        <v>25989.404000000002</v>
      </c>
      <c r="S9" s="50">
        <f t="shared" si="0"/>
        <v>12755.103999999999</v>
      </c>
      <c r="T9" s="50">
        <f t="shared" si="0"/>
        <v>417</v>
      </c>
      <c r="U9" s="51">
        <f t="shared" si="0"/>
        <v>12338.103999999999</v>
      </c>
    </row>
    <row r="10" spans="1:21" ht="13.5" x14ac:dyDescent="0.3">
      <c r="A10" s="66">
        <v>32907</v>
      </c>
      <c r="B10" s="50">
        <f>SUMIFS('DB I'!$I$2:$I$100,'DB I'!$B$2:$B$100,$A10,'DB I'!$D$2:$D$100,$B$3,'DB I'!$D$2:$D$100,$B$4)</f>
        <v>0</v>
      </c>
      <c r="C10" s="50">
        <f>SUMIFS('DB I'!$K$2:$K$100,'DB I'!$B$2:$B$100,$A10,'DB I'!$D$2:$D$100,$B$3,'DB I'!$D$2:$D$100,$B$4)</f>
        <v>0</v>
      </c>
      <c r="D10" s="50">
        <f>SUMIFS('kundenbezogene Prozesskosten'!$D$2:$D$100,'kundenbezogene Prozesskosten'!$A$2:$A$100,$A10,'kundenbezogene Prozesskosten'!$C$2:$C$100,$B$3,'kundenbezogene Prozesskosten'!$C$2:$C$100,$B$4)</f>
        <v>0</v>
      </c>
      <c r="E10" s="51">
        <f t="shared" si="1"/>
        <v>0</v>
      </c>
      <c r="F10" s="50">
        <f>SUMIFS('DB I'!$I$2:$I$100,'DB I'!$B$2:$B$100,$A10,'DB I'!$D$2:$D$100,$C$3,'DB I'!$D$2:$D$100,$C$4)</f>
        <v>0</v>
      </c>
      <c r="G10" s="50">
        <f>SUMIFS('DB I'!$K$2:$K$100,'DB I'!$B$2:$B$100,$A10,'DB I'!$D$2:$D$100,$C$3,'DB I'!$D$2:$D$100,$C$4)</f>
        <v>0</v>
      </c>
      <c r="H10" s="50">
        <f>SUMIFS('kundenbezogene Prozesskosten'!$D$2:$D$100,'kundenbezogene Prozesskosten'!$A$2:$A$100,$A10,'kundenbezogene Prozesskosten'!$C$2:$C$100,$C$3,'kundenbezogene Prozesskosten'!$C$2:$C$100,$C$4)</f>
        <v>0</v>
      </c>
      <c r="I10" s="51">
        <f t="shared" si="2"/>
        <v>0</v>
      </c>
      <c r="J10" s="50">
        <f>SUMIFS('DB I'!$I$2:$I$100,'DB I'!$B$2:$B$100,$A10,'DB I'!$D$2:$D$100,$D$3,'DB I'!$D$2:$D$100,$D$4)</f>
        <v>0</v>
      </c>
      <c r="K10" s="50">
        <f>SUMIFS('DB I'!$K$2:$K$100,'DB I'!$B$2:$B$100,$A10,'DB I'!$D$2:$D$100,$D$3,'DB I'!$D$2:$D$100,$D$4)</f>
        <v>0</v>
      </c>
      <c r="L10" s="50">
        <f>SUMIFS('kundenbezogene Prozesskosten'!$D$2:$D$100,'kundenbezogene Prozesskosten'!$A$2:$A$100,$A10,'kundenbezogene Prozesskosten'!$C$2:$C$100,$D$3,'kundenbezogene Prozesskosten'!$C$2:$C$100,$D$4)</f>
        <v>0</v>
      </c>
      <c r="M10" s="51">
        <f t="shared" si="3"/>
        <v>0</v>
      </c>
      <c r="N10" s="50">
        <f>SUMIFS('DB I'!$I$2:$I$100,'DB I'!$B$2:$B$100,$A10,'DB I'!$D$2:$D$100,$E$3,'DB I'!$D$2:$D$100,$E$4)</f>
        <v>15567.083999999999</v>
      </c>
      <c r="O10" s="50">
        <f>SUMIFS('DB I'!$K$2:$K$100,'DB I'!$B$2:$B$100,$A10,'DB I'!$D$2:$D$100,$E$3,'DB I'!$D$2:$D$100,$E$4)</f>
        <v>8068.1639999999989</v>
      </c>
      <c r="P10" s="50">
        <f>SUMIFS('kundenbezogene Prozesskosten'!$D$2:$D$100,'kundenbezogene Prozesskosten'!$A$2:$A$100,$A10,'kundenbezogene Prozesskosten'!$C$2:$C$100,$E$3,'kundenbezogene Prozesskosten'!$C$2:$C$100,$E$4)</f>
        <v>292</v>
      </c>
      <c r="Q10" s="51">
        <f t="shared" si="4"/>
        <v>7776.1639999999989</v>
      </c>
      <c r="R10" s="50">
        <f t="shared" si="5"/>
        <v>15567.083999999999</v>
      </c>
      <c r="S10" s="50">
        <f t="shared" si="0"/>
        <v>8068.1639999999989</v>
      </c>
      <c r="T10" s="50">
        <f t="shared" si="0"/>
        <v>292</v>
      </c>
      <c r="U10" s="51">
        <f t="shared" si="0"/>
        <v>7776.1639999999989</v>
      </c>
    </row>
    <row r="11" spans="1:21" ht="13.5" x14ac:dyDescent="0.3">
      <c r="A11" s="66">
        <v>73400</v>
      </c>
      <c r="B11" s="50">
        <f>SUMIFS('DB I'!$I$2:$I$100,'DB I'!$B$2:$B$100,$A11,'DB I'!$D$2:$D$100,$B$3,'DB I'!$D$2:$D$100,$B$4)</f>
        <v>0</v>
      </c>
      <c r="C11" s="50">
        <f>SUMIFS('DB I'!$K$2:$K$100,'DB I'!$B$2:$B$100,$A11,'DB I'!$D$2:$D$100,$B$3,'DB I'!$D$2:$D$100,$B$4)</f>
        <v>0</v>
      </c>
      <c r="D11" s="50">
        <f>SUMIFS('kundenbezogene Prozesskosten'!$D$2:$D$100,'kundenbezogene Prozesskosten'!$A$2:$A$100,$A11,'kundenbezogene Prozesskosten'!$C$2:$C$100,$B$3,'kundenbezogene Prozesskosten'!$C$2:$C$100,$B$4)</f>
        <v>0</v>
      </c>
      <c r="E11" s="51">
        <f t="shared" si="1"/>
        <v>0</v>
      </c>
      <c r="F11" s="50">
        <f>SUMIFS('DB I'!$I$2:$I$100,'DB I'!$B$2:$B$100,$A11,'DB I'!$D$2:$D$100,$C$3,'DB I'!$D$2:$D$100,$C$4)</f>
        <v>0</v>
      </c>
      <c r="G11" s="50">
        <f>SUMIFS('DB I'!$K$2:$K$100,'DB I'!$B$2:$B$100,$A11,'DB I'!$D$2:$D$100,$C$3,'DB I'!$D$2:$D$100,$C$4)</f>
        <v>0</v>
      </c>
      <c r="H11" s="50">
        <f>SUMIFS('kundenbezogene Prozesskosten'!$D$2:$D$100,'kundenbezogene Prozesskosten'!$A$2:$A$100,$A11,'kundenbezogene Prozesskosten'!$C$2:$C$100,$C$3,'kundenbezogene Prozesskosten'!$C$2:$C$100,$C$4)</f>
        <v>0</v>
      </c>
      <c r="I11" s="51">
        <f t="shared" si="2"/>
        <v>0</v>
      </c>
      <c r="J11" s="50">
        <f>SUMIFS('DB I'!$I$2:$I$100,'DB I'!$B$2:$B$100,$A11,'DB I'!$D$2:$D$100,$D$3,'DB I'!$D$2:$D$100,$D$4)</f>
        <v>0</v>
      </c>
      <c r="K11" s="50">
        <f>SUMIFS('DB I'!$K$2:$K$100,'DB I'!$B$2:$B$100,$A11,'DB I'!$D$2:$D$100,$D$3,'DB I'!$D$2:$D$100,$D$4)</f>
        <v>0</v>
      </c>
      <c r="L11" s="50">
        <f>SUMIFS('kundenbezogene Prozesskosten'!$D$2:$D$100,'kundenbezogene Prozesskosten'!$A$2:$A$100,$A11,'kundenbezogene Prozesskosten'!$C$2:$C$100,$D$3,'kundenbezogene Prozesskosten'!$C$2:$C$100,$D$4)</f>
        <v>0</v>
      </c>
      <c r="M11" s="51">
        <f t="shared" si="3"/>
        <v>0</v>
      </c>
      <c r="N11" s="50">
        <f>SUMIFS('DB I'!$I$2:$I$100,'DB I'!$B$2:$B$100,$A11,'DB I'!$D$2:$D$100,$E$3,'DB I'!$D$2:$D$100,$E$4)</f>
        <v>13135.14</v>
      </c>
      <c r="O11" s="50">
        <f>SUMIFS('DB I'!$K$2:$K$100,'DB I'!$B$2:$B$100,$A11,'DB I'!$D$2:$D$100,$E$3,'DB I'!$D$2:$D$100,$E$4)</f>
        <v>5571.0199999999995</v>
      </c>
      <c r="P11" s="50">
        <f>SUMIFS('kundenbezogene Prozesskosten'!$D$2:$D$100,'kundenbezogene Prozesskosten'!$A$2:$A$100,$A11,'kundenbezogene Prozesskosten'!$C$2:$C$100,$E$3,'kundenbezogene Prozesskosten'!$C$2:$C$100,$E$4)</f>
        <v>289</v>
      </c>
      <c r="Q11" s="51">
        <f t="shared" si="4"/>
        <v>5282.0199999999995</v>
      </c>
      <c r="R11" s="50">
        <f t="shared" si="5"/>
        <v>13135.14</v>
      </c>
      <c r="S11" s="50">
        <f t="shared" si="0"/>
        <v>5571.0199999999995</v>
      </c>
      <c r="T11" s="50">
        <f t="shared" si="0"/>
        <v>289</v>
      </c>
      <c r="U11" s="51">
        <f t="shared" si="0"/>
        <v>5282.0199999999995</v>
      </c>
    </row>
    <row r="12" spans="1:21" ht="13.5" x14ac:dyDescent="0.3">
      <c r="A12" s="66">
        <v>11289</v>
      </c>
      <c r="B12" s="50">
        <f>SUMIFS('DB I'!$I$2:$I$100,'DB I'!$B$2:$B$100,$A12,'DB I'!$D$2:$D$100,$B$3,'DB I'!$D$2:$D$100,$B$4)</f>
        <v>0</v>
      </c>
      <c r="C12" s="50">
        <f>SUMIFS('DB I'!$K$2:$K$100,'DB I'!$B$2:$B$100,$A12,'DB I'!$D$2:$D$100,$B$3,'DB I'!$D$2:$D$100,$B$4)</f>
        <v>0</v>
      </c>
      <c r="D12" s="50">
        <f>SUMIFS('kundenbezogene Prozesskosten'!$D$2:$D$100,'kundenbezogene Prozesskosten'!$A$2:$A$100,$A12,'kundenbezogene Prozesskosten'!$C$2:$C$100,$B$3,'kundenbezogene Prozesskosten'!$C$2:$C$100,$B$4)</f>
        <v>0</v>
      </c>
      <c r="E12" s="51">
        <f t="shared" si="1"/>
        <v>0</v>
      </c>
      <c r="F12" s="50">
        <f>SUMIFS('DB I'!$I$2:$I$100,'DB I'!$B$2:$B$100,$A12,'DB I'!$D$2:$D$100,$C$3,'DB I'!$D$2:$D$100,$C$4)</f>
        <v>0</v>
      </c>
      <c r="G12" s="50">
        <f>SUMIFS('DB I'!$K$2:$K$100,'DB I'!$B$2:$B$100,$A12,'DB I'!$D$2:$D$100,$C$3,'DB I'!$D$2:$D$100,$C$4)</f>
        <v>0</v>
      </c>
      <c r="H12" s="50">
        <f>SUMIFS('kundenbezogene Prozesskosten'!$D$2:$D$100,'kundenbezogene Prozesskosten'!$A$2:$A$100,$A12,'kundenbezogene Prozesskosten'!$C$2:$C$100,$C$3,'kundenbezogene Prozesskosten'!$C$2:$C$100,$C$4)</f>
        <v>0</v>
      </c>
      <c r="I12" s="51">
        <f t="shared" si="2"/>
        <v>0</v>
      </c>
      <c r="J12" s="50">
        <f>SUMIFS('DB I'!$I$2:$I$100,'DB I'!$B$2:$B$100,$A12,'DB I'!$D$2:$D$100,$D$3,'DB I'!$D$2:$D$100,$D$4)</f>
        <v>0</v>
      </c>
      <c r="K12" s="50">
        <f>SUMIFS('DB I'!$K$2:$K$100,'DB I'!$B$2:$B$100,$A12,'DB I'!$D$2:$D$100,$D$3,'DB I'!$D$2:$D$100,$D$4)</f>
        <v>0</v>
      </c>
      <c r="L12" s="50">
        <f>SUMIFS('kundenbezogene Prozesskosten'!$D$2:$D$100,'kundenbezogene Prozesskosten'!$A$2:$A$100,$A12,'kundenbezogene Prozesskosten'!$C$2:$C$100,$D$3,'kundenbezogene Prozesskosten'!$C$2:$C$100,$D$4)</f>
        <v>78</v>
      </c>
      <c r="M12" s="51">
        <f t="shared" si="3"/>
        <v>-78</v>
      </c>
      <c r="N12" s="50">
        <f>SUMIFS('DB I'!$I$2:$I$100,'DB I'!$B$2:$B$100,$A12,'DB I'!$D$2:$D$100,$E$3,'DB I'!$D$2:$D$100,$E$4)</f>
        <v>20571.072</v>
      </c>
      <c r="O12" s="50">
        <f>SUMIFS('DB I'!$K$2:$K$100,'DB I'!$B$2:$B$100,$A12,'DB I'!$D$2:$D$100,$E$3,'DB I'!$D$2:$D$100,$E$4)</f>
        <v>10958.991999999998</v>
      </c>
      <c r="P12" s="50">
        <f>SUMIFS('kundenbezogene Prozesskosten'!$D$2:$D$100,'kundenbezogene Prozesskosten'!$A$2:$A$100,$A12,'kundenbezogene Prozesskosten'!$C$2:$C$100,$E$3,'kundenbezogene Prozesskosten'!$C$2:$C$100,$E$4)</f>
        <v>339</v>
      </c>
      <c r="Q12" s="51">
        <f t="shared" si="4"/>
        <v>10619.991999999998</v>
      </c>
      <c r="R12" s="50">
        <f t="shared" si="5"/>
        <v>20571.072</v>
      </c>
      <c r="S12" s="50">
        <f t="shared" si="0"/>
        <v>10958.991999999998</v>
      </c>
      <c r="T12" s="50">
        <f t="shared" si="0"/>
        <v>417</v>
      </c>
      <c r="U12" s="51">
        <f t="shared" si="0"/>
        <v>10541.991999999998</v>
      </c>
    </row>
    <row r="13" spans="1:21" ht="13.5" x14ac:dyDescent="0.3">
      <c r="A13" s="66"/>
      <c r="B13" s="50">
        <f>SUMIFS('DB I'!$I$2:$I$100,'DB I'!$B$2:$B$100,$A13,'DB I'!$D$2:$D$100,$B$3,'DB I'!$D$2:$D$100,$B$4)</f>
        <v>0</v>
      </c>
      <c r="C13" s="50">
        <f>SUMIFS('DB I'!$K$2:$K$100,'DB I'!$B$2:$B$100,$A13,'DB I'!$D$2:$D$100,$B$3,'DB I'!$D$2:$D$100,$B$4)</f>
        <v>0</v>
      </c>
      <c r="D13" s="50">
        <f>SUMIFS('kundenbezogene Prozesskosten'!$D$2:$D$100,'kundenbezogene Prozesskosten'!$A$2:$A$100,$A13,'kundenbezogene Prozesskosten'!$C$2:$C$100,$B$3,'kundenbezogene Prozesskosten'!$C$2:$C$100,$B$4)</f>
        <v>0</v>
      </c>
      <c r="E13" s="51">
        <f t="shared" si="1"/>
        <v>0</v>
      </c>
      <c r="F13" s="50">
        <f>SUMIFS('DB I'!$I$2:$I$100,'DB I'!$B$2:$B$100,$A13,'DB I'!$D$2:$D$100,$C$3,'DB I'!$D$2:$D$100,$C$4)</f>
        <v>0</v>
      </c>
      <c r="G13" s="50">
        <f>SUMIFS('DB I'!$K$2:$K$100,'DB I'!$B$2:$B$100,$A13,'DB I'!$D$2:$D$100,$C$3,'DB I'!$D$2:$D$100,$C$4)</f>
        <v>0</v>
      </c>
      <c r="H13" s="50">
        <f>SUMIFS('kundenbezogene Prozesskosten'!$D$2:$D$100,'kundenbezogene Prozesskosten'!$A$2:$A$100,$A13,'kundenbezogene Prozesskosten'!$C$2:$C$100,$C$3,'kundenbezogene Prozesskosten'!$C$2:$C$100,$C$4)</f>
        <v>0</v>
      </c>
      <c r="I13" s="51">
        <f t="shared" si="2"/>
        <v>0</v>
      </c>
      <c r="J13" s="50">
        <f>SUMIFS('DB I'!$I$2:$I$100,'DB I'!$B$2:$B$100,$A13,'DB I'!$D$2:$D$100,$D$3,'DB I'!$D$2:$D$100,$D$4)</f>
        <v>0</v>
      </c>
      <c r="K13" s="50">
        <f>SUMIFS('DB I'!$K$2:$K$100,'DB I'!$B$2:$B$100,$A13,'DB I'!$D$2:$D$100,$D$3,'DB I'!$D$2:$D$100,$D$4)</f>
        <v>0</v>
      </c>
      <c r="L13" s="50">
        <f>SUMIFS('kundenbezogene Prozesskosten'!$D$2:$D$100,'kundenbezogene Prozesskosten'!$A$2:$A$100,$A13,'kundenbezogene Prozesskosten'!$C$2:$C$100,$D$3,'kundenbezogene Prozesskosten'!$C$2:$C$100,$D$4)</f>
        <v>0</v>
      </c>
      <c r="M13" s="51">
        <f t="shared" si="3"/>
        <v>0</v>
      </c>
      <c r="N13" s="50">
        <f>SUMIFS('DB I'!$I$2:$I$100,'DB I'!$B$2:$B$100,$A13,'DB I'!$D$2:$D$100,$E$3,'DB I'!$D$2:$D$100,$E$4)</f>
        <v>0</v>
      </c>
      <c r="O13" s="50">
        <f>SUMIFS('DB I'!$K$2:$K$100,'DB I'!$B$2:$B$100,$A13,'DB I'!$D$2:$D$100,$E$3,'DB I'!$D$2:$D$100,$E$4)</f>
        <v>0</v>
      </c>
      <c r="P13" s="50">
        <f>SUMIFS('kundenbezogene Prozesskosten'!$D$2:$D$100,'kundenbezogene Prozesskosten'!$A$2:$A$100,$A13,'kundenbezogene Prozesskosten'!$C$2:$C$100,$E$3,'kundenbezogene Prozesskosten'!$C$2:$C$100,$E$4)</f>
        <v>0</v>
      </c>
      <c r="Q13" s="51">
        <f t="shared" si="4"/>
        <v>0</v>
      </c>
      <c r="R13" s="50">
        <f t="shared" si="5"/>
        <v>0</v>
      </c>
      <c r="S13" s="50">
        <f t="shared" si="0"/>
        <v>0</v>
      </c>
      <c r="T13" s="50">
        <f t="shared" si="0"/>
        <v>0</v>
      </c>
      <c r="U13" s="51">
        <f t="shared" si="0"/>
        <v>0</v>
      </c>
    </row>
    <row r="14" spans="1:21" ht="13.5" x14ac:dyDescent="0.3">
      <c r="A14" s="66"/>
      <c r="B14" s="50">
        <f>SUMIFS('DB I'!$I$2:$I$100,'DB I'!$B$2:$B$100,$A14,'DB I'!$D$2:$D$100,$B$3,'DB I'!$D$2:$D$100,$B$4)</f>
        <v>0</v>
      </c>
      <c r="C14" s="50">
        <f>SUMIFS('DB I'!$K$2:$K$100,'DB I'!$B$2:$B$100,$A14,'DB I'!$D$2:$D$100,$B$3,'DB I'!$D$2:$D$100,$B$4)</f>
        <v>0</v>
      </c>
      <c r="D14" s="50">
        <f>SUMIFS('kundenbezogene Prozesskosten'!$D$2:$D$100,'kundenbezogene Prozesskosten'!$A$2:$A$100,$A14,'kundenbezogene Prozesskosten'!$C$2:$C$100,$B$3,'kundenbezogene Prozesskosten'!$C$2:$C$100,$B$4)</f>
        <v>0</v>
      </c>
      <c r="E14" s="51">
        <f t="shared" si="1"/>
        <v>0</v>
      </c>
      <c r="F14" s="50">
        <f>SUMIFS('DB I'!$I$2:$I$100,'DB I'!$B$2:$B$100,$A14,'DB I'!$D$2:$D$100,$C$3,'DB I'!$D$2:$D$100,$C$4)</f>
        <v>0</v>
      </c>
      <c r="G14" s="50">
        <f>SUMIFS('DB I'!$K$2:$K$100,'DB I'!$B$2:$B$100,$A14,'DB I'!$D$2:$D$100,$C$3,'DB I'!$D$2:$D$100,$C$4)</f>
        <v>0</v>
      </c>
      <c r="H14" s="50">
        <f>SUMIFS('kundenbezogene Prozesskosten'!$D$2:$D$100,'kundenbezogene Prozesskosten'!$A$2:$A$100,$A14,'kundenbezogene Prozesskosten'!$C$2:$C$100,$C$3,'kundenbezogene Prozesskosten'!$C$2:$C$100,$C$4)</f>
        <v>0</v>
      </c>
      <c r="I14" s="51">
        <f t="shared" si="2"/>
        <v>0</v>
      </c>
      <c r="J14" s="50">
        <f>SUMIFS('DB I'!$I$2:$I$100,'DB I'!$B$2:$B$100,$A14,'DB I'!$D$2:$D$100,$D$3,'DB I'!$D$2:$D$100,$D$4)</f>
        <v>0</v>
      </c>
      <c r="K14" s="50">
        <f>SUMIFS('DB I'!$K$2:$K$100,'DB I'!$B$2:$B$100,$A14,'DB I'!$D$2:$D$100,$D$3,'DB I'!$D$2:$D$100,$D$4)</f>
        <v>0</v>
      </c>
      <c r="L14" s="50">
        <f>SUMIFS('kundenbezogene Prozesskosten'!$D$2:$D$100,'kundenbezogene Prozesskosten'!$A$2:$A$100,$A14,'kundenbezogene Prozesskosten'!$C$2:$C$100,$D$3,'kundenbezogene Prozesskosten'!$C$2:$C$100,$D$4)</f>
        <v>0</v>
      </c>
      <c r="M14" s="51">
        <f t="shared" si="3"/>
        <v>0</v>
      </c>
      <c r="N14" s="50">
        <f>SUMIFS('DB I'!$I$2:$I$100,'DB I'!$B$2:$B$100,$A14,'DB I'!$D$2:$D$100,$E$3,'DB I'!$D$2:$D$100,$E$4)</f>
        <v>0</v>
      </c>
      <c r="O14" s="50">
        <f>SUMIFS('DB I'!$K$2:$K$100,'DB I'!$B$2:$B$100,$A14,'DB I'!$D$2:$D$100,$E$3,'DB I'!$D$2:$D$100,$E$4)</f>
        <v>0</v>
      </c>
      <c r="P14" s="50">
        <f>SUMIFS('kundenbezogene Prozesskosten'!$D$2:$D$100,'kundenbezogene Prozesskosten'!$A$2:$A$100,$A14,'kundenbezogene Prozesskosten'!$C$2:$C$100,$E$3,'kundenbezogene Prozesskosten'!$C$2:$C$100,$E$4)</f>
        <v>0</v>
      </c>
      <c r="Q14" s="51">
        <f t="shared" si="4"/>
        <v>0</v>
      </c>
      <c r="R14" s="50">
        <f t="shared" si="5"/>
        <v>0</v>
      </c>
      <c r="S14" s="50">
        <f t="shared" si="0"/>
        <v>0</v>
      </c>
      <c r="T14" s="50">
        <f t="shared" si="0"/>
        <v>0</v>
      </c>
      <c r="U14" s="51">
        <f t="shared" si="0"/>
        <v>0</v>
      </c>
    </row>
    <row r="15" spans="1:21" ht="13.5" x14ac:dyDescent="0.3">
      <c r="A15" s="66"/>
      <c r="B15" s="50">
        <f>SUMIFS('DB I'!$I$2:$I$100,'DB I'!$B$2:$B$100,$A15,'DB I'!$D$2:$D$100,$B$3,'DB I'!$D$2:$D$100,$B$4)</f>
        <v>0</v>
      </c>
      <c r="C15" s="50">
        <f>SUMIFS('DB I'!$K$2:$K$100,'DB I'!$B$2:$B$100,$A15,'DB I'!$D$2:$D$100,$B$3,'DB I'!$D$2:$D$100,$B$4)</f>
        <v>0</v>
      </c>
      <c r="D15" s="50">
        <f>SUMIFS('kundenbezogene Prozesskosten'!$D$2:$D$100,'kundenbezogene Prozesskosten'!$A$2:$A$100,$A15,'kundenbezogene Prozesskosten'!$C$2:$C$100,$B$3,'kundenbezogene Prozesskosten'!$C$2:$C$100,$B$4)</f>
        <v>0</v>
      </c>
      <c r="E15" s="51">
        <f t="shared" si="1"/>
        <v>0</v>
      </c>
      <c r="F15" s="50">
        <f>SUMIFS('DB I'!$I$2:$I$100,'DB I'!$B$2:$B$100,$A15,'DB I'!$D$2:$D$100,$C$3,'DB I'!$D$2:$D$100,$C$4)</f>
        <v>0</v>
      </c>
      <c r="G15" s="50">
        <f>SUMIFS('DB I'!$K$2:$K$100,'DB I'!$B$2:$B$100,$A15,'DB I'!$D$2:$D$100,$C$3,'DB I'!$D$2:$D$100,$C$4)</f>
        <v>0</v>
      </c>
      <c r="H15" s="50">
        <f>SUMIFS('kundenbezogene Prozesskosten'!$D$2:$D$100,'kundenbezogene Prozesskosten'!$A$2:$A$100,$A15,'kundenbezogene Prozesskosten'!$C$2:$C$100,$C$3,'kundenbezogene Prozesskosten'!$C$2:$C$100,$C$4)</f>
        <v>0</v>
      </c>
      <c r="I15" s="51">
        <f t="shared" si="2"/>
        <v>0</v>
      </c>
      <c r="J15" s="50">
        <f>SUMIFS('DB I'!$I$2:$I$100,'DB I'!$B$2:$B$100,$A15,'DB I'!$D$2:$D$100,$D$3,'DB I'!$D$2:$D$100,$D$4)</f>
        <v>0</v>
      </c>
      <c r="K15" s="50">
        <f>SUMIFS('DB I'!$K$2:$K$100,'DB I'!$B$2:$B$100,$A15,'DB I'!$D$2:$D$100,$D$3,'DB I'!$D$2:$D$100,$D$4)</f>
        <v>0</v>
      </c>
      <c r="L15" s="50">
        <f>SUMIFS('kundenbezogene Prozesskosten'!$D$2:$D$100,'kundenbezogene Prozesskosten'!$A$2:$A$100,$A15,'kundenbezogene Prozesskosten'!$C$2:$C$100,$D$3,'kundenbezogene Prozesskosten'!$C$2:$C$100,$D$4)</f>
        <v>0</v>
      </c>
      <c r="M15" s="51">
        <f t="shared" si="3"/>
        <v>0</v>
      </c>
      <c r="N15" s="50">
        <f>SUMIFS('DB I'!$I$2:$I$100,'DB I'!$B$2:$B$100,$A15,'DB I'!$D$2:$D$100,$E$3,'DB I'!$D$2:$D$100,$E$4)</f>
        <v>0</v>
      </c>
      <c r="O15" s="50">
        <f>SUMIFS('DB I'!$K$2:$K$100,'DB I'!$B$2:$B$100,$A15,'DB I'!$D$2:$D$100,$E$3,'DB I'!$D$2:$D$100,$E$4)</f>
        <v>0</v>
      </c>
      <c r="P15" s="50">
        <f>SUMIFS('kundenbezogene Prozesskosten'!$D$2:$D$100,'kundenbezogene Prozesskosten'!$A$2:$A$100,$A15,'kundenbezogene Prozesskosten'!$C$2:$C$100,$E$3,'kundenbezogene Prozesskosten'!$C$2:$C$100,$E$4)</f>
        <v>0</v>
      </c>
      <c r="Q15" s="51">
        <f t="shared" si="4"/>
        <v>0</v>
      </c>
      <c r="R15" s="50">
        <f t="shared" si="5"/>
        <v>0</v>
      </c>
      <c r="S15" s="50">
        <f t="shared" si="0"/>
        <v>0</v>
      </c>
      <c r="T15" s="50">
        <f t="shared" si="0"/>
        <v>0</v>
      </c>
      <c r="U15" s="51">
        <f t="shared" si="0"/>
        <v>0</v>
      </c>
    </row>
    <row r="16" spans="1:21" ht="13.5" x14ac:dyDescent="0.3">
      <c r="A16" s="66"/>
      <c r="B16" s="50">
        <f>SUMIFS('DB I'!$I$2:$I$100,'DB I'!$B$2:$B$100,$A16,'DB I'!$D$2:$D$100,$B$3,'DB I'!$D$2:$D$100,$B$4)</f>
        <v>0</v>
      </c>
      <c r="C16" s="50">
        <f>SUMIFS('DB I'!$K$2:$K$100,'DB I'!$B$2:$B$100,$A16,'DB I'!$D$2:$D$100,$B$3,'DB I'!$D$2:$D$100,$B$4)</f>
        <v>0</v>
      </c>
      <c r="D16" s="50">
        <f>SUMIFS('kundenbezogene Prozesskosten'!$D$2:$D$100,'kundenbezogene Prozesskosten'!$A$2:$A$100,$A16,'kundenbezogene Prozesskosten'!$C$2:$C$100,$B$3,'kundenbezogene Prozesskosten'!$C$2:$C$100,$B$4)</f>
        <v>0</v>
      </c>
      <c r="E16" s="51">
        <f t="shared" si="1"/>
        <v>0</v>
      </c>
      <c r="F16" s="50">
        <f>SUMIFS('DB I'!$I$2:$I$100,'DB I'!$B$2:$B$100,$A16,'DB I'!$D$2:$D$100,$C$3,'DB I'!$D$2:$D$100,$C$4)</f>
        <v>0</v>
      </c>
      <c r="G16" s="50">
        <f>SUMIFS('DB I'!$K$2:$K$100,'DB I'!$B$2:$B$100,$A16,'DB I'!$D$2:$D$100,$C$3,'DB I'!$D$2:$D$100,$C$4)</f>
        <v>0</v>
      </c>
      <c r="H16" s="50">
        <f>SUMIFS('kundenbezogene Prozesskosten'!$D$2:$D$100,'kundenbezogene Prozesskosten'!$A$2:$A$100,$A16,'kundenbezogene Prozesskosten'!$C$2:$C$100,$C$3,'kundenbezogene Prozesskosten'!$C$2:$C$100,$C$4)</f>
        <v>0</v>
      </c>
      <c r="I16" s="51">
        <f t="shared" si="2"/>
        <v>0</v>
      </c>
      <c r="J16" s="50">
        <f>SUMIFS('DB I'!$I$2:$I$100,'DB I'!$B$2:$B$100,$A16,'DB I'!$D$2:$D$100,$D$3,'DB I'!$D$2:$D$100,$D$4)</f>
        <v>0</v>
      </c>
      <c r="K16" s="50">
        <f>SUMIFS('DB I'!$K$2:$K$100,'DB I'!$B$2:$B$100,$A16,'DB I'!$D$2:$D$100,$D$3,'DB I'!$D$2:$D$100,$D$4)</f>
        <v>0</v>
      </c>
      <c r="L16" s="50">
        <f>SUMIFS('kundenbezogene Prozesskosten'!$D$2:$D$100,'kundenbezogene Prozesskosten'!$A$2:$A$100,$A16,'kundenbezogene Prozesskosten'!$C$2:$C$100,$D$3,'kundenbezogene Prozesskosten'!$C$2:$C$100,$D$4)</f>
        <v>0</v>
      </c>
      <c r="M16" s="51">
        <f t="shared" si="3"/>
        <v>0</v>
      </c>
      <c r="N16" s="50">
        <f>SUMIFS('DB I'!$I$2:$I$100,'DB I'!$B$2:$B$100,$A16,'DB I'!$D$2:$D$100,$E$3,'DB I'!$D$2:$D$100,$E$4)</f>
        <v>0</v>
      </c>
      <c r="O16" s="50">
        <f>SUMIFS('DB I'!$K$2:$K$100,'DB I'!$B$2:$B$100,$A16,'DB I'!$D$2:$D$100,$E$3,'DB I'!$D$2:$D$100,$E$4)</f>
        <v>0</v>
      </c>
      <c r="P16" s="50">
        <f>SUMIFS('kundenbezogene Prozesskosten'!$D$2:$D$100,'kundenbezogene Prozesskosten'!$A$2:$A$100,$A16,'kundenbezogene Prozesskosten'!$C$2:$C$100,$E$3,'kundenbezogene Prozesskosten'!$C$2:$C$100,$E$4)</f>
        <v>0</v>
      </c>
      <c r="Q16" s="51">
        <f t="shared" si="4"/>
        <v>0</v>
      </c>
      <c r="R16" s="50">
        <f t="shared" si="5"/>
        <v>0</v>
      </c>
      <c r="S16" s="50">
        <f t="shared" si="0"/>
        <v>0</v>
      </c>
      <c r="T16" s="50">
        <f t="shared" si="0"/>
        <v>0</v>
      </c>
      <c r="U16" s="51">
        <f t="shared" si="0"/>
        <v>0</v>
      </c>
    </row>
    <row r="17" spans="1:21" ht="13.5" x14ac:dyDescent="0.3">
      <c r="A17" s="66"/>
      <c r="B17" s="50">
        <f>SUMIFS('DB I'!$I$2:$I$100,'DB I'!$B$2:$B$100,$A17,'DB I'!$D$2:$D$100,$B$3,'DB I'!$D$2:$D$100,$B$4)</f>
        <v>0</v>
      </c>
      <c r="C17" s="50">
        <f>SUMIFS('DB I'!$K$2:$K$100,'DB I'!$B$2:$B$100,$A17,'DB I'!$D$2:$D$100,$B$3,'DB I'!$D$2:$D$100,$B$4)</f>
        <v>0</v>
      </c>
      <c r="D17" s="50">
        <f>SUMIFS('kundenbezogene Prozesskosten'!$D$2:$D$100,'kundenbezogene Prozesskosten'!$A$2:$A$100,$A17,'kundenbezogene Prozesskosten'!$C$2:$C$100,$B$3,'kundenbezogene Prozesskosten'!$C$2:$C$100,$B$4)</f>
        <v>0</v>
      </c>
      <c r="E17" s="51">
        <f t="shared" si="1"/>
        <v>0</v>
      </c>
      <c r="F17" s="50">
        <f>SUMIFS('DB I'!$I$2:$I$100,'DB I'!$B$2:$B$100,$A17,'DB I'!$D$2:$D$100,$C$3,'DB I'!$D$2:$D$100,$C$4)</f>
        <v>0</v>
      </c>
      <c r="G17" s="50">
        <f>SUMIFS('DB I'!$K$2:$K$100,'DB I'!$B$2:$B$100,$A17,'DB I'!$D$2:$D$100,$C$3,'DB I'!$D$2:$D$100,$C$4)</f>
        <v>0</v>
      </c>
      <c r="H17" s="50">
        <f>SUMIFS('kundenbezogene Prozesskosten'!$D$2:$D$100,'kundenbezogene Prozesskosten'!$A$2:$A$100,$A17,'kundenbezogene Prozesskosten'!$C$2:$C$100,$C$3,'kundenbezogene Prozesskosten'!$C$2:$C$100,$C$4)</f>
        <v>0</v>
      </c>
      <c r="I17" s="51">
        <f t="shared" si="2"/>
        <v>0</v>
      </c>
      <c r="J17" s="50">
        <f>SUMIFS('DB I'!$I$2:$I$100,'DB I'!$B$2:$B$100,$A17,'DB I'!$D$2:$D$100,$D$3,'DB I'!$D$2:$D$100,$D$4)</f>
        <v>0</v>
      </c>
      <c r="K17" s="50">
        <f>SUMIFS('DB I'!$K$2:$K$100,'DB I'!$B$2:$B$100,$A17,'DB I'!$D$2:$D$100,$D$3,'DB I'!$D$2:$D$100,$D$4)</f>
        <v>0</v>
      </c>
      <c r="L17" s="50">
        <f>SUMIFS('kundenbezogene Prozesskosten'!$D$2:$D$100,'kundenbezogene Prozesskosten'!$A$2:$A$100,$A17,'kundenbezogene Prozesskosten'!$C$2:$C$100,$D$3,'kundenbezogene Prozesskosten'!$C$2:$C$100,$D$4)</f>
        <v>0</v>
      </c>
      <c r="M17" s="51">
        <f t="shared" si="3"/>
        <v>0</v>
      </c>
      <c r="N17" s="50">
        <f>SUMIFS('DB I'!$I$2:$I$100,'DB I'!$B$2:$B$100,$A17,'DB I'!$D$2:$D$100,$E$3,'DB I'!$D$2:$D$100,$E$4)</f>
        <v>0</v>
      </c>
      <c r="O17" s="50">
        <f>SUMIFS('DB I'!$K$2:$K$100,'DB I'!$B$2:$B$100,$A17,'DB I'!$D$2:$D$100,$E$3,'DB I'!$D$2:$D$100,$E$4)</f>
        <v>0</v>
      </c>
      <c r="P17" s="50">
        <f>SUMIFS('kundenbezogene Prozesskosten'!$D$2:$D$100,'kundenbezogene Prozesskosten'!$A$2:$A$100,$A17,'kundenbezogene Prozesskosten'!$C$2:$C$100,$E$3,'kundenbezogene Prozesskosten'!$C$2:$C$100,$E$4)</f>
        <v>0</v>
      </c>
      <c r="Q17" s="51">
        <f t="shared" si="4"/>
        <v>0</v>
      </c>
      <c r="R17" s="50">
        <f t="shared" si="5"/>
        <v>0</v>
      </c>
      <c r="S17" s="50">
        <f t="shared" si="0"/>
        <v>0</v>
      </c>
      <c r="T17" s="50">
        <f t="shared" si="0"/>
        <v>0</v>
      </c>
      <c r="U17" s="51">
        <f t="shared" si="0"/>
        <v>0</v>
      </c>
    </row>
    <row r="18" spans="1:21" ht="13.5" x14ac:dyDescent="0.3">
      <c r="A18" s="66"/>
      <c r="B18" s="50">
        <f>SUMIFS('DB I'!$I$2:$I$100,'DB I'!$B$2:$B$100,$A18,'DB I'!$D$2:$D$100,$B$3,'DB I'!$D$2:$D$100,$B$4)</f>
        <v>0</v>
      </c>
      <c r="C18" s="50">
        <f>SUMIFS('DB I'!$K$2:$K$100,'DB I'!$B$2:$B$100,$A18,'DB I'!$D$2:$D$100,$B$3,'DB I'!$D$2:$D$100,$B$4)</f>
        <v>0</v>
      </c>
      <c r="D18" s="50">
        <f>SUMIFS('kundenbezogene Prozesskosten'!$D$2:$D$100,'kundenbezogene Prozesskosten'!$A$2:$A$100,$A18,'kundenbezogene Prozesskosten'!$C$2:$C$100,$B$3,'kundenbezogene Prozesskosten'!$C$2:$C$100,$B$4)</f>
        <v>0</v>
      </c>
      <c r="E18" s="51">
        <f t="shared" si="1"/>
        <v>0</v>
      </c>
      <c r="F18" s="50">
        <f>SUMIFS('DB I'!$I$2:$I$100,'DB I'!$B$2:$B$100,$A18,'DB I'!$D$2:$D$100,$C$3,'DB I'!$D$2:$D$100,$C$4)</f>
        <v>0</v>
      </c>
      <c r="G18" s="50">
        <f>SUMIFS('DB I'!$K$2:$K$100,'DB I'!$B$2:$B$100,$A18,'DB I'!$D$2:$D$100,$C$3,'DB I'!$D$2:$D$100,$C$4)</f>
        <v>0</v>
      </c>
      <c r="H18" s="50">
        <f>SUMIFS('kundenbezogene Prozesskosten'!$D$2:$D$100,'kundenbezogene Prozesskosten'!$A$2:$A$100,$A18,'kundenbezogene Prozesskosten'!$C$2:$C$100,$C$3,'kundenbezogene Prozesskosten'!$C$2:$C$100,$C$4)</f>
        <v>0</v>
      </c>
      <c r="I18" s="51">
        <f t="shared" si="2"/>
        <v>0</v>
      </c>
      <c r="J18" s="50">
        <f>SUMIFS('DB I'!$I$2:$I$100,'DB I'!$B$2:$B$100,$A18,'DB I'!$D$2:$D$100,$D$3,'DB I'!$D$2:$D$100,$D$4)</f>
        <v>0</v>
      </c>
      <c r="K18" s="50">
        <f>SUMIFS('DB I'!$K$2:$K$100,'DB I'!$B$2:$B$100,$A18,'DB I'!$D$2:$D$100,$D$3,'DB I'!$D$2:$D$100,$D$4)</f>
        <v>0</v>
      </c>
      <c r="L18" s="50">
        <f>SUMIFS('kundenbezogene Prozesskosten'!$D$2:$D$100,'kundenbezogene Prozesskosten'!$A$2:$A$100,$A18,'kundenbezogene Prozesskosten'!$C$2:$C$100,$D$3,'kundenbezogene Prozesskosten'!$C$2:$C$100,$D$4)</f>
        <v>0</v>
      </c>
      <c r="M18" s="51">
        <f t="shared" si="3"/>
        <v>0</v>
      </c>
      <c r="N18" s="50">
        <f>SUMIFS('DB I'!$I$2:$I$100,'DB I'!$B$2:$B$100,$A18,'DB I'!$D$2:$D$100,$E$3,'DB I'!$D$2:$D$100,$E$4)</f>
        <v>0</v>
      </c>
      <c r="O18" s="50">
        <f>SUMIFS('DB I'!$K$2:$K$100,'DB I'!$B$2:$B$100,$A18,'DB I'!$D$2:$D$100,$E$3,'DB I'!$D$2:$D$100,$E$4)</f>
        <v>0</v>
      </c>
      <c r="P18" s="50">
        <f>SUMIFS('kundenbezogene Prozesskosten'!$D$2:$D$100,'kundenbezogene Prozesskosten'!$A$2:$A$100,$A18,'kundenbezogene Prozesskosten'!$C$2:$C$100,$E$3,'kundenbezogene Prozesskosten'!$C$2:$C$100,$E$4)</f>
        <v>0</v>
      </c>
      <c r="Q18" s="51">
        <f t="shared" si="4"/>
        <v>0</v>
      </c>
      <c r="R18" s="50">
        <f t="shared" si="5"/>
        <v>0</v>
      </c>
      <c r="S18" s="50">
        <f t="shared" si="0"/>
        <v>0</v>
      </c>
      <c r="T18" s="50">
        <f t="shared" si="0"/>
        <v>0</v>
      </c>
      <c r="U18" s="51">
        <f t="shared" si="0"/>
        <v>0</v>
      </c>
    </row>
    <row r="19" spans="1:21" ht="13.5" x14ac:dyDescent="0.3">
      <c r="A19" s="66"/>
      <c r="B19" s="50">
        <f>SUMIFS('DB I'!$I$2:$I$100,'DB I'!$B$2:$B$100,$A19,'DB I'!$D$2:$D$100,$B$3,'DB I'!$D$2:$D$100,$B$4)</f>
        <v>0</v>
      </c>
      <c r="C19" s="50">
        <f>SUMIFS('DB I'!$K$2:$K$100,'DB I'!$B$2:$B$100,$A19,'DB I'!$D$2:$D$100,$B$3,'DB I'!$D$2:$D$100,$B$4)</f>
        <v>0</v>
      </c>
      <c r="D19" s="50">
        <f>SUMIFS('kundenbezogene Prozesskosten'!$D$2:$D$100,'kundenbezogene Prozesskosten'!$A$2:$A$100,$A19,'kundenbezogene Prozesskosten'!$C$2:$C$100,$B$3,'kundenbezogene Prozesskosten'!$C$2:$C$100,$B$4)</f>
        <v>0</v>
      </c>
      <c r="E19" s="51">
        <f t="shared" si="1"/>
        <v>0</v>
      </c>
      <c r="F19" s="50">
        <f>SUMIFS('DB I'!$I$2:$I$100,'DB I'!$B$2:$B$100,$A19,'DB I'!$D$2:$D$100,$C$3,'DB I'!$D$2:$D$100,$C$4)</f>
        <v>0</v>
      </c>
      <c r="G19" s="50">
        <f>SUMIFS('DB I'!$K$2:$K$100,'DB I'!$B$2:$B$100,$A19,'DB I'!$D$2:$D$100,$C$3,'DB I'!$D$2:$D$100,$C$4)</f>
        <v>0</v>
      </c>
      <c r="H19" s="50">
        <f>SUMIFS('kundenbezogene Prozesskosten'!$D$2:$D$100,'kundenbezogene Prozesskosten'!$A$2:$A$100,$A19,'kundenbezogene Prozesskosten'!$C$2:$C$100,$C$3,'kundenbezogene Prozesskosten'!$C$2:$C$100,$C$4)</f>
        <v>0</v>
      </c>
      <c r="I19" s="51">
        <f t="shared" si="2"/>
        <v>0</v>
      </c>
      <c r="J19" s="50">
        <f>SUMIFS('DB I'!$I$2:$I$100,'DB I'!$B$2:$B$100,$A19,'DB I'!$D$2:$D$100,$D$3,'DB I'!$D$2:$D$100,$D$4)</f>
        <v>0</v>
      </c>
      <c r="K19" s="50">
        <f>SUMIFS('DB I'!$K$2:$K$100,'DB I'!$B$2:$B$100,$A19,'DB I'!$D$2:$D$100,$D$3,'DB I'!$D$2:$D$100,$D$4)</f>
        <v>0</v>
      </c>
      <c r="L19" s="50">
        <f>SUMIFS('kundenbezogene Prozesskosten'!$D$2:$D$100,'kundenbezogene Prozesskosten'!$A$2:$A$100,$A19,'kundenbezogene Prozesskosten'!$C$2:$C$100,$D$3,'kundenbezogene Prozesskosten'!$C$2:$C$100,$D$4)</f>
        <v>0</v>
      </c>
      <c r="M19" s="51">
        <f t="shared" si="3"/>
        <v>0</v>
      </c>
      <c r="N19" s="50">
        <f>SUMIFS('DB I'!$I$2:$I$100,'DB I'!$B$2:$B$100,$A19,'DB I'!$D$2:$D$100,$E$3,'DB I'!$D$2:$D$100,$E$4)</f>
        <v>0</v>
      </c>
      <c r="O19" s="50">
        <f>SUMIFS('DB I'!$K$2:$K$100,'DB I'!$B$2:$B$100,$A19,'DB I'!$D$2:$D$100,$E$3,'DB I'!$D$2:$D$100,$E$4)</f>
        <v>0</v>
      </c>
      <c r="P19" s="50">
        <f>SUMIFS('kundenbezogene Prozesskosten'!$D$2:$D$100,'kundenbezogene Prozesskosten'!$A$2:$A$100,$A19,'kundenbezogene Prozesskosten'!$C$2:$C$100,$E$3,'kundenbezogene Prozesskosten'!$C$2:$C$100,$E$4)</f>
        <v>0</v>
      </c>
      <c r="Q19" s="51">
        <f t="shared" si="4"/>
        <v>0</v>
      </c>
      <c r="R19" s="50">
        <f t="shared" si="5"/>
        <v>0</v>
      </c>
      <c r="S19" s="50">
        <f t="shared" si="0"/>
        <v>0</v>
      </c>
      <c r="T19" s="50">
        <f t="shared" si="0"/>
        <v>0</v>
      </c>
      <c r="U19" s="51">
        <f t="shared" si="0"/>
        <v>0</v>
      </c>
    </row>
    <row r="20" spans="1:21" ht="13.5" x14ac:dyDescent="0.3">
      <c r="A20" s="66"/>
      <c r="B20" s="50">
        <f>SUMIFS('DB I'!$I$2:$I$100,'DB I'!$B$2:$B$100,$A20,'DB I'!$D$2:$D$100,$B$3,'DB I'!$D$2:$D$100,$B$4)</f>
        <v>0</v>
      </c>
      <c r="C20" s="50">
        <f>SUMIFS('DB I'!$K$2:$K$100,'DB I'!$B$2:$B$100,$A20,'DB I'!$D$2:$D$100,$B$3,'DB I'!$D$2:$D$100,$B$4)</f>
        <v>0</v>
      </c>
      <c r="D20" s="50">
        <f>SUMIFS('kundenbezogene Prozesskosten'!$D$2:$D$100,'kundenbezogene Prozesskosten'!$A$2:$A$100,$A20,'kundenbezogene Prozesskosten'!$C$2:$C$100,$B$3,'kundenbezogene Prozesskosten'!$C$2:$C$100,$B$4)</f>
        <v>0</v>
      </c>
      <c r="E20" s="51">
        <f t="shared" si="1"/>
        <v>0</v>
      </c>
      <c r="F20" s="50">
        <f>SUMIFS('DB I'!$I$2:$I$100,'DB I'!$B$2:$B$100,$A20,'DB I'!$D$2:$D$100,$C$3,'DB I'!$D$2:$D$100,$C$4)</f>
        <v>0</v>
      </c>
      <c r="G20" s="50">
        <f>SUMIFS('DB I'!$K$2:$K$100,'DB I'!$B$2:$B$100,$A20,'DB I'!$D$2:$D$100,$C$3,'DB I'!$D$2:$D$100,$C$4)</f>
        <v>0</v>
      </c>
      <c r="H20" s="50">
        <f>SUMIFS('kundenbezogene Prozesskosten'!$D$2:$D$100,'kundenbezogene Prozesskosten'!$A$2:$A$100,$A20,'kundenbezogene Prozesskosten'!$C$2:$C$100,$C$3,'kundenbezogene Prozesskosten'!$C$2:$C$100,$C$4)</f>
        <v>0</v>
      </c>
      <c r="I20" s="51">
        <f t="shared" si="2"/>
        <v>0</v>
      </c>
      <c r="J20" s="50">
        <f>SUMIFS('DB I'!$I$2:$I$100,'DB I'!$B$2:$B$100,$A20,'DB I'!$D$2:$D$100,$D$3,'DB I'!$D$2:$D$100,$D$4)</f>
        <v>0</v>
      </c>
      <c r="K20" s="50">
        <f>SUMIFS('DB I'!$K$2:$K$100,'DB I'!$B$2:$B$100,$A20,'DB I'!$D$2:$D$100,$D$3,'DB I'!$D$2:$D$100,$D$4)</f>
        <v>0</v>
      </c>
      <c r="L20" s="50">
        <f>SUMIFS('kundenbezogene Prozesskosten'!$D$2:$D$100,'kundenbezogene Prozesskosten'!$A$2:$A$100,$A20,'kundenbezogene Prozesskosten'!$C$2:$C$100,$D$3,'kundenbezogene Prozesskosten'!$C$2:$C$100,$D$4)</f>
        <v>0</v>
      </c>
      <c r="M20" s="51">
        <f t="shared" si="3"/>
        <v>0</v>
      </c>
      <c r="N20" s="50">
        <f>SUMIFS('DB I'!$I$2:$I$100,'DB I'!$B$2:$B$100,$A20,'DB I'!$D$2:$D$100,$E$3,'DB I'!$D$2:$D$100,$E$4)</f>
        <v>0</v>
      </c>
      <c r="O20" s="50">
        <f>SUMIFS('DB I'!$K$2:$K$100,'DB I'!$B$2:$B$100,$A20,'DB I'!$D$2:$D$100,$E$3,'DB I'!$D$2:$D$100,$E$4)</f>
        <v>0</v>
      </c>
      <c r="P20" s="50">
        <f>SUMIFS('kundenbezogene Prozesskosten'!$D$2:$D$100,'kundenbezogene Prozesskosten'!$A$2:$A$100,$A20,'kundenbezogene Prozesskosten'!$C$2:$C$100,$E$3,'kundenbezogene Prozesskosten'!$C$2:$C$100,$E$4)</f>
        <v>0</v>
      </c>
      <c r="Q20" s="51">
        <f t="shared" si="4"/>
        <v>0</v>
      </c>
      <c r="R20" s="50">
        <f t="shared" si="5"/>
        <v>0</v>
      </c>
      <c r="S20" s="50">
        <f t="shared" si="0"/>
        <v>0</v>
      </c>
      <c r="T20" s="50">
        <f t="shared" si="0"/>
        <v>0</v>
      </c>
      <c r="U20" s="51">
        <f t="shared" si="0"/>
        <v>0</v>
      </c>
    </row>
    <row r="21" spans="1:21" ht="13.5" x14ac:dyDescent="0.3">
      <c r="A21" s="66"/>
      <c r="B21" s="50">
        <f>SUMIFS('DB I'!$I$2:$I$100,'DB I'!$B$2:$B$100,$A21,'DB I'!$D$2:$D$100,$B$3,'DB I'!$D$2:$D$100,$B$4)</f>
        <v>0</v>
      </c>
      <c r="C21" s="50">
        <f>SUMIFS('DB I'!$K$2:$K$100,'DB I'!$B$2:$B$100,$A21,'DB I'!$D$2:$D$100,$B$3,'DB I'!$D$2:$D$100,$B$4)</f>
        <v>0</v>
      </c>
      <c r="D21" s="50">
        <f>SUMIFS('kundenbezogene Prozesskosten'!$D$2:$D$100,'kundenbezogene Prozesskosten'!$A$2:$A$100,$A21,'kundenbezogene Prozesskosten'!$C$2:$C$100,$B$3,'kundenbezogene Prozesskosten'!$C$2:$C$100,$B$4)</f>
        <v>0</v>
      </c>
      <c r="E21" s="51">
        <f t="shared" si="1"/>
        <v>0</v>
      </c>
      <c r="F21" s="50">
        <f>SUMIFS('DB I'!$I$2:$I$100,'DB I'!$B$2:$B$100,$A21,'DB I'!$D$2:$D$100,$C$3,'DB I'!$D$2:$D$100,$C$4)</f>
        <v>0</v>
      </c>
      <c r="G21" s="50">
        <f>SUMIFS('DB I'!$K$2:$K$100,'DB I'!$B$2:$B$100,$A21,'DB I'!$D$2:$D$100,$C$3,'DB I'!$D$2:$D$100,$C$4)</f>
        <v>0</v>
      </c>
      <c r="H21" s="50">
        <f>SUMIFS('kundenbezogene Prozesskosten'!$D$2:$D$100,'kundenbezogene Prozesskosten'!$A$2:$A$100,$A21,'kundenbezogene Prozesskosten'!$C$2:$C$100,$C$3,'kundenbezogene Prozesskosten'!$C$2:$C$100,$C$4)</f>
        <v>0</v>
      </c>
      <c r="I21" s="51">
        <f t="shared" si="2"/>
        <v>0</v>
      </c>
      <c r="J21" s="50">
        <f>SUMIFS('DB I'!$I$2:$I$100,'DB I'!$B$2:$B$100,$A21,'DB I'!$D$2:$D$100,$D$3,'DB I'!$D$2:$D$100,$D$4)</f>
        <v>0</v>
      </c>
      <c r="K21" s="50">
        <f>SUMIFS('DB I'!$K$2:$K$100,'DB I'!$B$2:$B$100,$A21,'DB I'!$D$2:$D$100,$D$3,'DB I'!$D$2:$D$100,$D$4)</f>
        <v>0</v>
      </c>
      <c r="L21" s="50">
        <f>SUMIFS('kundenbezogene Prozesskosten'!$D$2:$D$100,'kundenbezogene Prozesskosten'!$A$2:$A$100,$A21,'kundenbezogene Prozesskosten'!$C$2:$C$100,$D$3,'kundenbezogene Prozesskosten'!$C$2:$C$100,$D$4)</f>
        <v>0</v>
      </c>
      <c r="M21" s="51">
        <f t="shared" si="3"/>
        <v>0</v>
      </c>
      <c r="N21" s="50">
        <f>SUMIFS('DB I'!$I$2:$I$100,'DB I'!$B$2:$B$100,$A21,'DB I'!$D$2:$D$100,$E$3,'DB I'!$D$2:$D$100,$E$4)</f>
        <v>0</v>
      </c>
      <c r="O21" s="50">
        <f>SUMIFS('DB I'!$K$2:$K$100,'DB I'!$B$2:$B$100,$A21,'DB I'!$D$2:$D$100,$E$3,'DB I'!$D$2:$D$100,$E$4)</f>
        <v>0</v>
      </c>
      <c r="P21" s="50">
        <f>SUMIFS('kundenbezogene Prozesskosten'!$D$2:$D$100,'kundenbezogene Prozesskosten'!$A$2:$A$100,$A21,'kundenbezogene Prozesskosten'!$C$2:$C$100,$E$3,'kundenbezogene Prozesskosten'!$C$2:$C$100,$E$4)</f>
        <v>0</v>
      </c>
      <c r="Q21" s="51">
        <f t="shared" si="4"/>
        <v>0</v>
      </c>
      <c r="R21" s="50">
        <f t="shared" si="5"/>
        <v>0</v>
      </c>
      <c r="S21" s="50">
        <f t="shared" si="0"/>
        <v>0</v>
      </c>
      <c r="T21" s="50">
        <f t="shared" si="0"/>
        <v>0</v>
      </c>
      <c r="U21" s="51">
        <f t="shared" si="0"/>
        <v>0</v>
      </c>
    </row>
    <row r="22" spans="1:21" ht="13.5" x14ac:dyDescent="0.3">
      <c r="A22" s="66"/>
      <c r="B22" s="50">
        <f>SUMIFS('DB I'!$I$2:$I$100,'DB I'!$B$2:$B$100,$A22,'DB I'!$D$2:$D$100,$B$3,'DB I'!$D$2:$D$100,$B$4)</f>
        <v>0</v>
      </c>
      <c r="C22" s="50">
        <f>SUMIFS('DB I'!$K$2:$K$100,'DB I'!$B$2:$B$100,$A22,'DB I'!$D$2:$D$100,$B$3,'DB I'!$D$2:$D$100,$B$4)</f>
        <v>0</v>
      </c>
      <c r="D22" s="50">
        <f>SUMIFS('kundenbezogene Prozesskosten'!$D$2:$D$100,'kundenbezogene Prozesskosten'!$A$2:$A$100,$A22,'kundenbezogene Prozesskosten'!$C$2:$C$100,$B$3,'kundenbezogene Prozesskosten'!$C$2:$C$100,$B$4)</f>
        <v>0</v>
      </c>
      <c r="E22" s="51">
        <f t="shared" si="1"/>
        <v>0</v>
      </c>
      <c r="F22" s="50">
        <f>SUMIFS('DB I'!$I$2:$I$100,'DB I'!$B$2:$B$100,$A22,'DB I'!$D$2:$D$100,$C$3,'DB I'!$D$2:$D$100,$C$4)</f>
        <v>0</v>
      </c>
      <c r="G22" s="50">
        <f>SUMIFS('DB I'!$K$2:$K$100,'DB I'!$B$2:$B$100,$A22,'DB I'!$D$2:$D$100,$C$3,'DB I'!$D$2:$D$100,$C$4)</f>
        <v>0</v>
      </c>
      <c r="H22" s="50">
        <f>SUMIFS('kundenbezogene Prozesskosten'!$D$2:$D$100,'kundenbezogene Prozesskosten'!$A$2:$A$100,$A22,'kundenbezogene Prozesskosten'!$C$2:$C$100,$C$3,'kundenbezogene Prozesskosten'!$C$2:$C$100,$C$4)</f>
        <v>0</v>
      </c>
      <c r="I22" s="51">
        <f t="shared" si="2"/>
        <v>0</v>
      </c>
      <c r="J22" s="50">
        <f>SUMIFS('DB I'!$I$2:$I$100,'DB I'!$B$2:$B$100,$A22,'DB I'!$D$2:$D$100,$D$3,'DB I'!$D$2:$D$100,$D$4)</f>
        <v>0</v>
      </c>
      <c r="K22" s="50">
        <f>SUMIFS('DB I'!$K$2:$K$100,'DB I'!$B$2:$B$100,$A22,'DB I'!$D$2:$D$100,$D$3,'DB I'!$D$2:$D$100,$D$4)</f>
        <v>0</v>
      </c>
      <c r="L22" s="50">
        <f>SUMIFS('kundenbezogene Prozesskosten'!$D$2:$D$100,'kundenbezogene Prozesskosten'!$A$2:$A$100,$A22,'kundenbezogene Prozesskosten'!$C$2:$C$100,$D$3,'kundenbezogene Prozesskosten'!$C$2:$C$100,$D$4)</f>
        <v>0</v>
      </c>
      <c r="M22" s="51">
        <f t="shared" si="3"/>
        <v>0</v>
      </c>
      <c r="N22" s="50">
        <f>SUMIFS('DB I'!$I$2:$I$100,'DB I'!$B$2:$B$100,$A22,'DB I'!$D$2:$D$100,$E$3,'DB I'!$D$2:$D$100,$E$4)</f>
        <v>0</v>
      </c>
      <c r="O22" s="50">
        <f>SUMIFS('DB I'!$K$2:$K$100,'DB I'!$B$2:$B$100,$A22,'DB I'!$D$2:$D$100,$E$3,'DB I'!$D$2:$D$100,$E$4)</f>
        <v>0</v>
      </c>
      <c r="P22" s="50">
        <f>SUMIFS('kundenbezogene Prozesskosten'!$D$2:$D$100,'kundenbezogene Prozesskosten'!$A$2:$A$100,$A22,'kundenbezogene Prozesskosten'!$C$2:$C$100,$E$3,'kundenbezogene Prozesskosten'!$C$2:$C$100,$E$4)</f>
        <v>0</v>
      </c>
      <c r="Q22" s="51">
        <f t="shared" si="4"/>
        <v>0</v>
      </c>
      <c r="R22" s="50">
        <f t="shared" si="5"/>
        <v>0</v>
      </c>
      <c r="S22" s="50">
        <f t="shared" si="0"/>
        <v>0</v>
      </c>
      <c r="T22" s="50">
        <f t="shared" si="0"/>
        <v>0</v>
      </c>
      <c r="U22" s="51">
        <f t="shared" si="0"/>
        <v>0</v>
      </c>
    </row>
    <row r="23" spans="1:21" ht="13.5" x14ac:dyDescent="0.3">
      <c r="A23" s="66"/>
      <c r="B23" s="50">
        <f>SUMIFS('DB I'!$I$2:$I$100,'DB I'!$B$2:$B$100,$A23,'DB I'!$D$2:$D$100,$B$3,'DB I'!$D$2:$D$100,$B$4)</f>
        <v>0</v>
      </c>
      <c r="C23" s="50">
        <f>SUMIFS('DB I'!$K$2:$K$100,'DB I'!$B$2:$B$100,$A23,'DB I'!$D$2:$D$100,$B$3,'DB I'!$D$2:$D$100,$B$4)</f>
        <v>0</v>
      </c>
      <c r="D23" s="50">
        <f>SUMIFS('kundenbezogene Prozesskosten'!$D$2:$D$100,'kundenbezogene Prozesskosten'!$A$2:$A$100,$A23,'kundenbezogene Prozesskosten'!$C$2:$C$100,$B$3,'kundenbezogene Prozesskosten'!$C$2:$C$100,$B$4)</f>
        <v>0</v>
      </c>
      <c r="E23" s="51">
        <f t="shared" si="1"/>
        <v>0</v>
      </c>
      <c r="F23" s="50">
        <f>SUMIFS('DB I'!$I$2:$I$100,'DB I'!$B$2:$B$100,$A23,'DB I'!$D$2:$D$100,$C$3,'DB I'!$D$2:$D$100,$C$4)</f>
        <v>0</v>
      </c>
      <c r="G23" s="50">
        <f>SUMIFS('DB I'!$K$2:$K$100,'DB I'!$B$2:$B$100,$A23,'DB I'!$D$2:$D$100,$C$3,'DB I'!$D$2:$D$100,$C$4)</f>
        <v>0</v>
      </c>
      <c r="H23" s="50">
        <f>SUMIFS('kundenbezogene Prozesskosten'!$D$2:$D$100,'kundenbezogene Prozesskosten'!$A$2:$A$100,$A23,'kundenbezogene Prozesskosten'!$C$2:$C$100,$C$3,'kundenbezogene Prozesskosten'!$C$2:$C$100,$C$4)</f>
        <v>0</v>
      </c>
      <c r="I23" s="51">
        <f t="shared" si="2"/>
        <v>0</v>
      </c>
      <c r="J23" s="50">
        <f>SUMIFS('DB I'!$I$2:$I$100,'DB I'!$B$2:$B$100,$A23,'DB I'!$D$2:$D$100,$D$3,'DB I'!$D$2:$D$100,$D$4)</f>
        <v>0</v>
      </c>
      <c r="K23" s="50">
        <f>SUMIFS('DB I'!$K$2:$K$100,'DB I'!$B$2:$B$100,$A23,'DB I'!$D$2:$D$100,$D$3,'DB I'!$D$2:$D$100,$D$4)</f>
        <v>0</v>
      </c>
      <c r="L23" s="50">
        <f>SUMIFS('kundenbezogene Prozesskosten'!$D$2:$D$100,'kundenbezogene Prozesskosten'!$A$2:$A$100,$A23,'kundenbezogene Prozesskosten'!$C$2:$C$100,$D$3,'kundenbezogene Prozesskosten'!$C$2:$C$100,$D$4)</f>
        <v>0</v>
      </c>
      <c r="M23" s="51">
        <f t="shared" si="3"/>
        <v>0</v>
      </c>
      <c r="N23" s="50">
        <f>SUMIFS('DB I'!$I$2:$I$100,'DB I'!$B$2:$B$100,$A23,'DB I'!$D$2:$D$100,$E$3,'DB I'!$D$2:$D$100,$E$4)</f>
        <v>0</v>
      </c>
      <c r="O23" s="50">
        <f>SUMIFS('DB I'!$K$2:$K$100,'DB I'!$B$2:$B$100,$A23,'DB I'!$D$2:$D$100,$E$3,'DB I'!$D$2:$D$100,$E$4)</f>
        <v>0</v>
      </c>
      <c r="P23" s="50">
        <f>SUMIFS('kundenbezogene Prozesskosten'!$D$2:$D$100,'kundenbezogene Prozesskosten'!$A$2:$A$100,$A23,'kundenbezogene Prozesskosten'!$C$2:$C$100,$E$3,'kundenbezogene Prozesskosten'!$C$2:$C$100,$E$4)</f>
        <v>0</v>
      </c>
      <c r="Q23" s="51">
        <f t="shared" si="4"/>
        <v>0</v>
      </c>
      <c r="R23" s="50">
        <f t="shared" si="5"/>
        <v>0</v>
      </c>
      <c r="S23" s="50">
        <f t="shared" si="0"/>
        <v>0</v>
      </c>
      <c r="T23" s="50">
        <f t="shared" si="0"/>
        <v>0</v>
      </c>
      <c r="U23" s="51">
        <f t="shared" si="0"/>
        <v>0</v>
      </c>
    </row>
    <row r="24" spans="1:21" ht="13.5" x14ac:dyDescent="0.3">
      <c r="A24" s="66"/>
      <c r="B24" s="50">
        <f>SUMIFS('DB I'!$I$2:$I$100,'DB I'!$B$2:$B$100,$A24,'DB I'!$D$2:$D$100,$B$3,'DB I'!$D$2:$D$100,$B$4)</f>
        <v>0</v>
      </c>
      <c r="C24" s="50">
        <f>SUMIFS('DB I'!$K$2:$K$100,'DB I'!$B$2:$B$100,$A24,'DB I'!$D$2:$D$100,$B$3,'DB I'!$D$2:$D$100,$B$4)</f>
        <v>0</v>
      </c>
      <c r="D24" s="50">
        <f>SUMIFS('kundenbezogene Prozesskosten'!$D$2:$D$100,'kundenbezogene Prozesskosten'!$A$2:$A$100,$A24,'kundenbezogene Prozesskosten'!$C$2:$C$100,$B$3,'kundenbezogene Prozesskosten'!$C$2:$C$100,$B$4)</f>
        <v>0</v>
      </c>
      <c r="E24" s="51">
        <f t="shared" si="1"/>
        <v>0</v>
      </c>
      <c r="F24" s="50">
        <f>SUMIFS('DB I'!$I$2:$I$100,'DB I'!$B$2:$B$100,$A24,'DB I'!$D$2:$D$100,$C$3,'DB I'!$D$2:$D$100,$C$4)</f>
        <v>0</v>
      </c>
      <c r="G24" s="50">
        <f>SUMIFS('DB I'!$K$2:$K$100,'DB I'!$B$2:$B$100,$A24,'DB I'!$D$2:$D$100,$C$3,'DB I'!$D$2:$D$100,$C$4)</f>
        <v>0</v>
      </c>
      <c r="H24" s="50">
        <f>SUMIFS('kundenbezogene Prozesskosten'!$D$2:$D$100,'kundenbezogene Prozesskosten'!$A$2:$A$100,$A24,'kundenbezogene Prozesskosten'!$C$2:$C$100,$C$3,'kundenbezogene Prozesskosten'!$C$2:$C$100,$C$4)</f>
        <v>0</v>
      </c>
      <c r="I24" s="51">
        <f t="shared" si="2"/>
        <v>0</v>
      </c>
      <c r="J24" s="50">
        <f>SUMIFS('DB I'!$I$2:$I$100,'DB I'!$B$2:$B$100,$A24,'DB I'!$D$2:$D$100,$D$3,'DB I'!$D$2:$D$100,$D$4)</f>
        <v>0</v>
      </c>
      <c r="K24" s="50">
        <f>SUMIFS('DB I'!$K$2:$K$100,'DB I'!$B$2:$B$100,$A24,'DB I'!$D$2:$D$100,$D$3,'DB I'!$D$2:$D$100,$D$4)</f>
        <v>0</v>
      </c>
      <c r="L24" s="50">
        <f>SUMIFS('kundenbezogene Prozesskosten'!$D$2:$D$100,'kundenbezogene Prozesskosten'!$A$2:$A$100,$A24,'kundenbezogene Prozesskosten'!$C$2:$C$100,$D$3,'kundenbezogene Prozesskosten'!$C$2:$C$100,$D$4)</f>
        <v>0</v>
      </c>
      <c r="M24" s="51">
        <f t="shared" si="3"/>
        <v>0</v>
      </c>
      <c r="N24" s="50">
        <f>SUMIFS('DB I'!$I$2:$I$100,'DB I'!$B$2:$B$100,$A24,'DB I'!$D$2:$D$100,$E$3,'DB I'!$D$2:$D$100,$E$4)</f>
        <v>0</v>
      </c>
      <c r="O24" s="50">
        <f>SUMIFS('DB I'!$K$2:$K$100,'DB I'!$B$2:$B$100,$A24,'DB I'!$D$2:$D$100,$E$3,'DB I'!$D$2:$D$100,$E$4)</f>
        <v>0</v>
      </c>
      <c r="P24" s="50">
        <f>SUMIFS('kundenbezogene Prozesskosten'!$D$2:$D$100,'kundenbezogene Prozesskosten'!$A$2:$A$100,$A24,'kundenbezogene Prozesskosten'!$C$2:$C$100,$E$3,'kundenbezogene Prozesskosten'!$C$2:$C$100,$E$4)</f>
        <v>0</v>
      </c>
      <c r="Q24" s="51">
        <f t="shared" si="4"/>
        <v>0</v>
      </c>
      <c r="R24" s="50">
        <f t="shared" si="5"/>
        <v>0</v>
      </c>
      <c r="S24" s="50">
        <f t="shared" ref="S24:S27" si="6">C24+G24+K24+O24</f>
        <v>0</v>
      </c>
      <c r="T24" s="50">
        <f t="shared" ref="T24:T27" si="7">D24+H24+L24+P24</f>
        <v>0</v>
      </c>
      <c r="U24" s="51">
        <f t="shared" ref="U24:U27" si="8">E24+I24+M24+Q24</f>
        <v>0</v>
      </c>
    </row>
    <row r="25" spans="1:21" ht="13.5" x14ac:dyDescent="0.3">
      <c r="A25" s="66"/>
      <c r="B25" s="50">
        <f>SUMIFS('DB I'!$I$2:$I$100,'DB I'!$B$2:$B$100,$A25,'DB I'!$D$2:$D$100,$B$3,'DB I'!$D$2:$D$100,$B$4)</f>
        <v>0</v>
      </c>
      <c r="C25" s="50">
        <f>SUMIFS('DB I'!$K$2:$K$100,'DB I'!$B$2:$B$100,$A25,'DB I'!$D$2:$D$100,$B$3,'DB I'!$D$2:$D$100,$B$4)</f>
        <v>0</v>
      </c>
      <c r="D25" s="50">
        <f>SUMIFS('kundenbezogene Prozesskosten'!$D$2:$D$100,'kundenbezogene Prozesskosten'!$A$2:$A$100,$A25,'kundenbezogene Prozesskosten'!$C$2:$C$100,$B$3,'kundenbezogene Prozesskosten'!$C$2:$C$100,$B$4)</f>
        <v>0</v>
      </c>
      <c r="E25" s="51">
        <f t="shared" si="1"/>
        <v>0</v>
      </c>
      <c r="F25" s="50">
        <f>SUMIFS('DB I'!$I$2:$I$100,'DB I'!$B$2:$B$100,$A25,'DB I'!$D$2:$D$100,$C$3,'DB I'!$D$2:$D$100,$C$4)</f>
        <v>0</v>
      </c>
      <c r="G25" s="50">
        <f>SUMIFS('DB I'!$K$2:$K$100,'DB I'!$B$2:$B$100,$A25,'DB I'!$D$2:$D$100,$C$3,'DB I'!$D$2:$D$100,$C$4)</f>
        <v>0</v>
      </c>
      <c r="H25" s="50">
        <f>SUMIFS('kundenbezogene Prozesskosten'!$D$2:$D$100,'kundenbezogene Prozesskosten'!$A$2:$A$100,$A25,'kundenbezogene Prozesskosten'!$C$2:$C$100,$C$3,'kundenbezogene Prozesskosten'!$C$2:$C$100,$C$4)</f>
        <v>0</v>
      </c>
      <c r="I25" s="51">
        <f t="shared" si="2"/>
        <v>0</v>
      </c>
      <c r="J25" s="50">
        <f>SUMIFS('DB I'!$I$2:$I$100,'DB I'!$B$2:$B$100,$A25,'DB I'!$D$2:$D$100,$D$3,'DB I'!$D$2:$D$100,$D$4)</f>
        <v>0</v>
      </c>
      <c r="K25" s="50">
        <f>SUMIFS('DB I'!$K$2:$K$100,'DB I'!$B$2:$B$100,$A25,'DB I'!$D$2:$D$100,$D$3,'DB I'!$D$2:$D$100,$D$4)</f>
        <v>0</v>
      </c>
      <c r="L25" s="50">
        <f>SUMIFS('kundenbezogene Prozesskosten'!$D$2:$D$100,'kundenbezogene Prozesskosten'!$A$2:$A$100,$A25,'kundenbezogene Prozesskosten'!$C$2:$C$100,$D$3,'kundenbezogene Prozesskosten'!$C$2:$C$100,$D$4)</f>
        <v>0</v>
      </c>
      <c r="M25" s="51">
        <f t="shared" si="3"/>
        <v>0</v>
      </c>
      <c r="N25" s="50">
        <f>SUMIFS('DB I'!$I$2:$I$100,'DB I'!$B$2:$B$100,$A25,'DB I'!$D$2:$D$100,$E$3,'DB I'!$D$2:$D$100,$E$4)</f>
        <v>0</v>
      </c>
      <c r="O25" s="50">
        <f>SUMIFS('DB I'!$K$2:$K$100,'DB I'!$B$2:$B$100,$A25,'DB I'!$D$2:$D$100,$E$3,'DB I'!$D$2:$D$100,$E$4)</f>
        <v>0</v>
      </c>
      <c r="P25" s="50">
        <f>SUMIFS('kundenbezogene Prozesskosten'!$D$2:$D$100,'kundenbezogene Prozesskosten'!$A$2:$A$100,$A25,'kundenbezogene Prozesskosten'!$C$2:$C$100,$E$3,'kundenbezogene Prozesskosten'!$C$2:$C$100,$E$4)</f>
        <v>0</v>
      </c>
      <c r="Q25" s="51">
        <f t="shared" si="4"/>
        <v>0</v>
      </c>
      <c r="R25" s="50">
        <f t="shared" si="5"/>
        <v>0</v>
      </c>
      <c r="S25" s="50">
        <f t="shared" si="6"/>
        <v>0</v>
      </c>
      <c r="T25" s="50">
        <f t="shared" si="7"/>
        <v>0</v>
      </c>
      <c r="U25" s="51">
        <f t="shared" si="8"/>
        <v>0</v>
      </c>
    </row>
    <row r="26" spans="1:21" ht="13.5" x14ac:dyDescent="0.3">
      <c r="A26" s="66"/>
      <c r="B26" s="50">
        <f>SUMIFS('DB I'!$I$2:$I$100,'DB I'!$B$2:$B$100,$A26,'DB I'!$D$2:$D$100,$B$3,'DB I'!$D$2:$D$100,$B$4)</f>
        <v>0</v>
      </c>
      <c r="C26" s="50">
        <f>SUMIFS('DB I'!$K$2:$K$100,'DB I'!$B$2:$B$100,$A26,'DB I'!$D$2:$D$100,$B$3,'DB I'!$D$2:$D$100,$B$4)</f>
        <v>0</v>
      </c>
      <c r="D26" s="50">
        <f>SUMIFS('kundenbezogene Prozesskosten'!$D$2:$D$100,'kundenbezogene Prozesskosten'!$A$2:$A$100,$A26,'kundenbezogene Prozesskosten'!$C$2:$C$100,$B$3,'kundenbezogene Prozesskosten'!$C$2:$C$100,$B$4)</f>
        <v>0</v>
      </c>
      <c r="E26" s="51">
        <f t="shared" si="1"/>
        <v>0</v>
      </c>
      <c r="F26" s="50">
        <f>SUMIFS('DB I'!$I$2:$I$100,'DB I'!$B$2:$B$100,$A26,'DB I'!$D$2:$D$100,$C$3,'DB I'!$D$2:$D$100,$C$4)</f>
        <v>0</v>
      </c>
      <c r="G26" s="50">
        <f>SUMIFS('DB I'!$K$2:$K$100,'DB I'!$B$2:$B$100,$A26,'DB I'!$D$2:$D$100,$C$3,'DB I'!$D$2:$D$100,$C$4)</f>
        <v>0</v>
      </c>
      <c r="H26" s="50">
        <f>SUMIFS('kundenbezogene Prozesskosten'!$D$2:$D$100,'kundenbezogene Prozesskosten'!$A$2:$A$100,$A26,'kundenbezogene Prozesskosten'!$C$2:$C$100,$C$3,'kundenbezogene Prozesskosten'!$C$2:$C$100,$C$4)</f>
        <v>0</v>
      </c>
      <c r="I26" s="51">
        <f t="shared" si="2"/>
        <v>0</v>
      </c>
      <c r="J26" s="50">
        <f>SUMIFS('DB I'!$I$2:$I$100,'DB I'!$B$2:$B$100,$A26,'DB I'!$D$2:$D$100,$D$3,'DB I'!$D$2:$D$100,$D$4)</f>
        <v>0</v>
      </c>
      <c r="K26" s="50">
        <f>SUMIFS('DB I'!$K$2:$K$100,'DB I'!$B$2:$B$100,$A26,'DB I'!$D$2:$D$100,$D$3,'DB I'!$D$2:$D$100,$D$4)</f>
        <v>0</v>
      </c>
      <c r="L26" s="50">
        <f>SUMIFS('kundenbezogene Prozesskosten'!$D$2:$D$100,'kundenbezogene Prozesskosten'!$A$2:$A$100,$A26,'kundenbezogene Prozesskosten'!$C$2:$C$100,$D$3,'kundenbezogene Prozesskosten'!$C$2:$C$100,$D$4)</f>
        <v>0</v>
      </c>
      <c r="M26" s="51">
        <f t="shared" si="3"/>
        <v>0</v>
      </c>
      <c r="N26" s="50">
        <f>SUMIFS('DB I'!$I$2:$I$100,'DB I'!$B$2:$B$100,$A26,'DB I'!$D$2:$D$100,$E$3,'DB I'!$D$2:$D$100,$E$4)</f>
        <v>0</v>
      </c>
      <c r="O26" s="50">
        <f>SUMIFS('DB I'!$K$2:$K$100,'DB I'!$B$2:$B$100,$A26,'DB I'!$D$2:$D$100,$E$3,'DB I'!$D$2:$D$100,$E$4)</f>
        <v>0</v>
      </c>
      <c r="P26" s="50">
        <f>SUMIFS('kundenbezogene Prozesskosten'!$D$2:$D$100,'kundenbezogene Prozesskosten'!$A$2:$A$100,$A26,'kundenbezogene Prozesskosten'!$C$2:$C$100,$E$3,'kundenbezogene Prozesskosten'!$C$2:$C$100,$E$4)</f>
        <v>0</v>
      </c>
      <c r="Q26" s="51">
        <f t="shared" si="4"/>
        <v>0</v>
      </c>
      <c r="R26" s="50">
        <f t="shared" si="5"/>
        <v>0</v>
      </c>
      <c r="S26" s="50">
        <f t="shared" si="6"/>
        <v>0</v>
      </c>
      <c r="T26" s="50">
        <f t="shared" si="7"/>
        <v>0</v>
      </c>
      <c r="U26" s="51">
        <f t="shared" si="8"/>
        <v>0</v>
      </c>
    </row>
    <row r="27" spans="1:21" ht="13.5" x14ac:dyDescent="0.3">
      <c r="A27" s="67"/>
      <c r="B27" s="52">
        <f>SUMIFS('DB I'!$I$2:$I$100,'DB I'!$B$2:$B$100,$A27,'DB I'!$D$2:$D$100,$B$3,'DB I'!$D$2:$D$100,$B$4)</f>
        <v>0</v>
      </c>
      <c r="C27" s="52">
        <f>SUMIFS('DB I'!$K$2:$K$100,'DB I'!$B$2:$B$100,$A27,'DB I'!$D$2:$D$100,$B$3,'DB I'!$D$2:$D$100,$B$4)</f>
        <v>0</v>
      </c>
      <c r="D27" s="52">
        <f>SUMIFS('kundenbezogene Prozesskosten'!$D$2:$D$100,'kundenbezogene Prozesskosten'!$A$2:$A$100,$A27,'kundenbezogene Prozesskosten'!$C$2:$C$100,$B$3,'kundenbezogene Prozesskosten'!$C$2:$C$100,$B$4)</f>
        <v>0</v>
      </c>
      <c r="E27" s="53">
        <f t="shared" si="1"/>
        <v>0</v>
      </c>
      <c r="F27" s="52">
        <f>SUMIFS('DB I'!$I$2:$I$100,'DB I'!$B$2:$B$100,$A27,'DB I'!$D$2:$D$100,$C$3,'DB I'!$D$2:$D$100,$C$4)</f>
        <v>0</v>
      </c>
      <c r="G27" s="52">
        <f>SUMIFS('DB I'!$K$2:$K$100,'DB I'!$B$2:$B$100,$A27,'DB I'!$D$2:$D$100,$C$3,'DB I'!$D$2:$D$100,$C$4)</f>
        <v>0</v>
      </c>
      <c r="H27" s="52">
        <f>SUMIFS('kundenbezogene Prozesskosten'!$D$2:$D$100,'kundenbezogene Prozesskosten'!$A$2:$A$100,$A27,'kundenbezogene Prozesskosten'!$C$2:$C$100,$C$3,'kundenbezogene Prozesskosten'!$C$2:$C$100,$C$4)</f>
        <v>0</v>
      </c>
      <c r="I27" s="53">
        <f t="shared" si="2"/>
        <v>0</v>
      </c>
      <c r="J27" s="52">
        <f>SUMIFS('DB I'!$I$2:$I$100,'DB I'!$B$2:$B$100,$A27,'DB I'!$D$2:$D$100,$D$3,'DB I'!$D$2:$D$100,$D$4)</f>
        <v>0</v>
      </c>
      <c r="K27" s="52">
        <f>SUMIFS('DB I'!$K$2:$K$100,'DB I'!$B$2:$B$100,$A27,'DB I'!$D$2:$D$100,$D$3,'DB I'!$D$2:$D$100,$D$4)</f>
        <v>0</v>
      </c>
      <c r="L27" s="52">
        <f>SUMIFS('kundenbezogene Prozesskosten'!$D$2:$D$100,'kundenbezogene Prozesskosten'!$A$2:$A$100,$A27,'kundenbezogene Prozesskosten'!$C$2:$C$100,$D$3,'kundenbezogene Prozesskosten'!$C$2:$C$100,$D$4)</f>
        <v>0</v>
      </c>
      <c r="M27" s="53">
        <f t="shared" si="3"/>
        <v>0</v>
      </c>
      <c r="N27" s="52">
        <f>SUMIFS('DB I'!$I$2:$I$100,'DB I'!$B$2:$B$100,$A27,'DB I'!$D$2:$D$100,$E$3,'DB I'!$D$2:$D$100,$E$4)</f>
        <v>0</v>
      </c>
      <c r="O27" s="52">
        <f>SUMIFS('DB I'!$K$2:$K$100,'DB I'!$B$2:$B$100,$A27,'DB I'!$D$2:$D$100,$E$3,'DB I'!$D$2:$D$100,$E$4)</f>
        <v>0</v>
      </c>
      <c r="P27" s="52">
        <f>SUMIFS('kundenbezogene Prozesskosten'!$D$2:$D$100,'kundenbezogene Prozesskosten'!$A$2:$A$100,$A27,'kundenbezogene Prozesskosten'!$C$2:$C$100,$E$3,'kundenbezogene Prozesskosten'!$C$2:$C$100,$E$4)</f>
        <v>0</v>
      </c>
      <c r="Q27" s="53">
        <f t="shared" si="4"/>
        <v>0</v>
      </c>
      <c r="R27" s="52">
        <f t="shared" si="5"/>
        <v>0</v>
      </c>
      <c r="S27" s="52">
        <f t="shared" si="6"/>
        <v>0</v>
      </c>
      <c r="T27" s="52">
        <f t="shared" si="7"/>
        <v>0</v>
      </c>
      <c r="U27" s="53">
        <f t="shared" si="8"/>
        <v>0</v>
      </c>
    </row>
    <row r="28" spans="1:21" ht="13.5" x14ac:dyDescent="0.3">
      <c r="A28" s="54"/>
      <c r="B28" s="55">
        <f t="shared" ref="B28:P28" si="9">SUM(B8:B27)</f>
        <v>0</v>
      </c>
      <c r="C28" s="55">
        <f t="shared" si="9"/>
        <v>0</v>
      </c>
      <c r="D28" s="55">
        <f t="shared" si="9"/>
        <v>0</v>
      </c>
      <c r="E28" s="55">
        <f t="shared" si="9"/>
        <v>0</v>
      </c>
      <c r="F28" s="55">
        <f t="shared" si="9"/>
        <v>0</v>
      </c>
      <c r="G28" s="55">
        <f t="shared" si="9"/>
        <v>0</v>
      </c>
      <c r="H28" s="55">
        <f t="shared" si="9"/>
        <v>0</v>
      </c>
      <c r="I28" s="55">
        <f t="shared" si="9"/>
        <v>0</v>
      </c>
      <c r="J28" s="55">
        <f t="shared" si="9"/>
        <v>7426.7340000000004</v>
      </c>
      <c r="K28" s="55">
        <f t="shared" si="9"/>
        <v>3782.6639999999998</v>
      </c>
      <c r="L28" s="55">
        <f t="shared" si="9"/>
        <v>912</v>
      </c>
      <c r="M28" s="55">
        <f t="shared" si="9"/>
        <v>2870.6639999999998</v>
      </c>
      <c r="N28" s="55">
        <f t="shared" si="9"/>
        <v>75262.7</v>
      </c>
      <c r="O28" s="55">
        <f t="shared" si="9"/>
        <v>37353.279999999999</v>
      </c>
      <c r="P28" s="55">
        <f t="shared" si="9"/>
        <v>920</v>
      </c>
      <c r="Q28" s="55">
        <f>SUM(Q8:Q27)</f>
        <v>36433.279999999999</v>
      </c>
      <c r="R28" s="55">
        <f t="shared" ref="R28" si="10">SUM(R8:R27)</f>
        <v>82689.434000000008</v>
      </c>
      <c r="S28" s="55">
        <f t="shared" ref="S28" si="11">SUM(S8:S27)</f>
        <v>41135.944000000003</v>
      </c>
      <c r="T28" s="55">
        <f t="shared" ref="T28" si="12">SUM(T8:T27)</f>
        <v>1832</v>
      </c>
      <c r="U28" s="55">
        <f>SUM(U8:U27)</f>
        <v>39303.944000000003</v>
      </c>
    </row>
  </sheetData>
  <sheetProtection algorithmName="SHA-512" hashValue="vndZi9Syx/MB7GvqZ+zB1qaF9ejAAX8xUhL4SDhoR6apD0PEGmaXqkxz81ul+RVmcXGqzNs45f88k/XwJA/KOg==" saltValue="VG/g9RKQOuP4R3fV1GC7Ew==" spinCount="100000" sheet="1" objects="1" scenarios="1"/>
  <mergeCells count="6">
    <mergeCell ref="R6:U6"/>
    <mergeCell ref="B1:E1"/>
    <mergeCell ref="B6:E6"/>
    <mergeCell ref="F6:I6"/>
    <mergeCell ref="J6:M6"/>
    <mergeCell ref="N6:Q6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baseColWidth="10" defaultColWidth="11.42578125" defaultRowHeight="14.25" x14ac:dyDescent="0.2"/>
  <cols>
    <col min="1" max="1" width="9.85546875" style="1" bestFit="1" customWidth="1"/>
    <col min="2" max="2" width="25.140625" style="1" customWidth="1"/>
    <col min="3" max="3" width="18.85546875" style="1" bestFit="1" customWidth="1"/>
    <col min="4" max="4" width="23.5703125" style="1" bestFit="1" customWidth="1"/>
    <col min="5" max="5" width="16.7109375" style="1" customWidth="1"/>
    <col min="6" max="16384" width="11.42578125" style="1"/>
  </cols>
  <sheetData>
    <row r="1" spans="1:5" ht="13.5" x14ac:dyDescent="0.25">
      <c r="A1" s="3" t="s">
        <v>37</v>
      </c>
      <c r="B1" s="3" t="s">
        <v>38</v>
      </c>
      <c r="C1" s="3" t="s">
        <v>2</v>
      </c>
      <c r="D1" s="3" t="s">
        <v>73</v>
      </c>
      <c r="E1" s="3" t="s">
        <v>81</v>
      </c>
    </row>
    <row r="2" spans="1:5" x14ac:dyDescent="0.2">
      <c r="A2" s="1" t="s">
        <v>68</v>
      </c>
      <c r="B2" s="1" t="s">
        <v>5</v>
      </c>
      <c r="C2" s="1" t="s">
        <v>4</v>
      </c>
      <c r="D2" s="10">
        <v>184.71</v>
      </c>
      <c r="E2" s="10">
        <v>349.8</v>
      </c>
    </row>
    <row r="3" spans="1:5" x14ac:dyDescent="0.2">
      <c r="A3" s="1" t="s">
        <v>69</v>
      </c>
      <c r="B3" s="1" t="s">
        <v>64</v>
      </c>
      <c r="C3" s="1" t="s">
        <v>4</v>
      </c>
      <c r="D3" s="10">
        <v>124.36</v>
      </c>
      <c r="E3" s="10">
        <v>290</v>
      </c>
    </row>
    <row r="4" spans="1:5" ht="13.5" x14ac:dyDescent="0.25">
      <c r="A4" s="1" t="s">
        <v>70</v>
      </c>
      <c r="B4" s="1" t="s">
        <v>65</v>
      </c>
      <c r="C4" s="1" t="s">
        <v>62</v>
      </c>
      <c r="D4" s="10">
        <v>286.26</v>
      </c>
      <c r="E4" s="10">
        <v>549.9</v>
      </c>
    </row>
    <row r="5" spans="1:5" ht="13.5" x14ac:dyDescent="0.25">
      <c r="A5" s="1" t="s">
        <v>71</v>
      </c>
      <c r="B5" s="1" t="s">
        <v>66</v>
      </c>
      <c r="C5" s="1" t="s">
        <v>62</v>
      </c>
      <c r="D5" s="10">
        <v>312.92</v>
      </c>
      <c r="E5" s="10">
        <v>674.9</v>
      </c>
    </row>
    <row r="6" spans="1:5" ht="13.5" x14ac:dyDescent="0.25">
      <c r="A6" s="1" t="s">
        <v>72</v>
      </c>
      <c r="B6" s="1" t="s">
        <v>67</v>
      </c>
      <c r="C6" s="1" t="s">
        <v>63</v>
      </c>
      <c r="D6" s="10">
        <v>251.83</v>
      </c>
      <c r="E6" s="10">
        <v>524.9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4" sqref="B4"/>
    </sheetView>
  </sheetViews>
  <sheetFormatPr baseColWidth="10" defaultColWidth="11.42578125" defaultRowHeight="14.25" x14ac:dyDescent="0.2"/>
  <cols>
    <col min="1" max="1" width="8" style="1" customWidth="1"/>
    <col min="2" max="2" width="34.42578125" style="1" customWidth="1"/>
    <col min="3" max="16384" width="11.42578125" style="1"/>
  </cols>
  <sheetData>
    <row r="1" spans="1:4" x14ac:dyDescent="0.25">
      <c r="A1" s="3" t="s">
        <v>37</v>
      </c>
      <c r="B1" s="3" t="s">
        <v>50</v>
      </c>
      <c r="C1" s="3" t="s">
        <v>16</v>
      </c>
      <c r="D1" s="3" t="s">
        <v>54</v>
      </c>
    </row>
    <row r="2" spans="1:4" x14ac:dyDescent="0.25">
      <c r="A2" s="11">
        <v>1</v>
      </c>
      <c r="B2" s="1" t="s">
        <v>51</v>
      </c>
      <c r="C2" s="10">
        <v>78</v>
      </c>
      <c r="D2" s="1">
        <v>1111</v>
      </c>
    </row>
    <row r="3" spans="1:4" x14ac:dyDescent="0.25">
      <c r="A3" s="11">
        <v>2</v>
      </c>
      <c r="B3" s="1" t="s">
        <v>52</v>
      </c>
      <c r="C3" s="10">
        <v>124</v>
      </c>
      <c r="D3" s="1">
        <v>1211</v>
      </c>
    </row>
    <row r="4" spans="1:4" x14ac:dyDescent="0.25">
      <c r="A4" s="11">
        <v>3</v>
      </c>
      <c r="B4" s="1" t="s">
        <v>53</v>
      </c>
      <c r="C4" s="10">
        <v>90</v>
      </c>
      <c r="D4" s="1">
        <v>1211</v>
      </c>
    </row>
    <row r="5" spans="1:4" x14ac:dyDescent="0.25">
      <c r="A5" s="11">
        <v>4</v>
      </c>
      <c r="B5" s="1" t="s">
        <v>55</v>
      </c>
      <c r="C5" s="10">
        <v>75</v>
      </c>
      <c r="D5" s="1">
        <v>1300</v>
      </c>
    </row>
    <row r="6" spans="1:4" x14ac:dyDescent="0.25">
      <c r="A6" s="11">
        <v>5</v>
      </c>
      <c r="B6" s="1" t="s">
        <v>56</v>
      </c>
      <c r="C6" s="10">
        <v>25</v>
      </c>
      <c r="D6" s="1">
        <v>1211</v>
      </c>
    </row>
    <row r="7" spans="1:4" x14ac:dyDescent="0.25">
      <c r="A7" s="11">
        <v>6</v>
      </c>
      <c r="B7" s="1" t="s">
        <v>57</v>
      </c>
      <c r="C7" s="10">
        <v>25</v>
      </c>
      <c r="D7" s="1">
        <v>1211</v>
      </c>
    </row>
    <row r="8" spans="1:4" x14ac:dyDescent="0.25">
      <c r="A8" s="11">
        <v>7</v>
      </c>
      <c r="B8" s="1" t="s">
        <v>58</v>
      </c>
      <c r="C8" s="10">
        <v>45</v>
      </c>
      <c r="D8" s="1">
        <v>2001</v>
      </c>
    </row>
    <row r="9" spans="1:4" x14ac:dyDescent="0.25">
      <c r="A9" s="11">
        <v>8</v>
      </c>
      <c r="B9" s="1" t="s">
        <v>59</v>
      </c>
      <c r="C9" s="10">
        <v>80</v>
      </c>
      <c r="D9" s="1">
        <v>2100</v>
      </c>
    </row>
    <row r="10" spans="1:4" x14ac:dyDescent="0.25">
      <c r="A10" s="11">
        <v>9</v>
      </c>
      <c r="B10" s="1" t="s">
        <v>60</v>
      </c>
      <c r="C10" s="10">
        <v>45</v>
      </c>
      <c r="D10" s="1">
        <v>2100</v>
      </c>
    </row>
    <row r="11" spans="1:4" x14ac:dyDescent="0.25">
      <c r="A11" s="11">
        <v>10</v>
      </c>
      <c r="B11" s="1" t="s">
        <v>61</v>
      </c>
      <c r="C11" s="10">
        <v>35</v>
      </c>
      <c r="D11" s="1">
        <v>2200</v>
      </c>
    </row>
    <row r="12" spans="1:4" x14ac:dyDescent="0.25">
      <c r="A12" s="11">
        <v>11</v>
      </c>
      <c r="B12" s="1" t="s">
        <v>83</v>
      </c>
      <c r="C12" s="10">
        <v>60</v>
      </c>
      <c r="D12" s="1">
        <v>3001</v>
      </c>
    </row>
    <row r="13" spans="1:4" x14ac:dyDescent="0.25">
      <c r="A13" s="11">
        <v>12</v>
      </c>
      <c r="B13" s="1" t="s">
        <v>79</v>
      </c>
      <c r="C13" s="10">
        <v>48</v>
      </c>
      <c r="D13" s="1">
        <v>3003</v>
      </c>
    </row>
    <row r="14" spans="1:4" x14ac:dyDescent="0.25">
      <c r="A14" s="11">
        <v>13</v>
      </c>
      <c r="B14" s="1" t="s">
        <v>84</v>
      </c>
      <c r="C14" s="10">
        <v>56</v>
      </c>
      <c r="D14" s="1">
        <v>3010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baseColWidth="10" defaultColWidth="11.42578125" defaultRowHeight="14.25" x14ac:dyDescent="0.2"/>
  <cols>
    <col min="1" max="1" width="4.140625" style="1" bestFit="1" customWidth="1"/>
    <col min="2" max="2" width="13" style="1" bestFit="1" customWidth="1"/>
    <col min="3" max="3" width="23.42578125" style="1" bestFit="1" customWidth="1"/>
    <col min="4" max="4" width="13.140625" style="1" bestFit="1" customWidth="1"/>
    <col min="5" max="16384" width="11.42578125" style="1"/>
  </cols>
  <sheetData>
    <row r="1" spans="1:4" ht="13.5" x14ac:dyDescent="0.25">
      <c r="A1" s="3" t="s">
        <v>37</v>
      </c>
      <c r="B1" s="3" t="s">
        <v>45</v>
      </c>
      <c r="C1" s="3" t="s">
        <v>38</v>
      </c>
      <c r="D1" s="3" t="s">
        <v>46</v>
      </c>
    </row>
    <row r="2" spans="1:4" ht="13.5" x14ac:dyDescent="0.25">
      <c r="A2" s="1">
        <v>1</v>
      </c>
      <c r="B2" s="1" t="s">
        <v>49</v>
      </c>
      <c r="C2" s="1" t="s">
        <v>79</v>
      </c>
      <c r="D2" s="10">
        <v>17.5</v>
      </c>
    </row>
    <row r="3" spans="1:4" ht="13.5" x14ac:dyDescent="0.25">
      <c r="A3" s="1">
        <v>2</v>
      </c>
      <c r="B3" s="1" t="s">
        <v>47</v>
      </c>
      <c r="C3" s="1" t="s">
        <v>17</v>
      </c>
      <c r="D3" s="10">
        <v>21</v>
      </c>
    </row>
    <row r="4" spans="1:4" x14ac:dyDescent="0.2">
      <c r="A4" s="1">
        <v>3</v>
      </c>
      <c r="B4" s="1" t="s">
        <v>48</v>
      </c>
      <c r="C4" s="1" t="s">
        <v>82</v>
      </c>
      <c r="D4" s="10">
        <v>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100"/>
    </sheetView>
  </sheetViews>
  <sheetFormatPr baseColWidth="10" defaultColWidth="11.42578125" defaultRowHeight="14.25" x14ac:dyDescent="0.2"/>
  <cols>
    <col min="1" max="1" width="9.85546875" style="1" bestFit="1" customWidth="1"/>
    <col min="2" max="2" width="27.140625" style="1" customWidth="1"/>
    <col min="3" max="3" width="17.5703125" style="1" customWidth="1"/>
    <col min="4" max="16384" width="11.42578125" style="1"/>
  </cols>
  <sheetData>
    <row r="1" spans="1:3" ht="13.5" x14ac:dyDescent="0.25">
      <c r="A1" s="3" t="s">
        <v>37</v>
      </c>
      <c r="B1" s="3" t="s">
        <v>38</v>
      </c>
      <c r="C1" s="3" t="s">
        <v>16</v>
      </c>
    </row>
    <row r="2" spans="1:3" x14ac:dyDescent="0.2">
      <c r="A2" s="1" t="s">
        <v>25</v>
      </c>
      <c r="B2" s="1" t="s">
        <v>39</v>
      </c>
      <c r="C2" s="10">
        <v>9.5</v>
      </c>
    </row>
    <row r="3" spans="1:3" x14ac:dyDescent="0.2">
      <c r="A3" s="1" t="s">
        <v>26</v>
      </c>
      <c r="B3" s="1" t="s">
        <v>40</v>
      </c>
      <c r="C3" s="10">
        <v>29</v>
      </c>
    </row>
    <row r="4" spans="1:3" ht="13.5" x14ac:dyDescent="0.25">
      <c r="A4" s="1" t="s">
        <v>24</v>
      </c>
      <c r="B4" s="1" t="s">
        <v>11</v>
      </c>
      <c r="C4" s="10">
        <v>2.8</v>
      </c>
    </row>
    <row r="5" spans="1:3" x14ac:dyDescent="0.2">
      <c r="A5" s="1" t="s">
        <v>41</v>
      </c>
      <c r="B5" s="1" t="s">
        <v>10</v>
      </c>
      <c r="C5" s="10">
        <v>7.0000000000000007E-2</v>
      </c>
    </row>
    <row r="6" spans="1:3" x14ac:dyDescent="0.2">
      <c r="A6" s="1" t="s">
        <v>34</v>
      </c>
      <c r="B6" s="1" t="s">
        <v>44</v>
      </c>
      <c r="C6" s="10">
        <v>42</v>
      </c>
    </row>
    <row r="7" spans="1:3" ht="13.5" x14ac:dyDescent="0.25">
      <c r="A7" s="1" t="s">
        <v>35</v>
      </c>
      <c r="B7" s="1" t="s">
        <v>36</v>
      </c>
      <c r="C7" s="10">
        <v>8.5</v>
      </c>
    </row>
    <row r="8" spans="1:3" x14ac:dyDescent="0.2">
      <c r="A8" s="1" t="s">
        <v>27</v>
      </c>
      <c r="B8" s="1" t="s">
        <v>8</v>
      </c>
      <c r="C8" s="10">
        <v>11</v>
      </c>
    </row>
    <row r="9" spans="1:3" ht="13.5" x14ac:dyDescent="0.25">
      <c r="A9" s="1" t="s">
        <v>28</v>
      </c>
      <c r="B9" s="1" t="s">
        <v>29</v>
      </c>
      <c r="C9" s="10">
        <v>7.9</v>
      </c>
    </row>
    <row r="10" spans="1:3" ht="13.5" x14ac:dyDescent="0.25">
      <c r="A10" s="1" t="s">
        <v>19</v>
      </c>
      <c r="B10" s="1" t="s">
        <v>42</v>
      </c>
      <c r="C10" s="10">
        <v>2.9</v>
      </c>
    </row>
    <row r="11" spans="1:3" ht="13.5" x14ac:dyDescent="0.25">
      <c r="A11" s="1" t="s">
        <v>30</v>
      </c>
      <c r="B11" s="1" t="s">
        <v>43</v>
      </c>
      <c r="C11" s="10">
        <v>3.6</v>
      </c>
    </row>
    <row r="12" spans="1:3" ht="13.5" x14ac:dyDescent="0.25">
      <c r="A12" s="1" t="s">
        <v>21</v>
      </c>
      <c r="B12" s="1" t="s">
        <v>7</v>
      </c>
      <c r="C12" s="10">
        <v>4.2</v>
      </c>
    </row>
    <row r="13" spans="1:3" ht="13.5" x14ac:dyDescent="0.25">
      <c r="A13" s="1" t="s">
        <v>20</v>
      </c>
      <c r="B13" s="1" t="s">
        <v>6</v>
      </c>
      <c r="C13" s="10">
        <v>9.8000000000000007</v>
      </c>
    </row>
    <row r="14" spans="1:3" ht="13.5" x14ac:dyDescent="0.25">
      <c r="A14" s="1" t="s">
        <v>31</v>
      </c>
      <c r="B14" s="1" t="s">
        <v>32</v>
      </c>
      <c r="C14" s="10">
        <v>14.5</v>
      </c>
    </row>
    <row r="15" spans="1:3" x14ac:dyDescent="0.2">
      <c r="A15" s="1" t="s">
        <v>22</v>
      </c>
      <c r="B15" s="1" t="s">
        <v>8</v>
      </c>
      <c r="C15" s="10">
        <v>7</v>
      </c>
    </row>
    <row r="16" spans="1:3" x14ac:dyDescent="0.2">
      <c r="A16" s="1" t="s">
        <v>33</v>
      </c>
      <c r="B16" s="1" t="s">
        <v>8</v>
      </c>
      <c r="C16" s="10">
        <v>8.5</v>
      </c>
    </row>
    <row r="17" spans="1:3" ht="13.5" x14ac:dyDescent="0.25">
      <c r="A17" s="1" t="s">
        <v>23</v>
      </c>
      <c r="B17" s="1" t="s">
        <v>9</v>
      </c>
      <c r="C17" s="10">
        <v>0.03</v>
      </c>
    </row>
  </sheetData>
  <sortState ref="A2:C22">
    <sortCondition ref="A2:A2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11.42578125" defaultRowHeight="14.25" x14ac:dyDescent="0.2"/>
  <cols>
    <col min="1" max="1" width="28.140625" style="1" bestFit="1" customWidth="1"/>
    <col min="2" max="2" width="36.7109375" style="1" bestFit="1" customWidth="1"/>
    <col min="3" max="16384" width="11.42578125" style="1"/>
  </cols>
  <sheetData>
    <row r="1" spans="1:2" ht="18" thickBot="1" x14ac:dyDescent="0.4">
      <c r="A1" s="60" t="s">
        <v>114</v>
      </c>
      <c r="B1" s="61"/>
    </row>
    <row r="2" spans="1:2" ht="13.5" x14ac:dyDescent="0.25">
      <c r="A2" s="1" t="s">
        <v>115</v>
      </c>
      <c r="B2" s="1" t="s">
        <v>122</v>
      </c>
    </row>
    <row r="3" spans="1:2" ht="13.5" x14ac:dyDescent="0.25">
      <c r="A3" s="1" t="s">
        <v>116</v>
      </c>
      <c r="B3" s="1" t="s">
        <v>123</v>
      </c>
    </row>
    <row r="4" spans="1:2" ht="13.5" x14ac:dyDescent="0.25">
      <c r="A4" s="1" t="s">
        <v>117</v>
      </c>
      <c r="B4" s="1" t="s">
        <v>124</v>
      </c>
    </row>
    <row r="5" spans="1:2" x14ac:dyDescent="0.2">
      <c r="A5" s="1" t="s">
        <v>118</v>
      </c>
      <c r="B5" s="1" t="s">
        <v>125</v>
      </c>
    </row>
    <row r="6" spans="1:2" x14ac:dyDescent="0.2">
      <c r="A6" s="1" t="s">
        <v>119</v>
      </c>
      <c r="B6" s="1" t="s">
        <v>126</v>
      </c>
    </row>
    <row r="7" spans="1:2" ht="13.5" x14ac:dyDescent="0.25">
      <c r="A7" s="1" t="s">
        <v>120</v>
      </c>
      <c r="B7" s="1" t="s">
        <v>127</v>
      </c>
    </row>
    <row r="8" spans="1:2" ht="13.5" x14ac:dyDescent="0.25">
      <c r="A8" s="1" t="s">
        <v>121</v>
      </c>
      <c r="B8" s="1" t="s">
        <v>128</v>
      </c>
    </row>
    <row r="9" spans="1:2" ht="13.5" x14ac:dyDescent="0.25">
      <c r="A9" s="1" t="s">
        <v>50</v>
      </c>
      <c r="B9" s="1" t="s">
        <v>129</v>
      </c>
    </row>
    <row r="10" spans="1:2" ht="13.5" x14ac:dyDescent="0.25">
      <c r="A10" s="1" t="s">
        <v>13</v>
      </c>
      <c r="B10" s="1" t="s">
        <v>130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28" ma:contentTypeDescription="Ein neues Dokument erstellen." ma:contentTypeScope="" ma:versionID="f0168c233a400ec6f70e5b62c866e123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de80aca73f4c36db017bf2c320ad138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Ort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94EBFE-EFE4-422C-B75A-005A2CB0C33D}">
  <ds:schemaRefs>
    <ds:schemaRef ds:uri="http://purl.org/dc/terms/"/>
    <ds:schemaRef ds:uri="c5f48d2f-9361-4b5c-95cc-992c2a00ab4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230e9df3-be65-4c73-a93b-d1236ebd677e"/>
    <ds:schemaRef ds:uri="http://schemas.microsoft.com/sharepoint/v3/fields"/>
    <ds:schemaRef ds:uri="http://schemas.openxmlformats.org/package/2006/metadata/core-properties"/>
    <ds:schemaRef ds:uri="3b55bb2a-13a9-4f7b-b938-377e72c031ae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23E3FA-41EC-4177-8771-9406408F1D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99052-79FD-4089-9156-6AE69F37B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9</vt:i4>
      </vt:variant>
    </vt:vector>
  </HeadingPairs>
  <TitlesOfParts>
    <vt:vector size="18" baseType="lpstr">
      <vt:lpstr>Produktkalkulation</vt:lpstr>
      <vt:lpstr>DB I</vt:lpstr>
      <vt:lpstr>kundenbezogene Prozesskosten</vt:lpstr>
      <vt:lpstr>DB II</vt:lpstr>
      <vt:lpstr>Artikelliste</vt:lpstr>
      <vt:lpstr>Prozesskosten</vt:lpstr>
      <vt:lpstr>Fertigungslöhne</vt:lpstr>
      <vt:lpstr>Materialliste</vt:lpstr>
      <vt:lpstr>Namen</vt:lpstr>
      <vt:lpstr>Artikel</vt:lpstr>
      <vt:lpstr>ArtikelID</vt:lpstr>
      <vt:lpstr>Artikelliste</vt:lpstr>
      <vt:lpstr>Fertigungslöhne</vt:lpstr>
      <vt:lpstr>Fertigungstätigkeiten</vt:lpstr>
      <vt:lpstr>Materialbezeichnung</vt:lpstr>
      <vt:lpstr>Materialliste</vt:lpstr>
      <vt:lpstr>Prozess</vt:lpstr>
      <vt:lpstr>Prozesskosten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2010-03-14T10:31:09Z</dcterms:created>
  <dcterms:modified xsi:type="dcterms:W3CDTF">2024-06-13T13:56:40Z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