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heets/sheet1.xml" ContentType="application/vnd.openxmlformats-officedocument.spreadsheetml.chart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pc\Documents\Henan\"/>
    </mc:Choice>
  </mc:AlternateContent>
  <xr:revisionPtr revIDLastSave="0" documentId="13_ncr:1_{7D1FBBA2-895C-4B25-8DD1-6255B6155513}" xr6:coauthVersionLast="47" xr6:coauthVersionMax="47" xr10:uidLastSave="{00000000-0000-0000-0000-000000000000}"/>
  <bookViews>
    <workbookView xWindow="-120" yWindow="-120" windowWidth="20730" windowHeight="11160" tabRatio="668" firstSheet="7" activeTab="16" xr2:uid="{326F3402-390C-41F2-A6F1-51241166CDAB}"/>
  </bookViews>
  <sheets>
    <sheet name="RAW" sheetId="12" r:id="rId1"/>
    <sheet name="Conditional Formatting" sheetId="1" r:id="rId2"/>
    <sheet name="INDEX" sheetId="20" r:id="rId3"/>
    <sheet name="OFFSET" sheetId="22" r:id="rId4"/>
    <sheet name="RECORDING MACRO" sheetId="23" r:id="rId5"/>
    <sheet name="MATCH" sheetId="21" r:id="rId6"/>
    <sheet name="DATE OCCURRING" sheetId="11" r:id="rId7"/>
    <sheet name="Sheet5" sheetId="5" r:id="rId8"/>
    <sheet name="Chart" sheetId="7" r:id="rId9"/>
    <sheet name="Table" sheetId="6" r:id="rId10"/>
    <sheet name="Pivot" sheetId="10" r:id="rId11"/>
    <sheet name="Raw Data" sheetId="4" r:id="rId12"/>
    <sheet name="Working with Text" sheetId="16" r:id="rId13"/>
    <sheet name="DATES" sheetId="17" r:id="rId14"/>
    <sheet name="STAT2" sheetId="19" r:id="rId15"/>
    <sheet name="SumProduct" sheetId="15" r:id="rId16"/>
    <sheet name="IFS" sheetId="14" r:id="rId17"/>
    <sheet name="STAT" sheetId="18" r:id="rId18"/>
    <sheet name="Data Validation" sheetId="13" r:id="rId19"/>
  </sheets>
  <definedNames>
    <definedName name="_xlnm._FilterDatabase" localSheetId="17" hidden="1">STAT!$C$4:$F$4</definedName>
    <definedName name="cities" localSheetId="0">RAW!$B$2:$B$19</definedName>
    <definedName name="cities">'Conditional Formatting'!$B$2:$B$19</definedName>
    <definedName name="REGION" localSheetId="17">STAT!$D$5:$D$64</definedName>
    <definedName name="REGION">IFS!$D$4:$D$63</definedName>
    <definedName name="Slicer_Region">#N/A</definedName>
  </definedNames>
  <calcPr calcId="191029"/>
  <pivotCaches>
    <pivotCache cacheId="0" r:id="rId20"/>
  </pivotCaches>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4" i="22" l="1" a="1"/>
  <c r="J4" i="22" s="1"/>
  <c r="K7" i="21"/>
  <c r="K8" i="20"/>
  <c r="I8" i="4"/>
  <c r="I7" i="4"/>
  <c r="I5" i="19" l="1"/>
  <c r="I4" i="19"/>
  <c r="I4" i="18"/>
  <c r="I3"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5" i="18"/>
  <c r="D134" i="17" l="1"/>
  <c r="D133" i="17"/>
  <c r="F107" i="17"/>
  <c r="F108" i="17"/>
  <c r="F106" i="17"/>
  <c r="C83" i="17"/>
  <c r="C82" i="17"/>
  <c r="C81" i="17"/>
  <c r="D54" i="17"/>
  <c r="E54" i="17"/>
  <c r="F54" i="17"/>
  <c r="G54" i="17"/>
  <c r="D55" i="17"/>
  <c r="E55" i="17"/>
  <c r="F55" i="17"/>
  <c r="G55" i="17"/>
  <c r="D56" i="17"/>
  <c r="E56" i="17"/>
  <c r="F56" i="17"/>
  <c r="G56" i="17"/>
  <c r="D57" i="17"/>
  <c r="E57" i="17"/>
  <c r="F57" i="17"/>
  <c r="G57" i="17"/>
  <c r="G53" i="17"/>
  <c r="F53" i="17"/>
  <c r="E53" i="17"/>
  <c r="D53" i="17"/>
  <c r="C32" i="17"/>
  <c r="C31" i="17"/>
  <c r="F6" i="17"/>
  <c r="F7" i="17"/>
  <c r="F5" i="17"/>
  <c r="E62" i="16"/>
  <c r="E57" i="16"/>
  <c r="E53" i="16"/>
  <c r="E50" i="16"/>
  <c r="E47" i="16"/>
  <c r="E44" i="16"/>
  <c r="E40" i="16"/>
  <c r="E37" i="16"/>
  <c r="E34" i="16"/>
  <c r="E31" i="16"/>
  <c r="E28" i="16"/>
  <c r="E25" i="16"/>
  <c r="G18" i="16"/>
  <c r="G17" i="16"/>
  <c r="G16" i="16"/>
  <c r="E9" i="16"/>
  <c r="E5" i="16"/>
  <c r="I3" i="15"/>
  <c r="E19" i="12" l="1"/>
  <c r="E18" i="12"/>
  <c r="E17" i="12"/>
  <c r="E16" i="12"/>
  <c r="E15" i="12"/>
  <c r="E14" i="12"/>
  <c r="E13" i="12"/>
  <c r="E12" i="12"/>
  <c r="E11" i="12"/>
  <c r="E10" i="12"/>
  <c r="E9" i="12"/>
  <c r="E8" i="12"/>
  <c r="E7" i="12"/>
  <c r="E6" i="12"/>
  <c r="E5" i="12"/>
  <c r="E4" i="12"/>
  <c r="E3" i="12"/>
  <c r="E3" i="6" l="1"/>
  <c r="E4" i="6"/>
  <c r="E5" i="6"/>
  <c r="E6" i="6"/>
  <c r="E7" i="6"/>
  <c r="E8" i="6"/>
  <c r="E9" i="6"/>
  <c r="E10" i="6"/>
  <c r="D11" i="6"/>
  <c r="E4" i="1" l="1"/>
  <c r="E5" i="1"/>
  <c r="E6" i="1"/>
  <c r="E7" i="1"/>
  <c r="E8" i="1"/>
  <c r="E9" i="1"/>
  <c r="E10" i="1"/>
  <c r="E11" i="1"/>
  <c r="E12" i="1"/>
  <c r="E13" i="1"/>
  <c r="E14" i="1"/>
  <c r="E15" i="1"/>
  <c r="E16" i="1"/>
  <c r="E17" i="1"/>
  <c r="E18" i="1"/>
  <c r="E19" i="1"/>
  <c r="E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<sst xmlns="http://schemas.openxmlformats.org/spreadsheetml/2006/main" count="693" uniqueCount="188">
  <si>
    <t>Pateros</t>
  </si>
  <si>
    <t>Manila</t>
  </si>
  <si>
    <t>Mandaluyong</t>
  </si>
  <si>
    <t>Marikina</t>
  </si>
  <si>
    <t>Pasig</t>
  </si>
  <si>
    <t>Quezon</t>
  </si>
  <si>
    <t>Caloocan</t>
  </si>
  <si>
    <t>Malabon</t>
  </si>
  <si>
    <t>Navotas</t>
  </si>
  <si>
    <t>Valenzuela</t>
  </si>
  <si>
    <t>Makati</t>
  </si>
  <si>
    <t>Muntinlupa</t>
  </si>
  <si>
    <t>Parañaque</t>
  </si>
  <si>
    <t>Pasay</t>
  </si>
  <si>
    <t>Taguig</t>
  </si>
  <si>
    <t>CITY</t>
  </si>
  <si>
    <t>HOUSEHOLD POPULATION</t>
  </si>
  <si>
    <t>HOUSEHOLD NUMBER</t>
  </si>
  <si>
    <t>Size</t>
  </si>
  <si>
    <t>Row Labels</t>
  </si>
  <si>
    <t>Grand Total</t>
  </si>
  <si>
    <t xml:space="preserve"> Luzon Provinces/Cities</t>
  </si>
  <si>
    <t>Region</t>
  </si>
  <si>
    <t>Average Growth Rate</t>
  </si>
  <si>
    <t>NCR</t>
  </si>
  <si>
    <t>Quezon City</t>
  </si>
  <si>
    <t>San Juan</t>
  </si>
  <si>
    <t>Caloocan City</t>
  </si>
  <si>
    <t>Las Piñas</t>
  </si>
  <si>
    <t>Pasay City</t>
  </si>
  <si>
    <t>Taguig City</t>
  </si>
  <si>
    <t>Abra</t>
  </si>
  <si>
    <t>CAR</t>
  </si>
  <si>
    <t>Apayao</t>
  </si>
  <si>
    <t>Benguet</t>
  </si>
  <si>
    <t>Baguio City</t>
  </si>
  <si>
    <t>Ifugao</t>
  </si>
  <si>
    <t>Kalinga</t>
  </si>
  <si>
    <t>Mountain Province</t>
  </si>
  <si>
    <t>Ilocos Norte</t>
  </si>
  <si>
    <t>ILOCOS</t>
  </si>
  <si>
    <t>Ilocos Sur</t>
  </si>
  <si>
    <t>La Union</t>
  </si>
  <si>
    <t>Pangasinan</t>
  </si>
  <si>
    <t>Batanes</t>
  </si>
  <si>
    <t>CAGAYAN</t>
  </si>
  <si>
    <t>Cagayan</t>
  </si>
  <si>
    <t>Isabela</t>
  </si>
  <si>
    <t>Nueva Vizcaya</t>
  </si>
  <si>
    <t>Quirino</t>
  </si>
  <si>
    <t>Aurora</t>
  </si>
  <si>
    <t>CENTRAL</t>
  </si>
  <si>
    <t>Bataan</t>
  </si>
  <si>
    <t>Bulacan</t>
  </si>
  <si>
    <t>Nueva Ecija</t>
  </si>
  <si>
    <t>Pampanga</t>
  </si>
  <si>
    <t>Angeles City</t>
  </si>
  <si>
    <t>Tarlac</t>
  </si>
  <si>
    <t>Zambales</t>
  </si>
  <si>
    <t>Olongapo City</t>
  </si>
  <si>
    <t>Batangas</t>
  </si>
  <si>
    <t>CALABARZON</t>
  </si>
  <si>
    <t>Cavite</t>
  </si>
  <si>
    <t>Laguna</t>
  </si>
  <si>
    <t>Lucena City</t>
  </si>
  <si>
    <t>Rizal</t>
  </si>
  <si>
    <t>Marinduque</t>
  </si>
  <si>
    <t>MIMAROPA</t>
  </si>
  <si>
    <t>Occidental Mindoro</t>
  </si>
  <si>
    <t>Oriental Mindoro</t>
  </si>
  <si>
    <t>Palawan</t>
  </si>
  <si>
    <t>Puerto Princesa City</t>
  </si>
  <si>
    <t>Romblon</t>
  </si>
  <si>
    <t>Albay</t>
  </si>
  <si>
    <t>BICOL</t>
  </si>
  <si>
    <t>Camarines Norte</t>
  </si>
  <si>
    <t>Camarines Sur</t>
  </si>
  <si>
    <t>Catanduanes</t>
  </si>
  <si>
    <t>Masbate</t>
  </si>
  <si>
    <t>Sorsogon</t>
  </si>
  <si>
    <t>Sum of Average Growth Rate</t>
  </si>
  <si>
    <t>Ave. Household Size</t>
  </si>
  <si>
    <t>Total</t>
  </si>
  <si>
    <t>Formulas</t>
  </si>
  <si>
    <t>Average of Average Growth Rate</t>
  </si>
  <si>
    <t>Date</t>
  </si>
  <si>
    <t>Status</t>
  </si>
  <si>
    <t>Topic</t>
  </si>
  <si>
    <t>Financial Statements Overview</t>
  </si>
  <si>
    <t>Statement of Financial Position</t>
  </si>
  <si>
    <t>Non-Current Asset Held for Sale</t>
  </si>
  <si>
    <t>Account Changes</t>
  </si>
  <si>
    <t>Interim Financial Reporting</t>
  </si>
  <si>
    <t>Operating Segment</t>
  </si>
  <si>
    <t>Done</t>
  </si>
  <si>
    <t>On-going</t>
  </si>
  <si>
    <t>Cash and Accrual Basis</t>
  </si>
  <si>
    <t>Error Correction</t>
  </si>
  <si>
    <t>Cash Flow Statement</t>
  </si>
  <si>
    <t>Hyperinflation</t>
  </si>
  <si>
    <t>Number of Barangays</t>
  </si>
  <si>
    <t>To do</t>
  </si>
  <si>
    <t>Whole Number</t>
  </si>
  <si>
    <t>Decimal</t>
  </si>
  <si>
    <t>List</t>
  </si>
  <si>
    <t>Direct List</t>
  </si>
  <si>
    <t>List From Cell</t>
  </si>
  <si>
    <t>Time</t>
  </si>
  <si>
    <t>3 Character</t>
  </si>
  <si>
    <t>If List from Cell is RED</t>
  </si>
  <si>
    <t>RED</t>
  </si>
  <si>
    <t>BLUE</t>
  </si>
  <si>
    <t>YELLOW</t>
  </si>
  <si>
    <t>PINK</t>
  </si>
  <si>
    <t>No.</t>
  </si>
  <si>
    <t>GREEN</t>
  </si>
  <si>
    <t>COUNTIFS</t>
  </si>
  <si>
    <t>SUMIFS</t>
  </si>
  <si>
    <t>AVERAGEIFS</t>
  </si>
  <si>
    <t>Criteria 1</t>
  </si>
  <si>
    <t>Criteria 2</t>
  </si>
  <si>
    <t>&gt;2.0</t>
  </si>
  <si>
    <t>5 year Ave.</t>
  </si>
  <si>
    <t>15 year Ave</t>
  </si>
  <si>
    <t>City</t>
  </si>
  <si>
    <t>SUMPRODUCT</t>
  </si>
  <si>
    <t>Ranges:</t>
  </si>
  <si>
    <t>REGION</t>
  </si>
  <si>
    <t>D4:D63</t>
  </si>
  <si>
    <t>E4:E63</t>
  </si>
  <si>
    <t>GRATE</t>
  </si>
  <si>
    <t>TRIM</t>
  </si>
  <si>
    <t>Metropolitan Manila</t>
  </si>
  <si>
    <t xml:space="preserve">                  Metropolitan Manila</t>
  </si>
  <si>
    <t>VALUE</t>
  </si>
  <si>
    <t>1,500,000</t>
  </si>
  <si>
    <t>RESULT</t>
  </si>
  <si>
    <t>CONCATENATE</t>
  </si>
  <si>
    <t>DOLLAR</t>
  </si>
  <si>
    <t>LEFT</t>
  </si>
  <si>
    <t>LEN</t>
  </si>
  <si>
    <t>LOWER</t>
  </si>
  <si>
    <t>PROPER</t>
  </si>
  <si>
    <t>REPLACE</t>
  </si>
  <si>
    <t>REPT</t>
  </si>
  <si>
    <t>RIGHT</t>
  </si>
  <si>
    <t>SEARCH</t>
  </si>
  <si>
    <t>SUBSTITUTE</t>
  </si>
  <si>
    <t>TEXTJOIN</t>
  </si>
  <si>
    <t>UPPER</t>
  </si>
  <si>
    <t>MPPtropolitan Manila</t>
  </si>
  <si>
    <t>K</t>
  </si>
  <si>
    <t>metropolitan manila</t>
  </si>
  <si>
    <t>DAY</t>
  </si>
  <si>
    <t>MONTH</t>
  </si>
  <si>
    <t>YEAR</t>
  </si>
  <si>
    <t>COMPLETE DATE</t>
  </si>
  <si>
    <t>Y2K PROBLEM</t>
  </si>
  <si>
    <t>NOW</t>
  </si>
  <si>
    <t>TODAY</t>
  </si>
  <si>
    <t>DATE</t>
  </si>
  <si>
    <t>WEEKDAY</t>
  </si>
  <si>
    <t>DATEDIF</t>
  </si>
  <si>
    <t>Start Date</t>
  </si>
  <si>
    <t>End Date</t>
  </si>
  <si>
    <t>Number of Years</t>
  </si>
  <si>
    <t>Number of Months</t>
  </si>
  <si>
    <t>Number of Days</t>
  </si>
  <si>
    <t>DATEVALUE</t>
  </si>
  <si>
    <t>31-12-19</t>
  </si>
  <si>
    <t>10-10-10</t>
  </si>
  <si>
    <t>DATE VALUE</t>
  </si>
  <si>
    <t>RANK</t>
  </si>
  <si>
    <t>10TH LARGEST GROWTH RATE</t>
  </si>
  <si>
    <t>10TH SMALLEST GROWTH RATE</t>
  </si>
  <si>
    <t>DATA SET B</t>
  </si>
  <si>
    <t>DATA SET A</t>
  </si>
  <si>
    <t>CORREL</t>
  </si>
  <si>
    <t>COVAR</t>
  </si>
  <si>
    <t>SIZE</t>
  </si>
  <si>
    <t>Rows</t>
  </si>
  <si>
    <t>INDEX</t>
  </si>
  <si>
    <t>Column Number</t>
  </si>
  <si>
    <t>Row Number</t>
  </si>
  <si>
    <t>Columns</t>
  </si>
  <si>
    <t>MATCH</t>
  </si>
  <si>
    <t>OFFSET</t>
  </si>
  <si>
    <t>DATE OCCURING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</si>
</sst>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_-* #,##0.0_-;\-* #,##0.0_-;_-* &quot;-&quot;??_-;_-@_-"/>
    <numFmt numFmtId="166" formatCode="_-* #,##0_-;\-* #,##0_-;_-* &quot;-&quot;??_-;_-@_-"/>
    <numFmt numFmtId="167" formatCode="_-* #,##0.00000000_-;\-* #,##0.00000000_-;_-* &quot;-&quot;??_-;_-@_-"/>
    <numFmt numFmtId="168" formatCode="0.0"/>
  </numFmts>
  <fonts count="8" x14ac:knownFonts="1">
    <font>
      <sz val="11"/>
      <color theme="1"/>
      <name val="Calibri"/>
      <family val="2"/>
      <scheme val="minor"/>
    </font>
    <font>
      <b/>
      <sz val="11"/>
      <color theme="1"/>
      <name val="Calibri"/>
      <family val="2"/>
      <scheme val="minor"/>
    </font>
    <font>
      <b/>
      <sz val="8"/>
      <name val="Arial"/>
      <family val="2"/>
    </font>
    <font>
      <b/>
      <sz val="11"/>
      <color theme="0"/>
      <name val="Calibri"/>
      <family val="2"/>
      <scheme val="minor"/>
    </font>
    <font>
      <sz val="11"/>
      <color theme="1"/>
      <name val="Calibri"/>
      <family val="2"/>
      <scheme val="minor"/>
    </font>
    <font>
      <i/>
      <sz val="11"/>
      <color theme="1"/>
      <name val="Calibri"/>
      <family val="2"/>
      <scheme val="minor"/>
    </font>
    <font>
      <b/>
      <sz val="10"/>
      <name val="Arial"/>
      <family val="2"/>
    </font>
    <font>
      <b/>
      <i/>
      <sz val="11"/>
      <color rgb="FF0070C0"/>
      <name val="Calibri"/>
      <family val="2"/>
      <scheme val="minor"/>
    </font>
  </fonts>
  <fills count="6">
    <fill>
      <patternFill patternType="none"/>
    </fill>
    <fill>
      <patternFill patternType="gray125"/>
    </fill>
    <fill>
      <patternFill patternType="solid">
        <fgColor theme="7"/>
        <bgColor theme="7"/>
      </patternFill>
    </fill>
    <fill>
      <patternFill patternType="solid">
        <fgColor theme="7" tint="0.79998168889431442"/>
        <bgColor theme="7" tint="0.79998168889431442"/>
      </patternFill>
    </fill>
    <fill>
      <patternFill patternType="solid">
        <fgColor rgb="FFFFFF00"/>
        <bgColor indexed="64"/>
      </patternFill>
    </fill>
    <fill>
      <patternFill patternType="solid">
        <fgColor theme="6"/>
        <bgColor indexed="64"/>
      </patternFill>
    </fill>
  </fills>
  <borders count="8">
    <border>
      <left/>
      <right/>
      <top/>
      <bottom/>
      <diagonal/>
    </border>
    <border>
      <left style="thin">
        <color theme="7" tint="0.39997558519241921"/>
      </left>
      <right/>
      <top style="double">
        <color theme="7"/>
      </top>
      <bottom style="thin">
        <color theme="7" tint="0.39997558519241921"/>
      </bottom>
      <diagonal/>
    </border>
    <border>
      <left/>
      <right style="thin">
        <color theme="7" tint="0.39997558519241921"/>
      </right>
      <top style="double">
        <color theme="7"/>
      </top>
      <bottom style="thin">
        <color theme="7" tint="0.39997558519241921"/>
      </bottom>
      <diagonal/>
    </border>
    <border>
      <left/>
      <right/>
      <top style="double">
        <color theme="7"/>
      </top>
      <bottom style="thin">
        <color theme="7" tint="0.39997558519241921"/>
      </bottom>
      <diagonal/>
    </border>
    <border>
      <left style="thin">
        <color theme="7" tint="0.39997558519241921"/>
      </left>
      <right/>
      <top style="thin">
        <color theme="7" tint="0.39997558519241921"/>
      </top>
      <bottom/>
      <diagonal/>
    </border>
    <border>
      <left/>
      <right/>
      <top style="thin">
        <color theme="7" tint="0.39997558519241921"/>
      </top>
      <bottom/>
      <diagonal/>
    </border>
    <border>
      <left/>
      <right style="thin">
        <color theme="7" tint="0.39997558519241921"/>
      </right>
      <top style="thin">
        <color theme="7" tint="0.39997558519241921"/>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4" fillId="0" borderId="0" applyFont="0" applyFill="0" applyBorder="0" applyAlignment="0" applyProtection="0"/>
  </cellStyleXfs>
  <cellXfs count="69">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xf>
    <xf numFmtId="165" fontId="0" fillId="0" borderId="0" xfId="0" applyNumberFormat="1" applyAlignment="1">
      <alignment horizontal="center" vertical="center"/>
    </xf>
    <xf numFmtId="165" fontId="0" fillId="0" borderId="0" xfId="0" applyNumberFormat="1"/>
    <xf numFmtId="0" fontId="0" fillId="0" borderId="0" xfId="0" pivotButton="1"/>
    <xf numFmtId="0" fontId="2" fillId="0" borderId="0" xfId="0" applyFont="1" applyAlignment="1">
      <alignment horizontal="center" vertical="center" wrapText="1"/>
    </xf>
    <xf numFmtId="0" fontId="0" fillId="0" borderId="0" xfId="0" applyAlignment="1">
      <alignment horizontal="center"/>
    </xf>
    <xf numFmtId="0" fontId="1" fillId="0" borderId="1" xfId="0" applyFont="1" applyBorder="1"/>
    <xf numFmtId="0" fontId="1" fillId="0" borderId="2" xfId="0" applyFont="1" applyBorder="1"/>
    <xf numFmtId="0" fontId="1" fillId="0" borderId="3" xfId="0" applyFont="1" applyBorder="1"/>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6" xfId="0" applyFont="1" applyFill="1" applyBorder="1"/>
    <xf numFmtId="0" fontId="1" fillId="3" borderId="4" xfId="0" applyFont="1" applyFill="1" applyBorder="1"/>
    <xf numFmtId="0" fontId="0" fillId="3" borderId="5" xfId="0" applyFill="1" applyBorder="1"/>
    <xf numFmtId="0" fontId="1" fillId="3" borderId="6" xfId="0" applyFont="1" applyFill="1" applyBorder="1"/>
    <xf numFmtId="0" fontId="1" fillId="0" borderId="4" xfId="0" applyFont="1" applyBorder="1"/>
    <xf numFmtId="0" fontId="0" fillId="0" borderId="5" xfId="0" applyBorder="1"/>
    <xf numFmtId="0" fontId="1" fillId="0" borderId="6" xfId="0" applyFont="1" applyBorder="1"/>
    <xf numFmtId="165" fontId="1" fillId="0" borderId="0" xfId="0" applyNumberFormat="1" applyFont="1" applyAlignment="1">
      <alignment horizontal="center"/>
    </xf>
    <xf numFmtId="165" fontId="0" fillId="0" borderId="0" xfId="0" applyNumberFormat="1" applyAlignment="1">
      <alignment horizontal="center"/>
    </xf>
    <xf numFmtId="165" fontId="1" fillId="0" borderId="0" xfId="0" applyNumberFormat="1" applyFont="1" applyAlignment="1">
      <alignment horizontal="left"/>
    </xf>
    <xf numFmtId="165" fontId="0" fillId="0" borderId="0" xfId="0" applyNumberFormat="1" applyAlignment="1">
      <alignment horizontal="left"/>
    </xf>
    <xf numFmtId="164" fontId="0" fillId="0" borderId="0" xfId="0" applyNumberFormat="1" applyAlignment="1">
      <alignment horizontal="center"/>
    </xf>
    <xf numFmtId="14" fontId="0" fillId="0" borderId="0" xfId="0" applyNumberFormat="1" applyAlignment="1">
      <alignment horizontal="center"/>
    </xf>
    <xf numFmtId="0" fontId="0" fillId="0" borderId="0" xfId="0" applyAlignment="1">
      <alignment horizontal="left" vertical="center"/>
    </xf>
    <xf numFmtId="0" fontId="1" fillId="0" borderId="0" xfId="0" applyFont="1" applyAlignment="1">
      <alignment horizontal="center"/>
    </xf>
    <xf numFmtId="0" fontId="1" fillId="0" borderId="0" xfId="0" applyFont="1" applyAlignment="1">
      <alignment horizontal="left" vertical="center"/>
    </xf>
    <xf numFmtId="0" fontId="1" fillId="0" borderId="0" xfId="0" applyFont="1" applyAlignment="1">
      <alignment horizontal="left"/>
    </xf>
    <xf numFmtId="0" fontId="1" fillId="0" borderId="0" xfId="0" applyFont="1" applyAlignment="1">
      <alignment horizontal="center" vertical="center" wrapText="1"/>
    </xf>
    <xf numFmtId="0" fontId="1" fillId="0" borderId="0" xfId="0" applyFont="1"/>
    <xf numFmtId="0" fontId="1" fillId="0" borderId="7" xfId="0" applyFont="1" applyBorder="1" applyAlignment="1">
      <alignment horizontal="center" vertical="center"/>
    </xf>
    <xf numFmtId="0" fontId="1" fillId="0" borderId="7" xfId="0" applyFont="1" applyBorder="1" applyAlignment="1">
      <alignment horizontal="center" vertical="center" wrapText="1"/>
    </xf>
    <xf numFmtId="0" fontId="1" fillId="0" borderId="7" xfId="0" applyFont="1" applyBorder="1" applyAlignment="1">
      <alignment horizontal="center"/>
    </xf>
    <xf numFmtId="0" fontId="0" fillId="0" borderId="7" xfId="0" applyBorder="1" applyAlignment="1">
      <alignment horizontal="center"/>
    </xf>
    <xf numFmtId="14" fontId="0" fillId="0" borderId="7" xfId="0" applyNumberFormat="1" applyBorder="1" applyAlignment="1">
      <alignment horizontal="center"/>
    </xf>
    <xf numFmtId="18" fontId="0" fillId="0" borderId="7" xfId="0" applyNumberFormat="1" applyBorder="1" applyAlignment="1">
      <alignment horizontal="center"/>
    </xf>
    <xf numFmtId="166" fontId="0" fillId="0" borderId="7" xfId="1" applyNumberFormat="1" applyFont="1" applyBorder="1" applyAlignment="1">
      <alignment horizontal="center"/>
    </xf>
    <xf numFmtId="166" fontId="0" fillId="0" borderId="0" xfId="0" applyNumberFormat="1"/>
    <xf numFmtId="167" fontId="0" fillId="0" borderId="7" xfId="1" applyNumberFormat="1" applyFont="1" applyBorder="1" applyAlignment="1">
      <alignment horizontal="center"/>
    </xf>
    <xf numFmtId="14" fontId="0" fillId="0" borderId="0" xfId="0" applyNumberFormat="1"/>
    <xf numFmtId="18" fontId="0" fillId="0" borderId="0" xfId="0" applyNumberFormat="1"/>
    <xf numFmtId="2" fontId="0" fillId="0" borderId="0" xfId="0" applyNumberFormat="1" applyAlignment="1">
      <alignment horizontal="center"/>
    </xf>
    <xf numFmtId="0" fontId="5" fillId="0" borderId="0" xfId="0" applyFont="1"/>
    <xf numFmtId="49" fontId="0" fillId="0" borderId="0" xfId="0" quotePrefix="1" applyNumberFormat="1" applyAlignment="1">
      <alignment horizontal="center"/>
    </xf>
    <xf numFmtId="0" fontId="0" fillId="0" borderId="0" xfId="1" applyNumberFormat="1" applyFont="1" applyAlignment="1">
      <alignment horizontal="center"/>
    </xf>
    <xf numFmtId="22" fontId="0" fillId="0" borderId="0" xfId="0" applyNumberFormat="1" applyAlignment="1">
      <alignment horizontal="center"/>
    </xf>
    <xf numFmtId="14"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quotePrefix="1" applyAlignment="1">
      <alignment horizontal="center"/>
    </xf>
    <xf numFmtId="14" fontId="0" fillId="0" borderId="0" xfId="0" quotePrefix="1" applyNumberFormat="1" applyAlignment="1">
      <alignment horizontal="center"/>
    </xf>
    <xf numFmtId="9" fontId="0" fillId="0" borderId="0" xfId="0" applyNumberFormat="1"/>
    <xf numFmtId="0" fontId="6" fillId="0" borderId="0" xfId="0" applyFont="1" applyAlignment="1">
      <alignment horizontal="right" vertical="center"/>
    </xf>
    <xf numFmtId="2" fontId="6" fillId="0" borderId="0" xfId="0" applyNumberFormat="1" applyFont="1" applyAlignment="1">
      <alignment horizontal="right" vertical="center" wrapText="1"/>
    </xf>
    <xf numFmtId="0" fontId="7" fillId="0" borderId="0" xfId="0" applyFont="1"/>
    <xf numFmtId="0" fontId="6" fillId="0" borderId="0" xfId="0" applyFont="1" applyAlignment="1">
      <alignment horizontal="center" vertical="center" wrapText="1"/>
    </xf>
    <xf numFmtId="168" fontId="0" fillId="0" borderId="0" xfId="0" applyNumberFormat="1" applyAlignment="1">
      <alignment horizontal="center"/>
    </xf>
    <xf numFmtId="0" fontId="1" fillId="0" borderId="0" xfId="0" applyFont="1" applyAlignment="1">
      <alignment horizontal="center" wrapText="1"/>
    </xf>
    <xf numFmtId="0" fontId="0" fillId="5" borderId="0" xfId="0" applyFill="1"/>
    <xf numFmtId="0" fontId="1" fillId="5" borderId="0" xfId="0" applyFont="1" applyFill="1" applyAlignment="1">
      <alignment horizontal="center"/>
    </xf>
    <xf numFmtId="0" fontId="1" fillId="5" borderId="0" xfId="0" applyFont="1" applyFill="1"/>
    <xf numFmtId="0" fontId="1" fillId="4" borderId="0" xfId="0" applyFont="1" applyFill="1" applyAlignment="1">
      <alignment horizontal="center"/>
    </xf>
    <xf numFmtId="168" fontId="1" fillId="4" borderId="0" xfId="0" applyNumberFormat="1" applyFont="1" applyFill="1" applyAlignment="1">
      <alignment horizontal="center"/>
    </xf>
    <xf numFmtId="168" fontId="1" fillId="0" borderId="0" xfId="0" applyNumberFormat="1" applyFont="1" applyAlignment="1">
      <alignment horizontal="center"/>
    </xf>
    <xf numFmtId="0" fontId="3" fillId="5" borderId="0" xfId="0" applyFont="1" applyFill="1" applyAlignment="1">
      <alignment horizontal="center"/>
    </xf>
    <xf numFmtId="0" fontId="3" fillId="5" borderId="0" xfId="0" applyFont="1" applyFill="1" applyAlignment="1">
      <alignment horizontal="center" vertical="center" textRotation="255"/>
    </xf>
  </cellXfs>
  <cellStyles count="2">
    <cellStyle name="Comma" xfId="1" builtinId="3"/>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9"/>
        </patternFill>
      </fill>
    </dxf>
    <dxf>
      <fill>
        <patternFill>
          <bgColor rgb="FFFFFF00"/>
        </patternFill>
      </fill>
    </dxf>
    <dxf>
      <fill>
        <patternFill>
          <bgColor rgb="FF00B0F0"/>
        </patternFill>
      </fill>
    </dxf>
    <dxf>
      <font>
        <b/>
        <i val="0"/>
        <color theme="5"/>
      </font>
    </dxf>
    <dxf>
      <font>
        <b/>
        <i val="0"/>
        <strike/>
        <color theme="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worksheet" Target="worksheets/sheet17.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worksheet" Target="worksheets/sheet1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5.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4.xml"/><Relationship Id="rId23" Type="http://schemas.openxmlformats.org/officeDocument/2006/relationships/styles" Target="styles.xml"/><Relationship Id="rId10" Type="http://schemas.openxmlformats.org/officeDocument/2006/relationships/worksheet" Target="worksheets/sheet9.xml"/><Relationship Id="rId19" Type="http://schemas.openxmlformats.org/officeDocument/2006/relationships/worksheet" Target="worksheets/sheet18.xml"/><Relationship Id="rId4" Type="http://schemas.openxmlformats.org/officeDocument/2006/relationships/worksheet" Target="worksheets/sheet4.xml"/><Relationship Id="rId9" Type="http://schemas.openxmlformats.org/officeDocument/2006/relationships/chartsheet" Target="chartsheets/sheet1.xml"/><Relationship Id="rId14" Type="http://schemas.openxmlformats.org/officeDocument/2006/relationships/worksheet" Target="worksheets/sheet13.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PH"/>
              <a:t>Luzon Household size</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Table!$C$3</c:f>
              <c:strCache>
                <c:ptCount val="1"/>
                <c:pt idx="0">
                  <c:v>NCR</c:v>
                </c:pt>
              </c:strCache>
            </c:strRef>
          </c:tx>
          <c:spPr>
            <a:gradFill flip="none" rotWithShape="1">
              <a:gsLst>
                <a:gs pos="0">
                  <a:schemeClr val="accent6"/>
                </a:gs>
                <a:gs pos="75000">
                  <a:schemeClr val="accent6">
                    <a:lumMod val="60000"/>
                    <a:lumOff val="40000"/>
                  </a:schemeClr>
                </a:gs>
                <a:gs pos="51000">
                  <a:schemeClr val="accent6">
                    <a:alpha val="75000"/>
                  </a:schemeClr>
                </a:gs>
                <a:gs pos="100000">
                  <a:schemeClr val="accent6">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Table!$D$2:$E$2</c:f>
              <c:strCache>
                <c:ptCount val="2"/>
                <c:pt idx="0">
                  <c:v>Ave. Household Size</c:v>
                </c:pt>
                <c:pt idx="1">
                  <c:v>Formulas</c:v>
                </c:pt>
              </c:strCache>
            </c:strRef>
          </c:cat>
          <c:val>
            <c:numRef>
              <c:f>Table!$D$3:$E$3</c:f>
              <c:numCache>
                <c:formatCode>General</c:formatCode>
                <c:ptCount val="2"/>
                <c:pt idx="0">
                  <c:v>26.11</c:v>
                </c:pt>
                <c:pt idx="1">
                  <c:v>27.11</c:v>
                </c:pt>
              </c:numCache>
            </c:numRef>
          </c:val>
          <c:extLst>
            <c:ext xmlns:c16="http://schemas.microsoft.com/office/drawing/2014/chart" uri="{C3380CC4-5D6E-409C-BE32-E72D297353CC}">
              <c16:uniqueId val="{00000000-3CC7-45A5-9C97-F1DCE4BA038B}"/>
            </c:ext>
          </c:extLst>
        </c:ser>
        <c:ser>
          <c:idx val="2"/>
          <c:order val="2"/>
          <c:tx>
            <c:strRef>
              <c:f>Table!$C$5</c:f>
              <c:strCache>
                <c:ptCount val="1"/>
                <c:pt idx="0">
                  <c:v>CALABARZON</c:v>
                </c:pt>
              </c:strCache>
            </c:strRef>
          </c:tx>
          <c:spPr>
            <a:gradFill flip="none" rotWithShape="1">
              <a:gsLst>
                <a:gs pos="0">
                  <a:schemeClr val="accent4"/>
                </a:gs>
                <a:gs pos="75000">
                  <a:schemeClr val="accent4">
                    <a:lumMod val="60000"/>
                    <a:lumOff val="40000"/>
                  </a:schemeClr>
                </a:gs>
                <a:gs pos="51000">
                  <a:schemeClr val="accent4">
                    <a:alpha val="75000"/>
                  </a:schemeClr>
                </a:gs>
                <a:gs pos="100000">
                  <a:schemeClr val="accent4">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Table!$D$2:$E$2</c:f>
              <c:strCache>
                <c:ptCount val="2"/>
                <c:pt idx="0">
                  <c:v>Ave. Household Size</c:v>
                </c:pt>
                <c:pt idx="1">
                  <c:v>Formulas</c:v>
                </c:pt>
              </c:strCache>
            </c:strRef>
          </c:cat>
          <c:val>
            <c:numRef>
              <c:f>Table!$D$5:$E$5</c:f>
              <c:numCache>
                <c:formatCode>General</c:formatCode>
                <c:ptCount val="2"/>
                <c:pt idx="0">
                  <c:v>16.05</c:v>
                </c:pt>
                <c:pt idx="1">
                  <c:v>17.05</c:v>
                </c:pt>
              </c:numCache>
            </c:numRef>
          </c:val>
          <c:extLst>
            <c:ext xmlns:c16="http://schemas.microsoft.com/office/drawing/2014/chart" uri="{C3380CC4-5D6E-409C-BE32-E72D297353CC}">
              <c16:uniqueId val="{00000001-3CC7-45A5-9C97-F1DCE4BA038B}"/>
            </c:ext>
          </c:extLst>
        </c:ser>
        <c:ser>
          <c:idx val="4"/>
          <c:order val="4"/>
          <c:tx>
            <c:strRef>
              <c:f>Table!$C$7</c:f>
              <c:strCache>
                <c:ptCount val="1"/>
                <c:pt idx="0">
                  <c:v>MIMAROPA</c:v>
                </c:pt>
              </c:strCache>
            </c:strRef>
          </c:tx>
          <c:spPr>
            <a:gradFill flip="none" rotWithShape="1">
              <a:gsLst>
                <a:gs pos="0">
                  <a:schemeClr val="accent5">
                    <a:lumMod val="60000"/>
                  </a:schemeClr>
                </a:gs>
                <a:gs pos="75000">
                  <a:schemeClr val="accent5">
                    <a:lumMod val="60000"/>
                    <a:lumMod val="60000"/>
                    <a:lumOff val="40000"/>
                  </a:schemeClr>
                </a:gs>
                <a:gs pos="51000">
                  <a:schemeClr val="accent5">
                    <a:lumMod val="60000"/>
                    <a:alpha val="75000"/>
                  </a:schemeClr>
                </a:gs>
                <a:gs pos="100000">
                  <a:schemeClr val="accent5">
                    <a:lumMod val="60000"/>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Table!$D$2:$E$2</c:f>
              <c:strCache>
                <c:ptCount val="2"/>
                <c:pt idx="0">
                  <c:v>Ave. Household Size</c:v>
                </c:pt>
                <c:pt idx="1">
                  <c:v>Formulas</c:v>
                </c:pt>
              </c:strCache>
            </c:strRef>
          </c:cat>
          <c:val>
            <c:numRef>
              <c:f>Table!$D$7:$E$7</c:f>
              <c:numCache>
                <c:formatCode>General</c:formatCode>
                <c:ptCount val="2"/>
                <c:pt idx="0">
                  <c:v>9.6199999999999992</c:v>
                </c:pt>
                <c:pt idx="1">
                  <c:v>10.62</c:v>
                </c:pt>
              </c:numCache>
            </c:numRef>
          </c:val>
          <c:extLst xmlns:c15="http://schemas.microsoft.com/office/drawing/2012/chart">
            <c:ext xmlns:c16="http://schemas.microsoft.com/office/drawing/2014/chart" uri="{C3380CC4-5D6E-409C-BE32-E72D297353CC}">
              <c16:uniqueId val="{00000006-3CC7-45A5-9C97-F1DCE4BA038B}"/>
            </c:ext>
          </c:extLst>
        </c:ser>
        <c:ser>
          <c:idx val="5"/>
          <c:order val="5"/>
          <c:tx>
            <c:strRef>
              <c:f>Table!$C$8</c:f>
              <c:strCache>
                <c:ptCount val="1"/>
                <c:pt idx="0">
                  <c:v>BICOL</c:v>
                </c:pt>
              </c:strCache>
            </c:strRef>
          </c:tx>
          <c:spPr>
            <a:gradFill flip="none" rotWithShape="1">
              <a:gsLst>
                <a:gs pos="0">
                  <a:schemeClr val="accent4">
                    <a:lumMod val="60000"/>
                  </a:schemeClr>
                </a:gs>
                <a:gs pos="75000">
                  <a:schemeClr val="accent4">
                    <a:lumMod val="60000"/>
                    <a:lumMod val="60000"/>
                    <a:lumOff val="40000"/>
                  </a:schemeClr>
                </a:gs>
                <a:gs pos="51000">
                  <a:schemeClr val="accent4">
                    <a:lumMod val="60000"/>
                    <a:alpha val="75000"/>
                  </a:schemeClr>
                </a:gs>
                <a:gs pos="100000">
                  <a:schemeClr val="accent4">
                    <a:lumMod val="60000"/>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Table!$D$2:$E$2</c:f>
              <c:strCache>
                <c:ptCount val="2"/>
                <c:pt idx="0">
                  <c:v>Ave. Household Size</c:v>
                </c:pt>
                <c:pt idx="1">
                  <c:v>Formulas</c:v>
                </c:pt>
              </c:strCache>
            </c:strRef>
          </c:cat>
          <c:val>
            <c:numRef>
              <c:f>Table!$D$8:$E$8</c:f>
              <c:numCache>
                <c:formatCode>General</c:formatCode>
                <c:ptCount val="2"/>
                <c:pt idx="0">
                  <c:v>8.2799999999999994</c:v>
                </c:pt>
                <c:pt idx="1">
                  <c:v>9.2799999999999994</c:v>
                </c:pt>
              </c:numCache>
            </c:numRef>
          </c:val>
          <c:extLst xmlns:c15="http://schemas.microsoft.com/office/drawing/2012/chart">
            <c:ext xmlns:c16="http://schemas.microsoft.com/office/drawing/2014/chart" uri="{C3380CC4-5D6E-409C-BE32-E72D297353CC}">
              <c16:uniqueId val="{00000007-3CC7-45A5-9C97-F1DCE4BA038B}"/>
            </c:ext>
          </c:extLst>
        </c:ser>
        <c:dLbls>
          <c:dLblPos val="outEnd"/>
          <c:showLegendKey val="0"/>
          <c:showVal val="1"/>
          <c:showCatName val="0"/>
          <c:showSerName val="0"/>
          <c:showPercent val="0"/>
          <c:showBubbleSize val="0"/>
        </c:dLbls>
        <c:gapWidth val="355"/>
        <c:overlap val="-70"/>
        <c:axId val="456695224"/>
        <c:axId val="469686336"/>
        <c:extLst>
          <c:ext xmlns:c15="http://schemas.microsoft.com/office/drawing/2012/chart" uri="{02D57815-91ED-43cb-92C2-25804820EDAC}">
            <c15:filteredBarSeries>
              <c15:ser>
                <c:idx val="1"/>
                <c:order val="1"/>
                <c:tx>
                  <c:strRef>
                    <c:extLst>
                      <c:ext uri="{02D57815-91ED-43cb-92C2-25804820EDAC}">
                        <c15:formulaRef>
                          <c15:sqref>Table!$C$4</c15:sqref>
                        </c15:formulaRef>
                      </c:ext>
                    </c:extLst>
                    <c:strCache>
                      <c:ptCount val="1"/>
                      <c:pt idx="0">
                        <c:v>CENTRAL</c:v>
                      </c:pt>
                    </c:strCache>
                  </c:strRef>
                </c:tx>
                <c:spPr>
                  <a:gradFill flip="none" rotWithShape="1">
                    <a:gsLst>
                      <a:gs pos="0">
                        <a:schemeClr val="accent5"/>
                      </a:gs>
                      <a:gs pos="75000">
                        <a:schemeClr val="accent5">
                          <a:lumMod val="60000"/>
                          <a:lumOff val="40000"/>
                        </a:schemeClr>
                      </a:gs>
                      <a:gs pos="51000">
                        <a:schemeClr val="accent5">
                          <a:alpha val="75000"/>
                        </a:schemeClr>
                      </a:gs>
                      <a:gs pos="100000">
                        <a:schemeClr val="accent5">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a:solidFill>
                              <a:schemeClr val="tx1">
                                <a:lumMod val="35000"/>
                                <a:lumOff val="65000"/>
                              </a:schemeClr>
                            </a:solidFill>
                          </a:ln>
                          <a:effectLst/>
                        </c:spPr>
                      </c15:leaderLines>
                    </c:ext>
                  </c:extLst>
                </c:dLbls>
                <c:cat>
                  <c:strRef>
                    <c:extLst>
                      <c:ext uri="{02D57815-91ED-43cb-92C2-25804820EDAC}">
                        <c15:formulaRef>
                          <c15:sqref>Table!$D$2:$E$2</c15:sqref>
                        </c15:formulaRef>
                      </c:ext>
                    </c:extLst>
                    <c:strCache>
                      <c:ptCount val="2"/>
                      <c:pt idx="0">
                        <c:v>Ave. Household Size</c:v>
                      </c:pt>
                      <c:pt idx="1">
                        <c:v>Formulas</c:v>
                      </c:pt>
                    </c:strCache>
                  </c:strRef>
                </c:cat>
                <c:val>
                  <c:numRef>
                    <c:extLst>
                      <c:ext uri="{02D57815-91ED-43cb-92C2-25804820EDAC}">
                        <c15:formulaRef>
                          <c15:sqref>Table!$D$4:$E$4</c15:sqref>
                        </c15:formulaRef>
                      </c:ext>
                    </c:extLst>
                    <c:numCache>
                      <c:formatCode>General</c:formatCode>
                      <c:ptCount val="2"/>
                      <c:pt idx="0">
                        <c:v>17.489999999999998</c:v>
                      </c:pt>
                      <c:pt idx="1">
                        <c:v>18.489999999999998</c:v>
                      </c:pt>
                    </c:numCache>
                  </c:numRef>
                </c:val>
                <c:extLst>
                  <c:ext xmlns:c16="http://schemas.microsoft.com/office/drawing/2014/chart" uri="{C3380CC4-5D6E-409C-BE32-E72D297353CC}">
                    <c16:uniqueId val="{00000004-3CC7-45A5-9C97-F1DCE4BA038B}"/>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Table!$C$6</c15:sqref>
                        </c15:formulaRef>
                      </c:ext>
                    </c:extLst>
                    <c:strCache>
                      <c:ptCount val="1"/>
                      <c:pt idx="0">
                        <c:v>CAR</c:v>
                      </c:pt>
                    </c:strCache>
                  </c:strRef>
                </c:tx>
                <c:spPr>
                  <a:gradFill flip="none" rotWithShape="1">
                    <a:gsLst>
                      <a:gs pos="0">
                        <a:schemeClr val="accent6">
                          <a:lumMod val="60000"/>
                        </a:schemeClr>
                      </a:gs>
                      <a:gs pos="75000">
                        <a:schemeClr val="accent6">
                          <a:lumMod val="60000"/>
                          <a:lumMod val="60000"/>
                          <a:lumOff val="40000"/>
                        </a:schemeClr>
                      </a:gs>
                      <a:gs pos="51000">
                        <a:schemeClr val="accent6">
                          <a:lumMod val="60000"/>
                          <a:alpha val="75000"/>
                        </a:schemeClr>
                      </a:gs>
                      <a:gs pos="100000">
                        <a:schemeClr val="accent6">
                          <a:lumMod val="60000"/>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xmlns:c15="http://schemas.microsoft.com/office/drawing/2012/chart">
                      <c:ext xmlns:c15="http://schemas.microsoft.com/office/drawing/2012/chart" uri="{02D57815-91ED-43cb-92C2-25804820EDAC}">
                        <c15:formulaRef>
                          <c15:sqref>Table!$D$2:$E$2</c15:sqref>
                        </c15:formulaRef>
                      </c:ext>
                    </c:extLst>
                    <c:strCache>
                      <c:ptCount val="2"/>
                      <c:pt idx="0">
                        <c:v>Ave. Household Size</c:v>
                      </c:pt>
                      <c:pt idx="1">
                        <c:v>Formulas</c:v>
                      </c:pt>
                    </c:strCache>
                  </c:strRef>
                </c:cat>
                <c:val>
                  <c:numRef>
                    <c:extLst xmlns:c15="http://schemas.microsoft.com/office/drawing/2012/chart">
                      <c:ext xmlns:c15="http://schemas.microsoft.com/office/drawing/2012/chart" uri="{02D57815-91ED-43cb-92C2-25804820EDAC}">
                        <c15:formulaRef>
                          <c15:sqref>Table!$D$6:$E$6</c15:sqref>
                        </c15:formulaRef>
                      </c:ext>
                    </c:extLst>
                    <c:numCache>
                      <c:formatCode>General</c:formatCode>
                      <c:ptCount val="2"/>
                      <c:pt idx="0">
                        <c:v>9.7899999999999991</c:v>
                      </c:pt>
                      <c:pt idx="1">
                        <c:v>10.79</c:v>
                      </c:pt>
                    </c:numCache>
                  </c:numRef>
                </c:val>
                <c:extLst xmlns:c15="http://schemas.microsoft.com/office/drawing/2012/chart">
                  <c:ext xmlns:c16="http://schemas.microsoft.com/office/drawing/2014/chart" uri="{C3380CC4-5D6E-409C-BE32-E72D297353CC}">
                    <c16:uniqueId val="{00000005-3CC7-45A5-9C97-F1DCE4BA038B}"/>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Table!$C$9</c15:sqref>
                        </c15:formulaRef>
                      </c:ext>
                    </c:extLst>
                    <c:strCache>
                      <c:ptCount val="1"/>
                      <c:pt idx="0">
                        <c:v>CAGAYAN</c:v>
                      </c:pt>
                    </c:strCache>
                  </c:strRef>
                </c:tx>
                <c:spPr>
                  <a:gradFill flip="none" rotWithShape="1">
                    <a:gsLst>
                      <a:gs pos="0">
                        <a:schemeClr val="accent6">
                          <a:lumMod val="80000"/>
                          <a:lumOff val="20000"/>
                        </a:schemeClr>
                      </a:gs>
                      <a:gs pos="75000">
                        <a:schemeClr val="accent6">
                          <a:lumMod val="80000"/>
                          <a:lumOff val="20000"/>
                          <a:lumMod val="60000"/>
                          <a:lumOff val="40000"/>
                        </a:schemeClr>
                      </a:gs>
                      <a:gs pos="51000">
                        <a:schemeClr val="accent6">
                          <a:lumMod val="80000"/>
                          <a:lumOff val="20000"/>
                          <a:alpha val="75000"/>
                        </a:schemeClr>
                      </a:gs>
                      <a:gs pos="100000">
                        <a:schemeClr val="accent6">
                          <a:lumMod val="80000"/>
                          <a:lumOff val="20000"/>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xmlns:c15="http://schemas.microsoft.com/office/drawing/2012/chart">
                      <c:ext xmlns:c15="http://schemas.microsoft.com/office/drawing/2012/chart" uri="{02D57815-91ED-43cb-92C2-25804820EDAC}">
                        <c15:formulaRef>
                          <c15:sqref>Table!$D$2:$E$2</c15:sqref>
                        </c15:formulaRef>
                      </c:ext>
                    </c:extLst>
                    <c:strCache>
                      <c:ptCount val="2"/>
                      <c:pt idx="0">
                        <c:v>Ave. Household Size</c:v>
                      </c:pt>
                      <c:pt idx="1">
                        <c:v>Formulas</c:v>
                      </c:pt>
                    </c:strCache>
                  </c:strRef>
                </c:cat>
                <c:val>
                  <c:numRef>
                    <c:extLst xmlns:c15="http://schemas.microsoft.com/office/drawing/2012/chart">
                      <c:ext xmlns:c15="http://schemas.microsoft.com/office/drawing/2012/chart" uri="{02D57815-91ED-43cb-92C2-25804820EDAC}">
                        <c15:formulaRef>
                          <c15:sqref>Table!$D$9:$E$9</c15:sqref>
                        </c15:formulaRef>
                      </c:ext>
                    </c:extLst>
                    <c:numCache>
                      <c:formatCode>General</c:formatCode>
                      <c:ptCount val="2"/>
                      <c:pt idx="0">
                        <c:v>5.92</c:v>
                      </c:pt>
                      <c:pt idx="1">
                        <c:v>6.92</c:v>
                      </c:pt>
                    </c:numCache>
                  </c:numRef>
                </c:val>
                <c:extLst xmlns:c15="http://schemas.microsoft.com/office/drawing/2012/chart">
                  <c:ext xmlns:c16="http://schemas.microsoft.com/office/drawing/2014/chart" uri="{C3380CC4-5D6E-409C-BE32-E72D297353CC}">
                    <c16:uniqueId val="{00000002-3CC7-45A5-9C97-F1DCE4BA038B}"/>
                  </c:ext>
                </c:extLst>
              </c15:ser>
            </c15:filteredBarSeries>
            <c15:filteredBarSeries>
              <c15:ser>
                <c:idx val="7"/>
                <c:order val="7"/>
                <c:tx>
                  <c:strRef>
                    <c:extLst xmlns:c15="http://schemas.microsoft.com/office/drawing/2012/chart">
                      <c:ext xmlns:c15="http://schemas.microsoft.com/office/drawing/2012/chart" uri="{02D57815-91ED-43cb-92C2-25804820EDAC}">
                        <c15:formulaRef>
                          <c15:sqref>Table!$C$10</c15:sqref>
                        </c15:formulaRef>
                      </c:ext>
                    </c:extLst>
                    <c:strCache>
                      <c:ptCount val="1"/>
                      <c:pt idx="0">
                        <c:v>ILOCOS</c:v>
                      </c:pt>
                    </c:strCache>
                  </c:strRef>
                </c:tx>
                <c:spPr>
                  <a:gradFill flip="none" rotWithShape="1">
                    <a:gsLst>
                      <a:gs pos="0">
                        <a:schemeClr val="accent5">
                          <a:lumMod val="80000"/>
                          <a:lumOff val="20000"/>
                        </a:schemeClr>
                      </a:gs>
                      <a:gs pos="75000">
                        <a:schemeClr val="accent5">
                          <a:lumMod val="80000"/>
                          <a:lumOff val="20000"/>
                          <a:lumMod val="60000"/>
                          <a:lumOff val="40000"/>
                        </a:schemeClr>
                      </a:gs>
                      <a:gs pos="51000">
                        <a:schemeClr val="accent5">
                          <a:lumMod val="80000"/>
                          <a:lumOff val="20000"/>
                          <a:alpha val="75000"/>
                        </a:schemeClr>
                      </a:gs>
                      <a:gs pos="100000">
                        <a:schemeClr val="accent5">
                          <a:lumMod val="80000"/>
                          <a:lumOff val="20000"/>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extLst xmlns:c15="http://schemas.microsoft.com/office/drawing/2012/chart">
                      <c:ext xmlns:c15="http://schemas.microsoft.com/office/drawing/2012/chart" uri="{02D57815-91ED-43cb-92C2-25804820EDAC}">
                        <c15:formulaRef>
                          <c15:sqref>Table!$D$2:$E$2</c15:sqref>
                        </c15:formulaRef>
                      </c:ext>
                    </c:extLst>
                    <c:strCache>
                      <c:ptCount val="2"/>
                      <c:pt idx="0">
                        <c:v>Ave. Household Size</c:v>
                      </c:pt>
                      <c:pt idx="1">
                        <c:v>Formulas</c:v>
                      </c:pt>
                    </c:strCache>
                  </c:strRef>
                </c:cat>
                <c:val>
                  <c:numRef>
                    <c:extLst xmlns:c15="http://schemas.microsoft.com/office/drawing/2012/chart">
                      <c:ext xmlns:c15="http://schemas.microsoft.com/office/drawing/2012/chart" uri="{02D57815-91ED-43cb-92C2-25804820EDAC}">
                        <c15:formulaRef>
                          <c15:sqref>Table!$D$10:$E$10</c15:sqref>
                        </c15:formulaRef>
                      </c:ext>
                    </c:extLst>
                    <c:numCache>
                      <c:formatCode>General</c:formatCode>
                      <c:ptCount val="2"/>
                      <c:pt idx="0">
                        <c:v>4.38</c:v>
                      </c:pt>
                      <c:pt idx="1">
                        <c:v>5.38</c:v>
                      </c:pt>
                    </c:numCache>
                  </c:numRef>
                </c:val>
                <c:extLst xmlns:c15="http://schemas.microsoft.com/office/drawing/2012/chart">
                  <c:ext xmlns:c16="http://schemas.microsoft.com/office/drawing/2014/chart" uri="{C3380CC4-5D6E-409C-BE32-E72D297353CC}">
                    <c16:uniqueId val="{00000003-3CC7-45A5-9C97-F1DCE4BA038B}"/>
                  </c:ext>
                </c:extLst>
              </c15:ser>
            </c15:filteredBarSeries>
          </c:ext>
        </c:extLst>
      </c:barChart>
      <c:catAx>
        <c:axId val="456695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686336"/>
        <c:crosses val="autoZero"/>
        <c:auto val="1"/>
        <c:lblAlgn val="ctr"/>
        <c:lblOffset val="100"/>
        <c:noMultiLvlLbl val="0"/>
      </c:catAx>
      <c:valAx>
        <c:axId val="469686336"/>
        <c:scaling>
          <c:orientation val="minMax"/>
        </c:scaling>
        <c:delete val="1"/>
        <c:axPos val="l"/>
        <c:numFmt formatCode="General" sourceLinked="1"/>
        <c:majorTickMark val="none"/>
        <c:minorTickMark val="none"/>
        <c:tickLblPos val="nextTo"/>
        <c:crossAx val="456695224"/>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197C600-9648-4DA4-81B9-A0D54CB78DA8}">
  <sheetPr/>
  <sheetViews>
    <sheetView zoomScale="8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56674" cy="6282070"/>
    <xdr:graphicFrame macro="">
      <xdr:nvGraphicFramePr>
        <xdr:cNvPr id="2" name="Chart 1">
          <a:extLst>
            <a:ext uri="{FF2B5EF4-FFF2-40B4-BE49-F238E27FC236}">
              <a16:creationId xmlns:a16="http://schemas.microsoft.com/office/drawing/2014/main" id="{0C28A979-9DD6-4459-B1DB-D8DFFD55604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editAs="oneCell">
    <xdr:from>
      <xdr:col>3</xdr:col>
      <xdr:colOff>754380</xdr:colOff>
      <xdr:row>0</xdr:row>
      <xdr:rowOff>114300</xdr:rowOff>
    </xdr:from>
    <xdr:to>
      <xdr:col>7</xdr:col>
      <xdr:colOff>289560</xdr:colOff>
      <xdr:row>14</xdr:row>
      <xdr:rowOff>20955</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9CBC82D6-C06C-4211-A86F-E87D6FEE2AE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389120" y="114300"/>
              <a:ext cx="1828800" cy="2466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yan S. Contante" refreshedDate="43819.582562615738" createdVersion="6" refreshedVersion="6" minRefreshableVersion="3" recordCount="60" xr:uid="{1E8348AD-A73C-4B62-905D-54E248EF7B31}">
  <cacheSource type="worksheet">
    <worksheetSource ref="C2:E62" sheet="Raw Data"/>
  </cacheSource>
  <cacheFields count="3">
    <cacheField name=" Luzon Provinces/Cities" numFmtId="0">
      <sharedItems count="60">
        <s v="Manila"/>
        <s v="Mandaluyong"/>
        <s v="Marikina"/>
        <s v="Pasig"/>
        <s v="Quezon City"/>
        <s v="San Juan"/>
        <s v="Caloocan City"/>
        <s v="Malabon"/>
        <s v="Navotas"/>
        <s v="Valenzuela"/>
        <s v="Las Piñas"/>
        <s v="Makati"/>
        <s v="Muntinlupa"/>
        <s v="Parañaque"/>
        <s v="Pasay City"/>
        <s v="Pateros"/>
        <s v="Taguig City"/>
        <s v="Abra"/>
        <s v="Apayao"/>
        <s v="Benguet"/>
        <s v="Baguio City"/>
        <s v="Ifugao"/>
        <s v="Kalinga"/>
        <s v="Mountain Province"/>
        <s v="Ilocos Norte"/>
        <s v="Ilocos Sur"/>
        <s v="La Union"/>
        <s v="Pangasinan"/>
        <s v="Batanes"/>
        <s v="Cagayan"/>
        <s v="Isabela"/>
        <s v="Nueva Vizcaya"/>
        <s v="Quirino"/>
        <s v="Aurora"/>
        <s v="Bataan"/>
        <s v="Bulacan"/>
        <s v="Nueva Ecija"/>
        <s v="Pampanga"/>
        <s v="Angeles City"/>
        <s v="Tarlac"/>
        <s v="Zambales"/>
        <s v="Olongapo City"/>
        <s v="Batangas"/>
        <s v="Cavite"/>
        <s v="Laguna"/>
        <s v="Quezon"/>
        <s v="Lucena City"/>
        <s v="Rizal"/>
        <s v="Marinduque"/>
        <s v="Occidental Mindoro"/>
        <s v="Oriental Mindoro"/>
        <s v="Palawan"/>
        <s v="Puerto Princesa City"/>
        <s v="Romblon"/>
        <s v="Albay"/>
        <s v="Camarines Norte"/>
        <s v="Camarines Sur"/>
        <s v="Catanduanes"/>
        <s v="Masbate"/>
        <s v="Sorsogon"/>
      </sharedItems>
    </cacheField>
    <cacheField name="Region" numFmtId="0">
      <sharedItems count="8">
        <s v="NCR"/>
        <s v="CAR"/>
        <s v="ILOCOS"/>
        <s v="CAGAYAN"/>
        <s v="CENTRAL"/>
        <s v="CALABARZON"/>
        <s v="MIMAROPA"/>
        <s v="BICOL"/>
      </sharedItems>
    </cacheField>
    <cacheField name="Average Growth Rate" numFmtId="0">
      <sharedItems containsSemiMixedTypes="0" containsString="0" containsNumber="1" minValue="0.25" maxValue="3.86" count="54">
        <n v="0.78"/>
        <n v="2.17"/>
        <n v="0.93"/>
        <n v="2.67"/>
        <n v="1.99"/>
        <n v="0.25"/>
        <n v="1.96"/>
        <n v="0.5"/>
        <n v="0.52"/>
        <n v="1.62"/>
        <n v="1.45"/>
        <n v="1.4"/>
        <n v="1.89"/>
        <n v="2.6"/>
        <n v="1.05"/>
        <n v="0.7"/>
        <n v="3.63"/>
        <n v="2.08"/>
        <n v="1.5"/>
        <n v="1.32"/>
        <n v="0.62"/>
        <n v="1.35"/>
        <n v="0.94"/>
        <n v="0.98"/>
        <n v="1.18"/>
        <n v="1.28"/>
        <n v="0.3"/>
        <n v="1.24"/>
        <n v="1.41"/>
        <n v="1.38"/>
        <n v="1.59"/>
        <n v="2.06"/>
        <n v="2.57"/>
        <n v="1.71"/>
        <n v="2.04"/>
        <n v="2.86"/>
        <n v="2.0499999999999998"/>
        <n v="1.2"/>
        <n v="2.2999999999999998"/>
        <n v="3.86"/>
        <n v="2.89"/>
        <n v="1.48"/>
        <n v="2.02"/>
        <n v="3.5"/>
        <n v="1.64"/>
        <n v="2.38"/>
        <n v="3.02"/>
        <n v="0.67"/>
        <n v="1.23"/>
        <n v="1.42"/>
        <n v="1.52"/>
        <n v="1.27"/>
        <n v="1.53"/>
        <n v="1.31"/>
      </sharedItems>
    </cacheField>
  </cacheFields>
  <extLst>
    <ext xmlns:x14="http://schemas.microsoft.com/office/spreadsheetml/2009/9/main" uri="{725AE2AE-9491-48be-B2B4-4EB974FC3084}">
      <x14:pivotCacheDefinition pivotCacheId="4228546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x v="0"/>
  </r>
  <r>
    <x v="1"/>
    <x v="0"/>
    <x v="1"/>
  </r>
  <r>
    <x v="2"/>
    <x v="0"/>
    <x v="2"/>
  </r>
  <r>
    <x v="3"/>
    <x v="0"/>
    <x v="3"/>
  </r>
  <r>
    <x v="4"/>
    <x v="0"/>
    <x v="4"/>
  </r>
  <r>
    <x v="5"/>
    <x v="0"/>
    <x v="5"/>
  </r>
  <r>
    <x v="6"/>
    <x v="0"/>
    <x v="6"/>
  </r>
  <r>
    <x v="7"/>
    <x v="0"/>
    <x v="7"/>
  </r>
  <r>
    <x v="8"/>
    <x v="0"/>
    <x v="8"/>
  </r>
  <r>
    <x v="9"/>
    <x v="0"/>
    <x v="9"/>
  </r>
  <r>
    <x v="10"/>
    <x v="0"/>
    <x v="10"/>
  </r>
  <r>
    <x v="11"/>
    <x v="0"/>
    <x v="11"/>
  </r>
  <r>
    <x v="12"/>
    <x v="0"/>
    <x v="12"/>
  </r>
  <r>
    <x v="13"/>
    <x v="0"/>
    <x v="13"/>
  </r>
  <r>
    <x v="14"/>
    <x v="0"/>
    <x v="14"/>
  </r>
  <r>
    <x v="15"/>
    <x v="0"/>
    <x v="15"/>
  </r>
  <r>
    <x v="16"/>
    <x v="0"/>
    <x v="16"/>
  </r>
  <r>
    <x v="17"/>
    <x v="1"/>
    <x v="2"/>
  </r>
  <r>
    <x v="18"/>
    <x v="1"/>
    <x v="4"/>
  </r>
  <r>
    <x v="19"/>
    <x v="1"/>
    <x v="17"/>
  </r>
  <r>
    <x v="20"/>
    <x v="1"/>
    <x v="18"/>
  </r>
  <r>
    <x v="21"/>
    <x v="1"/>
    <x v="19"/>
  </r>
  <r>
    <x v="22"/>
    <x v="1"/>
    <x v="20"/>
  </r>
  <r>
    <x v="23"/>
    <x v="1"/>
    <x v="21"/>
  </r>
  <r>
    <x v="24"/>
    <x v="2"/>
    <x v="22"/>
  </r>
  <r>
    <x v="25"/>
    <x v="2"/>
    <x v="23"/>
  </r>
  <r>
    <x v="26"/>
    <x v="2"/>
    <x v="24"/>
  </r>
  <r>
    <x v="27"/>
    <x v="2"/>
    <x v="25"/>
  </r>
  <r>
    <x v="28"/>
    <x v="3"/>
    <x v="26"/>
  </r>
  <r>
    <x v="29"/>
    <x v="3"/>
    <x v="27"/>
  </r>
  <r>
    <x v="30"/>
    <x v="3"/>
    <x v="28"/>
  </r>
  <r>
    <x v="31"/>
    <x v="3"/>
    <x v="29"/>
  </r>
  <r>
    <x v="32"/>
    <x v="3"/>
    <x v="30"/>
  </r>
  <r>
    <x v="33"/>
    <x v="4"/>
    <x v="29"/>
  </r>
  <r>
    <x v="34"/>
    <x v="4"/>
    <x v="31"/>
  </r>
  <r>
    <x v="35"/>
    <x v="4"/>
    <x v="32"/>
  </r>
  <r>
    <x v="36"/>
    <x v="4"/>
    <x v="33"/>
  </r>
  <r>
    <x v="37"/>
    <x v="4"/>
    <x v="34"/>
  </r>
  <r>
    <x v="38"/>
    <x v="4"/>
    <x v="35"/>
  </r>
  <r>
    <x v="39"/>
    <x v="4"/>
    <x v="9"/>
  </r>
  <r>
    <x v="40"/>
    <x v="4"/>
    <x v="36"/>
  </r>
  <r>
    <x v="41"/>
    <x v="4"/>
    <x v="37"/>
  </r>
  <r>
    <x v="42"/>
    <x v="5"/>
    <x v="38"/>
  </r>
  <r>
    <x v="43"/>
    <x v="5"/>
    <x v="39"/>
  </r>
  <r>
    <x v="44"/>
    <x v="5"/>
    <x v="40"/>
  </r>
  <r>
    <x v="45"/>
    <x v="5"/>
    <x v="41"/>
  </r>
  <r>
    <x v="46"/>
    <x v="5"/>
    <x v="42"/>
  </r>
  <r>
    <x v="47"/>
    <x v="5"/>
    <x v="43"/>
  </r>
  <r>
    <x v="48"/>
    <x v="6"/>
    <x v="7"/>
  </r>
  <r>
    <x v="49"/>
    <x v="6"/>
    <x v="44"/>
  </r>
  <r>
    <x v="50"/>
    <x v="6"/>
    <x v="28"/>
  </r>
  <r>
    <x v="51"/>
    <x v="6"/>
    <x v="45"/>
  </r>
  <r>
    <x v="52"/>
    <x v="6"/>
    <x v="46"/>
  </r>
  <r>
    <x v="53"/>
    <x v="6"/>
    <x v="47"/>
  </r>
  <r>
    <x v="54"/>
    <x v="7"/>
    <x v="48"/>
  </r>
  <r>
    <x v="55"/>
    <x v="7"/>
    <x v="49"/>
  </r>
  <r>
    <x v="56"/>
    <x v="7"/>
    <x v="50"/>
  </r>
  <r>
    <x v="57"/>
    <x v="7"/>
    <x v="51"/>
  </r>
  <r>
    <x v="58"/>
    <x v="7"/>
    <x v="52"/>
  </r>
  <r>
    <x v="59"/>
    <x v="7"/>
    <x v="5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04450C-F9D3-4625-985A-C3A238068ED0}"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2" firstHeaderRow="1" firstDataRow="1" firstDataCol="1"/>
  <pivotFields count="3">
    <pivotField showAll="0">
      <items count="61">
        <item x="17"/>
        <item x="54"/>
        <item x="38"/>
        <item x="18"/>
        <item x="33"/>
        <item x="20"/>
        <item x="34"/>
        <item x="28"/>
        <item x="42"/>
        <item x="19"/>
        <item x="35"/>
        <item x="29"/>
        <item x="6"/>
        <item x="55"/>
        <item x="56"/>
        <item x="57"/>
        <item x="43"/>
        <item x="21"/>
        <item x="24"/>
        <item x="25"/>
        <item x="30"/>
        <item x="22"/>
        <item x="26"/>
        <item x="44"/>
        <item x="10"/>
        <item x="46"/>
        <item x="11"/>
        <item x="7"/>
        <item x="1"/>
        <item x="0"/>
        <item x="2"/>
        <item x="48"/>
        <item x="58"/>
        <item x="23"/>
        <item x="12"/>
        <item x="8"/>
        <item x="36"/>
        <item x="31"/>
        <item x="49"/>
        <item x="41"/>
        <item x="50"/>
        <item x="51"/>
        <item x="37"/>
        <item x="27"/>
        <item x="13"/>
        <item x="14"/>
        <item x="3"/>
        <item x="15"/>
        <item x="52"/>
        <item x="45"/>
        <item x="4"/>
        <item x="32"/>
        <item x="47"/>
        <item x="53"/>
        <item x="5"/>
        <item x="59"/>
        <item x="16"/>
        <item x="39"/>
        <item x="9"/>
        <item x="40"/>
        <item t="default"/>
      </items>
    </pivotField>
    <pivotField axis="axisRow" multipleItemSelectionAllowed="1" showAll="0">
      <items count="9">
        <item x="7"/>
        <item x="3"/>
        <item x="5"/>
        <item x="1"/>
        <item x="4"/>
        <item x="2"/>
        <item x="6"/>
        <item x="0"/>
        <item t="default"/>
      </items>
    </pivotField>
    <pivotField dataField="1" showAll="0">
      <items count="55">
        <item x="5"/>
        <item x="26"/>
        <item x="7"/>
        <item x="8"/>
        <item x="20"/>
        <item x="47"/>
        <item x="15"/>
        <item x="0"/>
        <item x="2"/>
        <item x="22"/>
        <item x="23"/>
        <item x="14"/>
        <item x="24"/>
        <item x="37"/>
        <item x="48"/>
        <item x="27"/>
        <item x="51"/>
        <item x="25"/>
        <item x="53"/>
        <item x="19"/>
        <item x="21"/>
        <item x="29"/>
        <item x="11"/>
        <item x="28"/>
        <item x="49"/>
        <item x="10"/>
        <item x="41"/>
        <item x="18"/>
        <item x="50"/>
        <item x="52"/>
        <item x="30"/>
        <item x="9"/>
        <item x="44"/>
        <item x="33"/>
        <item x="12"/>
        <item x="6"/>
        <item x="4"/>
        <item x="42"/>
        <item x="34"/>
        <item x="36"/>
        <item x="31"/>
        <item x="17"/>
        <item x="1"/>
        <item x="38"/>
        <item x="45"/>
        <item x="32"/>
        <item x="13"/>
        <item x="3"/>
        <item x="35"/>
        <item x="40"/>
        <item x="46"/>
        <item x="43"/>
        <item x="16"/>
        <item x="39"/>
        <item t="default"/>
      </items>
    </pivotField>
  </pivotFields>
  <rowFields count="1">
    <field x="1"/>
  </rowFields>
  <rowItems count="9">
    <i>
      <x/>
    </i>
    <i>
      <x v="1"/>
    </i>
    <i>
      <x v="2"/>
    </i>
    <i>
      <x v="3"/>
    </i>
    <i>
      <x v="4"/>
    </i>
    <i>
      <x v="5"/>
    </i>
    <i>
      <x v="6"/>
    </i>
    <i>
      <x v="7"/>
    </i>
    <i t="grand">
      <x/>
    </i>
  </rowItems>
  <colItems count="1">
    <i/>
  </colItems>
  <dataFields count="1">
    <dataField name="Sum of Average Growth Rate"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F64EC0-3E58-4113-84D8-FABACC688F2E}"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0" firstHeaderRow="1" firstDataRow="1" firstDataCol="1" rowPageCount="1" colPageCount="1"/>
  <pivotFields count="3">
    <pivotField axis="axisRow" showAll="0">
      <items count="61">
        <item x="17"/>
        <item x="54"/>
        <item x="38"/>
        <item x="18"/>
        <item x="33"/>
        <item x="20"/>
        <item x="34"/>
        <item x="28"/>
        <item x="42"/>
        <item x="19"/>
        <item x="35"/>
        <item x="29"/>
        <item x="6"/>
        <item x="55"/>
        <item x="56"/>
        <item x="57"/>
        <item x="43"/>
        <item x="21"/>
        <item x="24"/>
        <item x="25"/>
        <item x="30"/>
        <item x="22"/>
        <item x="26"/>
        <item x="44"/>
        <item x="10"/>
        <item x="46"/>
        <item x="11"/>
        <item x="7"/>
        <item x="1"/>
        <item x="0"/>
        <item x="2"/>
        <item x="48"/>
        <item x="58"/>
        <item x="23"/>
        <item x="12"/>
        <item x="8"/>
        <item x="36"/>
        <item x="31"/>
        <item x="49"/>
        <item x="41"/>
        <item x="50"/>
        <item x="51"/>
        <item x="37"/>
        <item x="27"/>
        <item x="13"/>
        <item x="14"/>
        <item x="3"/>
        <item x="15"/>
        <item x="52"/>
        <item x="45"/>
        <item x="4"/>
        <item x="32"/>
        <item x="47"/>
        <item x="53"/>
        <item x="5"/>
        <item x="59"/>
        <item x="16"/>
        <item x="39"/>
        <item x="9"/>
        <item x="40"/>
        <item t="default"/>
      </items>
    </pivotField>
    <pivotField axis="axisPage" multipleItemSelectionAllowed="1" showAll="0">
      <items count="9">
        <item x="7"/>
        <item h="1" x="3"/>
        <item h="1" x="5"/>
        <item h="1" x="1"/>
        <item h="1" x="4"/>
        <item h="1" x="2"/>
        <item h="1" x="6"/>
        <item h="1" x="0"/>
        <item t="default"/>
      </items>
    </pivotField>
    <pivotField dataField="1" showAll="0">
      <items count="55">
        <item x="5"/>
        <item x="26"/>
        <item x="7"/>
        <item x="8"/>
        <item x="20"/>
        <item x="47"/>
        <item x="15"/>
        <item x="0"/>
        <item x="2"/>
        <item x="22"/>
        <item x="23"/>
        <item x="14"/>
        <item x="24"/>
        <item x="37"/>
        <item x="48"/>
        <item x="27"/>
        <item x="51"/>
        <item x="25"/>
        <item x="53"/>
        <item x="19"/>
        <item x="21"/>
        <item x="29"/>
        <item x="11"/>
        <item x="28"/>
        <item x="49"/>
        <item x="10"/>
        <item x="41"/>
        <item x="18"/>
        <item x="50"/>
        <item x="52"/>
        <item x="30"/>
        <item x="9"/>
        <item x="44"/>
        <item x="33"/>
        <item x="12"/>
        <item x="6"/>
        <item x="4"/>
        <item x="42"/>
        <item x="34"/>
        <item x="36"/>
        <item x="31"/>
        <item x="17"/>
        <item x="1"/>
        <item x="38"/>
        <item x="45"/>
        <item x="32"/>
        <item x="13"/>
        <item x="3"/>
        <item x="35"/>
        <item x="40"/>
        <item x="46"/>
        <item x="43"/>
        <item x="16"/>
        <item x="39"/>
        <item t="default"/>
      </items>
    </pivotField>
  </pivotFields>
  <rowFields count="1">
    <field x="0"/>
  </rowFields>
  <rowItems count="7">
    <i>
      <x v="1"/>
    </i>
    <i>
      <x v="13"/>
    </i>
    <i>
      <x v="14"/>
    </i>
    <i>
      <x v="15"/>
    </i>
    <i>
      <x v="32"/>
    </i>
    <i>
      <x v="55"/>
    </i>
    <i t="grand">
      <x/>
    </i>
  </rowItems>
  <colItems count="1">
    <i/>
  </colItems>
  <pageFields count="1">
    <pageField fld="1" hier="-1"/>
  </pageFields>
  <dataFields count="1">
    <dataField name="Average of Average Growth Rate" fld="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5515864-CBBE-434C-9656-ADD731FBD658}" sourceName="Region">
  <pivotTables>
    <pivotTable tabId="10" name="PivotTable3"/>
  </pivotTables>
  <data>
    <tabular pivotCacheId="422854676">
      <items count="8">
        <i x="7" s="1"/>
        <i x="3"/>
        <i x="5"/>
        <i x="1"/>
        <i x="4"/>
        <i x="2"/>
        <i x="6"/>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188E1FE-2BC8-48DC-98AC-4418EFA6C234}"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B6471-C73A-4D48-996A-9DAF8067659D}">
  <dimension ref="A2:L20"/>
  <sheetViews>
    <sheetView workbookViewId="0">
      <selection activeCell="F6" sqref="F6"/>
    </sheetView>
  </sheetViews>
  <sheetFormatPr defaultRowHeight="15" x14ac:dyDescent="0.25"/>
  <cols>
    <col min="1" max="1" width="20.7109375" bestFit="1" customWidth="1"/>
    <col min="2" max="2" width="17.28515625" style="4" bestFit="1" customWidth="1"/>
    <col min="3" max="3" width="25.140625" style="3" customWidth="1"/>
    <col min="4" max="4" width="21.5703125" style="3" customWidth="1"/>
    <col min="5" max="5" width="7.85546875" style="3" bestFit="1" customWidth="1"/>
    <col min="6" max="6" width="12.7109375" bestFit="1" customWidth="1"/>
    <col min="7" max="7" width="12.5703125" bestFit="1" customWidth="1"/>
    <col min="8" max="8" width="27.85546875" bestFit="1" customWidth="1"/>
    <col min="9" max="23" width="15.5703125" bestFit="1" customWidth="1"/>
    <col min="24" max="24" width="10.7109375" bestFit="1" customWidth="1"/>
    <col min="25" max="25" width="12.140625" bestFit="1" customWidth="1"/>
  </cols>
  <sheetData>
    <row r="2" spans="1:12" s="1" customFormat="1" x14ac:dyDescent="0.25">
      <c r="A2" s="24" t="s">
        <v>100</v>
      </c>
      <c r="B2" s="24" t="s">
        <v>15</v>
      </c>
      <c r="C2" s="22" t="s">
        <v>16</v>
      </c>
      <c r="D2" s="22" t="s">
        <v>17</v>
      </c>
      <c r="E2" s="22" t="s">
        <v>18</v>
      </c>
      <c r="G2"/>
      <c r="H2"/>
      <c r="I2"/>
      <c r="K2" s="2"/>
      <c r="L2" s="2"/>
    </row>
    <row r="3" spans="1:12" x14ac:dyDescent="0.25">
      <c r="A3" s="9">
        <v>33</v>
      </c>
      <c r="B3" s="25" t="s">
        <v>9</v>
      </c>
      <c r="C3" s="23">
        <v>619324</v>
      </c>
      <c r="D3" s="23">
        <v>153041</v>
      </c>
      <c r="E3" s="26">
        <f>RAW!$C3/RAW!$D3</f>
        <v>4.0467848485046494</v>
      </c>
      <c r="F3" s="6"/>
    </row>
    <row r="4" spans="1:12" x14ac:dyDescent="0.25">
      <c r="A4" s="9">
        <v>28</v>
      </c>
      <c r="B4" s="25" t="s">
        <v>14</v>
      </c>
      <c r="C4" s="23">
        <v>801143</v>
      </c>
      <c r="D4" s="23">
        <v>198256</v>
      </c>
      <c r="E4" s="26">
        <f>RAW!$C4/RAW!$D4</f>
        <v>4.040952102332338</v>
      </c>
      <c r="F4" s="6"/>
    </row>
    <row r="5" spans="1:12" x14ac:dyDescent="0.25">
      <c r="A5" s="9">
        <v>21</v>
      </c>
      <c r="B5" s="25" t="s">
        <v>26</v>
      </c>
      <c r="C5" s="23">
        <v>121197</v>
      </c>
      <c r="D5" s="23">
        <v>28740</v>
      </c>
      <c r="E5" s="26">
        <f>RAW!$C5/RAW!$D5</f>
        <v>4.2170146137787059</v>
      </c>
      <c r="F5" s="6"/>
    </row>
    <row r="6" spans="1:12" x14ac:dyDescent="0.25">
      <c r="A6" s="9">
        <v>142</v>
      </c>
      <c r="B6" s="25" t="s">
        <v>5</v>
      </c>
      <c r="C6" s="23">
        <v>2919657</v>
      </c>
      <c r="D6" s="23">
        <v>683126</v>
      </c>
      <c r="E6" s="26">
        <f>RAW!$C6/RAW!$D6</f>
        <v>4.2739655641858167</v>
      </c>
      <c r="F6" s="6"/>
    </row>
    <row r="7" spans="1:12" x14ac:dyDescent="0.25">
      <c r="A7" s="9">
        <v>10</v>
      </c>
      <c r="B7" s="25" t="s">
        <v>0</v>
      </c>
      <c r="C7" s="23">
        <v>63643</v>
      </c>
      <c r="D7" s="23">
        <v>14188</v>
      </c>
      <c r="E7" s="26">
        <f>RAW!$C7/RAW!$D7</f>
        <v>4.4856921341979135</v>
      </c>
      <c r="F7" s="6"/>
    </row>
    <row r="8" spans="1:12" x14ac:dyDescent="0.25">
      <c r="A8" s="9">
        <v>30</v>
      </c>
      <c r="B8" s="25" t="s">
        <v>4</v>
      </c>
      <c r="C8" s="23">
        <v>753030</v>
      </c>
      <c r="D8" s="23">
        <v>180612</v>
      </c>
      <c r="E8" s="26">
        <f>RAW!$C8/RAW!$D8</f>
        <v>4.1693242973888776</v>
      </c>
      <c r="F8" s="6"/>
    </row>
    <row r="9" spans="1:12" x14ac:dyDescent="0.25">
      <c r="A9" s="9">
        <v>201</v>
      </c>
      <c r="B9" s="25" t="s">
        <v>13</v>
      </c>
      <c r="C9" s="23">
        <v>412497</v>
      </c>
      <c r="D9" s="23">
        <v>107619</v>
      </c>
      <c r="E9" s="26">
        <f>RAW!$C9/RAW!$D9</f>
        <v>3.8329384216541689</v>
      </c>
      <c r="F9" s="6"/>
    </row>
    <row r="10" spans="1:12" x14ac:dyDescent="0.25">
      <c r="A10" s="9">
        <v>16</v>
      </c>
      <c r="B10" s="25" t="s">
        <v>12</v>
      </c>
      <c r="C10" s="23">
        <v>663733</v>
      </c>
      <c r="D10" s="23">
        <v>163074</v>
      </c>
      <c r="E10" s="26">
        <f>RAW!$C10/RAW!$D10</f>
        <v>4.0701338042851711</v>
      </c>
      <c r="F10" s="6"/>
    </row>
    <row r="11" spans="1:12" x14ac:dyDescent="0.25">
      <c r="A11" s="9">
        <v>18</v>
      </c>
      <c r="B11" s="25" t="s">
        <v>8</v>
      </c>
      <c r="C11" s="23">
        <v>249176</v>
      </c>
      <c r="D11" s="23">
        <v>60904</v>
      </c>
      <c r="E11" s="26">
        <f>RAW!$C11/RAW!$D11</f>
        <v>4.0912912123998426</v>
      </c>
      <c r="F11" s="6"/>
    </row>
    <row r="12" spans="1:12" x14ac:dyDescent="0.25">
      <c r="A12" s="9">
        <v>9</v>
      </c>
      <c r="B12" s="25" t="s">
        <v>11</v>
      </c>
      <c r="C12" s="23">
        <v>481762</v>
      </c>
      <c r="D12" s="23">
        <v>122286</v>
      </c>
      <c r="E12" s="26">
        <f>RAW!$C12/RAW!$D12</f>
        <v>3.9396333186137418</v>
      </c>
      <c r="F12" s="6"/>
    </row>
    <row r="13" spans="1:12" x14ac:dyDescent="0.25">
      <c r="A13" s="9">
        <v>16</v>
      </c>
      <c r="B13" s="25" t="s">
        <v>3</v>
      </c>
      <c r="C13" s="23">
        <v>448893</v>
      </c>
      <c r="D13" s="23">
        <v>98238</v>
      </c>
      <c r="E13" s="26">
        <f>RAW!$C13/RAW!$D13</f>
        <v>4.5694435961644171</v>
      </c>
      <c r="F13" s="6"/>
    </row>
    <row r="14" spans="1:12" x14ac:dyDescent="0.25">
      <c r="A14" s="9">
        <v>896</v>
      </c>
      <c r="B14" s="25" t="s">
        <v>1</v>
      </c>
      <c r="C14" s="23">
        <v>1763348</v>
      </c>
      <c r="D14" s="23">
        <v>435237</v>
      </c>
      <c r="E14" s="26">
        <f>RAW!$C14/RAW!$D14</f>
        <v>4.0514662126611478</v>
      </c>
      <c r="F14" s="6"/>
    </row>
    <row r="15" spans="1:12" x14ac:dyDescent="0.25">
      <c r="A15" s="9">
        <v>27</v>
      </c>
      <c r="B15" s="25" t="s">
        <v>2</v>
      </c>
      <c r="C15" s="23">
        <v>377850</v>
      </c>
      <c r="D15" s="23">
        <v>100356</v>
      </c>
      <c r="E15" s="26">
        <f>RAW!$C15/RAW!$D15</f>
        <v>3.7650962573239268</v>
      </c>
      <c r="F15" s="6"/>
    </row>
    <row r="16" spans="1:12" x14ac:dyDescent="0.25">
      <c r="A16" s="9">
        <v>21</v>
      </c>
      <c r="B16" s="25" t="s">
        <v>7</v>
      </c>
      <c r="C16" s="23">
        <v>364283</v>
      </c>
      <c r="D16" s="23">
        <v>86191</v>
      </c>
      <c r="E16" s="26">
        <f>RAW!$C16/RAW!$D16</f>
        <v>4.2264621596222343</v>
      </c>
      <c r="F16" s="6"/>
    </row>
    <row r="17" spans="1:6" x14ac:dyDescent="0.25">
      <c r="A17" s="9">
        <v>33</v>
      </c>
      <c r="B17" s="25" t="s">
        <v>10</v>
      </c>
      <c r="C17" s="23">
        <v>579433</v>
      </c>
      <c r="D17" s="23">
        <v>154095</v>
      </c>
      <c r="E17" s="26">
        <f>RAW!$C17/RAW!$D17</f>
        <v>3.7602323242155813</v>
      </c>
      <c r="F17" s="6"/>
    </row>
    <row r="18" spans="1:6" x14ac:dyDescent="0.25">
      <c r="A18" s="9">
        <v>20</v>
      </c>
      <c r="B18" s="25" t="s">
        <v>28</v>
      </c>
      <c r="C18" s="23">
        <v>587675</v>
      </c>
      <c r="D18" s="23">
        <v>141925</v>
      </c>
      <c r="E18" s="26">
        <f>RAW!$C18/RAW!$D18</f>
        <v>4.140743350361106</v>
      </c>
      <c r="F18" s="6"/>
    </row>
    <row r="19" spans="1:6" x14ac:dyDescent="0.25">
      <c r="A19" s="9">
        <v>188</v>
      </c>
      <c r="B19" s="25" t="s">
        <v>6</v>
      </c>
      <c r="C19" s="23">
        <v>1581025</v>
      </c>
      <c r="D19" s="23">
        <v>367878</v>
      </c>
      <c r="E19" s="26">
        <f>RAW!$C19/RAW!$D19</f>
        <v>4.2976883640772217</v>
      </c>
      <c r="F19" s="6"/>
    </row>
    <row r="20" spans="1:6" x14ac:dyDescent="0.25">
      <c r="C20" s="5"/>
      <c r="D20" s="5"/>
      <c r="E20" s="5"/>
      <c r="F20"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781EE-651F-48E1-B3B1-0023464036C4}">
  <dimension ref="A2:L20"/>
  <sheetViews>
    <sheetView workbookViewId="0">
      <selection activeCell="C24" sqref="C24"/>
    </sheetView>
  </sheetViews>
  <sheetFormatPr defaultRowHeight="15" x14ac:dyDescent="0.25"/>
  <cols>
    <col min="1" max="1" width="20.7109375" bestFit="1" customWidth="1"/>
    <col min="2" max="2" width="17.28515625" style="4" bestFit="1" customWidth="1"/>
    <col min="3" max="3" width="25.140625" style="3" customWidth="1"/>
    <col min="4" max="4" width="21.5703125" style="3" customWidth="1"/>
    <col min="5" max="5" width="7.85546875" style="3" bestFit="1" customWidth="1"/>
    <col min="6" max="6" width="12.7109375" bestFit="1" customWidth="1"/>
    <col min="7" max="7" width="12.5703125" bestFit="1" customWidth="1"/>
    <col min="8" max="8" width="27.85546875" bestFit="1" customWidth="1"/>
    <col min="9" max="23" width="15.5703125" bestFit="1" customWidth="1"/>
    <col min="24" max="24" width="10.7109375" bestFit="1" customWidth="1"/>
    <col min="25" max="25" width="12.140625" bestFit="1" customWidth="1"/>
  </cols>
  <sheetData>
    <row r="2" spans="1:12" s="1" customFormat="1" x14ac:dyDescent="0.25">
      <c r="A2" s="24" t="s">
        <v>100</v>
      </c>
      <c r="B2" s="24" t="s">
        <v>15</v>
      </c>
      <c r="C2" s="22" t="s">
        <v>16</v>
      </c>
      <c r="D2" s="22" t="s">
        <v>17</v>
      </c>
      <c r="E2" s="22" t="s">
        <v>18</v>
      </c>
      <c r="G2"/>
      <c r="H2"/>
      <c r="I2"/>
      <c r="K2" s="2"/>
      <c r="L2" s="2"/>
    </row>
    <row r="3" spans="1:12" x14ac:dyDescent="0.25">
      <c r="A3" s="9">
        <v>33</v>
      </c>
      <c r="B3" s="25" t="s">
        <v>9</v>
      </c>
      <c r="C3" s="23">
        <v>619324</v>
      </c>
      <c r="D3" s="23">
        <v>153041</v>
      </c>
      <c r="E3" s="26">
        <f>'Conditional Formatting'!$C3/'Conditional Formatting'!$D3</f>
        <v>4.0467848485046494</v>
      </c>
      <c r="F3" s="6"/>
    </row>
    <row r="4" spans="1:12" x14ac:dyDescent="0.25">
      <c r="A4" s="9">
        <v>28</v>
      </c>
      <c r="B4" s="25" t="s">
        <v>14</v>
      </c>
      <c r="C4" s="23">
        <v>801143</v>
      </c>
      <c r="D4" s="23">
        <v>198256</v>
      </c>
      <c r="E4" s="26">
        <f>'Conditional Formatting'!$C4/'Conditional Formatting'!$D4</f>
        <v>4.040952102332338</v>
      </c>
      <c r="F4" s="6"/>
    </row>
    <row r="5" spans="1:12" x14ac:dyDescent="0.25">
      <c r="A5" s="9">
        <v>21</v>
      </c>
      <c r="B5" s="25" t="s">
        <v>26</v>
      </c>
      <c r="C5" s="23">
        <v>121197</v>
      </c>
      <c r="D5" s="23">
        <v>28740</v>
      </c>
      <c r="E5" s="26">
        <f>'Conditional Formatting'!$C5/'Conditional Formatting'!$D5</f>
        <v>4.2170146137787059</v>
      </c>
      <c r="F5" s="6"/>
    </row>
    <row r="6" spans="1:12" x14ac:dyDescent="0.25">
      <c r="A6" s="9">
        <v>142</v>
      </c>
      <c r="B6" s="25" t="s">
        <v>5</v>
      </c>
      <c r="C6" s="23">
        <v>2919657</v>
      </c>
      <c r="D6" s="23">
        <v>683126</v>
      </c>
      <c r="E6" s="26">
        <f>'Conditional Formatting'!$C6/'Conditional Formatting'!$D6</f>
        <v>4.2739655641858167</v>
      </c>
      <c r="F6" s="6"/>
    </row>
    <row r="7" spans="1:12" x14ac:dyDescent="0.25">
      <c r="A7" s="9">
        <v>10</v>
      </c>
      <c r="B7" s="25" t="s">
        <v>0</v>
      </c>
      <c r="C7" s="23">
        <v>63643</v>
      </c>
      <c r="D7" s="23">
        <v>14188</v>
      </c>
      <c r="E7" s="26">
        <f>'Conditional Formatting'!$C7/'Conditional Formatting'!$D7</f>
        <v>4.4856921341979135</v>
      </c>
      <c r="F7" s="6"/>
    </row>
    <row r="8" spans="1:12" x14ac:dyDescent="0.25">
      <c r="A8" s="9">
        <v>30</v>
      </c>
      <c r="B8" s="25" t="s">
        <v>4</v>
      </c>
      <c r="C8" s="23">
        <v>753030</v>
      </c>
      <c r="D8" s="23">
        <v>180612</v>
      </c>
      <c r="E8" s="26">
        <f>'Conditional Formatting'!$C8/'Conditional Formatting'!$D8</f>
        <v>4.1693242973888776</v>
      </c>
      <c r="F8" s="6"/>
    </row>
    <row r="9" spans="1:12" x14ac:dyDescent="0.25">
      <c r="A9" s="9">
        <v>201</v>
      </c>
      <c r="B9" s="25" t="s">
        <v>13</v>
      </c>
      <c r="C9" s="23">
        <v>412497</v>
      </c>
      <c r="D9" s="23">
        <v>107619</v>
      </c>
      <c r="E9" s="26">
        <f>'Conditional Formatting'!$C9/'Conditional Formatting'!$D9</f>
        <v>3.8329384216541689</v>
      </c>
      <c r="F9" s="6"/>
    </row>
    <row r="10" spans="1:12" x14ac:dyDescent="0.25">
      <c r="A10" s="9">
        <v>16</v>
      </c>
      <c r="B10" s="25" t="s">
        <v>12</v>
      </c>
      <c r="C10" s="23">
        <v>663733</v>
      </c>
      <c r="D10" s="23">
        <v>163074</v>
      </c>
      <c r="E10" s="26">
        <f>'Conditional Formatting'!$C10/'Conditional Formatting'!$D10</f>
        <v>4.0701338042851711</v>
      </c>
      <c r="F10" s="6"/>
    </row>
    <row r="11" spans="1:12" x14ac:dyDescent="0.25">
      <c r="A11" s="9">
        <v>18</v>
      </c>
      <c r="B11" s="25" t="s">
        <v>8</v>
      </c>
      <c r="C11" s="23">
        <v>249176</v>
      </c>
      <c r="D11" s="23">
        <v>60904</v>
      </c>
      <c r="E11" s="26">
        <f>'Conditional Formatting'!$C11/'Conditional Formatting'!$D11</f>
        <v>4.0912912123998426</v>
      </c>
      <c r="F11" s="6"/>
    </row>
    <row r="12" spans="1:12" x14ac:dyDescent="0.25">
      <c r="A12" s="9">
        <v>9</v>
      </c>
      <c r="B12" s="25" t="s">
        <v>11</v>
      </c>
      <c r="C12" s="23">
        <v>481762</v>
      </c>
      <c r="D12" s="23">
        <v>122286</v>
      </c>
      <c r="E12" s="26">
        <f>'Conditional Formatting'!$C12/'Conditional Formatting'!$D12</f>
        <v>3.9396333186137418</v>
      </c>
      <c r="F12" s="6"/>
    </row>
    <row r="13" spans="1:12" x14ac:dyDescent="0.25">
      <c r="A13" s="9">
        <v>16</v>
      </c>
      <c r="B13" s="25" t="s">
        <v>3</v>
      </c>
      <c r="C13" s="23">
        <v>448893</v>
      </c>
      <c r="D13" s="23">
        <v>98238</v>
      </c>
      <c r="E13" s="26">
        <f>'Conditional Formatting'!$C13/'Conditional Formatting'!$D13</f>
        <v>4.5694435961644171</v>
      </c>
      <c r="F13" s="6"/>
    </row>
    <row r="14" spans="1:12" x14ac:dyDescent="0.25">
      <c r="A14" s="9">
        <v>896</v>
      </c>
      <c r="B14" s="25" t="s">
        <v>1</v>
      </c>
      <c r="C14" s="23">
        <v>1763348</v>
      </c>
      <c r="D14" s="23">
        <v>435237</v>
      </c>
      <c r="E14" s="26">
        <f>'Conditional Formatting'!$C14/'Conditional Formatting'!$D14</f>
        <v>4.0514662126611478</v>
      </c>
      <c r="F14" s="6"/>
    </row>
    <row r="15" spans="1:12" x14ac:dyDescent="0.25">
      <c r="A15" s="9">
        <v>27</v>
      </c>
      <c r="B15" s="25" t="s">
        <v>2</v>
      </c>
      <c r="C15" s="23">
        <v>377850</v>
      </c>
      <c r="D15" s="23">
        <v>100356</v>
      </c>
      <c r="E15" s="26">
        <f>'Conditional Formatting'!$C15/'Conditional Formatting'!$D15</f>
        <v>3.7650962573239268</v>
      </c>
      <c r="F15" s="6"/>
    </row>
    <row r="16" spans="1:12" x14ac:dyDescent="0.25">
      <c r="A16" s="9">
        <v>21</v>
      </c>
      <c r="B16" s="25" t="s">
        <v>7</v>
      </c>
      <c r="C16" s="23">
        <v>364283</v>
      </c>
      <c r="D16" s="23">
        <v>86191</v>
      </c>
      <c r="E16" s="26">
        <f>'Conditional Formatting'!$C16/'Conditional Formatting'!$D16</f>
        <v>4.2264621596222343</v>
      </c>
      <c r="F16" s="6"/>
    </row>
    <row r="17" spans="1:6" x14ac:dyDescent="0.25">
      <c r="A17" s="9">
        <v>33</v>
      </c>
      <c r="B17" s="25" t="s">
        <v>10</v>
      </c>
      <c r="C17" s="23">
        <v>579433</v>
      </c>
      <c r="D17" s="23">
        <v>154095</v>
      </c>
      <c r="E17" s="26">
        <f>'Conditional Formatting'!$C17/'Conditional Formatting'!$D17</f>
        <v>3.7602323242155813</v>
      </c>
      <c r="F17" s="6"/>
    </row>
    <row r="18" spans="1:6" x14ac:dyDescent="0.25">
      <c r="A18" s="9">
        <v>20</v>
      </c>
      <c r="B18" s="25" t="s">
        <v>28</v>
      </c>
      <c r="C18" s="23">
        <v>587675</v>
      </c>
      <c r="D18" s="23">
        <v>141925</v>
      </c>
      <c r="E18" s="26">
        <f>'Conditional Formatting'!$C18/'Conditional Formatting'!$D18</f>
        <v>4.140743350361106</v>
      </c>
      <c r="F18" s="6"/>
    </row>
    <row r="19" spans="1:6" x14ac:dyDescent="0.25">
      <c r="A19" s="9">
        <v>188</v>
      </c>
      <c r="B19" s="25" t="s">
        <v>6</v>
      </c>
      <c r="C19" s="23">
        <v>1581025</v>
      </c>
      <c r="D19" s="23">
        <v>367878</v>
      </c>
      <c r="E19" s="26">
        <f>'Conditional Formatting'!$C19/'Conditional Formatting'!$D19</f>
        <v>4.2976883640772217</v>
      </c>
      <c r="F19" s="6"/>
    </row>
    <row r="20" spans="1:6" x14ac:dyDescent="0.25">
      <c r="C20" s="5"/>
      <c r="D20" s="5"/>
      <c r="E20" s="5"/>
      <c r="F20" s="6"/>
    </row>
  </sheetData>
  <sortState xmlns:xlrd2="http://schemas.microsoft.com/office/spreadsheetml/2017/richdata2" ref="B3:D19">
    <sortCondition descending="1" ref="B2"/>
  </sortState>
  <conditionalFormatting sqref="A3:A19">
    <cfRule type="uniqueValues" dxfId="8" priority="1"/>
  </conditionalFormatting>
  <conditionalFormatting sqref="B3:B19">
    <cfRule type="containsText" dxfId="7" priority="5" operator="containsText" text="P">
      <formula>NOT(ISERROR(SEARCH("P",B3)))</formula>
    </cfRule>
  </conditionalFormatting>
  <conditionalFormatting sqref="E3:E19">
    <cfRule type="cellIs" dxfId="6" priority="6" operator="between">
      <formula>3</formula>
      <formula>4</formula>
    </cfRule>
    <cfRule type="cellIs" dxfId="5" priority="8" operator="greaterThan">
      <formula>4</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E90C2-1C3C-4095-9068-BB06BF3A3169}">
  <dimension ref="B1:K20"/>
  <sheetViews>
    <sheetView workbookViewId="0">
      <selection activeCell="F21" sqref="F21"/>
    </sheetView>
  </sheetViews>
  <sheetFormatPr defaultRowHeight="15" x14ac:dyDescent="0.25"/>
  <cols>
    <col min="2" max="2" width="4.28515625" customWidth="1"/>
    <col min="3" max="3" width="8.85546875" style="29"/>
    <col min="4" max="7" width="15.5703125" style="9" customWidth="1"/>
    <col min="10" max="10" width="16" customWidth="1"/>
    <col min="11" max="11" width="17.28515625" customWidth="1"/>
  </cols>
  <sheetData>
    <row r="1" spans="2:11" x14ac:dyDescent="0.25">
      <c r="B1" s="61"/>
      <c r="C1" s="62"/>
      <c r="D1" s="67" t="s">
        <v>184</v>
      </c>
      <c r="E1" s="67"/>
      <c r="F1" s="67"/>
      <c r="G1" s="67"/>
    </row>
    <row r="2" spans="2:11" x14ac:dyDescent="0.25">
      <c r="B2" s="61"/>
      <c r="C2" s="62"/>
      <c r="D2" s="29">
        <v>1</v>
      </c>
      <c r="E2" s="29">
        <v>2</v>
      </c>
      <c r="F2" s="29">
        <v>3</v>
      </c>
      <c r="G2" s="64">
        <v>4</v>
      </c>
    </row>
    <row r="3" spans="2:11" s="33" customFormat="1" ht="30" x14ac:dyDescent="0.25">
      <c r="B3" s="63"/>
      <c r="C3" s="62"/>
      <c r="D3" s="60" t="s">
        <v>15</v>
      </c>
      <c r="E3" s="60" t="s">
        <v>16</v>
      </c>
      <c r="F3" s="60" t="s">
        <v>17</v>
      </c>
      <c r="G3" s="60" t="s">
        <v>179</v>
      </c>
    </row>
    <row r="4" spans="2:11" x14ac:dyDescent="0.25">
      <c r="B4" s="68" t="s">
        <v>180</v>
      </c>
      <c r="C4" s="29">
        <v>1</v>
      </c>
      <c r="D4" s="9" t="s">
        <v>9</v>
      </c>
      <c r="E4" s="9">
        <v>619324</v>
      </c>
      <c r="F4" s="9">
        <v>153041</v>
      </c>
      <c r="G4" s="59">
        <v>4.0467848485046494</v>
      </c>
      <c r="I4" s="29" t="s">
        <v>181</v>
      </c>
    </row>
    <row r="5" spans="2:11" x14ac:dyDescent="0.25">
      <c r="B5" s="68"/>
      <c r="C5" s="29">
        <v>2</v>
      </c>
      <c r="D5" s="9" t="s">
        <v>14</v>
      </c>
      <c r="E5" s="9">
        <v>801143</v>
      </c>
      <c r="F5" s="9">
        <v>198256</v>
      </c>
      <c r="G5" s="59">
        <v>4.040952102332338</v>
      </c>
      <c r="J5" s="29" t="s">
        <v>183</v>
      </c>
      <c r="K5" s="29">
        <v>10</v>
      </c>
    </row>
    <row r="6" spans="2:11" x14ac:dyDescent="0.25">
      <c r="B6" s="68"/>
      <c r="C6" s="29">
        <v>3</v>
      </c>
      <c r="D6" s="9" t="s">
        <v>26</v>
      </c>
      <c r="E6" s="9">
        <v>121197</v>
      </c>
      <c r="F6" s="9">
        <v>28740</v>
      </c>
      <c r="G6" s="59">
        <v>4.2170146137787059</v>
      </c>
      <c r="J6" s="29" t="s">
        <v>182</v>
      </c>
      <c r="K6" s="29">
        <v>4</v>
      </c>
    </row>
    <row r="7" spans="2:11" x14ac:dyDescent="0.25">
      <c r="B7" s="68"/>
      <c r="C7" s="29">
        <v>4</v>
      </c>
      <c r="D7" s="9" t="s">
        <v>5</v>
      </c>
      <c r="E7" s="9">
        <v>2919657</v>
      </c>
      <c r="F7" s="9">
        <v>683126</v>
      </c>
      <c r="G7" s="59">
        <v>4.2739655641858167</v>
      </c>
    </row>
    <row r="8" spans="2:11" x14ac:dyDescent="0.25">
      <c r="B8" s="68"/>
      <c r="C8" s="29">
        <v>5</v>
      </c>
      <c r="D8" s="9" t="s">
        <v>0</v>
      </c>
      <c r="E8" s="9">
        <v>63643</v>
      </c>
      <c r="F8" s="9">
        <v>14188</v>
      </c>
      <c r="G8" s="59">
        <v>4.4856921341979135</v>
      </c>
      <c r="J8" s="29" t="s">
        <v>181</v>
      </c>
      <c r="K8" s="66">
        <f>INDEX(D4:G20,10,4)</f>
        <v>3.9396333186137418</v>
      </c>
    </row>
    <row r="9" spans="2:11" x14ac:dyDescent="0.25">
      <c r="B9" s="68"/>
      <c r="C9" s="29">
        <v>6</v>
      </c>
      <c r="D9" s="9" t="s">
        <v>4</v>
      </c>
      <c r="E9" s="9">
        <v>753030</v>
      </c>
      <c r="F9" s="9">
        <v>180612</v>
      </c>
      <c r="G9" s="59">
        <v>4.1693242973888776</v>
      </c>
    </row>
    <row r="10" spans="2:11" x14ac:dyDescent="0.25">
      <c r="B10" s="68"/>
      <c r="C10" s="29">
        <v>7</v>
      </c>
      <c r="D10" s="9" t="s">
        <v>13</v>
      </c>
      <c r="E10" s="9">
        <v>412497</v>
      </c>
      <c r="F10" s="9">
        <v>107619</v>
      </c>
      <c r="G10" s="59">
        <v>3.8329384216541689</v>
      </c>
    </row>
    <row r="11" spans="2:11" x14ac:dyDescent="0.25">
      <c r="B11" s="68"/>
      <c r="C11" s="29">
        <v>8</v>
      </c>
      <c r="D11" s="9" t="s">
        <v>12</v>
      </c>
      <c r="E11" s="9">
        <v>663733</v>
      </c>
      <c r="F11" s="9">
        <v>163074</v>
      </c>
      <c r="G11" s="59">
        <v>4.0701338042851711</v>
      </c>
    </row>
    <row r="12" spans="2:11" x14ac:dyDescent="0.25">
      <c r="B12" s="68"/>
      <c r="C12" s="29">
        <v>9</v>
      </c>
      <c r="D12" s="9" t="s">
        <v>8</v>
      </c>
      <c r="E12" s="9">
        <v>249176</v>
      </c>
      <c r="F12" s="9">
        <v>60904</v>
      </c>
      <c r="G12" s="59">
        <v>4.0912912123998426</v>
      </c>
    </row>
    <row r="13" spans="2:11" x14ac:dyDescent="0.25">
      <c r="B13" s="68"/>
      <c r="C13" s="64">
        <v>10</v>
      </c>
      <c r="D13" s="9" t="s">
        <v>11</v>
      </c>
      <c r="E13" s="9">
        <v>481762</v>
      </c>
      <c r="F13" s="9">
        <v>122286</v>
      </c>
      <c r="G13" s="65">
        <v>3.9396333186137418</v>
      </c>
    </row>
    <row r="14" spans="2:11" x14ac:dyDescent="0.25">
      <c r="B14" s="68"/>
      <c r="C14" s="29">
        <v>11</v>
      </c>
      <c r="D14" s="9" t="s">
        <v>3</v>
      </c>
      <c r="E14" s="9">
        <v>448893</v>
      </c>
      <c r="F14" s="9">
        <v>98238</v>
      </c>
      <c r="G14" s="59">
        <v>4.5694435961644171</v>
      </c>
    </row>
    <row r="15" spans="2:11" x14ac:dyDescent="0.25">
      <c r="B15" s="68"/>
      <c r="C15" s="29">
        <v>12</v>
      </c>
      <c r="D15" s="9" t="s">
        <v>1</v>
      </c>
      <c r="E15" s="9">
        <v>1763348</v>
      </c>
      <c r="F15" s="9">
        <v>435237</v>
      </c>
      <c r="G15" s="59">
        <v>4.0514662126611478</v>
      </c>
    </row>
    <row r="16" spans="2:11" x14ac:dyDescent="0.25">
      <c r="B16" s="68"/>
      <c r="C16" s="29">
        <v>13</v>
      </c>
      <c r="D16" s="9" t="s">
        <v>2</v>
      </c>
      <c r="E16" s="9">
        <v>377850</v>
      </c>
      <c r="F16" s="9">
        <v>100356</v>
      </c>
      <c r="G16" s="59">
        <v>3.7650962573239268</v>
      </c>
    </row>
    <row r="17" spans="2:7" x14ac:dyDescent="0.25">
      <c r="B17" s="68"/>
      <c r="C17" s="29">
        <v>14</v>
      </c>
      <c r="D17" s="9" t="s">
        <v>7</v>
      </c>
      <c r="E17" s="9">
        <v>364283</v>
      </c>
      <c r="F17" s="9">
        <v>86191</v>
      </c>
      <c r="G17" s="59">
        <v>4.2264621596222343</v>
      </c>
    </row>
    <row r="18" spans="2:7" x14ac:dyDescent="0.25">
      <c r="B18" s="68"/>
      <c r="C18" s="29">
        <v>15</v>
      </c>
      <c r="D18" s="9" t="s">
        <v>10</v>
      </c>
      <c r="E18" s="9">
        <v>579433</v>
      </c>
      <c r="F18" s="9">
        <v>154095</v>
      </c>
      <c r="G18" s="59">
        <v>3.7602323242155813</v>
      </c>
    </row>
    <row r="19" spans="2:7" x14ac:dyDescent="0.25">
      <c r="B19" s="68"/>
      <c r="C19" s="29">
        <v>16</v>
      </c>
      <c r="D19" s="9" t="s">
        <v>28</v>
      </c>
      <c r="E19" s="9">
        <v>587675</v>
      </c>
      <c r="F19" s="9">
        <v>141925</v>
      </c>
      <c r="G19" s="59">
        <v>4.140743350361106</v>
      </c>
    </row>
    <row r="20" spans="2:7" x14ac:dyDescent="0.25">
      <c r="B20" s="68"/>
      <c r="C20" s="29">
        <v>17</v>
      </c>
      <c r="D20" s="9" t="s">
        <v>6</v>
      </c>
      <c r="E20" s="9">
        <v>1581025</v>
      </c>
      <c r="F20" s="9">
        <v>367878</v>
      </c>
      <c r="G20" s="59">
        <v>4.2976883640772217</v>
      </c>
    </row>
  </sheetData>
  <mergeCells count="2">
    <mergeCell ref="D1:G1"/>
    <mergeCell ref="B4:B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7311C-2F12-4DD8-A100-40A1CE683E33}">
  <dimension ref="B1:M20"/>
  <sheetViews>
    <sheetView workbookViewId="0">
      <selection activeCell="G24" sqref="G24"/>
    </sheetView>
  </sheetViews>
  <sheetFormatPr defaultRowHeight="15" x14ac:dyDescent="0.25"/>
  <cols>
    <col min="2" max="2" width="4.28515625" customWidth="1"/>
    <col min="3" max="3" width="8.85546875" style="29"/>
    <col min="4" max="7" width="15.5703125" style="9" customWidth="1"/>
    <col min="10" max="10" width="16" customWidth="1"/>
    <col min="11" max="11" width="17.28515625" customWidth="1"/>
  </cols>
  <sheetData>
    <row r="1" spans="2:13" x14ac:dyDescent="0.25">
      <c r="B1" s="61"/>
      <c r="C1" s="62"/>
      <c r="D1" s="67" t="s">
        <v>184</v>
      </c>
      <c r="E1" s="67"/>
      <c r="F1" s="67"/>
      <c r="G1" s="67"/>
    </row>
    <row r="2" spans="2:13" x14ac:dyDescent="0.25">
      <c r="B2" s="61"/>
      <c r="C2" s="62"/>
      <c r="D2" s="29">
        <v>1</v>
      </c>
      <c r="E2" s="29">
        <v>2</v>
      </c>
      <c r="F2" s="29">
        <v>3</v>
      </c>
      <c r="G2" s="29">
        <v>4</v>
      </c>
    </row>
    <row r="3" spans="2:13" s="33" customFormat="1" ht="30" x14ac:dyDescent="0.25">
      <c r="B3" s="63"/>
      <c r="C3" s="62"/>
      <c r="D3" s="60" t="s">
        <v>15</v>
      </c>
      <c r="E3" s="60" t="s">
        <v>16</v>
      </c>
      <c r="F3" s="60" t="s">
        <v>17</v>
      </c>
      <c r="G3" s="60" t="s">
        <v>179</v>
      </c>
    </row>
    <row r="4" spans="2:13" x14ac:dyDescent="0.25">
      <c r="B4" s="68" t="s">
        <v>180</v>
      </c>
      <c r="C4" s="29">
        <v>1</v>
      </c>
      <c r="D4" s="9" t="s">
        <v>9</v>
      </c>
      <c r="E4" s="9">
        <v>619324</v>
      </c>
      <c r="F4" s="9">
        <v>153041</v>
      </c>
      <c r="G4" s="59">
        <v>4.0467848485046494</v>
      </c>
      <c r="I4" s="29" t="s">
        <v>186</v>
      </c>
      <c r="J4" t="str" cm="1">
        <f t="array" aca="1" ref="J4:M20" ca="1">OFFSET(D3,1,0,17,4)</f>
        <v>Valenzuela</v>
      </c>
      <c r="K4">
        <f ca="1"/>
        <v>619324</v>
      </c>
      <c r="L4">
        <f ca="1"/>
        <v>153041</v>
      </c>
      <c r="M4">
        <f ca="1"/>
        <v>4.0467848485046494</v>
      </c>
    </row>
    <row r="5" spans="2:13" x14ac:dyDescent="0.25">
      <c r="B5" s="68"/>
      <c r="C5" s="29">
        <v>2</v>
      </c>
      <c r="D5" s="9" t="s">
        <v>14</v>
      </c>
      <c r="E5" s="9">
        <v>801143</v>
      </c>
      <c r="F5" s="9">
        <v>198256</v>
      </c>
      <c r="G5" s="59">
        <v>4.040952102332338</v>
      </c>
      <c r="J5" t="str">
        <f ca="1"/>
        <v>Taguig</v>
      </c>
      <c r="K5">
        <f ca="1"/>
        <v>801143</v>
      </c>
      <c r="L5">
        <f ca="1"/>
        <v>198256</v>
      </c>
      <c r="M5">
        <f ca="1"/>
        <v>4.040952102332338</v>
      </c>
    </row>
    <row r="6" spans="2:13" x14ac:dyDescent="0.25">
      <c r="B6" s="68"/>
      <c r="C6" s="29">
        <v>3</v>
      </c>
      <c r="D6" s="9" t="s">
        <v>26</v>
      </c>
      <c r="E6" s="9">
        <v>121197</v>
      </c>
      <c r="F6" s="9">
        <v>28740</v>
      </c>
      <c r="G6" s="59">
        <v>4.2170146137787059</v>
      </c>
      <c r="J6" t="str">
        <f ca="1"/>
        <v>San Juan</v>
      </c>
      <c r="K6">
        <f ca="1"/>
        <v>121197</v>
      </c>
      <c r="L6">
        <f ca="1"/>
        <v>28740</v>
      </c>
      <c r="M6">
        <f ca="1"/>
        <v>4.2170146137787059</v>
      </c>
    </row>
    <row r="7" spans="2:13" x14ac:dyDescent="0.25">
      <c r="B7" s="68"/>
      <c r="C7" s="29">
        <v>4</v>
      </c>
      <c r="D7" s="9" t="s">
        <v>5</v>
      </c>
      <c r="E7" s="9">
        <v>2919657</v>
      </c>
      <c r="F7" s="9">
        <v>683126</v>
      </c>
      <c r="G7" s="59">
        <v>4.2739655641858167</v>
      </c>
      <c r="J7" t="str">
        <f ca="1"/>
        <v>Quezon</v>
      </c>
      <c r="K7">
        <f ca="1"/>
        <v>2919657</v>
      </c>
      <c r="L7">
        <f ca="1"/>
        <v>683126</v>
      </c>
      <c r="M7">
        <f ca="1"/>
        <v>4.2739655641858167</v>
      </c>
    </row>
    <row r="8" spans="2:13" x14ac:dyDescent="0.25">
      <c r="B8" s="68"/>
      <c r="C8" s="29">
        <v>5</v>
      </c>
      <c r="D8" s="9" t="s">
        <v>0</v>
      </c>
      <c r="E8" s="9">
        <v>63643</v>
      </c>
      <c r="F8" s="9">
        <v>14188</v>
      </c>
      <c r="G8" s="59">
        <v>4.4856921341979135</v>
      </c>
      <c r="J8" t="str">
        <f ca="1"/>
        <v>Pateros</v>
      </c>
      <c r="K8">
        <f ca="1"/>
        <v>63643</v>
      </c>
      <c r="L8">
        <f ca="1"/>
        <v>14188</v>
      </c>
      <c r="M8">
        <f ca="1"/>
        <v>4.4856921341979135</v>
      </c>
    </row>
    <row r="9" spans="2:13" x14ac:dyDescent="0.25">
      <c r="B9" s="68"/>
      <c r="C9" s="29">
        <v>6</v>
      </c>
      <c r="D9" s="9" t="s">
        <v>4</v>
      </c>
      <c r="E9" s="9">
        <v>753030</v>
      </c>
      <c r="F9" s="9">
        <v>180612</v>
      </c>
      <c r="G9" s="59">
        <v>4.1693242973888776</v>
      </c>
      <c r="J9" t="str">
        <f ca="1"/>
        <v>Pasig</v>
      </c>
      <c r="K9">
        <f ca="1"/>
        <v>753030</v>
      </c>
      <c r="L9">
        <f ca="1"/>
        <v>180612</v>
      </c>
      <c r="M9">
        <f ca="1"/>
        <v>4.1693242973888776</v>
      </c>
    </row>
    <row r="10" spans="2:13" x14ac:dyDescent="0.25">
      <c r="B10" s="68"/>
      <c r="C10" s="29">
        <v>7</v>
      </c>
      <c r="D10" s="9" t="s">
        <v>13</v>
      </c>
      <c r="E10" s="9">
        <v>412497</v>
      </c>
      <c r="F10" s="9">
        <v>107619</v>
      </c>
      <c r="G10" s="59">
        <v>3.8329384216541689</v>
      </c>
      <c r="J10" t="str">
        <f ca="1"/>
        <v>Pasay</v>
      </c>
      <c r="K10">
        <f ca="1"/>
        <v>412497</v>
      </c>
      <c r="L10">
        <f ca="1"/>
        <v>107619</v>
      </c>
      <c r="M10">
        <f ca="1"/>
        <v>3.8329384216541689</v>
      </c>
    </row>
    <row r="11" spans="2:13" x14ac:dyDescent="0.25">
      <c r="B11" s="68"/>
      <c r="C11" s="29">
        <v>8</v>
      </c>
      <c r="D11" s="9" t="s">
        <v>12</v>
      </c>
      <c r="E11" s="9">
        <v>663733</v>
      </c>
      <c r="F11" s="9">
        <v>163074</v>
      </c>
      <c r="G11" s="59">
        <v>4.0701338042851711</v>
      </c>
      <c r="J11" t="str">
        <f ca="1"/>
        <v>Parañaque</v>
      </c>
      <c r="K11">
        <f ca="1"/>
        <v>663733</v>
      </c>
      <c r="L11">
        <f ca="1"/>
        <v>163074</v>
      </c>
      <c r="M11">
        <f ca="1"/>
        <v>4.0701338042851711</v>
      </c>
    </row>
    <row r="12" spans="2:13" x14ac:dyDescent="0.25">
      <c r="B12" s="68"/>
      <c r="C12" s="29">
        <v>9</v>
      </c>
      <c r="D12" s="9" t="s">
        <v>8</v>
      </c>
      <c r="E12" s="9">
        <v>249176</v>
      </c>
      <c r="F12" s="9">
        <v>60904</v>
      </c>
      <c r="G12" s="59">
        <v>4.0912912123998426</v>
      </c>
      <c r="J12" t="str">
        <f ca="1"/>
        <v>Navotas</v>
      </c>
      <c r="K12">
        <f ca="1"/>
        <v>249176</v>
      </c>
      <c r="L12">
        <f ca="1"/>
        <v>60904</v>
      </c>
      <c r="M12">
        <f ca="1"/>
        <v>4.0912912123998426</v>
      </c>
    </row>
    <row r="13" spans="2:13" x14ac:dyDescent="0.25">
      <c r="B13" s="68"/>
      <c r="C13" s="29">
        <v>10</v>
      </c>
      <c r="D13" s="9" t="s">
        <v>11</v>
      </c>
      <c r="E13" s="9">
        <v>481762</v>
      </c>
      <c r="F13" s="9">
        <v>122286</v>
      </c>
      <c r="G13" s="59">
        <v>3.9396333186137418</v>
      </c>
      <c r="J13" t="str">
        <f ca="1"/>
        <v>Muntinlupa</v>
      </c>
      <c r="K13">
        <f ca="1"/>
        <v>481762</v>
      </c>
      <c r="L13">
        <f ca="1"/>
        <v>122286</v>
      </c>
      <c r="M13">
        <f ca="1"/>
        <v>3.9396333186137418</v>
      </c>
    </row>
    <row r="14" spans="2:13" x14ac:dyDescent="0.25">
      <c r="B14" s="68"/>
      <c r="C14" s="29">
        <v>11</v>
      </c>
      <c r="D14" s="9" t="s">
        <v>3</v>
      </c>
      <c r="E14" s="9">
        <v>448893</v>
      </c>
      <c r="F14" s="9">
        <v>98238</v>
      </c>
      <c r="G14" s="59">
        <v>4.5694435961644171</v>
      </c>
      <c r="J14" t="str">
        <f ca="1"/>
        <v>Marikina</v>
      </c>
      <c r="K14">
        <f ca="1"/>
        <v>448893</v>
      </c>
      <c r="L14">
        <f ca="1"/>
        <v>98238</v>
      </c>
      <c r="M14">
        <f ca="1"/>
        <v>4.5694435961644171</v>
      </c>
    </row>
    <row r="15" spans="2:13" x14ac:dyDescent="0.25">
      <c r="B15" s="68"/>
      <c r="C15" s="29">
        <v>12</v>
      </c>
      <c r="D15" s="9" t="s">
        <v>1</v>
      </c>
      <c r="E15" s="9">
        <v>1763348</v>
      </c>
      <c r="F15" s="9">
        <v>435237</v>
      </c>
      <c r="G15" s="59">
        <v>4.0514662126611478</v>
      </c>
      <c r="J15" t="str">
        <f ca="1"/>
        <v>Manila</v>
      </c>
      <c r="K15">
        <f ca="1"/>
        <v>1763348</v>
      </c>
      <c r="L15">
        <f ca="1"/>
        <v>435237</v>
      </c>
      <c r="M15">
        <f ca="1"/>
        <v>4.0514662126611478</v>
      </c>
    </row>
    <row r="16" spans="2:13" x14ac:dyDescent="0.25">
      <c r="B16" s="68"/>
      <c r="C16" s="29">
        <v>13</v>
      </c>
      <c r="D16" s="9" t="s">
        <v>2</v>
      </c>
      <c r="E16" s="9">
        <v>377850</v>
      </c>
      <c r="F16" s="9">
        <v>100356</v>
      </c>
      <c r="G16" s="59">
        <v>3.7650962573239268</v>
      </c>
      <c r="J16" t="str">
        <f ca="1"/>
        <v>Mandaluyong</v>
      </c>
      <c r="K16">
        <f ca="1"/>
        <v>377850</v>
      </c>
      <c r="L16">
        <f ca="1"/>
        <v>100356</v>
      </c>
      <c r="M16">
        <f ca="1"/>
        <v>3.7650962573239268</v>
      </c>
    </row>
    <row r="17" spans="2:13" x14ac:dyDescent="0.25">
      <c r="B17" s="68"/>
      <c r="C17" s="29">
        <v>14</v>
      </c>
      <c r="D17" s="9" t="s">
        <v>7</v>
      </c>
      <c r="E17" s="9">
        <v>364283</v>
      </c>
      <c r="F17" s="9">
        <v>86191</v>
      </c>
      <c r="G17" s="59">
        <v>4.2264621596222343</v>
      </c>
      <c r="J17" t="str">
        <f ca="1"/>
        <v>Malabon</v>
      </c>
      <c r="K17">
        <f ca="1"/>
        <v>364283</v>
      </c>
      <c r="L17">
        <f ca="1"/>
        <v>86191</v>
      </c>
      <c r="M17">
        <f ca="1"/>
        <v>4.2264621596222343</v>
      </c>
    </row>
    <row r="18" spans="2:13" x14ac:dyDescent="0.25">
      <c r="B18" s="68"/>
      <c r="C18" s="29">
        <v>15</v>
      </c>
      <c r="D18" s="9" t="s">
        <v>10</v>
      </c>
      <c r="E18" s="9">
        <v>579433</v>
      </c>
      <c r="F18" s="9">
        <v>154095</v>
      </c>
      <c r="G18" s="59">
        <v>3.7602323242155813</v>
      </c>
      <c r="J18" t="str">
        <f ca="1"/>
        <v>Makati</v>
      </c>
      <c r="K18">
        <f ca="1"/>
        <v>579433</v>
      </c>
      <c r="L18">
        <f ca="1"/>
        <v>154095</v>
      </c>
      <c r="M18">
        <f ca="1"/>
        <v>3.7602323242155813</v>
      </c>
    </row>
    <row r="19" spans="2:13" x14ac:dyDescent="0.25">
      <c r="B19" s="68"/>
      <c r="C19" s="29">
        <v>16</v>
      </c>
      <c r="D19" s="9" t="s">
        <v>28</v>
      </c>
      <c r="E19" s="9">
        <v>587675</v>
      </c>
      <c r="F19" s="9">
        <v>141925</v>
      </c>
      <c r="G19" s="59">
        <v>4.140743350361106</v>
      </c>
      <c r="J19" t="str">
        <f ca="1"/>
        <v>Las Piñas</v>
      </c>
      <c r="K19">
        <f ca="1"/>
        <v>587675</v>
      </c>
      <c r="L19">
        <f ca="1"/>
        <v>141925</v>
      </c>
      <c r="M19">
        <f ca="1"/>
        <v>4.140743350361106</v>
      </c>
    </row>
    <row r="20" spans="2:13" x14ac:dyDescent="0.25">
      <c r="B20" s="68"/>
      <c r="C20" s="29">
        <v>17</v>
      </c>
      <c r="D20" s="9" t="s">
        <v>6</v>
      </c>
      <c r="E20" s="9">
        <v>1581025</v>
      </c>
      <c r="F20" s="9">
        <v>367878</v>
      </c>
      <c r="G20" s="59">
        <v>4.2976883640772217</v>
      </c>
      <c r="J20" t="str">
        <f ca="1"/>
        <v>Caloocan</v>
      </c>
      <c r="K20">
        <f ca="1"/>
        <v>1581025</v>
      </c>
      <c r="L20">
        <f ca="1"/>
        <v>367878</v>
      </c>
      <c r="M20">
        <f ca="1"/>
        <v>4.2976883640772217</v>
      </c>
    </row>
  </sheetData>
  <mergeCells count="2">
    <mergeCell ref="D1:G1"/>
    <mergeCell ref="B4:B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27EE-2CB7-419E-8E07-26C877DC4C7B}">
  <dimension ref="C3:F20"/>
  <sheetViews>
    <sheetView workbookViewId="0">
      <selection activeCell="J22" sqref="J22"/>
    </sheetView>
  </sheetViews>
  <sheetFormatPr defaultRowHeight="15" x14ac:dyDescent="0.25"/>
  <sheetData>
    <row r="3" spans="3:6" x14ac:dyDescent="0.25">
      <c r="C3" t="s">
        <v>15</v>
      </c>
      <c r="D3" t="s">
        <v>16</v>
      </c>
      <c r="E3" t="s">
        <v>17</v>
      </c>
      <c r="F3" t="s">
        <v>179</v>
      </c>
    </row>
    <row r="4" spans="3:6" x14ac:dyDescent="0.25">
      <c r="C4" t="s">
        <v>9</v>
      </c>
      <c r="D4">
        <v>619324</v>
      </c>
      <c r="E4">
        <v>153041</v>
      </c>
      <c r="F4">
        <v>4.0467848485046494</v>
      </c>
    </row>
    <row r="5" spans="3:6" x14ac:dyDescent="0.25">
      <c r="C5" t="s">
        <v>14</v>
      </c>
      <c r="D5">
        <v>801143</v>
      </c>
      <c r="E5">
        <v>198256</v>
      </c>
      <c r="F5">
        <v>4.040952102332338</v>
      </c>
    </row>
    <row r="6" spans="3:6" x14ac:dyDescent="0.25">
      <c r="C6" t="s">
        <v>26</v>
      </c>
      <c r="D6">
        <v>121197</v>
      </c>
      <c r="E6">
        <v>28740</v>
      </c>
      <c r="F6">
        <v>4.2170146137787059</v>
      </c>
    </row>
    <row r="7" spans="3:6" x14ac:dyDescent="0.25">
      <c r="C7" t="s">
        <v>5</v>
      </c>
      <c r="D7">
        <v>2919657</v>
      </c>
      <c r="E7">
        <v>683126</v>
      </c>
      <c r="F7">
        <v>4.2739655641858167</v>
      </c>
    </row>
    <row r="8" spans="3:6" x14ac:dyDescent="0.25">
      <c r="C8" t="s">
        <v>0</v>
      </c>
      <c r="D8">
        <v>63643</v>
      </c>
      <c r="E8">
        <v>14188</v>
      </c>
      <c r="F8">
        <v>4.4856921341979135</v>
      </c>
    </row>
    <row r="9" spans="3:6" x14ac:dyDescent="0.25">
      <c r="C9" t="s">
        <v>4</v>
      </c>
      <c r="D9">
        <v>753030</v>
      </c>
      <c r="E9">
        <v>180612</v>
      </c>
      <c r="F9">
        <v>4.1693242973888776</v>
      </c>
    </row>
    <row r="10" spans="3:6" x14ac:dyDescent="0.25">
      <c r="C10" t="s">
        <v>13</v>
      </c>
      <c r="D10">
        <v>412497</v>
      </c>
      <c r="E10">
        <v>107619</v>
      </c>
      <c r="F10">
        <v>3.8329384216541689</v>
      </c>
    </row>
    <row r="11" spans="3:6" x14ac:dyDescent="0.25">
      <c r="C11" t="s">
        <v>12</v>
      </c>
      <c r="D11">
        <v>663733</v>
      </c>
      <c r="E11">
        <v>163074</v>
      </c>
      <c r="F11">
        <v>4.0701338042851711</v>
      </c>
    </row>
    <row r="12" spans="3:6" x14ac:dyDescent="0.25">
      <c r="C12" t="s">
        <v>8</v>
      </c>
      <c r="D12">
        <v>249176</v>
      </c>
      <c r="E12">
        <v>60904</v>
      </c>
      <c r="F12">
        <v>4.0912912123998426</v>
      </c>
    </row>
    <row r="13" spans="3:6" x14ac:dyDescent="0.25">
      <c r="C13" t="s">
        <v>11</v>
      </c>
      <c r="D13">
        <v>481762</v>
      </c>
      <c r="E13">
        <v>122286</v>
      </c>
      <c r="F13">
        <v>3.9396333186137418</v>
      </c>
    </row>
    <row r="14" spans="3:6" x14ac:dyDescent="0.25">
      <c r="C14" t="s">
        <v>3</v>
      </c>
      <c r="D14">
        <v>448893</v>
      </c>
      <c r="E14">
        <v>98238</v>
      </c>
      <c r="F14">
        <v>4.5694435961644171</v>
      </c>
    </row>
    <row r="15" spans="3:6" x14ac:dyDescent="0.25">
      <c r="C15" t="s">
        <v>1</v>
      </c>
      <c r="D15">
        <v>1763348</v>
      </c>
      <c r="E15">
        <v>435237</v>
      </c>
      <c r="F15">
        <v>4.0514662126611478</v>
      </c>
    </row>
    <row r="16" spans="3:6" x14ac:dyDescent="0.25">
      <c r="C16" t="s">
        <v>2</v>
      </c>
      <c r="D16">
        <v>377850</v>
      </c>
      <c r="E16">
        <v>100356</v>
      </c>
      <c r="F16">
        <v>3.7650962573239268</v>
      </c>
    </row>
    <row r="17" spans="3:6" x14ac:dyDescent="0.25">
      <c r="C17" t="s">
        <v>7</v>
      </c>
      <c r="D17">
        <v>364283</v>
      </c>
      <c r="E17">
        <v>86191</v>
      </c>
      <c r="F17">
        <v>4.2264621596222343</v>
      </c>
    </row>
    <row r="18" spans="3:6" x14ac:dyDescent="0.25">
      <c r="C18" t="s">
        <v>10</v>
      </c>
      <c r="D18">
        <v>579433</v>
      </c>
      <c r="E18">
        <v>154095</v>
      </c>
      <c r="F18">
        <v>3.7602323242155813</v>
      </c>
    </row>
    <row r="19" spans="3:6" x14ac:dyDescent="0.25">
      <c r="C19" t="s">
        <v>28</v>
      </c>
      <c r="D19">
        <v>587675</v>
      </c>
      <c r="E19">
        <v>141925</v>
      </c>
      <c r="F19">
        <v>4.140743350361106</v>
      </c>
    </row>
    <row r="20" spans="3:6" x14ac:dyDescent="0.25">
      <c r="C20" t="s">
        <v>6</v>
      </c>
      <c r="D20">
        <v>1581025</v>
      </c>
      <c r="E20">
        <v>367878</v>
      </c>
      <c r="F20">
        <v>4.2976883640772217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B7148-D172-4DE5-999B-01356C1A6008}">
  <dimension ref="B1:K20"/>
  <sheetViews>
    <sheetView workbookViewId="0">
      <selection activeCell="K8" sqref="K8"/>
    </sheetView>
  </sheetViews>
  <sheetFormatPr defaultRowHeight="15" x14ac:dyDescent="0.25"/>
  <cols>
    <col min="2" max="2" width="4.28515625" customWidth="1"/>
    <col min="3" max="3" width="8.85546875" style="29"/>
    <col min="4" max="7" width="15.5703125" style="9" customWidth="1"/>
    <col min="10" max="10" width="16" customWidth="1"/>
    <col min="11" max="11" width="17.28515625" customWidth="1"/>
  </cols>
  <sheetData>
    <row r="1" spans="2:11" x14ac:dyDescent="0.25">
      <c r="B1" s="61"/>
      <c r="C1" s="62"/>
      <c r="D1" s="67" t="s">
        <v>184</v>
      </c>
      <c r="E1" s="67"/>
      <c r="F1" s="67"/>
      <c r="G1" s="67"/>
    </row>
    <row r="2" spans="2:11" x14ac:dyDescent="0.25">
      <c r="B2" s="61"/>
      <c r="C2" s="62"/>
      <c r="D2" s="29">
        <v>1</v>
      </c>
      <c r="E2" s="29">
        <v>2</v>
      </c>
      <c r="F2" s="29">
        <v>3</v>
      </c>
      <c r="G2" s="29">
        <v>4</v>
      </c>
    </row>
    <row r="3" spans="2:11" s="33" customFormat="1" ht="30" x14ac:dyDescent="0.25">
      <c r="B3" s="63"/>
      <c r="C3" s="62"/>
      <c r="D3" s="60" t="s">
        <v>15</v>
      </c>
      <c r="E3" s="60" t="s">
        <v>16</v>
      </c>
      <c r="F3" s="60" t="s">
        <v>17</v>
      </c>
      <c r="G3" s="60" t="s">
        <v>179</v>
      </c>
    </row>
    <row r="4" spans="2:11" x14ac:dyDescent="0.25">
      <c r="B4" s="68" t="s">
        <v>180</v>
      </c>
      <c r="C4" s="29">
        <v>1</v>
      </c>
      <c r="D4" s="9" t="s">
        <v>9</v>
      </c>
      <c r="E4" s="9">
        <v>619324</v>
      </c>
      <c r="F4" s="9">
        <v>153041</v>
      </c>
      <c r="G4" s="59">
        <v>4.0467848485046494</v>
      </c>
      <c r="I4" s="29" t="s">
        <v>185</v>
      </c>
    </row>
    <row r="5" spans="2:11" x14ac:dyDescent="0.25">
      <c r="B5" s="68"/>
      <c r="C5" s="29">
        <v>2</v>
      </c>
      <c r="D5" s="9" t="s">
        <v>14</v>
      </c>
      <c r="E5" s="9">
        <v>801143</v>
      </c>
      <c r="F5" s="9">
        <v>198256</v>
      </c>
      <c r="G5" s="59">
        <v>4.040952102332338</v>
      </c>
      <c r="J5" s="29"/>
      <c r="K5" s="29"/>
    </row>
    <row r="6" spans="2:11" x14ac:dyDescent="0.25">
      <c r="B6" s="68"/>
      <c r="C6" s="29">
        <v>3</v>
      </c>
      <c r="D6" s="9" t="s">
        <v>26</v>
      </c>
      <c r="E6" s="9">
        <v>121197</v>
      </c>
      <c r="F6" s="9">
        <v>28740</v>
      </c>
      <c r="G6" s="59">
        <v>4.2170146137787059</v>
      </c>
      <c r="J6" s="29" t="s">
        <v>15</v>
      </c>
      <c r="K6" s="29" t="s">
        <v>183</v>
      </c>
    </row>
    <row r="7" spans="2:11" x14ac:dyDescent="0.25">
      <c r="B7" s="68"/>
      <c r="C7" s="29">
        <v>4</v>
      </c>
      <c r="D7" s="9" t="s">
        <v>5</v>
      </c>
      <c r="E7" s="9">
        <v>2919657</v>
      </c>
      <c r="F7" s="9">
        <v>683126</v>
      </c>
      <c r="G7" s="59">
        <v>4.2739655641858167</v>
      </c>
      <c r="J7" s="9" t="s">
        <v>1</v>
      </c>
      <c r="K7" s="29">
        <f>MATCH(J7,D4:D20,0)</f>
        <v>12</v>
      </c>
    </row>
    <row r="8" spans="2:11" x14ac:dyDescent="0.25">
      <c r="B8" s="68"/>
      <c r="C8" s="29">
        <v>5</v>
      </c>
      <c r="D8" s="9" t="s">
        <v>0</v>
      </c>
      <c r="E8" s="9">
        <v>63643</v>
      </c>
      <c r="F8" s="9">
        <v>14188</v>
      </c>
      <c r="G8" s="59">
        <v>4.4856921341979135</v>
      </c>
      <c r="J8" s="29"/>
      <c r="K8" s="66"/>
    </row>
    <row r="9" spans="2:11" x14ac:dyDescent="0.25">
      <c r="B9" s="68"/>
      <c r="C9" s="29">
        <v>6</v>
      </c>
      <c r="D9" s="9" t="s">
        <v>4</v>
      </c>
      <c r="E9" s="9">
        <v>753030</v>
      </c>
      <c r="F9" s="9">
        <v>180612</v>
      </c>
      <c r="G9" s="59">
        <v>4.1693242973888776</v>
      </c>
    </row>
    <row r="10" spans="2:11" x14ac:dyDescent="0.25">
      <c r="B10" s="68"/>
      <c r="C10" s="29">
        <v>7</v>
      </c>
      <c r="D10" s="9" t="s">
        <v>13</v>
      </c>
      <c r="E10" s="9">
        <v>412497</v>
      </c>
      <c r="F10" s="9">
        <v>107619</v>
      </c>
      <c r="G10" s="59">
        <v>3.8329384216541689</v>
      </c>
    </row>
    <row r="11" spans="2:11" x14ac:dyDescent="0.25">
      <c r="B11" s="68"/>
      <c r="C11" s="29">
        <v>8</v>
      </c>
      <c r="D11" s="9" t="s">
        <v>12</v>
      </c>
      <c r="E11" s="9">
        <v>663733</v>
      </c>
      <c r="F11" s="9">
        <v>163074</v>
      </c>
      <c r="G11" s="59">
        <v>4.0701338042851711</v>
      </c>
    </row>
    <row r="12" spans="2:11" x14ac:dyDescent="0.25">
      <c r="B12" s="68"/>
      <c r="C12" s="29">
        <v>9</v>
      </c>
      <c r="D12" s="9" t="s">
        <v>8</v>
      </c>
      <c r="E12" s="9">
        <v>249176</v>
      </c>
      <c r="F12" s="9">
        <v>60904</v>
      </c>
      <c r="G12" s="59">
        <v>4.0912912123998426</v>
      </c>
    </row>
    <row r="13" spans="2:11" x14ac:dyDescent="0.25">
      <c r="B13" s="68"/>
      <c r="C13" s="29">
        <v>10</v>
      </c>
      <c r="D13" s="9" t="s">
        <v>11</v>
      </c>
      <c r="E13" s="9">
        <v>481762</v>
      </c>
      <c r="F13" s="9">
        <v>122286</v>
      </c>
      <c r="G13" s="59">
        <v>3.9396333186137418</v>
      </c>
    </row>
    <row r="14" spans="2:11" x14ac:dyDescent="0.25">
      <c r="B14" s="68"/>
      <c r="C14" s="29">
        <v>11</v>
      </c>
      <c r="D14" s="9" t="s">
        <v>3</v>
      </c>
      <c r="E14" s="9">
        <v>448893</v>
      </c>
      <c r="F14" s="9">
        <v>98238</v>
      </c>
      <c r="G14" s="59">
        <v>4.5694435961644171</v>
      </c>
    </row>
    <row r="15" spans="2:11" x14ac:dyDescent="0.25">
      <c r="B15" s="68"/>
      <c r="C15" s="64">
        <v>12</v>
      </c>
      <c r="D15" s="29" t="s">
        <v>1</v>
      </c>
      <c r="E15" s="9">
        <v>1763348</v>
      </c>
      <c r="F15" s="9">
        <v>435237</v>
      </c>
      <c r="G15" s="59">
        <v>4.0514662126611478</v>
      </c>
    </row>
    <row r="16" spans="2:11" x14ac:dyDescent="0.25">
      <c r="B16" s="68"/>
      <c r="C16" s="29">
        <v>13</v>
      </c>
      <c r="D16" s="9" t="s">
        <v>2</v>
      </c>
      <c r="E16" s="9">
        <v>377850</v>
      </c>
      <c r="F16" s="9">
        <v>100356</v>
      </c>
      <c r="G16" s="59">
        <v>3.7650962573239268</v>
      </c>
    </row>
    <row r="17" spans="2:7" x14ac:dyDescent="0.25">
      <c r="B17" s="68"/>
      <c r="C17" s="29">
        <v>14</v>
      </c>
      <c r="D17" s="9" t="s">
        <v>7</v>
      </c>
      <c r="E17" s="9">
        <v>364283</v>
      </c>
      <c r="F17" s="9">
        <v>86191</v>
      </c>
      <c r="G17" s="59">
        <v>4.2264621596222343</v>
      </c>
    </row>
    <row r="18" spans="2:7" x14ac:dyDescent="0.25">
      <c r="B18" s="68"/>
      <c r="C18" s="29">
        <v>15</v>
      </c>
      <c r="D18" s="9" t="s">
        <v>10</v>
      </c>
      <c r="E18" s="9">
        <v>579433</v>
      </c>
      <c r="F18" s="9">
        <v>154095</v>
      </c>
      <c r="G18" s="59">
        <v>3.7602323242155813</v>
      </c>
    </row>
    <row r="19" spans="2:7" x14ac:dyDescent="0.25">
      <c r="B19" s="68"/>
      <c r="C19" s="29">
        <v>16</v>
      </c>
      <c r="D19" s="9" t="s">
        <v>28</v>
      </c>
      <c r="E19" s="9">
        <v>587675</v>
      </c>
      <c r="F19" s="9">
        <v>141925</v>
      </c>
      <c r="G19" s="59">
        <v>4.140743350361106</v>
      </c>
    </row>
    <row r="20" spans="2:7" x14ac:dyDescent="0.25">
      <c r="B20" s="68"/>
      <c r="C20" s="29">
        <v>17</v>
      </c>
      <c r="D20" s="9" t="s">
        <v>6</v>
      </c>
      <c r="E20" s="9">
        <v>1581025</v>
      </c>
      <c r="F20" s="9">
        <v>367878</v>
      </c>
      <c r="G20" s="59">
        <v>4.2976883640772217</v>
      </c>
    </row>
  </sheetData>
  <mergeCells count="2">
    <mergeCell ref="D1:G1"/>
    <mergeCell ref="B4:B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5665-DBEE-40F8-AE6B-7B2020205ECE}">
  <dimension ref="D1:F13"/>
  <sheetViews>
    <sheetView workbookViewId="0">
      <selection activeCell="D2" sqref="D2"/>
    </sheetView>
  </sheetViews>
  <sheetFormatPr defaultRowHeight="15" x14ac:dyDescent="0.25"/>
  <cols>
    <col min="4" max="4" width="15.5703125" style="9" customWidth="1"/>
    <col min="5" max="5" width="31.42578125" style="28" customWidth="1"/>
    <col min="6" max="6" width="13" style="4" customWidth="1"/>
  </cols>
  <sheetData>
    <row r="1" spans="4:6" x14ac:dyDescent="0.25">
      <c r="D1" s="9" t="s">
        <v>187</v>
      </c>
    </row>
    <row r="3" spans="4:6" x14ac:dyDescent="0.25">
      <c r="D3" s="29" t="s">
        <v>85</v>
      </c>
      <c r="E3" s="30" t="s">
        <v>87</v>
      </c>
      <c r="F3" s="31" t="s">
        <v>86</v>
      </c>
    </row>
    <row r="4" spans="4:6" x14ac:dyDescent="0.25">
      <c r="D4" s="27">
        <v>43820</v>
      </c>
      <c r="E4" s="28" t="s">
        <v>88</v>
      </c>
      <c r="F4" s="4" t="s">
        <v>94</v>
      </c>
    </row>
    <row r="5" spans="4:6" x14ac:dyDescent="0.25">
      <c r="D5" s="27">
        <v>43821</v>
      </c>
      <c r="E5" s="28" t="s">
        <v>89</v>
      </c>
      <c r="F5" s="4" t="s">
        <v>94</v>
      </c>
    </row>
    <row r="6" spans="4:6" x14ac:dyDescent="0.25">
      <c r="D6" s="27">
        <v>43822</v>
      </c>
      <c r="E6" s="28" t="s">
        <v>90</v>
      </c>
      <c r="F6" s="4" t="s">
        <v>94</v>
      </c>
    </row>
    <row r="7" spans="4:6" x14ac:dyDescent="0.25">
      <c r="D7" s="27">
        <v>43825</v>
      </c>
      <c r="E7" s="28" t="s">
        <v>91</v>
      </c>
      <c r="F7" s="4" t="s">
        <v>94</v>
      </c>
    </row>
    <row r="8" spans="4:6" x14ac:dyDescent="0.25">
      <c r="D8" s="27">
        <v>43826</v>
      </c>
      <c r="E8" s="28" t="s">
        <v>92</v>
      </c>
      <c r="F8" s="4" t="s">
        <v>95</v>
      </c>
    </row>
    <row r="9" spans="4:6" x14ac:dyDescent="0.25">
      <c r="D9" s="27">
        <v>43827</v>
      </c>
      <c r="E9" s="28" t="s">
        <v>93</v>
      </c>
      <c r="F9" s="4" t="s">
        <v>101</v>
      </c>
    </row>
    <row r="10" spans="4:6" x14ac:dyDescent="0.25">
      <c r="D10" s="27">
        <v>43828</v>
      </c>
      <c r="E10" s="28" t="s">
        <v>96</v>
      </c>
      <c r="F10" s="4" t="s">
        <v>101</v>
      </c>
    </row>
    <row r="11" spans="4:6" x14ac:dyDescent="0.25">
      <c r="D11" s="27">
        <v>43829</v>
      </c>
      <c r="E11" s="28" t="s">
        <v>97</v>
      </c>
      <c r="F11" s="4" t="s">
        <v>101</v>
      </c>
    </row>
    <row r="12" spans="4:6" x14ac:dyDescent="0.25">
      <c r="D12" s="27">
        <v>43830</v>
      </c>
      <c r="E12" s="28" t="s">
        <v>98</v>
      </c>
      <c r="F12" s="4" t="s">
        <v>101</v>
      </c>
    </row>
    <row r="13" spans="4:6" x14ac:dyDescent="0.25">
      <c r="D13" s="27">
        <v>43833</v>
      </c>
      <c r="E13" s="28" t="s">
        <v>99</v>
      </c>
      <c r="F13" s="4" t="s">
        <v>101</v>
      </c>
    </row>
  </sheetData>
  <conditionalFormatting sqref="D4:D13">
    <cfRule type="timePeriod" dxfId="9" priority="1" timePeriod="last7Days">
      <formula>AND(TODAY()-FLOOR(D4,1)&lt;=6,FLOOR(D4,1)&lt;=TODAY())</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49A50-51FE-4784-8E8C-605C62C674CC}">
  <dimension ref="A3:B12"/>
  <sheetViews>
    <sheetView workbookViewId="0">
      <selection activeCell="N24" sqref="N24"/>
    </sheetView>
  </sheetViews>
  <sheetFormatPr defaultRowHeight="15" x14ac:dyDescent="0.25"/>
  <cols>
    <col min="1" max="1" width="12.5703125" bestFit="1" customWidth="1"/>
    <col min="2" max="2" width="25.7109375" bestFit="1" customWidth="1"/>
    <col min="3" max="3" width="9.28515625" bestFit="1" customWidth="1"/>
    <col min="4" max="4" width="12.5703125" bestFit="1" customWidth="1"/>
    <col min="5" max="5" width="5" bestFit="1" customWidth="1"/>
    <col min="6" max="6" width="8.7109375" bestFit="1" customWidth="1"/>
    <col min="7" max="7" width="7.28515625" bestFit="1" customWidth="1"/>
    <col min="8" max="8" width="11.140625" bestFit="1" customWidth="1"/>
    <col min="9" max="9" width="6" bestFit="1" customWidth="1"/>
    <col min="10" max="10" width="10.7109375" bestFit="1" customWidth="1"/>
  </cols>
  <sheetData>
    <row r="3" spans="1:2" x14ac:dyDescent="0.25">
      <c r="A3" s="7" t="s">
        <v>19</v>
      </c>
      <c r="B3" t="s">
        <v>80</v>
      </c>
    </row>
    <row r="4" spans="1:2" x14ac:dyDescent="0.25">
      <c r="A4" s="4" t="s">
        <v>74</v>
      </c>
      <c r="B4">
        <v>8.2799999999999994</v>
      </c>
    </row>
    <row r="5" spans="1:2" x14ac:dyDescent="0.25">
      <c r="A5" s="4" t="s">
        <v>45</v>
      </c>
      <c r="B5">
        <v>5.92</v>
      </c>
    </row>
    <row r="6" spans="1:2" x14ac:dyDescent="0.25">
      <c r="A6" s="4" t="s">
        <v>61</v>
      </c>
      <c r="B6">
        <v>16.05</v>
      </c>
    </row>
    <row r="7" spans="1:2" x14ac:dyDescent="0.25">
      <c r="A7" s="4" t="s">
        <v>32</v>
      </c>
      <c r="B7">
        <v>9.7899999999999991</v>
      </c>
    </row>
    <row r="8" spans="1:2" x14ac:dyDescent="0.25">
      <c r="A8" s="4" t="s">
        <v>51</v>
      </c>
      <c r="B8">
        <v>17.489999999999998</v>
      </c>
    </row>
    <row r="9" spans="1:2" x14ac:dyDescent="0.25">
      <c r="A9" s="4" t="s">
        <v>40</v>
      </c>
      <c r="B9">
        <v>4.38</v>
      </c>
    </row>
    <row r="10" spans="1:2" x14ac:dyDescent="0.25">
      <c r="A10" s="4" t="s">
        <v>67</v>
      </c>
      <c r="B10">
        <v>9.6199999999999992</v>
      </c>
    </row>
    <row r="11" spans="1:2" x14ac:dyDescent="0.25">
      <c r="A11" s="4" t="s">
        <v>24</v>
      </c>
      <c r="B11">
        <v>26.11</v>
      </c>
    </row>
    <row r="12" spans="1:2" x14ac:dyDescent="0.25">
      <c r="A12" s="4" t="s">
        <v>20</v>
      </c>
      <c r="B12">
        <v>97.64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C5C6F-38EE-4775-8D03-565046E1451E}">
  <dimension ref="C2:E11"/>
  <sheetViews>
    <sheetView workbookViewId="0">
      <selection activeCell="D4" sqref="D4"/>
    </sheetView>
  </sheetViews>
  <sheetFormatPr defaultRowHeight="15" x14ac:dyDescent="0.25"/>
  <cols>
    <col min="3" max="3" width="15.42578125" customWidth="1"/>
    <col min="4" max="4" width="19.7109375" customWidth="1"/>
  </cols>
  <sheetData>
    <row r="2" spans="3:5" x14ac:dyDescent="0.25">
      <c r="C2" s="13" t="s">
        <v>22</v>
      </c>
      <c r="D2" s="14" t="s">
        <v>81</v>
      </c>
      <c r="E2" s="15" t="s">
        <v>83</v>
      </c>
    </row>
    <row r="3" spans="3:5" x14ac:dyDescent="0.25">
      <c r="C3" s="16" t="s">
        <v>24</v>
      </c>
      <c r="D3" s="17">
        <v>26.11</v>
      </c>
      <c r="E3" s="18">
        <f>Table!$D3+1</f>
        <v>27.11</v>
      </c>
    </row>
    <row r="4" spans="3:5" x14ac:dyDescent="0.25">
      <c r="C4" s="19" t="s">
        <v>51</v>
      </c>
      <c r="D4" s="20">
        <v>17.489999999999998</v>
      </c>
      <c r="E4" s="21">
        <f>Table!$D4+1</f>
        <v>18.489999999999998</v>
      </c>
    </row>
    <row r="5" spans="3:5" x14ac:dyDescent="0.25">
      <c r="C5" s="16" t="s">
        <v>61</v>
      </c>
      <c r="D5" s="17">
        <v>16.05</v>
      </c>
      <c r="E5" s="18">
        <f>Table!$D5+1</f>
        <v>17.05</v>
      </c>
    </row>
    <row r="6" spans="3:5" x14ac:dyDescent="0.25">
      <c r="C6" s="19" t="s">
        <v>32</v>
      </c>
      <c r="D6" s="20">
        <v>9.7899999999999991</v>
      </c>
      <c r="E6" s="21">
        <f>Table!$D6+1</f>
        <v>10.79</v>
      </c>
    </row>
    <row r="7" spans="3:5" x14ac:dyDescent="0.25">
      <c r="C7" s="16" t="s">
        <v>67</v>
      </c>
      <c r="D7" s="17">
        <v>9.6199999999999992</v>
      </c>
      <c r="E7" s="18">
        <f>Table!$D7+1</f>
        <v>10.62</v>
      </c>
    </row>
    <row r="8" spans="3:5" x14ac:dyDescent="0.25">
      <c r="C8" s="19" t="s">
        <v>74</v>
      </c>
      <c r="D8" s="20">
        <v>8.2799999999999994</v>
      </c>
      <c r="E8" s="21">
        <f>Table!$D8+1</f>
        <v>9.2799999999999994</v>
      </c>
    </row>
    <row r="9" spans="3:5" x14ac:dyDescent="0.25">
      <c r="C9" s="16" t="s">
        <v>45</v>
      </c>
      <c r="D9" s="17">
        <v>5.92</v>
      </c>
      <c r="E9" s="18">
        <f>Table!$D9+1</f>
        <v>6.92</v>
      </c>
    </row>
    <row r="10" spans="3:5" ht="15.75" thickBot="1" x14ac:dyDescent="0.3">
      <c r="C10" s="19" t="s">
        <v>40</v>
      </c>
      <c r="D10" s="20">
        <v>4.38</v>
      </c>
      <c r="E10" s="21">
        <f>Table!$D10+1</f>
        <v>5.38</v>
      </c>
    </row>
    <row r="11" spans="3:5" ht="15.75" thickTop="1" x14ac:dyDescent="0.25">
      <c r="C11" s="10" t="s">
        <v>82</v>
      </c>
      <c r="D11" s="12">
        <f>SUBTOTAL(101,Table!$D$3:$D$10)</f>
        <v>12.205</v>
      </c>
      <c r="E11"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38D04-5776-4EC5-9062-84F28886059D}">
  <dimension ref="A1:B10"/>
  <sheetViews>
    <sheetView workbookViewId="0">
      <selection activeCell="K14" sqref="K14"/>
    </sheetView>
  </sheetViews>
  <sheetFormatPr defaultRowHeight="15" x14ac:dyDescent="0.25"/>
  <cols>
    <col min="1" max="1" width="14.85546875" bestFit="1" customWidth="1"/>
    <col min="2" max="2" width="28.7109375" bestFit="1" customWidth="1"/>
    <col min="3" max="3" width="9.28515625" bestFit="1" customWidth="1"/>
    <col min="4" max="4" width="12.5703125" bestFit="1" customWidth="1"/>
    <col min="5" max="5" width="5" bestFit="1" customWidth="1"/>
    <col min="6" max="6" width="8.7109375" bestFit="1" customWidth="1"/>
    <col min="7" max="7" width="7.28515625" bestFit="1" customWidth="1"/>
    <col min="8" max="8" width="11.140625" bestFit="1" customWidth="1"/>
    <col min="9" max="9" width="6" bestFit="1" customWidth="1"/>
    <col min="10" max="10" width="10.7109375" bestFit="1" customWidth="1"/>
    <col min="11" max="11" width="8" bestFit="1" customWidth="1"/>
    <col min="12" max="12" width="7.7109375" bestFit="1" customWidth="1"/>
    <col min="13" max="13" width="8.28515625" bestFit="1" customWidth="1"/>
    <col min="14" max="14" width="12.42578125" bestFit="1" customWidth="1"/>
    <col min="15" max="15" width="15.140625" bestFit="1" customWidth="1"/>
    <col min="16" max="16" width="13.140625" bestFit="1" customWidth="1"/>
    <col min="17" max="17" width="12" bestFit="1" customWidth="1"/>
    <col min="18" max="18" width="6.28515625" bestFit="1" customWidth="1"/>
    <col min="19" max="19" width="6.42578125" bestFit="1" customWidth="1"/>
    <col min="20" max="20" width="11.140625" bestFit="1" customWidth="1"/>
    <col min="21" max="21" width="9.140625" bestFit="1" customWidth="1"/>
    <col min="22" max="22" width="6.85546875" bestFit="1" customWidth="1"/>
    <col min="23" max="23" width="7.140625" bestFit="1" customWidth="1"/>
    <col min="24" max="24" width="8.42578125" bestFit="1" customWidth="1"/>
    <col min="25" max="25" width="7.140625" bestFit="1" customWidth="1"/>
    <col min="26" max="26" width="8.5703125" bestFit="1" customWidth="1"/>
    <col min="27" max="27" width="10.7109375" bestFit="1" customWidth="1"/>
    <col min="28" max="28" width="6.85546875" bestFit="1" customWidth="1"/>
    <col min="29" max="29" width="8.5703125" bestFit="1" customWidth="1"/>
    <col min="30" max="30" width="12.7109375" bestFit="1" customWidth="1"/>
    <col min="31" max="31" width="6.7109375" bestFit="1" customWidth="1"/>
    <col min="32" max="32" width="8.42578125" bestFit="1" customWidth="1"/>
    <col min="33" max="33" width="11.42578125" bestFit="1" customWidth="1"/>
    <col min="34" max="34" width="8.28515625" bestFit="1" customWidth="1"/>
    <col min="35" max="35" width="17.28515625" bestFit="1" customWidth="1"/>
    <col min="36" max="36" width="10.85546875" bestFit="1" customWidth="1"/>
    <col min="37" max="37" width="7.85546875" bestFit="1" customWidth="1"/>
    <col min="38" max="38" width="10.7109375" bestFit="1" customWidth="1"/>
    <col min="39" max="39" width="13.28515625" bestFit="1" customWidth="1"/>
    <col min="40" max="40" width="17.85546875" bestFit="1" customWidth="1"/>
    <col min="41" max="41" width="12.85546875" bestFit="1" customWidth="1"/>
    <col min="42" max="42" width="15.5703125" bestFit="1" customWidth="1"/>
    <col min="43" max="43" width="8.140625" bestFit="1" customWidth="1"/>
    <col min="44" max="44" width="10" bestFit="1" customWidth="1"/>
    <col min="45" max="45" width="10.7109375" bestFit="1" customWidth="1"/>
    <col min="46" max="46" width="10.140625" bestFit="1" customWidth="1"/>
    <col min="47" max="47" width="9.5703125" bestFit="1" customWidth="1"/>
    <col min="48" max="48" width="5.28515625" bestFit="1" customWidth="1"/>
    <col min="49" max="49" width="7.28515625" bestFit="1" customWidth="1"/>
    <col min="50" max="50" width="18" bestFit="1" customWidth="1"/>
    <col min="51" max="51" width="7.42578125" bestFit="1" customWidth="1"/>
    <col min="52" max="52" width="11.140625" bestFit="1" customWidth="1"/>
    <col min="53" max="53" width="7.28515625" bestFit="1" customWidth="1"/>
    <col min="54" max="54" width="4.7109375" bestFit="1" customWidth="1"/>
    <col min="55" max="55" width="8.7109375" bestFit="1" customWidth="1"/>
    <col min="56" max="56" width="8.42578125" bestFit="1" customWidth="1"/>
    <col min="58" max="58" width="10.28515625" bestFit="1" customWidth="1"/>
    <col min="59" max="59" width="6" bestFit="1" customWidth="1"/>
    <col min="60" max="60" width="10.140625" bestFit="1" customWidth="1"/>
    <col min="61" max="61" width="9" bestFit="1" customWidth="1"/>
    <col min="62" max="62" width="12" bestFit="1" customWidth="1"/>
  </cols>
  <sheetData>
    <row r="1" spans="1:2" x14ac:dyDescent="0.25">
      <c r="A1" s="7" t="s">
        <v>22</v>
      </c>
      <c r="B1" t="s">
        <v>74</v>
      </c>
    </row>
    <row r="3" spans="1:2" x14ac:dyDescent="0.25">
      <c r="A3" s="7" t="s">
        <v>19</v>
      </c>
      <c r="B3" t="s">
        <v>84</v>
      </c>
    </row>
    <row r="4" spans="1:2" x14ac:dyDescent="0.25">
      <c r="A4" s="4" t="s">
        <v>73</v>
      </c>
      <c r="B4">
        <v>1.23</v>
      </c>
    </row>
    <row r="5" spans="1:2" x14ac:dyDescent="0.25">
      <c r="A5" s="4" t="s">
        <v>75</v>
      </c>
      <c r="B5">
        <v>1.42</v>
      </c>
    </row>
    <row r="6" spans="1:2" x14ac:dyDescent="0.25">
      <c r="A6" s="4" t="s">
        <v>76</v>
      </c>
      <c r="B6">
        <v>1.52</v>
      </c>
    </row>
    <row r="7" spans="1:2" x14ac:dyDescent="0.25">
      <c r="A7" s="4" t="s">
        <v>77</v>
      </c>
      <c r="B7">
        <v>1.27</v>
      </c>
    </row>
    <row r="8" spans="1:2" x14ac:dyDescent="0.25">
      <c r="A8" s="4" t="s">
        <v>78</v>
      </c>
      <c r="B8">
        <v>1.53</v>
      </c>
    </row>
    <row r="9" spans="1:2" x14ac:dyDescent="0.25">
      <c r="A9" s="4" t="s">
        <v>79</v>
      </c>
      <c r="B9">
        <v>1.31</v>
      </c>
    </row>
    <row r="10" spans="1:2" x14ac:dyDescent="0.25">
      <c r="A10" s="4" t="s">
        <v>20</v>
      </c>
      <c r="B10">
        <v>1.38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519CB-A4DA-4747-8853-FBC4BDCE8331}">
  <dimension ref="C2:J62"/>
  <sheetViews>
    <sheetView workbookViewId="0">
      <selection sqref="A1:XFD1"/>
    </sheetView>
  </sheetViews>
  <sheetFormatPr defaultRowHeight="15" x14ac:dyDescent="0.25"/>
  <cols>
    <col min="3" max="3" width="17.42578125" bestFit="1" customWidth="1"/>
    <col min="4" max="4" width="12.140625" bestFit="1" customWidth="1"/>
    <col min="5" max="5" width="11.7109375" customWidth="1"/>
    <col min="8" max="8" width="9.7109375" bestFit="1" customWidth="1"/>
    <col min="10" max="10" width="10.5703125" bestFit="1" customWidth="1"/>
  </cols>
  <sheetData>
    <row r="2" spans="3:10" ht="22.5" x14ac:dyDescent="0.25">
      <c r="C2" s="8" t="s">
        <v>21</v>
      </c>
      <c r="D2" s="8" t="s">
        <v>22</v>
      </c>
      <c r="E2" s="8" t="s">
        <v>23</v>
      </c>
    </row>
    <row r="3" spans="3:10" x14ac:dyDescent="0.25">
      <c r="C3" t="s">
        <v>1</v>
      </c>
      <c r="D3" s="3" t="s">
        <v>24</v>
      </c>
      <c r="E3" s="9">
        <v>0.78</v>
      </c>
      <c r="G3" s="33"/>
      <c r="H3" s="29"/>
      <c r="I3" s="9"/>
      <c r="J3" s="45"/>
    </row>
    <row r="4" spans="3:10" x14ac:dyDescent="0.25">
      <c r="C4" t="s">
        <v>2</v>
      </c>
      <c r="D4" s="3" t="s">
        <v>24</v>
      </c>
      <c r="E4" s="9">
        <v>2.17</v>
      </c>
    </row>
    <row r="5" spans="3:10" x14ac:dyDescent="0.25">
      <c r="C5" t="s">
        <v>3</v>
      </c>
      <c r="D5" s="3" t="s">
        <v>24</v>
      </c>
      <c r="E5" s="9">
        <v>0.93</v>
      </c>
      <c r="H5" s="8"/>
      <c r="I5" s="8"/>
      <c r="J5" s="8"/>
    </row>
    <row r="6" spans="3:10" x14ac:dyDescent="0.25">
      <c r="C6" t="s">
        <v>4</v>
      </c>
      <c r="D6" s="3" t="s">
        <v>24</v>
      </c>
      <c r="E6" s="9">
        <v>2.67</v>
      </c>
    </row>
    <row r="7" spans="3:10" x14ac:dyDescent="0.25">
      <c r="C7" t="s">
        <v>25</v>
      </c>
      <c r="D7" s="3" t="s">
        <v>24</v>
      </c>
      <c r="E7" s="9">
        <v>1.99</v>
      </c>
      <c r="I7">
        <f>INDEX(C3:E62,10,3)</f>
        <v>1.62</v>
      </c>
    </row>
    <row r="8" spans="3:10" x14ac:dyDescent="0.25">
      <c r="C8" t="s">
        <v>26</v>
      </c>
      <c r="D8" s="3" t="s">
        <v>24</v>
      </c>
      <c r="E8" s="9">
        <v>0.25</v>
      </c>
      <c r="H8" t="s">
        <v>9</v>
      </c>
      <c r="I8">
        <f>MATCH(H8,C3:C62,0)</f>
        <v>10</v>
      </c>
    </row>
    <row r="9" spans="3:10" x14ac:dyDescent="0.25">
      <c r="C9" t="s">
        <v>27</v>
      </c>
      <c r="D9" s="3" t="s">
        <v>24</v>
      </c>
      <c r="E9" s="9">
        <v>1.96</v>
      </c>
    </row>
    <row r="10" spans="3:10" x14ac:dyDescent="0.25">
      <c r="C10" t="s">
        <v>7</v>
      </c>
      <c r="D10" s="3" t="s">
        <v>24</v>
      </c>
      <c r="E10" s="9">
        <v>0.5</v>
      </c>
      <c r="F10" s="54"/>
    </row>
    <row r="11" spans="3:10" x14ac:dyDescent="0.25">
      <c r="C11" t="s">
        <v>8</v>
      </c>
      <c r="D11" s="3" t="s">
        <v>24</v>
      </c>
      <c r="E11" s="9">
        <v>0.52</v>
      </c>
    </row>
    <row r="12" spans="3:10" x14ac:dyDescent="0.25">
      <c r="C12" t="s">
        <v>9</v>
      </c>
      <c r="D12" s="3" t="s">
        <v>24</v>
      </c>
      <c r="E12" s="9">
        <v>1.62</v>
      </c>
    </row>
    <row r="13" spans="3:10" x14ac:dyDescent="0.25">
      <c r="C13" t="s">
        <v>28</v>
      </c>
      <c r="D13" s="3" t="s">
        <v>24</v>
      </c>
      <c r="E13" s="9">
        <v>1.45</v>
      </c>
    </row>
    <row r="14" spans="3:10" x14ac:dyDescent="0.25">
      <c r="C14" t="s">
        <v>10</v>
      </c>
      <c r="D14" s="3" t="s">
        <v>24</v>
      </c>
      <c r="E14" s="9">
        <v>1.4</v>
      </c>
    </row>
    <row r="15" spans="3:10" x14ac:dyDescent="0.25">
      <c r="C15" t="s">
        <v>11</v>
      </c>
      <c r="D15" s="3" t="s">
        <v>24</v>
      </c>
      <c r="E15" s="9">
        <v>1.89</v>
      </c>
    </row>
    <row r="16" spans="3:10" x14ac:dyDescent="0.25">
      <c r="C16" t="s">
        <v>12</v>
      </c>
      <c r="D16" s="3" t="s">
        <v>24</v>
      </c>
      <c r="E16" s="9">
        <v>2.6</v>
      </c>
    </row>
    <row r="17" spans="3:5" x14ac:dyDescent="0.25">
      <c r="C17" t="s">
        <v>29</v>
      </c>
      <c r="D17" s="3" t="s">
        <v>24</v>
      </c>
      <c r="E17" s="9">
        <v>1.05</v>
      </c>
    </row>
    <row r="18" spans="3:5" x14ac:dyDescent="0.25">
      <c r="C18" t="s">
        <v>0</v>
      </c>
      <c r="D18" s="3" t="s">
        <v>24</v>
      </c>
      <c r="E18" s="9">
        <v>0.7</v>
      </c>
    </row>
    <row r="19" spans="3:5" x14ac:dyDescent="0.25">
      <c r="C19" t="s">
        <v>30</v>
      </c>
      <c r="D19" s="3" t="s">
        <v>24</v>
      </c>
      <c r="E19" s="9">
        <v>3.63</v>
      </c>
    </row>
    <row r="20" spans="3:5" x14ac:dyDescent="0.25">
      <c r="C20" t="s">
        <v>31</v>
      </c>
      <c r="D20" s="3" t="s">
        <v>32</v>
      </c>
      <c r="E20" s="9">
        <v>0.93</v>
      </c>
    </row>
    <row r="21" spans="3:5" x14ac:dyDescent="0.25">
      <c r="C21" t="s">
        <v>33</v>
      </c>
      <c r="D21" s="3" t="s">
        <v>32</v>
      </c>
      <c r="E21" s="9">
        <v>1.99</v>
      </c>
    </row>
    <row r="22" spans="3:5" x14ac:dyDescent="0.25">
      <c r="C22" t="s">
        <v>34</v>
      </c>
      <c r="D22" s="3" t="s">
        <v>32</v>
      </c>
      <c r="E22" s="9">
        <v>2.08</v>
      </c>
    </row>
    <row r="23" spans="3:5" x14ac:dyDescent="0.25">
      <c r="C23" t="s">
        <v>35</v>
      </c>
      <c r="D23" s="3" t="s">
        <v>32</v>
      </c>
      <c r="E23" s="9">
        <v>1.5</v>
      </c>
    </row>
    <row r="24" spans="3:5" x14ac:dyDescent="0.25">
      <c r="C24" t="s">
        <v>36</v>
      </c>
      <c r="D24" s="3" t="s">
        <v>32</v>
      </c>
      <c r="E24" s="9">
        <v>1.32</v>
      </c>
    </row>
    <row r="25" spans="3:5" x14ac:dyDescent="0.25">
      <c r="C25" t="s">
        <v>37</v>
      </c>
      <c r="D25" s="3" t="s">
        <v>32</v>
      </c>
      <c r="E25" s="9">
        <v>0.62</v>
      </c>
    </row>
    <row r="26" spans="3:5" x14ac:dyDescent="0.25">
      <c r="C26" t="s">
        <v>38</v>
      </c>
      <c r="D26" s="3" t="s">
        <v>32</v>
      </c>
      <c r="E26" s="9">
        <v>1.35</v>
      </c>
    </row>
    <row r="27" spans="3:5" x14ac:dyDescent="0.25">
      <c r="C27" t="s">
        <v>39</v>
      </c>
      <c r="D27" s="3" t="s">
        <v>40</v>
      </c>
      <c r="E27" s="9">
        <v>0.94</v>
      </c>
    </row>
    <row r="28" spans="3:5" x14ac:dyDescent="0.25">
      <c r="C28" t="s">
        <v>41</v>
      </c>
      <c r="D28" s="3" t="s">
        <v>40</v>
      </c>
      <c r="E28" s="9">
        <v>0.98</v>
      </c>
    </row>
    <row r="29" spans="3:5" x14ac:dyDescent="0.25">
      <c r="C29" t="s">
        <v>42</v>
      </c>
      <c r="D29" s="3" t="s">
        <v>40</v>
      </c>
      <c r="E29" s="9">
        <v>1.18</v>
      </c>
    </row>
    <row r="30" spans="3:5" x14ac:dyDescent="0.25">
      <c r="C30" t="s">
        <v>43</v>
      </c>
      <c r="D30" s="3" t="s">
        <v>40</v>
      </c>
      <c r="E30" s="9">
        <v>1.28</v>
      </c>
    </row>
    <row r="31" spans="3:5" x14ac:dyDescent="0.25">
      <c r="C31" t="s">
        <v>44</v>
      </c>
      <c r="D31" s="3" t="s">
        <v>45</v>
      </c>
      <c r="E31" s="9">
        <v>0.3</v>
      </c>
    </row>
    <row r="32" spans="3:5" x14ac:dyDescent="0.25">
      <c r="C32" t="s">
        <v>46</v>
      </c>
      <c r="D32" s="3" t="s">
        <v>45</v>
      </c>
      <c r="E32" s="9">
        <v>1.24</v>
      </c>
    </row>
    <row r="33" spans="3:5" x14ac:dyDescent="0.25">
      <c r="C33" t="s">
        <v>47</v>
      </c>
      <c r="D33" s="3" t="s">
        <v>45</v>
      </c>
      <c r="E33" s="9">
        <v>1.41</v>
      </c>
    </row>
    <row r="34" spans="3:5" x14ac:dyDescent="0.25">
      <c r="C34" t="s">
        <v>48</v>
      </c>
      <c r="D34" s="3" t="s">
        <v>45</v>
      </c>
      <c r="E34" s="9">
        <v>1.38</v>
      </c>
    </row>
    <row r="35" spans="3:5" x14ac:dyDescent="0.25">
      <c r="C35" t="s">
        <v>49</v>
      </c>
      <c r="D35" s="3" t="s">
        <v>45</v>
      </c>
      <c r="E35" s="9">
        <v>1.59</v>
      </c>
    </row>
    <row r="36" spans="3:5" x14ac:dyDescent="0.25">
      <c r="C36" t="s">
        <v>50</v>
      </c>
      <c r="D36" s="3" t="s">
        <v>51</v>
      </c>
      <c r="E36" s="9">
        <v>1.38</v>
      </c>
    </row>
    <row r="37" spans="3:5" x14ac:dyDescent="0.25">
      <c r="C37" t="s">
        <v>52</v>
      </c>
      <c r="D37" s="3" t="s">
        <v>51</v>
      </c>
      <c r="E37" s="9">
        <v>2.06</v>
      </c>
    </row>
    <row r="38" spans="3:5" x14ac:dyDescent="0.25">
      <c r="C38" t="s">
        <v>53</v>
      </c>
      <c r="D38" s="3" t="s">
        <v>51</v>
      </c>
      <c r="E38" s="9">
        <v>2.57</v>
      </c>
    </row>
    <row r="39" spans="3:5" x14ac:dyDescent="0.25">
      <c r="C39" t="s">
        <v>54</v>
      </c>
      <c r="D39" s="3" t="s">
        <v>51</v>
      </c>
      <c r="E39" s="9">
        <v>1.71</v>
      </c>
    </row>
    <row r="40" spans="3:5" x14ac:dyDescent="0.25">
      <c r="C40" t="s">
        <v>55</v>
      </c>
      <c r="D40" s="3" t="s">
        <v>51</v>
      </c>
      <c r="E40" s="9">
        <v>2.04</v>
      </c>
    </row>
    <row r="41" spans="3:5" x14ac:dyDescent="0.25">
      <c r="C41" t="s">
        <v>56</v>
      </c>
      <c r="D41" s="3" t="s">
        <v>51</v>
      </c>
      <c r="E41" s="9">
        <v>2.86</v>
      </c>
    </row>
    <row r="42" spans="3:5" x14ac:dyDescent="0.25">
      <c r="C42" t="s">
        <v>57</v>
      </c>
      <c r="D42" s="3" t="s">
        <v>51</v>
      </c>
      <c r="E42" s="9">
        <v>1.62</v>
      </c>
    </row>
    <row r="43" spans="3:5" x14ac:dyDescent="0.25">
      <c r="C43" t="s">
        <v>58</v>
      </c>
      <c r="D43" s="3" t="s">
        <v>51</v>
      </c>
      <c r="E43" s="9">
        <v>2.0499999999999998</v>
      </c>
    </row>
    <row r="44" spans="3:5" x14ac:dyDescent="0.25">
      <c r="C44" t="s">
        <v>59</v>
      </c>
      <c r="D44" s="3" t="s">
        <v>51</v>
      </c>
      <c r="E44" s="9">
        <v>1.2</v>
      </c>
    </row>
    <row r="45" spans="3:5" x14ac:dyDescent="0.25">
      <c r="C45" t="s">
        <v>60</v>
      </c>
      <c r="D45" s="3" t="s">
        <v>61</v>
      </c>
      <c r="E45" s="9">
        <v>2.2999999999999998</v>
      </c>
    </row>
    <row r="46" spans="3:5" x14ac:dyDescent="0.25">
      <c r="C46" t="s">
        <v>62</v>
      </c>
      <c r="D46" s="3" t="s">
        <v>61</v>
      </c>
      <c r="E46" s="9">
        <v>3.86</v>
      </c>
    </row>
    <row r="47" spans="3:5" x14ac:dyDescent="0.25">
      <c r="C47" t="s">
        <v>63</v>
      </c>
      <c r="D47" s="3" t="s">
        <v>61</v>
      </c>
      <c r="E47" s="9">
        <v>2.89</v>
      </c>
    </row>
    <row r="48" spans="3:5" x14ac:dyDescent="0.25">
      <c r="C48" t="s">
        <v>5</v>
      </c>
      <c r="D48" s="3" t="s">
        <v>61</v>
      </c>
      <c r="E48" s="9">
        <v>1.48</v>
      </c>
    </row>
    <row r="49" spans="3:5" x14ac:dyDescent="0.25">
      <c r="C49" t="s">
        <v>64</v>
      </c>
      <c r="D49" s="3" t="s">
        <v>61</v>
      </c>
      <c r="E49" s="9">
        <v>2.02</v>
      </c>
    </row>
    <row r="50" spans="3:5" x14ac:dyDescent="0.25">
      <c r="C50" t="s">
        <v>65</v>
      </c>
      <c r="D50" s="3" t="s">
        <v>61</v>
      </c>
      <c r="E50" s="9">
        <v>3.5</v>
      </c>
    </row>
    <row r="51" spans="3:5" x14ac:dyDescent="0.25">
      <c r="C51" t="s">
        <v>66</v>
      </c>
      <c r="D51" s="3" t="s">
        <v>67</v>
      </c>
      <c r="E51" s="9">
        <v>0.5</v>
      </c>
    </row>
    <row r="52" spans="3:5" x14ac:dyDescent="0.25">
      <c r="C52" t="s">
        <v>68</v>
      </c>
      <c r="D52" s="3" t="s">
        <v>67</v>
      </c>
      <c r="E52" s="9">
        <v>1.64</v>
      </c>
    </row>
    <row r="53" spans="3:5" x14ac:dyDescent="0.25">
      <c r="C53" t="s">
        <v>69</v>
      </c>
      <c r="D53" s="3" t="s">
        <v>67</v>
      </c>
      <c r="E53" s="9">
        <v>1.41</v>
      </c>
    </row>
    <row r="54" spans="3:5" x14ac:dyDescent="0.25">
      <c r="C54" t="s">
        <v>70</v>
      </c>
      <c r="D54" s="3" t="s">
        <v>67</v>
      </c>
      <c r="E54" s="9">
        <v>2.38</v>
      </c>
    </row>
    <row r="55" spans="3:5" x14ac:dyDescent="0.25">
      <c r="C55" t="s">
        <v>71</v>
      </c>
      <c r="D55" s="3" t="s">
        <v>67</v>
      </c>
      <c r="E55" s="9">
        <v>3.02</v>
      </c>
    </row>
    <row r="56" spans="3:5" x14ac:dyDescent="0.25">
      <c r="C56" t="s">
        <v>72</v>
      </c>
      <c r="D56" s="3" t="s">
        <v>67</v>
      </c>
      <c r="E56" s="9">
        <v>0.67</v>
      </c>
    </row>
    <row r="57" spans="3:5" x14ac:dyDescent="0.25">
      <c r="C57" t="s">
        <v>73</v>
      </c>
      <c r="D57" s="3" t="s">
        <v>74</v>
      </c>
      <c r="E57" s="9">
        <v>1.23</v>
      </c>
    </row>
    <row r="58" spans="3:5" x14ac:dyDescent="0.25">
      <c r="C58" t="s">
        <v>75</v>
      </c>
      <c r="D58" s="3" t="s">
        <v>74</v>
      </c>
      <c r="E58" s="9">
        <v>1.42</v>
      </c>
    </row>
    <row r="59" spans="3:5" x14ac:dyDescent="0.25">
      <c r="C59" t="s">
        <v>76</v>
      </c>
      <c r="D59" s="3" t="s">
        <v>74</v>
      </c>
      <c r="E59" s="9">
        <v>1.52</v>
      </c>
    </row>
    <row r="60" spans="3:5" x14ac:dyDescent="0.25">
      <c r="C60" t="s">
        <v>77</v>
      </c>
      <c r="D60" s="3" t="s">
        <v>74</v>
      </c>
      <c r="E60" s="9">
        <v>1.27</v>
      </c>
    </row>
    <row r="61" spans="3:5" x14ac:dyDescent="0.25">
      <c r="C61" t="s">
        <v>78</v>
      </c>
      <c r="D61" s="3" t="s">
        <v>74</v>
      </c>
      <c r="E61" s="9">
        <v>1.53</v>
      </c>
    </row>
    <row r="62" spans="3:5" x14ac:dyDescent="0.25">
      <c r="C62" t="s">
        <v>79</v>
      </c>
      <c r="D62" s="3" t="s">
        <v>74</v>
      </c>
      <c r="E62" s="9">
        <v>1.31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BBAE9-2131-4CF1-B009-36D7721BFDFC}">
  <dimension ref="D3:G62"/>
  <sheetViews>
    <sheetView topLeftCell="A47" workbookViewId="0">
      <selection activeCell="E63" sqref="E63"/>
    </sheetView>
  </sheetViews>
  <sheetFormatPr defaultRowHeight="15" x14ac:dyDescent="0.25"/>
  <cols>
    <col min="4" max="4" width="26.28515625" bestFit="1" customWidth="1"/>
    <col min="5" max="5" width="21.7109375" style="9" bestFit="1" customWidth="1"/>
    <col min="6" max="6" width="19" bestFit="1" customWidth="1"/>
    <col min="7" max="7" width="24.140625" customWidth="1"/>
  </cols>
  <sheetData>
    <row r="3" spans="4:7" x14ac:dyDescent="0.25">
      <c r="E3" s="29" t="s">
        <v>136</v>
      </c>
    </row>
    <row r="4" spans="4:7" x14ac:dyDescent="0.25">
      <c r="D4" s="33" t="s">
        <v>131</v>
      </c>
    </row>
    <row r="5" spans="4:7" x14ac:dyDescent="0.25">
      <c r="D5" t="s">
        <v>133</v>
      </c>
      <c r="E5" s="9" t="str">
        <f>TRIM(D5)</f>
        <v>Metropolitan Manila</v>
      </c>
    </row>
    <row r="8" spans="4:7" x14ac:dyDescent="0.25">
      <c r="D8" s="33" t="s">
        <v>134</v>
      </c>
    </row>
    <row r="9" spans="4:7" x14ac:dyDescent="0.25">
      <c r="D9" s="47" t="s">
        <v>135</v>
      </c>
      <c r="E9" s="9">
        <f>VALUE(D9)</f>
        <v>1500000</v>
      </c>
    </row>
    <row r="15" spans="4:7" x14ac:dyDescent="0.25">
      <c r="D15" s="33" t="s">
        <v>21</v>
      </c>
      <c r="E15" s="29" t="s">
        <v>22</v>
      </c>
      <c r="F15" s="33" t="s">
        <v>23</v>
      </c>
      <c r="G15" s="29" t="s">
        <v>137</v>
      </c>
    </row>
    <row r="16" spans="4:7" x14ac:dyDescent="0.25">
      <c r="D16" t="s">
        <v>1</v>
      </c>
      <c r="E16" s="9" t="s">
        <v>24</v>
      </c>
      <c r="F16">
        <v>0.78</v>
      </c>
      <c r="G16" t="str">
        <f>CONCATENATE(D16,E16,F16)</f>
        <v>ManilaNCR0.78</v>
      </c>
    </row>
    <row r="17" spans="4:7" x14ac:dyDescent="0.25">
      <c r="D17" t="s">
        <v>2</v>
      </c>
      <c r="E17" s="9" t="s">
        <v>24</v>
      </c>
      <c r="F17">
        <v>2.17</v>
      </c>
      <c r="G17" t="str">
        <f>_xlfn.CONCAT(D17,E17,F17)</f>
        <v>MandaluyongNCR2.17</v>
      </c>
    </row>
    <row r="18" spans="4:7" x14ac:dyDescent="0.25">
      <c r="D18" t="s">
        <v>3</v>
      </c>
      <c r="E18" s="9" t="s">
        <v>24</v>
      </c>
      <c r="F18">
        <v>0.93</v>
      </c>
      <c r="G18" t="str">
        <f>D18&amp;E18&amp;F18</f>
        <v>MarikinaNCR0.93</v>
      </c>
    </row>
    <row r="24" spans="4:7" x14ac:dyDescent="0.25">
      <c r="D24" s="33" t="s">
        <v>138</v>
      </c>
    </row>
    <row r="25" spans="4:7" x14ac:dyDescent="0.25">
      <c r="D25" s="48">
        <v>120000</v>
      </c>
      <c r="E25" s="9" t="str">
        <f>DOLLAR(D25,2)</f>
        <v>₱120,000.00</v>
      </c>
    </row>
    <row r="27" spans="4:7" x14ac:dyDescent="0.25">
      <c r="D27" s="33" t="s">
        <v>139</v>
      </c>
    </row>
    <row r="28" spans="4:7" x14ac:dyDescent="0.25">
      <c r="D28" s="9" t="s">
        <v>2</v>
      </c>
      <c r="E28" s="9" t="str">
        <f>LEFT(D28,4)</f>
        <v>Mand</v>
      </c>
    </row>
    <row r="30" spans="4:7" x14ac:dyDescent="0.25">
      <c r="D30" s="33" t="s">
        <v>140</v>
      </c>
    </row>
    <row r="31" spans="4:7" x14ac:dyDescent="0.25">
      <c r="D31" s="3" t="s">
        <v>132</v>
      </c>
      <c r="E31" s="9">
        <f>LEN(D31)</f>
        <v>19</v>
      </c>
    </row>
    <row r="33" spans="4:5" x14ac:dyDescent="0.25">
      <c r="D33" s="33" t="s">
        <v>141</v>
      </c>
    </row>
    <row r="34" spans="4:5" x14ac:dyDescent="0.25">
      <c r="D34" s="3" t="s">
        <v>132</v>
      </c>
      <c r="E34" s="9" t="str">
        <f>LOWER(D34)</f>
        <v>metropolitan manila</v>
      </c>
    </row>
    <row r="36" spans="4:5" x14ac:dyDescent="0.25">
      <c r="D36" s="33" t="s">
        <v>142</v>
      </c>
    </row>
    <row r="37" spans="4:5" x14ac:dyDescent="0.25">
      <c r="D37" s="3" t="s">
        <v>152</v>
      </c>
      <c r="E37" s="9" t="str">
        <f>PROPER(D37)</f>
        <v>Metropolitan Manila</v>
      </c>
    </row>
    <row r="39" spans="4:5" x14ac:dyDescent="0.25">
      <c r="D39" s="33" t="s">
        <v>143</v>
      </c>
    </row>
    <row r="40" spans="4:5" x14ac:dyDescent="0.25">
      <c r="D40" s="3" t="s">
        <v>150</v>
      </c>
      <c r="E40" s="9" t="str">
        <f>REPLACE(D40,2,2,"e")</f>
        <v>Metropolitan Manila</v>
      </c>
    </row>
    <row r="43" spans="4:5" x14ac:dyDescent="0.25">
      <c r="D43" s="33" t="s">
        <v>144</v>
      </c>
    </row>
    <row r="44" spans="4:5" x14ac:dyDescent="0.25">
      <c r="D44" s="9" t="s">
        <v>151</v>
      </c>
      <c r="E44" s="9" t="str">
        <f>REPT(D44,3)</f>
        <v>KKK</v>
      </c>
    </row>
    <row r="46" spans="4:5" x14ac:dyDescent="0.25">
      <c r="D46" s="33" t="s">
        <v>145</v>
      </c>
    </row>
    <row r="47" spans="4:5" x14ac:dyDescent="0.25">
      <c r="D47" s="3" t="s">
        <v>132</v>
      </c>
      <c r="E47" s="9" t="str">
        <f>RIGHT(D47,6)</f>
        <v>Manila</v>
      </c>
    </row>
    <row r="49" spans="4:5" x14ac:dyDescent="0.25">
      <c r="D49" s="33" t="s">
        <v>146</v>
      </c>
    </row>
    <row r="50" spans="4:5" x14ac:dyDescent="0.25">
      <c r="D50" s="3" t="s">
        <v>132</v>
      </c>
      <c r="E50" s="9">
        <f>SEARCH("Manila",D50,1)</f>
        <v>14</v>
      </c>
    </row>
    <row r="52" spans="4:5" x14ac:dyDescent="0.25">
      <c r="D52" s="33" t="s">
        <v>147</v>
      </c>
    </row>
    <row r="53" spans="4:5" x14ac:dyDescent="0.25">
      <c r="D53" s="3" t="s">
        <v>132</v>
      </c>
      <c r="E53" s="9" t="str">
        <f>SUBSTITUTE(D53,"Metropolitan","City of",1)</f>
        <v>City of Manila</v>
      </c>
    </row>
    <row r="56" spans="4:5" x14ac:dyDescent="0.25">
      <c r="D56" s="33" t="s">
        <v>149</v>
      </c>
    </row>
    <row r="57" spans="4:5" x14ac:dyDescent="0.25">
      <c r="D57" s="3" t="s">
        <v>132</v>
      </c>
      <c r="E57" s="9" t="str">
        <f>UPPER(D57)</f>
        <v>METROPOLITAN MANILA</v>
      </c>
    </row>
    <row r="60" spans="4:5" x14ac:dyDescent="0.25">
      <c r="D60" s="33" t="s">
        <v>148</v>
      </c>
    </row>
    <row r="61" spans="4:5" x14ac:dyDescent="0.25">
      <c r="D61" s="3" t="s">
        <v>1</v>
      </c>
    </row>
    <row r="62" spans="4:5" x14ac:dyDescent="0.25">
      <c r="D62" s="3" t="s">
        <v>24</v>
      </c>
      <c r="E62" s="9" t="str">
        <f>_xlfn.TEXTJOIN("-",TRUE,D61,D62)</f>
        <v>Manila-NCR</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3EB6-DF1A-415A-9A30-3991E3DBF816}">
  <dimension ref="B3:I134"/>
  <sheetViews>
    <sheetView topLeftCell="A121" workbookViewId="0">
      <selection activeCell="G144" sqref="G144"/>
    </sheetView>
  </sheetViews>
  <sheetFormatPr defaultRowHeight="15" x14ac:dyDescent="0.25"/>
  <cols>
    <col min="2" max="2" width="16.140625" customWidth="1"/>
    <col min="3" max="8" width="17.140625" customWidth="1"/>
    <col min="9" max="9" width="10.5703125" bestFit="1" customWidth="1"/>
  </cols>
  <sheetData>
    <row r="3" spans="2:9" x14ac:dyDescent="0.25">
      <c r="B3" s="33" t="s">
        <v>157</v>
      </c>
    </row>
    <row r="4" spans="2:9" x14ac:dyDescent="0.25">
      <c r="C4" s="29" t="s">
        <v>153</v>
      </c>
      <c r="D4" s="29" t="s">
        <v>154</v>
      </c>
      <c r="E4" s="29" t="s">
        <v>155</v>
      </c>
      <c r="F4" s="29" t="s">
        <v>156</v>
      </c>
    </row>
    <row r="5" spans="2:9" x14ac:dyDescent="0.25">
      <c r="C5" s="9">
        <v>31</v>
      </c>
      <c r="D5" s="9">
        <v>1</v>
      </c>
      <c r="E5" s="9">
        <v>20</v>
      </c>
      <c r="F5" s="27">
        <f>DATE(E5,D5,C5)</f>
        <v>7336</v>
      </c>
    </row>
    <row r="6" spans="2:9" x14ac:dyDescent="0.25">
      <c r="C6" s="9">
        <v>29</v>
      </c>
      <c r="D6" s="9">
        <v>2</v>
      </c>
      <c r="E6" s="9">
        <v>19</v>
      </c>
      <c r="F6" s="27">
        <f t="shared" ref="F6:F7" si="0">DATE(E6,D6,C6)</f>
        <v>7000</v>
      </c>
    </row>
    <row r="7" spans="2:9" x14ac:dyDescent="0.25">
      <c r="C7" s="9">
        <v>10</v>
      </c>
      <c r="D7" s="9">
        <v>5</v>
      </c>
      <c r="E7" s="9">
        <v>2020</v>
      </c>
      <c r="F7" s="27">
        <f t="shared" si="0"/>
        <v>43961</v>
      </c>
      <c r="I7" s="43"/>
    </row>
    <row r="8" spans="2:9" x14ac:dyDescent="0.25">
      <c r="C8" s="9"/>
      <c r="D8" s="9"/>
      <c r="E8" s="9"/>
      <c r="I8" s="43"/>
    </row>
    <row r="9" spans="2:9" x14ac:dyDescent="0.25">
      <c r="C9" s="9"/>
      <c r="D9" s="9"/>
      <c r="E9" s="9"/>
      <c r="I9" s="43"/>
    </row>
    <row r="10" spans="2:9" x14ac:dyDescent="0.25">
      <c r="C10" s="9"/>
      <c r="D10" s="9"/>
      <c r="E10" s="9"/>
      <c r="I10" s="43"/>
    </row>
    <row r="11" spans="2:9" x14ac:dyDescent="0.25">
      <c r="C11" s="9"/>
      <c r="D11" s="9"/>
      <c r="E11" s="9"/>
      <c r="I11" s="43"/>
    </row>
    <row r="12" spans="2:9" x14ac:dyDescent="0.25">
      <c r="C12" s="9"/>
      <c r="D12" s="9"/>
      <c r="E12" s="9"/>
      <c r="I12" s="43"/>
    </row>
    <row r="13" spans="2:9" x14ac:dyDescent="0.25">
      <c r="C13" s="9"/>
      <c r="D13" s="9"/>
      <c r="E13" s="9"/>
      <c r="I13" s="43"/>
    </row>
    <row r="14" spans="2:9" x14ac:dyDescent="0.25">
      <c r="C14" s="9"/>
      <c r="D14" s="9"/>
      <c r="E14" s="9"/>
      <c r="I14" s="43"/>
    </row>
    <row r="15" spans="2:9" x14ac:dyDescent="0.25">
      <c r="C15" s="9"/>
      <c r="D15" s="9"/>
      <c r="E15" s="9"/>
      <c r="I15" s="43"/>
    </row>
    <row r="16" spans="2:9" x14ac:dyDescent="0.25">
      <c r="C16" s="9"/>
      <c r="D16" s="9"/>
      <c r="E16" s="9"/>
      <c r="I16" s="43"/>
    </row>
    <row r="17" spans="2:9" x14ac:dyDescent="0.25">
      <c r="C17" s="9"/>
      <c r="D17" s="9"/>
      <c r="E17" s="9"/>
      <c r="I17" s="43"/>
    </row>
    <row r="18" spans="2:9" x14ac:dyDescent="0.25">
      <c r="C18" s="9"/>
      <c r="D18" s="9"/>
      <c r="E18" s="9"/>
      <c r="I18" s="43"/>
    </row>
    <row r="19" spans="2:9" x14ac:dyDescent="0.25">
      <c r="C19" s="9"/>
      <c r="D19" s="9"/>
      <c r="E19" s="9"/>
      <c r="I19" s="43"/>
    </row>
    <row r="20" spans="2:9" x14ac:dyDescent="0.25">
      <c r="C20" s="9"/>
      <c r="D20" s="9"/>
      <c r="E20" s="9"/>
      <c r="I20" s="43"/>
    </row>
    <row r="21" spans="2:9" x14ac:dyDescent="0.25">
      <c r="C21" s="9"/>
      <c r="D21" s="9"/>
      <c r="E21" s="9"/>
      <c r="I21" s="43"/>
    </row>
    <row r="22" spans="2:9" x14ac:dyDescent="0.25">
      <c r="C22" s="9"/>
      <c r="D22" s="9"/>
      <c r="E22" s="9"/>
      <c r="I22" s="43"/>
    </row>
    <row r="23" spans="2:9" x14ac:dyDescent="0.25">
      <c r="C23" s="9"/>
      <c r="D23" s="9"/>
      <c r="E23" s="9"/>
      <c r="I23" s="43"/>
    </row>
    <row r="24" spans="2:9" x14ac:dyDescent="0.25">
      <c r="C24" s="9"/>
      <c r="D24" s="9"/>
      <c r="E24" s="9"/>
      <c r="I24" s="43"/>
    </row>
    <row r="25" spans="2:9" x14ac:dyDescent="0.25">
      <c r="C25" s="9"/>
      <c r="D25" s="9"/>
      <c r="E25" s="9"/>
      <c r="I25" s="43"/>
    </row>
    <row r="26" spans="2:9" x14ac:dyDescent="0.25">
      <c r="C26" s="9"/>
      <c r="D26" s="9"/>
      <c r="E26" s="9"/>
      <c r="I26" s="43"/>
    </row>
    <row r="27" spans="2:9" x14ac:dyDescent="0.25">
      <c r="D27" s="43"/>
      <c r="I27" s="43"/>
    </row>
    <row r="28" spans="2:9" x14ac:dyDescent="0.25">
      <c r="D28" s="43"/>
      <c r="I28" s="43"/>
    </row>
    <row r="29" spans="2:9" x14ac:dyDescent="0.25">
      <c r="D29" s="43"/>
      <c r="I29" s="43"/>
    </row>
    <row r="30" spans="2:9" x14ac:dyDescent="0.25">
      <c r="D30" s="43"/>
      <c r="I30" s="43"/>
    </row>
    <row r="31" spans="2:9" x14ac:dyDescent="0.25">
      <c r="B31" s="33" t="s">
        <v>158</v>
      </c>
      <c r="C31" s="49">
        <f ca="1">NOW()</f>
        <v>45101.758718287034</v>
      </c>
      <c r="D31" s="43"/>
      <c r="I31" s="43"/>
    </row>
    <row r="32" spans="2:9" x14ac:dyDescent="0.25">
      <c r="B32" s="33" t="s">
        <v>159</v>
      </c>
      <c r="C32" s="27">
        <f ca="1">TODAY()</f>
        <v>45101</v>
      </c>
      <c r="D32" s="43"/>
      <c r="I32" s="43"/>
    </row>
    <row r="33" spans="9:9" x14ac:dyDescent="0.25">
      <c r="I33" s="43"/>
    </row>
    <row r="34" spans="9:9" x14ac:dyDescent="0.25">
      <c r="I34" s="43"/>
    </row>
    <row r="35" spans="9:9" x14ac:dyDescent="0.25">
      <c r="I35" s="43"/>
    </row>
    <row r="52" spans="3:7" x14ac:dyDescent="0.25">
      <c r="C52" s="29" t="s">
        <v>160</v>
      </c>
      <c r="D52" s="29" t="s">
        <v>155</v>
      </c>
      <c r="E52" s="29" t="s">
        <v>154</v>
      </c>
      <c r="F52" s="29" t="s">
        <v>153</v>
      </c>
      <c r="G52" s="29" t="s">
        <v>161</v>
      </c>
    </row>
    <row r="53" spans="3:7" x14ac:dyDescent="0.25">
      <c r="C53" s="50">
        <v>6941</v>
      </c>
      <c r="D53" s="3">
        <f>YEAR(C53)</f>
        <v>1919</v>
      </c>
      <c r="E53" s="3">
        <f>MONTH(C53)</f>
        <v>1</v>
      </c>
      <c r="F53" s="3">
        <f>DAY(C53)</f>
        <v>1</v>
      </c>
      <c r="G53" s="3">
        <f>WEEKDAY(C53,1)</f>
        <v>4</v>
      </c>
    </row>
    <row r="54" spans="3:7" x14ac:dyDescent="0.25">
      <c r="C54" s="51">
        <v>43829</v>
      </c>
      <c r="D54" s="3">
        <f t="shared" ref="D54:D57" si="1">YEAR(C54)</f>
        <v>2019</v>
      </c>
      <c r="E54" s="3">
        <f t="shared" ref="E54:E57" si="2">MONTH(C54)</f>
        <v>12</v>
      </c>
      <c r="F54" s="3">
        <f t="shared" ref="F54:F57" si="3">DAY(C54)</f>
        <v>30</v>
      </c>
      <c r="G54" s="3">
        <f t="shared" ref="G54:G57" si="4">WEEKDAY(C54,1)</f>
        <v>2</v>
      </c>
    </row>
    <row r="55" spans="3:7" x14ac:dyDescent="0.25">
      <c r="C55" s="50">
        <v>43994</v>
      </c>
      <c r="D55" s="3">
        <f t="shared" si="1"/>
        <v>2020</v>
      </c>
      <c r="E55" s="3">
        <f t="shared" si="2"/>
        <v>6</v>
      </c>
      <c r="F55" s="3">
        <f t="shared" si="3"/>
        <v>12</v>
      </c>
      <c r="G55" s="3">
        <f t="shared" si="4"/>
        <v>6</v>
      </c>
    </row>
    <row r="56" spans="3:7" x14ac:dyDescent="0.25">
      <c r="C56" s="50">
        <v>43221</v>
      </c>
      <c r="D56" s="3">
        <f t="shared" si="1"/>
        <v>2018</v>
      </c>
      <c r="E56" s="3">
        <f t="shared" si="2"/>
        <v>5</v>
      </c>
      <c r="F56" s="3">
        <f t="shared" si="3"/>
        <v>1</v>
      </c>
      <c r="G56" s="3">
        <f t="shared" si="4"/>
        <v>3</v>
      </c>
    </row>
    <row r="57" spans="3:7" x14ac:dyDescent="0.25">
      <c r="C57" s="50">
        <v>15780</v>
      </c>
      <c r="D57" s="3">
        <f t="shared" si="1"/>
        <v>1943</v>
      </c>
      <c r="E57" s="3">
        <f t="shared" si="2"/>
        <v>3</v>
      </c>
      <c r="F57" s="3">
        <f t="shared" si="3"/>
        <v>15</v>
      </c>
      <c r="G57" s="3">
        <f t="shared" si="4"/>
        <v>2</v>
      </c>
    </row>
    <row r="58" spans="3:7" x14ac:dyDescent="0.25">
      <c r="C58" s="50"/>
      <c r="D58" s="3"/>
      <c r="E58" s="3"/>
      <c r="F58" s="3"/>
      <c r="G58" s="3"/>
    </row>
    <row r="59" spans="3:7" x14ac:dyDescent="0.25">
      <c r="C59" s="50"/>
      <c r="D59" s="3"/>
      <c r="E59" s="3"/>
      <c r="F59" s="3"/>
      <c r="G59" s="3"/>
    </row>
    <row r="60" spans="3:7" x14ac:dyDescent="0.25">
      <c r="C60" s="50"/>
      <c r="D60" s="3"/>
      <c r="E60" s="3"/>
      <c r="F60" s="3"/>
      <c r="G60" s="3"/>
    </row>
    <row r="61" spans="3:7" x14ac:dyDescent="0.25">
      <c r="C61" s="50"/>
      <c r="D61" s="3"/>
      <c r="E61" s="3"/>
      <c r="F61" s="3"/>
      <c r="G61" s="3"/>
    </row>
    <row r="62" spans="3:7" x14ac:dyDescent="0.25">
      <c r="C62" s="50"/>
      <c r="D62" s="3"/>
      <c r="E62" s="3"/>
      <c r="F62" s="3"/>
      <c r="G62" s="3"/>
    </row>
    <row r="63" spans="3:7" x14ac:dyDescent="0.25">
      <c r="C63" s="50"/>
      <c r="D63" s="3"/>
      <c r="E63" s="3"/>
      <c r="F63" s="3"/>
      <c r="G63" s="3"/>
    </row>
    <row r="64" spans="3:7" x14ac:dyDescent="0.25">
      <c r="C64" s="50"/>
      <c r="D64" s="3"/>
      <c r="E64" s="3"/>
      <c r="F64" s="3"/>
      <c r="G64" s="3"/>
    </row>
    <row r="65" spans="2:7" x14ac:dyDescent="0.25">
      <c r="C65" s="50"/>
      <c r="D65" s="3"/>
      <c r="E65" s="3"/>
      <c r="F65" s="3"/>
      <c r="G65" s="3"/>
    </row>
    <row r="66" spans="2:7" x14ac:dyDescent="0.25">
      <c r="C66" s="50"/>
      <c r="D66" s="3"/>
      <c r="E66" s="3"/>
      <c r="F66" s="3"/>
      <c r="G66" s="3"/>
    </row>
    <row r="67" spans="2:7" x14ac:dyDescent="0.25">
      <c r="C67" s="50"/>
      <c r="D67" s="3"/>
      <c r="E67" s="3"/>
      <c r="F67" s="3"/>
      <c r="G67" s="3"/>
    </row>
    <row r="68" spans="2:7" x14ac:dyDescent="0.25">
      <c r="C68" s="50"/>
      <c r="D68" s="3"/>
      <c r="E68" s="3"/>
      <c r="F68" s="3"/>
      <c r="G68" s="3"/>
    </row>
    <row r="69" spans="2:7" x14ac:dyDescent="0.25">
      <c r="C69" s="50"/>
      <c r="D69" s="3"/>
      <c r="E69" s="3"/>
      <c r="F69" s="3"/>
      <c r="G69" s="3"/>
    </row>
    <row r="70" spans="2:7" x14ac:dyDescent="0.25">
      <c r="C70" s="50"/>
    </row>
    <row r="75" spans="2:7" x14ac:dyDescent="0.25">
      <c r="C75" s="43"/>
    </row>
    <row r="76" spans="2:7" x14ac:dyDescent="0.25">
      <c r="C76" s="43"/>
    </row>
    <row r="77" spans="2:7" x14ac:dyDescent="0.25">
      <c r="B77" s="33" t="s">
        <v>162</v>
      </c>
    </row>
    <row r="79" spans="2:7" x14ac:dyDescent="0.25">
      <c r="B79" t="s">
        <v>163</v>
      </c>
      <c r="C79" s="43">
        <v>913</v>
      </c>
    </row>
    <row r="80" spans="2:7" x14ac:dyDescent="0.25">
      <c r="B80" t="s">
        <v>164</v>
      </c>
      <c r="C80" s="43">
        <v>43830</v>
      </c>
    </row>
    <row r="81" spans="2:3" x14ac:dyDescent="0.25">
      <c r="B81" t="s">
        <v>165</v>
      </c>
      <c r="C81">
        <f>DATEDIF(C79,C80,"Y")</f>
        <v>117</v>
      </c>
    </row>
    <row r="82" spans="2:3" x14ac:dyDescent="0.25">
      <c r="B82" t="s">
        <v>166</v>
      </c>
      <c r="C82">
        <f>DATEDIF(C79,C80,"M")</f>
        <v>1409</v>
      </c>
    </row>
    <row r="83" spans="2:3" x14ac:dyDescent="0.25">
      <c r="B83" t="s">
        <v>167</v>
      </c>
      <c r="C83">
        <f>DATEDIF(C79,C80,"D")</f>
        <v>42917</v>
      </c>
    </row>
    <row r="104" spans="2:6" x14ac:dyDescent="0.25">
      <c r="B104" s="33" t="s">
        <v>160</v>
      </c>
    </row>
    <row r="105" spans="2:6" x14ac:dyDescent="0.25">
      <c r="C105" s="29" t="s">
        <v>153</v>
      </c>
      <c r="D105" s="29" t="s">
        <v>154</v>
      </c>
      <c r="E105" s="29" t="s">
        <v>155</v>
      </c>
      <c r="F105" s="29" t="s">
        <v>156</v>
      </c>
    </row>
    <row r="106" spans="2:6" x14ac:dyDescent="0.25">
      <c r="C106" s="9">
        <v>31</v>
      </c>
      <c r="D106" s="9">
        <v>1</v>
      </c>
      <c r="E106" s="9">
        <v>20</v>
      </c>
      <c r="F106" s="43">
        <f>DATE(E106,D106,C106)</f>
        <v>7336</v>
      </c>
    </row>
    <row r="107" spans="2:6" x14ac:dyDescent="0.25">
      <c r="C107" s="9">
        <v>29</v>
      </c>
      <c r="D107" s="9">
        <v>2</v>
      </c>
      <c r="E107" s="9">
        <v>19</v>
      </c>
      <c r="F107" s="43">
        <f t="shared" ref="F107:F108" si="5">DATE(E107,D107,C107)</f>
        <v>7000</v>
      </c>
    </row>
    <row r="108" spans="2:6" x14ac:dyDescent="0.25">
      <c r="C108" s="9">
        <v>10</v>
      </c>
      <c r="D108" s="9">
        <v>5</v>
      </c>
      <c r="E108" s="9">
        <v>18</v>
      </c>
      <c r="F108" s="43">
        <f t="shared" si="5"/>
        <v>6705</v>
      </c>
    </row>
    <row r="109" spans="2:6" x14ac:dyDescent="0.25">
      <c r="C109" s="9"/>
      <c r="D109" s="9"/>
      <c r="E109" s="9"/>
    </row>
    <row r="110" spans="2:6" x14ac:dyDescent="0.25">
      <c r="C110" s="9"/>
      <c r="D110" s="9"/>
      <c r="E110" s="9"/>
    </row>
    <row r="111" spans="2:6" x14ac:dyDescent="0.25">
      <c r="C111" s="9"/>
      <c r="D111" s="9"/>
      <c r="E111" s="9"/>
    </row>
    <row r="112" spans="2:6" x14ac:dyDescent="0.25">
      <c r="C112" s="9"/>
      <c r="D112" s="9"/>
      <c r="E112" s="9"/>
    </row>
    <row r="113" spans="3:5" x14ac:dyDescent="0.25">
      <c r="C113" s="9"/>
      <c r="D113" s="9"/>
      <c r="E113" s="9"/>
    </row>
    <row r="114" spans="3:5" x14ac:dyDescent="0.25">
      <c r="C114" s="9"/>
      <c r="D114" s="9"/>
      <c r="E114" s="9"/>
    </row>
    <row r="115" spans="3:5" x14ac:dyDescent="0.25">
      <c r="C115" s="9"/>
      <c r="D115" s="9"/>
      <c r="E115" s="9"/>
    </row>
    <row r="116" spans="3:5" x14ac:dyDescent="0.25">
      <c r="C116" s="9"/>
      <c r="D116" s="9"/>
      <c r="E116" s="9"/>
    </row>
    <row r="117" spans="3:5" x14ac:dyDescent="0.25">
      <c r="C117" s="9"/>
      <c r="D117" s="9"/>
      <c r="E117" s="9"/>
    </row>
    <row r="118" spans="3:5" x14ac:dyDescent="0.25">
      <c r="C118" s="9"/>
      <c r="D118" s="9"/>
      <c r="E118" s="9"/>
    </row>
    <row r="119" spans="3:5" x14ac:dyDescent="0.25">
      <c r="C119" s="9"/>
      <c r="D119" s="9"/>
      <c r="E119" s="9"/>
    </row>
    <row r="120" spans="3:5" x14ac:dyDescent="0.25">
      <c r="C120" s="9"/>
      <c r="D120" s="9"/>
      <c r="E120" s="9"/>
    </row>
    <row r="121" spans="3:5" x14ac:dyDescent="0.25">
      <c r="C121" s="9"/>
      <c r="D121" s="9"/>
      <c r="E121" s="9"/>
    </row>
    <row r="122" spans="3:5" x14ac:dyDescent="0.25">
      <c r="C122" s="9"/>
      <c r="D122" s="9"/>
      <c r="E122" s="9"/>
    </row>
    <row r="123" spans="3:5" x14ac:dyDescent="0.25">
      <c r="C123" s="9"/>
      <c r="D123" s="9"/>
      <c r="E123" s="9"/>
    </row>
    <row r="124" spans="3:5" x14ac:dyDescent="0.25">
      <c r="C124" s="9"/>
      <c r="D124" s="9"/>
      <c r="E124" s="9"/>
    </row>
    <row r="125" spans="3:5" x14ac:dyDescent="0.25">
      <c r="C125" s="9"/>
      <c r="D125" s="9"/>
      <c r="E125" s="9"/>
    </row>
    <row r="126" spans="3:5" x14ac:dyDescent="0.25">
      <c r="C126" s="9"/>
      <c r="D126" s="9"/>
      <c r="E126" s="9"/>
    </row>
    <row r="131" spans="2:4" x14ac:dyDescent="0.25">
      <c r="B131" s="33" t="s">
        <v>168</v>
      </c>
    </row>
    <row r="132" spans="2:4" x14ac:dyDescent="0.25">
      <c r="C132" s="29" t="s">
        <v>160</v>
      </c>
      <c r="D132" s="29" t="s">
        <v>171</v>
      </c>
    </row>
    <row r="133" spans="2:4" x14ac:dyDescent="0.25">
      <c r="C133" s="53" t="s">
        <v>169</v>
      </c>
      <c r="D133">
        <f>DATEVALUE(C133)</f>
        <v>43830</v>
      </c>
    </row>
    <row r="134" spans="2:4" x14ac:dyDescent="0.25">
      <c r="C134" s="52" t="s">
        <v>170</v>
      </c>
      <c r="D134">
        <f>DATEVALUE(C134)</f>
        <v>40461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FE0AE-3EDC-43DD-A371-8DA813AEB684}">
  <dimension ref="D3:I13"/>
  <sheetViews>
    <sheetView workbookViewId="0">
      <selection activeCell="L23" sqref="L23"/>
    </sheetView>
  </sheetViews>
  <sheetFormatPr defaultRowHeight="15" x14ac:dyDescent="0.25"/>
  <cols>
    <col min="4" max="5" width="10.7109375" style="9" bestFit="1" customWidth="1"/>
    <col min="9" max="9" width="17.42578125" style="9" customWidth="1"/>
  </cols>
  <sheetData>
    <row r="3" spans="4:9" x14ac:dyDescent="0.25">
      <c r="D3" s="29" t="s">
        <v>176</v>
      </c>
      <c r="E3" s="29" t="s">
        <v>175</v>
      </c>
    </row>
    <row r="4" spans="4:9" x14ac:dyDescent="0.25">
      <c r="D4" s="9">
        <v>45</v>
      </c>
      <c r="E4" s="9">
        <v>34</v>
      </c>
      <c r="H4" s="33" t="s">
        <v>177</v>
      </c>
      <c r="I4" s="45">
        <f>CORREL(D4:D13,E4:E13)</f>
        <v>0.33745557313204921</v>
      </c>
    </row>
    <row r="5" spans="4:9" x14ac:dyDescent="0.25">
      <c r="D5" s="9">
        <v>20</v>
      </c>
      <c r="E5" s="9">
        <v>25</v>
      </c>
      <c r="H5" s="33" t="s">
        <v>178</v>
      </c>
      <c r="I5" s="9">
        <f>COVAR(D4:D13,E4:E13)</f>
        <v>17.7</v>
      </c>
    </row>
    <row r="6" spans="4:9" x14ac:dyDescent="0.25">
      <c r="D6" s="9">
        <v>50</v>
      </c>
      <c r="E6" s="9">
        <v>28</v>
      </c>
    </row>
    <row r="7" spans="4:9" x14ac:dyDescent="0.25">
      <c r="D7" s="9">
        <v>38</v>
      </c>
      <c r="E7" s="9">
        <v>35</v>
      </c>
    </row>
    <row r="8" spans="4:9" x14ac:dyDescent="0.25">
      <c r="D8" s="9">
        <v>40</v>
      </c>
      <c r="E8" s="9">
        <v>30</v>
      </c>
    </row>
    <row r="9" spans="4:9" x14ac:dyDescent="0.25">
      <c r="D9" s="9">
        <v>36</v>
      </c>
      <c r="E9" s="9">
        <v>28</v>
      </c>
    </row>
    <row r="10" spans="4:9" x14ac:dyDescent="0.25">
      <c r="D10" s="9">
        <v>22</v>
      </c>
      <c r="E10" s="9">
        <v>32</v>
      </c>
    </row>
    <row r="11" spans="4:9" x14ac:dyDescent="0.25">
      <c r="D11" s="9">
        <v>27</v>
      </c>
      <c r="E11" s="9">
        <v>23</v>
      </c>
    </row>
    <row r="12" spans="4:9" x14ac:dyDescent="0.25">
      <c r="D12" s="9">
        <v>31</v>
      </c>
      <c r="E12" s="9">
        <v>39</v>
      </c>
    </row>
    <row r="13" spans="4:9" x14ac:dyDescent="0.25">
      <c r="D13" s="9">
        <v>43</v>
      </c>
      <c r="E13" s="9">
        <v>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718A-6E13-4CF6-B812-4D62B87F659C}">
  <dimension ref="C2:I19"/>
  <sheetViews>
    <sheetView workbookViewId="0">
      <selection activeCell="I15" sqref="I15"/>
    </sheetView>
  </sheetViews>
  <sheetFormatPr defaultRowHeight="15" x14ac:dyDescent="0.25"/>
  <cols>
    <col min="3" max="5" width="13" customWidth="1"/>
    <col min="8" max="8" width="16.7109375" customWidth="1"/>
    <col min="9" max="9" width="15.140625" customWidth="1"/>
  </cols>
  <sheetData>
    <row r="2" spans="3:9" x14ac:dyDescent="0.25">
      <c r="C2" s="32" t="s">
        <v>124</v>
      </c>
      <c r="D2" s="32" t="s">
        <v>122</v>
      </c>
      <c r="E2" s="32" t="s">
        <v>123</v>
      </c>
    </row>
    <row r="3" spans="3:9" x14ac:dyDescent="0.25">
      <c r="C3" t="s">
        <v>1</v>
      </c>
      <c r="D3">
        <v>1.43</v>
      </c>
      <c r="E3">
        <v>0.78</v>
      </c>
      <c r="H3" s="32" t="s">
        <v>125</v>
      </c>
      <c r="I3" s="29">
        <f>SUMPRODUCT(D3:D19,E3:E19)</f>
        <v>53.224800000000002</v>
      </c>
    </row>
    <row r="4" spans="3:9" x14ac:dyDescent="0.25">
      <c r="C4" t="s">
        <v>2</v>
      </c>
      <c r="D4">
        <v>3.12</v>
      </c>
      <c r="E4">
        <v>2.17</v>
      </c>
    </row>
    <row r="5" spans="3:9" x14ac:dyDescent="0.25">
      <c r="C5" t="s">
        <v>3</v>
      </c>
      <c r="D5">
        <v>1.1599999999999999</v>
      </c>
      <c r="E5">
        <v>0.93</v>
      </c>
    </row>
    <row r="6" spans="3:9" x14ac:dyDescent="0.25">
      <c r="C6" t="s">
        <v>4</v>
      </c>
      <c r="D6">
        <v>2.31</v>
      </c>
      <c r="E6">
        <v>2.67</v>
      </c>
    </row>
    <row r="7" spans="3:9" x14ac:dyDescent="0.25">
      <c r="C7" t="s">
        <v>25</v>
      </c>
      <c r="D7">
        <v>1.17</v>
      </c>
      <c r="E7">
        <v>1.99</v>
      </c>
    </row>
    <row r="8" spans="3:9" x14ac:dyDescent="0.25">
      <c r="C8" t="s">
        <v>26</v>
      </c>
      <c r="D8">
        <v>0.12</v>
      </c>
      <c r="E8">
        <v>0.25</v>
      </c>
    </row>
    <row r="9" spans="3:9" x14ac:dyDescent="0.25">
      <c r="C9" t="s">
        <v>27</v>
      </c>
      <c r="D9">
        <v>1.18</v>
      </c>
      <c r="E9">
        <v>1.96</v>
      </c>
    </row>
    <row r="10" spans="3:9" x14ac:dyDescent="0.25">
      <c r="C10" t="s">
        <v>7</v>
      </c>
      <c r="D10">
        <v>0.65</v>
      </c>
      <c r="E10">
        <v>0.5</v>
      </c>
    </row>
    <row r="11" spans="3:9" x14ac:dyDescent="0.25">
      <c r="C11" t="s">
        <v>8</v>
      </c>
      <c r="D11">
        <v>0.03</v>
      </c>
      <c r="E11">
        <v>0.52</v>
      </c>
    </row>
    <row r="12" spans="3:9" x14ac:dyDescent="0.25">
      <c r="C12" t="s">
        <v>9</v>
      </c>
      <c r="D12">
        <v>1.45</v>
      </c>
      <c r="E12">
        <v>1.62</v>
      </c>
    </row>
    <row r="13" spans="3:9" x14ac:dyDescent="0.25">
      <c r="C13" t="s">
        <v>28</v>
      </c>
      <c r="D13">
        <v>1.22</v>
      </c>
      <c r="E13">
        <v>1.45</v>
      </c>
    </row>
    <row r="14" spans="3:9" x14ac:dyDescent="0.25">
      <c r="C14" t="s">
        <v>10</v>
      </c>
      <c r="D14">
        <v>1.85</v>
      </c>
      <c r="E14">
        <v>1.4</v>
      </c>
    </row>
    <row r="15" spans="3:9" x14ac:dyDescent="0.25">
      <c r="C15" t="s">
        <v>11</v>
      </c>
      <c r="D15">
        <v>1.78</v>
      </c>
      <c r="E15">
        <v>1.89</v>
      </c>
    </row>
    <row r="16" spans="3:9" x14ac:dyDescent="0.25">
      <c r="C16" t="s">
        <v>12</v>
      </c>
      <c r="D16">
        <v>2.39</v>
      </c>
      <c r="E16">
        <v>2.6</v>
      </c>
    </row>
    <row r="17" spans="3:5" x14ac:dyDescent="0.25">
      <c r="C17" t="s">
        <v>29</v>
      </c>
      <c r="D17">
        <v>1.1200000000000001</v>
      </c>
      <c r="E17">
        <v>1.05</v>
      </c>
    </row>
    <row r="18" spans="3:5" x14ac:dyDescent="0.25">
      <c r="C18" t="s">
        <v>0</v>
      </c>
      <c r="D18">
        <v>-0.09</v>
      </c>
      <c r="E18">
        <v>0.7</v>
      </c>
    </row>
    <row r="19" spans="3:5" x14ac:dyDescent="0.25">
      <c r="C19" t="s">
        <v>30</v>
      </c>
      <c r="D19">
        <v>4.32</v>
      </c>
      <c r="E19">
        <v>3.63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0D502-0732-4E38-88AF-16EEDC1B0E32}">
  <dimension ref="C2:L63"/>
  <sheetViews>
    <sheetView tabSelected="1" workbookViewId="0">
      <selection activeCell="C4" sqref="C4"/>
    </sheetView>
  </sheetViews>
  <sheetFormatPr defaultRowHeight="15" x14ac:dyDescent="0.25"/>
  <cols>
    <col min="3" max="3" width="17.42578125" bestFit="1" customWidth="1"/>
    <col min="4" max="4" width="12.140625" bestFit="1" customWidth="1"/>
    <col min="5" max="5" width="11.7109375" customWidth="1"/>
    <col min="10" max="10" width="10.5703125" bestFit="1" customWidth="1"/>
  </cols>
  <sheetData>
    <row r="2" spans="3:12" x14ac:dyDescent="0.25">
      <c r="G2" s="33" t="s">
        <v>119</v>
      </c>
      <c r="H2" s="29" t="s">
        <v>24</v>
      </c>
      <c r="J2" t="s">
        <v>126</v>
      </c>
      <c r="K2" s="33" t="s">
        <v>127</v>
      </c>
      <c r="L2" s="46" t="s">
        <v>128</v>
      </c>
    </row>
    <row r="3" spans="3:12" ht="22.5" x14ac:dyDescent="0.25">
      <c r="C3" s="8" t="s">
        <v>21</v>
      </c>
      <c r="D3" s="8" t="s">
        <v>22</v>
      </c>
      <c r="E3" s="8" t="s">
        <v>23</v>
      </c>
      <c r="G3" s="33" t="s">
        <v>120</v>
      </c>
      <c r="H3" s="29" t="s">
        <v>121</v>
      </c>
      <c r="K3" s="33" t="s">
        <v>130</v>
      </c>
      <c r="L3" s="46" t="s">
        <v>129</v>
      </c>
    </row>
    <row r="4" spans="3:12" x14ac:dyDescent="0.25">
      <c r="C4" t="s">
        <v>1</v>
      </c>
      <c r="D4" s="3" t="s">
        <v>24</v>
      </c>
      <c r="E4" s="9">
        <v>0.78</v>
      </c>
    </row>
    <row r="5" spans="3:12" x14ac:dyDescent="0.25">
      <c r="C5" t="s">
        <v>2</v>
      </c>
      <c r="D5" s="3" t="s">
        <v>24</v>
      </c>
      <c r="E5" s="9">
        <v>2.17</v>
      </c>
    </row>
    <row r="6" spans="3:12" x14ac:dyDescent="0.25">
      <c r="C6" t="s">
        <v>3</v>
      </c>
      <c r="D6" s="3" t="s">
        <v>24</v>
      </c>
      <c r="E6" s="9">
        <v>0.93</v>
      </c>
      <c r="H6" s="8" t="s">
        <v>116</v>
      </c>
      <c r="I6" s="8" t="s">
        <v>117</v>
      </c>
      <c r="J6" s="8" t="s">
        <v>118</v>
      </c>
    </row>
    <row r="7" spans="3:12" x14ac:dyDescent="0.25">
      <c r="C7" t="s">
        <v>4</v>
      </c>
      <c r="D7" s="3" t="s">
        <v>24</v>
      </c>
      <c r="E7" s="9">
        <v>2.67</v>
      </c>
    </row>
    <row r="8" spans="3:12" x14ac:dyDescent="0.25">
      <c r="C8" t="s">
        <v>25</v>
      </c>
      <c r="D8" s="3" t="s">
        <v>24</v>
      </c>
      <c r="E8" s="9">
        <v>1.99</v>
      </c>
      <c r="H8" s="9"/>
      <c r="I8" s="9"/>
      <c r="J8" s="45"/>
    </row>
    <row r="9" spans="3:12" x14ac:dyDescent="0.25">
      <c r="C9" t="s">
        <v>26</v>
      </c>
      <c r="D9" s="3" t="s">
        <v>24</v>
      </c>
      <c r="E9" s="9">
        <v>0.25</v>
      </c>
    </row>
    <row r="10" spans="3:12" x14ac:dyDescent="0.25">
      <c r="C10" t="s">
        <v>27</v>
      </c>
      <c r="D10" s="3" t="s">
        <v>24</v>
      </c>
      <c r="E10" s="9">
        <v>1.96</v>
      </c>
    </row>
    <row r="11" spans="3:12" x14ac:dyDescent="0.25">
      <c r="C11" t="s">
        <v>7</v>
      </c>
      <c r="D11" s="3" t="s">
        <v>24</v>
      </c>
      <c r="E11" s="9">
        <v>0.5</v>
      </c>
    </row>
    <row r="12" spans="3:12" x14ac:dyDescent="0.25">
      <c r="C12" t="s">
        <v>8</v>
      </c>
      <c r="D12" s="3" t="s">
        <v>24</v>
      </c>
      <c r="E12" s="9">
        <v>0.52</v>
      </c>
    </row>
    <row r="13" spans="3:12" x14ac:dyDescent="0.25">
      <c r="C13" t="s">
        <v>9</v>
      </c>
      <c r="D13" s="3" t="s">
        <v>24</v>
      </c>
      <c r="E13" s="9">
        <v>1.62</v>
      </c>
    </row>
    <row r="14" spans="3:12" x14ac:dyDescent="0.25">
      <c r="C14" t="s">
        <v>28</v>
      </c>
      <c r="D14" s="3" t="s">
        <v>24</v>
      </c>
      <c r="E14" s="9">
        <v>1.45</v>
      </c>
    </row>
    <row r="15" spans="3:12" x14ac:dyDescent="0.25">
      <c r="C15" t="s">
        <v>10</v>
      </c>
      <c r="D15" s="3" t="s">
        <v>24</v>
      </c>
      <c r="E15" s="9">
        <v>1.4</v>
      </c>
    </row>
    <row r="16" spans="3:12" x14ac:dyDescent="0.25">
      <c r="C16" t="s">
        <v>11</v>
      </c>
      <c r="D16" s="3" t="s">
        <v>24</v>
      </c>
      <c r="E16" s="9">
        <v>1.89</v>
      </c>
    </row>
    <row r="17" spans="3:5" x14ac:dyDescent="0.25">
      <c r="C17" t="s">
        <v>12</v>
      </c>
      <c r="D17" s="3" t="s">
        <v>24</v>
      </c>
      <c r="E17" s="9">
        <v>2.6</v>
      </c>
    </row>
    <row r="18" spans="3:5" x14ac:dyDescent="0.25">
      <c r="C18" t="s">
        <v>29</v>
      </c>
      <c r="D18" s="3" t="s">
        <v>24</v>
      </c>
      <c r="E18" s="9">
        <v>1.05</v>
      </c>
    </row>
    <row r="19" spans="3:5" x14ac:dyDescent="0.25">
      <c r="C19" t="s">
        <v>0</v>
      </c>
      <c r="D19" s="3" t="s">
        <v>24</v>
      </c>
      <c r="E19" s="9">
        <v>0.7</v>
      </c>
    </row>
    <row r="20" spans="3:5" x14ac:dyDescent="0.25">
      <c r="C20" t="s">
        <v>30</v>
      </c>
      <c r="D20" s="3" t="s">
        <v>24</v>
      </c>
      <c r="E20" s="9">
        <v>3.63</v>
      </c>
    </row>
    <row r="21" spans="3:5" x14ac:dyDescent="0.25">
      <c r="C21" t="s">
        <v>31</v>
      </c>
      <c r="D21" s="3" t="s">
        <v>32</v>
      </c>
      <c r="E21" s="9">
        <v>0.93</v>
      </c>
    </row>
    <row r="22" spans="3:5" x14ac:dyDescent="0.25">
      <c r="C22" t="s">
        <v>33</v>
      </c>
      <c r="D22" s="3" t="s">
        <v>32</v>
      </c>
      <c r="E22" s="9">
        <v>1.99</v>
      </c>
    </row>
    <row r="23" spans="3:5" x14ac:dyDescent="0.25">
      <c r="C23" t="s">
        <v>34</v>
      </c>
      <c r="D23" s="3" t="s">
        <v>32</v>
      </c>
      <c r="E23" s="9">
        <v>2.08</v>
      </c>
    </row>
    <row r="24" spans="3:5" x14ac:dyDescent="0.25">
      <c r="C24" t="s">
        <v>35</v>
      </c>
      <c r="D24" s="3" t="s">
        <v>32</v>
      </c>
      <c r="E24" s="9">
        <v>1.5</v>
      </c>
    </row>
    <row r="25" spans="3:5" x14ac:dyDescent="0.25">
      <c r="C25" t="s">
        <v>36</v>
      </c>
      <c r="D25" s="3" t="s">
        <v>32</v>
      </c>
      <c r="E25" s="9">
        <v>1.32</v>
      </c>
    </row>
    <row r="26" spans="3:5" x14ac:dyDescent="0.25">
      <c r="C26" t="s">
        <v>37</v>
      </c>
      <c r="D26" s="3" t="s">
        <v>32</v>
      </c>
      <c r="E26" s="9">
        <v>0.62</v>
      </c>
    </row>
    <row r="27" spans="3:5" x14ac:dyDescent="0.25">
      <c r="C27" t="s">
        <v>38</v>
      </c>
      <c r="D27" s="3" t="s">
        <v>32</v>
      </c>
      <c r="E27" s="9">
        <v>1.35</v>
      </c>
    </row>
    <row r="28" spans="3:5" x14ac:dyDescent="0.25">
      <c r="C28" t="s">
        <v>39</v>
      </c>
      <c r="D28" s="3" t="s">
        <v>40</v>
      </c>
      <c r="E28" s="9">
        <v>0.94</v>
      </c>
    </row>
    <row r="29" spans="3:5" x14ac:dyDescent="0.25">
      <c r="C29" t="s">
        <v>41</v>
      </c>
      <c r="D29" s="3" t="s">
        <v>40</v>
      </c>
      <c r="E29" s="9">
        <v>0.98</v>
      </c>
    </row>
    <row r="30" spans="3:5" x14ac:dyDescent="0.25">
      <c r="C30" t="s">
        <v>42</v>
      </c>
      <c r="D30" s="3" t="s">
        <v>40</v>
      </c>
      <c r="E30" s="9">
        <v>1.18</v>
      </c>
    </row>
    <row r="31" spans="3:5" x14ac:dyDescent="0.25">
      <c r="C31" t="s">
        <v>43</v>
      </c>
      <c r="D31" s="3" t="s">
        <v>40</v>
      </c>
      <c r="E31" s="9">
        <v>1.28</v>
      </c>
    </row>
    <row r="32" spans="3:5" x14ac:dyDescent="0.25">
      <c r="C32" t="s">
        <v>44</v>
      </c>
      <c r="D32" s="3" t="s">
        <v>45</v>
      </c>
      <c r="E32" s="9">
        <v>0.3</v>
      </c>
    </row>
    <row r="33" spans="3:5" x14ac:dyDescent="0.25">
      <c r="C33" t="s">
        <v>46</v>
      </c>
      <c r="D33" s="3" t="s">
        <v>45</v>
      </c>
      <c r="E33" s="9">
        <v>1.24</v>
      </c>
    </row>
    <row r="34" spans="3:5" x14ac:dyDescent="0.25">
      <c r="C34" t="s">
        <v>47</v>
      </c>
      <c r="D34" s="3" t="s">
        <v>45</v>
      </c>
      <c r="E34" s="9">
        <v>1.41</v>
      </c>
    </row>
    <row r="35" spans="3:5" x14ac:dyDescent="0.25">
      <c r="C35" t="s">
        <v>48</v>
      </c>
      <c r="D35" s="3" t="s">
        <v>45</v>
      </c>
      <c r="E35" s="9">
        <v>1.38</v>
      </c>
    </row>
    <row r="36" spans="3:5" x14ac:dyDescent="0.25">
      <c r="C36" t="s">
        <v>49</v>
      </c>
      <c r="D36" s="3" t="s">
        <v>45</v>
      </c>
      <c r="E36" s="9">
        <v>1.59</v>
      </c>
    </row>
    <row r="37" spans="3:5" x14ac:dyDescent="0.25">
      <c r="C37" t="s">
        <v>50</v>
      </c>
      <c r="D37" s="3" t="s">
        <v>51</v>
      </c>
      <c r="E37" s="9">
        <v>1.38</v>
      </c>
    </row>
    <row r="38" spans="3:5" x14ac:dyDescent="0.25">
      <c r="C38" t="s">
        <v>52</v>
      </c>
      <c r="D38" s="3" t="s">
        <v>51</v>
      </c>
      <c r="E38" s="9">
        <v>2.06</v>
      </c>
    </row>
    <row r="39" spans="3:5" x14ac:dyDescent="0.25">
      <c r="C39" t="s">
        <v>53</v>
      </c>
      <c r="D39" s="3" t="s">
        <v>51</v>
      </c>
      <c r="E39" s="9">
        <v>2.57</v>
      </c>
    </row>
    <row r="40" spans="3:5" x14ac:dyDescent="0.25">
      <c r="C40" t="s">
        <v>54</v>
      </c>
      <c r="D40" s="3" t="s">
        <v>51</v>
      </c>
      <c r="E40" s="9">
        <v>1.71</v>
      </c>
    </row>
    <row r="41" spans="3:5" x14ac:dyDescent="0.25">
      <c r="C41" t="s">
        <v>55</v>
      </c>
      <c r="D41" s="3" t="s">
        <v>51</v>
      </c>
      <c r="E41" s="9">
        <v>2.04</v>
      </c>
    </row>
    <row r="42" spans="3:5" x14ac:dyDescent="0.25">
      <c r="C42" t="s">
        <v>56</v>
      </c>
      <c r="D42" s="3" t="s">
        <v>51</v>
      </c>
      <c r="E42" s="9">
        <v>2.86</v>
      </c>
    </row>
    <row r="43" spans="3:5" x14ac:dyDescent="0.25">
      <c r="C43" t="s">
        <v>57</v>
      </c>
      <c r="D43" s="3" t="s">
        <v>51</v>
      </c>
      <c r="E43" s="9">
        <v>1.62</v>
      </c>
    </row>
    <row r="44" spans="3:5" x14ac:dyDescent="0.25">
      <c r="C44" t="s">
        <v>58</v>
      </c>
      <c r="D44" s="3" t="s">
        <v>51</v>
      </c>
      <c r="E44" s="9">
        <v>2.0499999999999998</v>
      </c>
    </row>
    <row r="45" spans="3:5" x14ac:dyDescent="0.25">
      <c r="C45" t="s">
        <v>59</v>
      </c>
      <c r="D45" s="3" t="s">
        <v>51</v>
      </c>
      <c r="E45" s="9">
        <v>1.2</v>
      </c>
    </row>
    <row r="46" spans="3:5" x14ac:dyDescent="0.25">
      <c r="C46" t="s">
        <v>60</v>
      </c>
      <c r="D46" s="3" t="s">
        <v>61</v>
      </c>
      <c r="E46" s="9">
        <v>2.2999999999999998</v>
      </c>
    </row>
    <row r="47" spans="3:5" x14ac:dyDescent="0.25">
      <c r="C47" t="s">
        <v>62</v>
      </c>
      <c r="D47" s="3" t="s">
        <v>61</v>
      </c>
      <c r="E47" s="9">
        <v>3.86</v>
      </c>
    </row>
    <row r="48" spans="3:5" x14ac:dyDescent="0.25">
      <c r="C48" t="s">
        <v>63</v>
      </c>
      <c r="D48" s="3" t="s">
        <v>61</v>
      </c>
      <c r="E48" s="9">
        <v>2.89</v>
      </c>
    </row>
    <row r="49" spans="3:5" x14ac:dyDescent="0.25">
      <c r="C49" t="s">
        <v>5</v>
      </c>
      <c r="D49" s="3" t="s">
        <v>61</v>
      </c>
      <c r="E49" s="9">
        <v>1.48</v>
      </c>
    </row>
    <row r="50" spans="3:5" x14ac:dyDescent="0.25">
      <c r="C50" t="s">
        <v>64</v>
      </c>
      <c r="D50" s="3" t="s">
        <v>61</v>
      </c>
      <c r="E50" s="9">
        <v>2.02</v>
      </c>
    </row>
    <row r="51" spans="3:5" x14ac:dyDescent="0.25">
      <c r="C51" t="s">
        <v>65</v>
      </c>
      <c r="D51" s="3" t="s">
        <v>61</v>
      </c>
      <c r="E51" s="9">
        <v>3.5</v>
      </c>
    </row>
    <row r="52" spans="3:5" x14ac:dyDescent="0.25">
      <c r="C52" t="s">
        <v>66</v>
      </c>
      <c r="D52" s="3" t="s">
        <v>67</v>
      </c>
      <c r="E52" s="9">
        <v>0.5</v>
      </c>
    </row>
    <row r="53" spans="3:5" x14ac:dyDescent="0.25">
      <c r="C53" t="s">
        <v>68</v>
      </c>
      <c r="D53" s="3" t="s">
        <v>67</v>
      </c>
      <c r="E53" s="9">
        <v>1.64</v>
      </c>
    </row>
    <row r="54" spans="3:5" x14ac:dyDescent="0.25">
      <c r="C54" t="s">
        <v>69</v>
      </c>
      <c r="D54" s="3" t="s">
        <v>67</v>
      </c>
      <c r="E54" s="9">
        <v>1.41</v>
      </c>
    </row>
    <row r="55" spans="3:5" x14ac:dyDescent="0.25">
      <c r="C55" t="s">
        <v>70</v>
      </c>
      <c r="D55" s="3" t="s">
        <v>67</v>
      </c>
      <c r="E55" s="9">
        <v>2.38</v>
      </c>
    </row>
    <row r="56" spans="3:5" x14ac:dyDescent="0.25">
      <c r="C56" t="s">
        <v>71</v>
      </c>
      <c r="D56" s="3" t="s">
        <v>67</v>
      </c>
      <c r="E56" s="9">
        <v>3.02</v>
      </c>
    </row>
    <row r="57" spans="3:5" x14ac:dyDescent="0.25">
      <c r="C57" t="s">
        <v>72</v>
      </c>
      <c r="D57" s="3" t="s">
        <v>67</v>
      </c>
      <c r="E57" s="9">
        <v>0.67</v>
      </c>
    </row>
    <row r="58" spans="3:5" x14ac:dyDescent="0.25">
      <c r="C58" t="s">
        <v>73</v>
      </c>
      <c r="D58" s="3" t="s">
        <v>74</v>
      </c>
      <c r="E58" s="9">
        <v>1.23</v>
      </c>
    </row>
    <row r="59" spans="3:5" x14ac:dyDescent="0.25">
      <c r="C59" t="s">
        <v>75</v>
      </c>
      <c r="D59" s="3" t="s">
        <v>74</v>
      </c>
      <c r="E59" s="9">
        <v>1.42</v>
      </c>
    </row>
    <row r="60" spans="3:5" x14ac:dyDescent="0.25">
      <c r="C60" t="s">
        <v>76</v>
      </c>
      <c r="D60" s="3" t="s">
        <v>74</v>
      </c>
      <c r="E60" s="9">
        <v>1.52</v>
      </c>
    </row>
    <row r="61" spans="3:5" x14ac:dyDescent="0.25">
      <c r="C61" t="s">
        <v>77</v>
      </c>
      <c r="D61" s="3" t="s">
        <v>74</v>
      </c>
      <c r="E61" s="9">
        <v>1.27</v>
      </c>
    </row>
    <row r="62" spans="3:5" x14ac:dyDescent="0.25">
      <c r="C62" t="s">
        <v>78</v>
      </c>
      <c r="D62" s="3" t="s">
        <v>74</v>
      </c>
      <c r="E62" s="9">
        <v>1.53</v>
      </c>
    </row>
    <row r="63" spans="3:5" x14ac:dyDescent="0.25">
      <c r="C63" t="s">
        <v>79</v>
      </c>
      <c r="D63" s="3" t="s">
        <v>74</v>
      </c>
      <c r="E63" s="9">
        <v>1.31</v>
      </c>
    </row>
  </sheetData>
  <conditionalFormatting sqref="H6:J6">
    <cfRule type="duplicateValues" dxfId="4" priority="1"/>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45ED-D62B-4BF2-B61C-A30CF7D7B9AB}">
  <dimension ref="C3:L64"/>
  <sheetViews>
    <sheetView zoomScaleNormal="100" workbookViewId="0">
      <pane ySplit="4" topLeftCell="A18" activePane="bottomLeft" state="frozen"/>
      <selection activeCell="N13" sqref="N13"/>
      <selection pane="bottomLeft" activeCell="N13" sqref="N13"/>
    </sheetView>
  </sheetViews>
  <sheetFormatPr defaultRowHeight="15" x14ac:dyDescent="0.25"/>
  <cols>
    <col min="3" max="3" width="17.42578125" bestFit="1" customWidth="1"/>
    <col min="4" max="4" width="12.140625" bestFit="1" customWidth="1"/>
    <col min="5" max="5" width="11.7109375" customWidth="1"/>
    <col min="6" max="6" width="11.140625" style="9" customWidth="1"/>
    <col min="7" max="7" width="9" customWidth="1"/>
    <col min="8" max="8" width="20" customWidth="1"/>
    <col min="9" max="9" width="25.28515625" customWidth="1"/>
    <col min="10" max="10" width="9" customWidth="1"/>
  </cols>
  <sheetData>
    <row r="3" spans="3:12" ht="22.5" x14ac:dyDescent="0.25">
      <c r="G3" s="33"/>
      <c r="H3" s="8" t="s">
        <v>173</v>
      </c>
      <c r="I3" s="58">
        <f>LARGE(E5:E64,10)</f>
        <v>2.38</v>
      </c>
    </row>
    <row r="4" spans="3:12" ht="22.5" x14ac:dyDescent="0.25">
      <c r="C4" s="8" t="s">
        <v>21</v>
      </c>
      <c r="D4" s="8" t="s">
        <v>22</v>
      </c>
      <c r="E4" s="8" t="s">
        <v>23</v>
      </c>
      <c r="F4" s="8" t="s">
        <v>172</v>
      </c>
      <c r="H4" s="8" t="s">
        <v>174</v>
      </c>
      <c r="I4" s="58">
        <f>SMALL(E5:E64,10)</f>
        <v>0.93</v>
      </c>
      <c r="K4" s="29"/>
      <c r="L4" s="57"/>
    </row>
    <row r="5" spans="3:12" x14ac:dyDescent="0.25">
      <c r="C5" t="s">
        <v>62</v>
      </c>
      <c r="D5" s="3" t="s">
        <v>61</v>
      </c>
      <c r="E5" s="9">
        <v>3.86</v>
      </c>
      <c r="F5" s="9">
        <f>RANK(E5,$E$5:$E$64,0)</f>
        <v>1</v>
      </c>
    </row>
    <row r="6" spans="3:12" x14ac:dyDescent="0.25">
      <c r="C6" t="s">
        <v>30</v>
      </c>
      <c r="D6" s="3" t="s">
        <v>24</v>
      </c>
      <c r="E6" s="9">
        <v>3.63</v>
      </c>
      <c r="F6" s="9">
        <f t="shared" ref="F6:F64" si="0">RANK(E6,$E$5:$E$64,0)</f>
        <v>2</v>
      </c>
      <c r="I6" s="8"/>
    </row>
    <row r="7" spans="3:12" x14ac:dyDescent="0.25">
      <c r="C7" t="s">
        <v>65</v>
      </c>
      <c r="D7" s="3" t="s">
        <v>61</v>
      </c>
      <c r="E7" s="9">
        <v>3.5</v>
      </c>
      <c r="F7" s="9">
        <f t="shared" si="0"/>
        <v>3</v>
      </c>
      <c r="I7" s="8"/>
      <c r="J7" s="8"/>
    </row>
    <row r="8" spans="3:12" x14ac:dyDescent="0.25">
      <c r="C8" t="s">
        <v>71</v>
      </c>
      <c r="D8" s="3" t="s">
        <v>67</v>
      </c>
      <c r="E8" s="9">
        <v>3.02</v>
      </c>
      <c r="F8" s="9">
        <f t="shared" si="0"/>
        <v>4</v>
      </c>
      <c r="H8" s="55"/>
      <c r="I8" s="56"/>
    </row>
    <row r="9" spans="3:12" x14ac:dyDescent="0.25">
      <c r="C9" t="s">
        <v>63</v>
      </c>
      <c r="D9" s="3" t="s">
        <v>61</v>
      </c>
      <c r="E9" s="9">
        <v>2.89</v>
      </c>
      <c r="F9" s="9">
        <f t="shared" si="0"/>
        <v>5</v>
      </c>
      <c r="J9" s="45"/>
    </row>
    <row r="10" spans="3:12" x14ac:dyDescent="0.25">
      <c r="C10" t="s">
        <v>56</v>
      </c>
      <c r="D10" s="3" t="s">
        <v>51</v>
      </c>
      <c r="E10" s="9">
        <v>2.86</v>
      </c>
      <c r="F10" s="9">
        <f t="shared" si="0"/>
        <v>6</v>
      </c>
    </row>
    <row r="11" spans="3:12" x14ac:dyDescent="0.25">
      <c r="C11" t="s">
        <v>4</v>
      </c>
      <c r="D11" s="3" t="s">
        <v>24</v>
      </c>
      <c r="E11" s="9">
        <v>2.67</v>
      </c>
      <c r="F11" s="9">
        <f t="shared" si="0"/>
        <v>7</v>
      </c>
    </row>
    <row r="12" spans="3:12" x14ac:dyDescent="0.25">
      <c r="C12" t="s">
        <v>12</v>
      </c>
      <c r="D12" s="3" t="s">
        <v>24</v>
      </c>
      <c r="E12" s="9">
        <v>2.6</v>
      </c>
      <c r="F12" s="9">
        <f t="shared" si="0"/>
        <v>8</v>
      </c>
    </row>
    <row r="13" spans="3:12" x14ac:dyDescent="0.25">
      <c r="C13" t="s">
        <v>53</v>
      </c>
      <c r="D13" s="3" t="s">
        <v>51</v>
      </c>
      <c r="E13" s="9">
        <v>2.57</v>
      </c>
      <c r="F13" s="9">
        <f t="shared" si="0"/>
        <v>9</v>
      </c>
    </row>
    <row r="14" spans="3:12" x14ac:dyDescent="0.25">
      <c r="C14" t="s">
        <v>70</v>
      </c>
      <c r="D14" s="3" t="s">
        <v>67</v>
      </c>
      <c r="E14" s="9">
        <v>2.38</v>
      </c>
      <c r="F14" s="9">
        <f t="shared" si="0"/>
        <v>10</v>
      </c>
    </row>
    <row r="15" spans="3:12" x14ac:dyDescent="0.25">
      <c r="C15" t="s">
        <v>60</v>
      </c>
      <c r="D15" s="3" t="s">
        <v>61</v>
      </c>
      <c r="E15" s="9">
        <v>2.2999999999999998</v>
      </c>
      <c r="F15" s="9">
        <f t="shared" si="0"/>
        <v>11</v>
      </c>
    </row>
    <row r="16" spans="3:12" x14ac:dyDescent="0.25">
      <c r="C16" t="s">
        <v>2</v>
      </c>
      <c r="D16" s="3" t="s">
        <v>24</v>
      </c>
      <c r="E16" s="9">
        <v>2.17</v>
      </c>
      <c r="F16" s="9">
        <f t="shared" si="0"/>
        <v>12</v>
      </c>
    </row>
    <row r="17" spans="3:6" x14ac:dyDescent="0.25">
      <c r="C17" t="s">
        <v>34</v>
      </c>
      <c r="D17" s="3" t="s">
        <v>32</v>
      </c>
      <c r="E17" s="9">
        <v>2.08</v>
      </c>
      <c r="F17" s="9">
        <f t="shared" si="0"/>
        <v>13</v>
      </c>
    </row>
    <row r="18" spans="3:6" x14ac:dyDescent="0.25">
      <c r="C18" t="s">
        <v>52</v>
      </c>
      <c r="D18" s="3" t="s">
        <v>51</v>
      </c>
      <c r="E18" s="9">
        <v>2.06</v>
      </c>
      <c r="F18" s="9">
        <f t="shared" si="0"/>
        <v>14</v>
      </c>
    </row>
    <row r="19" spans="3:6" x14ac:dyDescent="0.25">
      <c r="C19" t="s">
        <v>58</v>
      </c>
      <c r="D19" s="3" t="s">
        <v>51</v>
      </c>
      <c r="E19" s="9">
        <v>2.0499999999999998</v>
      </c>
      <c r="F19" s="9">
        <f t="shared" si="0"/>
        <v>15</v>
      </c>
    </row>
    <row r="20" spans="3:6" x14ac:dyDescent="0.25">
      <c r="C20" t="s">
        <v>55</v>
      </c>
      <c r="D20" s="3" t="s">
        <v>51</v>
      </c>
      <c r="E20" s="9">
        <v>2.04</v>
      </c>
      <c r="F20" s="9">
        <f t="shared" si="0"/>
        <v>16</v>
      </c>
    </row>
    <row r="21" spans="3:6" x14ac:dyDescent="0.25">
      <c r="C21" t="s">
        <v>64</v>
      </c>
      <c r="D21" s="3" t="s">
        <v>61</v>
      </c>
      <c r="E21" s="9">
        <v>2.02</v>
      </c>
      <c r="F21" s="9">
        <f t="shared" si="0"/>
        <v>17</v>
      </c>
    </row>
    <row r="22" spans="3:6" x14ac:dyDescent="0.25">
      <c r="C22" t="s">
        <v>25</v>
      </c>
      <c r="D22" s="3" t="s">
        <v>24</v>
      </c>
      <c r="E22" s="9">
        <v>1.99</v>
      </c>
      <c r="F22" s="9">
        <f t="shared" si="0"/>
        <v>18</v>
      </c>
    </row>
    <row r="23" spans="3:6" x14ac:dyDescent="0.25">
      <c r="C23" t="s">
        <v>33</v>
      </c>
      <c r="D23" s="3" t="s">
        <v>32</v>
      </c>
      <c r="E23" s="9">
        <v>1.99</v>
      </c>
      <c r="F23" s="9">
        <f t="shared" si="0"/>
        <v>18</v>
      </c>
    </row>
    <row r="24" spans="3:6" x14ac:dyDescent="0.25">
      <c r="C24" t="s">
        <v>27</v>
      </c>
      <c r="D24" s="3" t="s">
        <v>24</v>
      </c>
      <c r="E24" s="9">
        <v>1.96</v>
      </c>
      <c r="F24" s="9">
        <f t="shared" si="0"/>
        <v>20</v>
      </c>
    </row>
    <row r="25" spans="3:6" x14ac:dyDescent="0.25">
      <c r="C25" t="s">
        <v>11</v>
      </c>
      <c r="D25" s="3" t="s">
        <v>24</v>
      </c>
      <c r="E25" s="9">
        <v>1.89</v>
      </c>
      <c r="F25" s="9">
        <f t="shared" si="0"/>
        <v>21</v>
      </c>
    </row>
    <row r="26" spans="3:6" x14ac:dyDescent="0.25">
      <c r="C26" t="s">
        <v>54</v>
      </c>
      <c r="D26" s="3" t="s">
        <v>51</v>
      </c>
      <c r="E26" s="9">
        <v>1.71</v>
      </c>
      <c r="F26" s="9">
        <f t="shared" si="0"/>
        <v>22</v>
      </c>
    </row>
    <row r="27" spans="3:6" x14ac:dyDescent="0.25">
      <c r="C27" t="s">
        <v>68</v>
      </c>
      <c r="D27" s="3" t="s">
        <v>67</v>
      </c>
      <c r="E27" s="9">
        <v>1.64</v>
      </c>
      <c r="F27" s="9">
        <f t="shared" si="0"/>
        <v>23</v>
      </c>
    </row>
    <row r="28" spans="3:6" x14ac:dyDescent="0.25">
      <c r="C28" t="s">
        <v>9</v>
      </c>
      <c r="D28" s="3" t="s">
        <v>24</v>
      </c>
      <c r="E28" s="9">
        <v>1.62</v>
      </c>
      <c r="F28" s="9">
        <f t="shared" si="0"/>
        <v>24</v>
      </c>
    </row>
    <row r="29" spans="3:6" x14ac:dyDescent="0.25">
      <c r="C29" t="s">
        <v>57</v>
      </c>
      <c r="D29" s="3" t="s">
        <v>51</v>
      </c>
      <c r="E29" s="9">
        <v>1.62</v>
      </c>
      <c r="F29" s="9">
        <f t="shared" si="0"/>
        <v>24</v>
      </c>
    </row>
    <row r="30" spans="3:6" x14ac:dyDescent="0.25">
      <c r="C30" t="s">
        <v>49</v>
      </c>
      <c r="D30" s="3" t="s">
        <v>45</v>
      </c>
      <c r="E30" s="9">
        <v>1.59</v>
      </c>
      <c r="F30" s="9">
        <f t="shared" si="0"/>
        <v>26</v>
      </c>
    </row>
    <row r="31" spans="3:6" x14ac:dyDescent="0.25">
      <c r="C31" t="s">
        <v>78</v>
      </c>
      <c r="D31" s="3" t="s">
        <v>74</v>
      </c>
      <c r="E31" s="9">
        <v>1.53</v>
      </c>
      <c r="F31" s="9">
        <f t="shared" si="0"/>
        <v>27</v>
      </c>
    </row>
    <row r="32" spans="3:6" x14ac:dyDescent="0.25">
      <c r="C32" t="s">
        <v>76</v>
      </c>
      <c r="D32" s="3" t="s">
        <v>74</v>
      </c>
      <c r="E32" s="9">
        <v>1.52</v>
      </c>
      <c r="F32" s="9">
        <f t="shared" si="0"/>
        <v>28</v>
      </c>
    </row>
    <row r="33" spans="3:6" x14ac:dyDescent="0.25">
      <c r="C33" t="s">
        <v>35</v>
      </c>
      <c r="D33" s="3" t="s">
        <v>32</v>
      </c>
      <c r="E33" s="9">
        <v>1.5</v>
      </c>
      <c r="F33" s="9">
        <f t="shared" si="0"/>
        <v>29</v>
      </c>
    </row>
    <row r="34" spans="3:6" x14ac:dyDescent="0.25">
      <c r="C34" t="s">
        <v>5</v>
      </c>
      <c r="D34" s="3" t="s">
        <v>61</v>
      </c>
      <c r="E34" s="9">
        <v>1.48</v>
      </c>
      <c r="F34" s="9">
        <f t="shared" si="0"/>
        <v>30</v>
      </c>
    </row>
    <row r="35" spans="3:6" x14ac:dyDescent="0.25">
      <c r="C35" t="s">
        <v>28</v>
      </c>
      <c r="D35" s="3" t="s">
        <v>24</v>
      </c>
      <c r="E35" s="9">
        <v>1.45</v>
      </c>
      <c r="F35" s="9">
        <f t="shared" si="0"/>
        <v>31</v>
      </c>
    </row>
    <row r="36" spans="3:6" x14ac:dyDescent="0.25">
      <c r="C36" t="s">
        <v>75</v>
      </c>
      <c r="D36" s="3" t="s">
        <v>74</v>
      </c>
      <c r="E36" s="9">
        <v>1.42</v>
      </c>
      <c r="F36" s="9">
        <f t="shared" si="0"/>
        <v>32</v>
      </c>
    </row>
    <row r="37" spans="3:6" x14ac:dyDescent="0.25">
      <c r="C37" t="s">
        <v>47</v>
      </c>
      <c r="D37" s="3" t="s">
        <v>45</v>
      </c>
      <c r="E37" s="9">
        <v>1.41</v>
      </c>
      <c r="F37" s="9">
        <f t="shared" si="0"/>
        <v>33</v>
      </c>
    </row>
    <row r="38" spans="3:6" x14ac:dyDescent="0.25">
      <c r="C38" t="s">
        <v>69</v>
      </c>
      <c r="D38" s="3" t="s">
        <v>67</v>
      </c>
      <c r="E38" s="9">
        <v>1.41</v>
      </c>
      <c r="F38" s="9">
        <f t="shared" si="0"/>
        <v>33</v>
      </c>
    </row>
    <row r="39" spans="3:6" x14ac:dyDescent="0.25">
      <c r="C39" t="s">
        <v>10</v>
      </c>
      <c r="D39" s="3" t="s">
        <v>24</v>
      </c>
      <c r="E39" s="9">
        <v>1.4</v>
      </c>
      <c r="F39" s="9">
        <f t="shared" si="0"/>
        <v>35</v>
      </c>
    </row>
    <row r="40" spans="3:6" x14ac:dyDescent="0.25">
      <c r="C40" t="s">
        <v>48</v>
      </c>
      <c r="D40" s="3" t="s">
        <v>45</v>
      </c>
      <c r="E40" s="9">
        <v>1.38</v>
      </c>
      <c r="F40" s="9">
        <f t="shared" si="0"/>
        <v>36</v>
      </c>
    </row>
    <row r="41" spans="3:6" x14ac:dyDescent="0.25">
      <c r="C41" t="s">
        <v>50</v>
      </c>
      <c r="D41" s="3" t="s">
        <v>51</v>
      </c>
      <c r="E41" s="9">
        <v>1.38</v>
      </c>
      <c r="F41" s="9">
        <f t="shared" si="0"/>
        <v>36</v>
      </c>
    </row>
    <row r="42" spans="3:6" x14ac:dyDescent="0.25">
      <c r="C42" t="s">
        <v>38</v>
      </c>
      <c r="D42" s="3" t="s">
        <v>32</v>
      </c>
      <c r="E42" s="9">
        <v>1.35</v>
      </c>
      <c r="F42" s="9">
        <f t="shared" si="0"/>
        <v>38</v>
      </c>
    </row>
    <row r="43" spans="3:6" x14ac:dyDescent="0.25">
      <c r="C43" t="s">
        <v>36</v>
      </c>
      <c r="D43" s="3" t="s">
        <v>32</v>
      </c>
      <c r="E43" s="9">
        <v>1.32</v>
      </c>
      <c r="F43" s="9">
        <f t="shared" si="0"/>
        <v>39</v>
      </c>
    </row>
    <row r="44" spans="3:6" x14ac:dyDescent="0.25">
      <c r="C44" t="s">
        <v>79</v>
      </c>
      <c r="D44" s="3" t="s">
        <v>74</v>
      </c>
      <c r="E44" s="9">
        <v>1.31</v>
      </c>
      <c r="F44" s="9">
        <f t="shared" si="0"/>
        <v>40</v>
      </c>
    </row>
    <row r="45" spans="3:6" x14ac:dyDescent="0.25">
      <c r="C45" t="s">
        <v>43</v>
      </c>
      <c r="D45" s="3" t="s">
        <v>40</v>
      </c>
      <c r="E45" s="9">
        <v>1.28</v>
      </c>
      <c r="F45" s="9">
        <f t="shared" si="0"/>
        <v>41</v>
      </c>
    </row>
    <row r="46" spans="3:6" x14ac:dyDescent="0.25">
      <c r="C46" t="s">
        <v>77</v>
      </c>
      <c r="D46" s="3" t="s">
        <v>74</v>
      </c>
      <c r="E46" s="9">
        <v>1.27</v>
      </c>
      <c r="F46" s="9">
        <f t="shared" si="0"/>
        <v>42</v>
      </c>
    </row>
    <row r="47" spans="3:6" x14ac:dyDescent="0.25">
      <c r="C47" t="s">
        <v>46</v>
      </c>
      <c r="D47" s="3" t="s">
        <v>45</v>
      </c>
      <c r="E47" s="9">
        <v>1.24</v>
      </c>
      <c r="F47" s="9">
        <f t="shared" si="0"/>
        <v>43</v>
      </c>
    </row>
    <row r="48" spans="3:6" x14ac:dyDescent="0.25">
      <c r="C48" t="s">
        <v>73</v>
      </c>
      <c r="D48" s="3" t="s">
        <v>74</v>
      </c>
      <c r="E48" s="9">
        <v>1.23</v>
      </c>
      <c r="F48" s="9">
        <f t="shared" si="0"/>
        <v>44</v>
      </c>
    </row>
    <row r="49" spans="3:6" x14ac:dyDescent="0.25">
      <c r="C49" t="s">
        <v>59</v>
      </c>
      <c r="D49" s="3" t="s">
        <v>51</v>
      </c>
      <c r="E49" s="9">
        <v>1.2</v>
      </c>
      <c r="F49" s="9">
        <f t="shared" si="0"/>
        <v>45</v>
      </c>
    </row>
    <row r="50" spans="3:6" x14ac:dyDescent="0.25">
      <c r="C50" t="s">
        <v>42</v>
      </c>
      <c r="D50" s="3" t="s">
        <v>40</v>
      </c>
      <c r="E50" s="9">
        <v>1.18</v>
      </c>
      <c r="F50" s="9">
        <f t="shared" si="0"/>
        <v>46</v>
      </c>
    </row>
    <row r="51" spans="3:6" x14ac:dyDescent="0.25">
      <c r="C51" t="s">
        <v>29</v>
      </c>
      <c r="D51" s="3" t="s">
        <v>24</v>
      </c>
      <c r="E51" s="9">
        <v>1.05</v>
      </c>
      <c r="F51" s="9">
        <f t="shared" si="0"/>
        <v>47</v>
      </c>
    </row>
    <row r="52" spans="3:6" x14ac:dyDescent="0.25">
      <c r="C52" t="s">
        <v>41</v>
      </c>
      <c r="D52" s="3" t="s">
        <v>40</v>
      </c>
      <c r="E52" s="9">
        <v>0.98</v>
      </c>
      <c r="F52" s="9">
        <f t="shared" si="0"/>
        <v>48</v>
      </c>
    </row>
    <row r="53" spans="3:6" x14ac:dyDescent="0.25">
      <c r="C53" t="s">
        <v>39</v>
      </c>
      <c r="D53" s="3" t="s">
        <v>40</v>
      </c>
      <c r="E53" s="9">
        <v>0.94</v>
      </c>
      <c r="F53" s="9">
        <f t="shared" si="0"/>
        <v>49</v>
      </c>
    </row>
    <row r="54" spans="3:6" x14ac:dyDescent="0.25">
      <c r="C54" t="s">
        <v>3</v>
      </c>
      <c r="D54" s="3" t="s">
        <v>24</v>
      </c>
      <c r="E54" s="9">
        <v>0.93</v>
      </c>
      <c r="F54" s="9">
        <f t="shared" si="0"/>
        <v>50</v>
      </c>
    </row>
    <row r="55" spans="3:6" x14ac:dyDescent="0.25">
      <c r="C55" t="s">
        <v>31</v>
      </c>
      <c r="D55" s="3" t="s">
        <v>32</v>
      </c>
      <c r="E55" s="9">
        <v>0.93</v>
      </c>
      <c r="F55" s="9">
        <f t="shared" si="0"/>
        <v>50</v>
      </c>
    </row>
    <row r="56" spans="3:6" x14ac:dyDescent="0.25">
      <c r="C56" t="s">
        <v>1</v>
      </c>
      <c r="D56" s="3" t="s">
        <v>24</v>
      </c>
      <c r="E56" s="9">
        <v>0.78</v>
      </c>
      <c r="F56" s="9">
        <f t="shared" si="0"/>
        <v>52</v>
      </c>
    </row>
    <row r="57" spans="3:6" x14ac:dyDescent="0.25">
      <c r="C57" t="s">
        <v>0</v>
      </c>
      <c r="D57" s="3" t="s">
        <v>24</v>
      </c>
      <c r="E57" s="9">
        <v>0.7</v>
      </c>
      <c r="F57" s="9">
        <f t="shared" si="0"/>
        <v>53</v>
      </c>
    </row>
    <row r="58" spans="3:6" x14ac:dyDescent="0.25">
      <c r="C58" t="s">
        <v>72</v>
      </c>
      <c r="D58" s="3" t="s">
        <v>67</v>
      </c>
      <c r="E58" s="9">
        <v>0.67</v>
      </c>
      <c r="F58" s="9">
        <f t="shared" si="0"/>
        <v>54</v>
      </c>
    </row>
    <row r="59" spans="3:6" x14ac:dyDescent="0.25">
      <c r="C59" t="s">
        <v>37</v>
      </c>
      <c r="D59" s="3" t="s">
        <v>32</v>
      </c>
      <c r="E59" s="9">
        <v>0.62</v>
      </c>
      <c r="F59" s="9">
        <f t="shared" si="0"/>
        <v>55</v>
      </c>
    </row>
    <row r="60" spans="3:6" x14ac:dyDescent="0.25">
      <c r="C60" t="s">
        <v>8</v>
      </c>
      <c r="D60" s="3" t="s">
        <v>24</v>
      </c>
      <c r="E60" s="9">
        <v>0.52</v>
      </c>
      <c r="F60" s="9">
        <f t="shared" si="0"/>
        <v>56</v>
      </c>
    </row>
    <row r="61" spans="3:6" x14ac:dyDescent="0.25">
      <c r="C61" t="s">
        <v>7</v>
      </c>
      <c r="D61" s="3" t="s">
        <v>24</v>
      </c>
      <c r="E61" s="9">
        <v>0.5</v>
      </c>
      <c r="F61" s="9">
        <f t="shared" si="0"/>
        <v>57</v>
      </c>
    </row>
    <row r="62" spans="3:6" x14ac:dyDescent="0.25">
      <c r="C62" t="s">
        <v>66</v>
      </c>
      <c r="D62" s="3" t="s">
        <v>67</v>
      </c>
      <c r="E62" s="9">
        <v>0.5</v>
      </c>
      <c r="F62" s="9">
        <f t="shared" si="0"/>
        <v>57</v>
      </c>
    </row>
    <row r="63" spans="3:6" x14ac:dyDescent="0.25">
      <c r="C63" t="s">
        <v>44</v>
      </c>
      <c r="D63" s="3" t="s">
        <v>45</v>
      </c>
      <c r="E63" s="9">
        <v>0.3</v>
      </c>
      <c r="F63" s="9">
        <f t="shared" si="0"/>
        <v>59</v>
      </c>
    </row>
    <row r="64" spans="3:6" x14ac:dyDescent="0.25">
      <c r="C64" t="s">
        <v>26</v>
      </c>
      <c r="D64" s="3" t="s">
        <v>24</v>
      </c>
      <c r="E64" s="9">
        <v>0.25</v>
      </c>
      <c r="F64" s="9">
        <f t="shared" si="0"/>
        <v>60</v>
      </c>
    </row>
  </sheetData>
  <conditionalFormatting sqref="H8">
    <cfRule type="duplicateValues" dxfId="3" priority="12"/>
  </conditionalFormatting>
  <conditionalFormatting sqref="I4">
    <cfRule type="duplicateValues" dxfId="2" priority="1"/>
  </conditionalFormatting>
  <conditionalFormatting sqref="I8 I3">
    <cfRule type="duplicateValues" dxfId="1" priority="11"/>
  </conditionalFormatting>
  <conditionalFormatting sqref="J7">
    <cfRule type="duplicateValues" dxfId="0" priority="10"/>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7AC63-6546-423B-A089-470D79F149F5}">
  <dimension ref="D4:O19"/>
  <sheetViews>
    <sheetView showGridLines="0" topLeftCell="B1" workbookViewId="0">
      <selection activeCell="N13" sqref="N13"/>
    </sheetView>
  </sheetViews>
  <sheetFormatPr defaultRowHeight="15" x14ac:dyDescent="0.25"/>
  <cols>
    <col min="5" max="12" width="13" customWidth="1"/>
    <col min="15" max="15" width="10.5703125" bestFit="1" customWidth="1"/>
  </cols>
  <sheetData>
    <row r="4" spans="4:15" ht="30" x14ac:dyDescent="0.25">
      <c r="D4" s="34" t="s">
        <v>114</v>
      </c>
      <c r="E4" s="35" t="s">
        <v>102</v>
      </c>
      <c r="F4" s="35" t="s">
        <v>103</v>
      </c>
      <c r="G4" s="35" t="s">
        <v>105</v>
      </c>
      <c r="H4" s="35" t="s">
        <v>106</v>
      </c>
      <c r="I4" s="35" t="s">
        <v>85</v>
      </c>
      <c r="J4" s="35" t="s">
        <v>107</v>
      </c>
      <c r="K4" s="35" t="s">
        <v>108</v>
      </c>
      <c r="L4" s="35" t="s">
        <v>109</v>
      </c>
      <c r="O4" s="33" t="s">
        <v>104</v>
      </c>
    </row>
    <row r="5" spans="4:15" x14ac:dyDescent="0.25">
      <c r="D5" s="36">
        <v>1</v>
      </c>
      <c r="E5" s="40"/>
      <c r="F5" s="37"/>
      <c r="G5" s="37"/>
      <c r="H5" s="37"/>
      <c r="I5" s="38"/>
      <c r="J5" s="39"/>
      <c r="K5" s="37"/>
      <c r="L5" s="37"/>
      <c r="O5" t="s">
        <v>110</v>
      </c>
    </row>
    <row r="6" spans="4:15" x14ac:dyDescent="0.25">
      <c r="D6" s="36">
        <v>2</v>
      </c>
      <c r="E6" s="40"/>
      <c r="F6" s="37"/>
      <c r="G6" s="37"/>
      <c r="H6" s="37"/>
      <c r="I6" s="38"/>
      <c r="J6" s="39"/>
      <c r="K6" s="37"/>
      <c r="L6" s="37"/>
      <c r="O6" t="s">
        <v>111</v>
      </c>
    </row>
    <row r="7" spans="4:15" x14ac:dyDescent="0.25">
      <c r="D7" s="36">
        <v>3</v>
      </c>
      <c r="E7" s="40"/>
      <c r="F7" s="37"/>
      <c r="G7" s="37"/>
      <c r="H7" s="37"/>
      <c r="I7" s="38"/>
      <c r="J7" s="39"/>
      <c r="K7" s="37"/>
      <c r="L7" s="37"/>
      <c r="O7" t="s">
        <v>112</v>
      </c>
    </row>
    <row r="8" spans="4:15" x14ac:dyDescent="0.25">
      <c r="D8" s="36">
        <v>4</v>
      </c>
      <c r="E8" s="40"/>
      <c r="F8" s="37"/>
      <c r="G8" s="37"/>
      <c r="H8" s="37"/>
      <c r="I8" s="38"/>
      <c r="J8" s="39"/>
      <c r="K8" s="37"/>
      <c r="L8" s="37"/>
      <c r="O8" t="s">
        <v>113</v>
      </c>
    </row>
    <row r="9" spans="4:15" x14ac:dyDescent="0.25">
      <c r="D9" s="36">
        <v>5</v>
      </c>
      <c r="E9" s="40"/>
      <c r="F9" s="37"/>
      <c r="G9" s="37"/>
      <c r="H9" s="37"/>
      <c r="I9" s="38"/>
      <c r="J9" s="39"/>
      <c r="K9" s="37"/>
      <c r="L9" s="37"/>
      <c r="O9" t="s">
        <v>115</v>
      </c>
    </row>
    <row r="10" spans="4:15" x14ac:dyDescent="0.25">
      <c r="D10" s="36">
        <v>6</v>
      </c>
      <c r="E10" s="40"/>
      <c r="F10" s="9"/>
      <c r="G10" s="37"/>
      <c r="H10" s="37"/>
      <c r="I10" s="38"/>
      <c r="J10" s="39"/>
      <c r="K10" s="37"/>
      <c r="L10" s="37"/>
    </row>
    <row r="11" spans="4:15" x14ac:dyDescent="0.25">
      <c r="D11" s="36">
        <v>7</v>
      </c>
      <c r="E11" s="42"/>
      <c r="F11" s="37"/>
      <c r="G11" s="37"/>
      <c r="H11" s="37"/>
      <c r="I11" s="38"/>
      <c r="J11" s="39"/>
      <c r="K11" s="37"/>
      <c r="L11" s="37"/>
    </row>
    <row r="12" spans="4:15" x14ac:dyDescent="0.25">
      <c r="D12" s="36">
        <v>8</v>
      </c>
      <c r="E12" s="40"/>
      <c r="F12" s="37"/>
      <c r="G12" s="37"/>
      <c r="H12" s="37"/>
      <c r="I12" s="38"/>
      <c r="J12" s="39"/>
      <c r="K12" s="37"/>
      <c r="L12" s="37"/>
    </row>
    <row r="13" spans="4:15" x14ac:dyDescent="0.25">
      <c r="D13" s="36">
        <v>9</v>
      </c>
      <c r="E13" s="40"/>
      <c r="F13" s="37"/>
      <c r="G13" s="37"/>
      <c r="H13" s="37"/>
      <c r="I13" s="38"/>
      <c r="J13" s="39"/>
      <c r="K13" s="37"/>
      <c r="L13" s="37"/>
    </row>
    <row r="14" spans="4:15" x14ac:dyDescent="0.25">
      <c r="D14" s="36">
        <v>10</v>
      </c>
      <c r="E14" s="40"/>
      <c r="F14" s="37"/>
      <c r="G14" s="37"/>
      <c r="H14" s="37"/>
      <c r="I14" s="38"/>
      <c r="J14" s="39"/>
      <c r="K14" s="37"/>
      <c r="L14" s="37"/>
    </row>
    <row r="15" spans="4:15" x14ac:dyDescent="0.25">
      <c r="E15" s="41"/>
    </row>
    <row r="19" spans="15:15" x14ac:dyDescent="0.25">
      <c r="O19" s="44"/>
    </row>
  </sheetData>
  <dataValidations count="10">
    <dataValidation type="time" allowBlank="1" showInputMessage="1" showErrorMessage="1" sqref="J6:J15" xr:uid="{AC2DD3EC-14D8-4086-8DE1-7F803A671147}">
      <formula1>0</formula1>
      <formula2>0.5</formula2>
    </dataValidation>
    <dataValidation type="textLength" operator="equal" allowBlank="1" showInputMessage="1" showErrorMessage="1" sqref="K6:K14" xr:uid="{B9574849-A274-4A4D-B2DB-65083B86EC69}">
      <formula1>3</formula1>
    </dataValidation>
    <dataValidation type="whole" operator="greaterThan" allowBlank="1" showInputMessage="1" showErrorMessage="1" sqref="E6:E14" xr:uid="{08EB8BEB-A46B-4BA8-9BE0-6B6A919BB6A3}">
      <formula1>99</formula1>
    </dataValidation>
    <dataValidation type="decimal" allowBlank="1" showInputMessage="1" showErrorMessage="1" sqref="F5:F9 F11:F14" xr:uid="{868D527D-F9DF-408D-8F03-B1EDCD9A0AED}">
      <formula1>5.5</formula1>
      <formula2>20.5</formula2>
    </dataValidation>
    <dataValidation type="list" allowBlank="1" showInputMessage="1" showErrorMessage="1" sqref="G5:H14" xr:uid="{0D662572-49EE-4026-B640-B5E71A344C17}">
      <formula1>"RED,BLUE,YELLOW,PINK,GREEN"</formula1>
    </dataValidation>
    <dataValidation type="date" operator="lessThan" allowBlank="1" showInputMessage="1" showErrorMessage="1" sqref="I5:I14" xr:uid="{D2A371FB-6728-4F24-AB37-E0BEDCE6DC30}">
      <formula1>43830</formula1>
    </dataValidation>
    <dataValidation type="whole" operator="greaterThan" allowBlank="1" showInputMessage="1" showErrorMessage="1" promptTitle="Whole Number" prompt="No decimals" sqref="E5" xr:uid="{B0E980FC-94A7-4E25-BBC7-791F949506CC}">
      <formula1>99</formula1>
    </dataValidation>
    <dataValidation type="time" allowBlank="1" showInputMessage="1" showErrorMessage="1" errorTitle="Please Stop" error="Invalid Time" sqref="J5" xr:uid="{A00813AB-A7FF-4A11-83FB-0DC309EDE1BE}">
      <formula1>0</formula1>
      <formula2>0.5</formula2>
    </dataValidation>
    <dataValidation type="textLength" errorStyle="warning" operator="equal" allowBlank="1" showInputMessage="1" showErrorMessage="1" errorTitle="Warning!" error="Please check character count" sqref="K5" xr:uid="{ED198678-F8B5-452F-AFFC-06EFE8BA52FA}">
      <formula1>3</formula1>
    </dataValidation>
    <dataValidation type="custom" errorStyle="information" allowBlank="1" showInputMessage="1" showErrorMessage="1" errorTitle="Possible Error" error="Please see data input in LIst Column" sqref="L5:L14" xr:uid="{4AF41A13-6D0F-4CB6-B7E2-24BF6AF489B8}">
      <formula1>H5:H14="RED"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18</vt:i4>
      </vt:variant>
      <vt:variant>
        <vt:lpstr>Charts</vt:lpstr>
      </vt:variant>
      <vt:variant>
        <vt:i4>1</vt:i4>
      </vt:variant>
      <vt:variant>
        <vt:lpstr>Named Ranges</vt:lpstr>
      </vt:variant>
      <vt:variant>
        <vt:i4>4</vt:i4>
      </vt:variant>
    </vt:vector>
  </HeadingPairs>
  <TitlesOfParts>
    <vt:vector size="23" baseType="lpstr">
      <vt:lpstr>RAW</vt:lpstr>
      <vt:lpstr>Conditional Formatting</vt:lpstr>
      <vt:lpstr>INDEX</vt:lpstr>
      <vt:lpstr>OFFSET</vt:lpstr>
      <vt:lpstr>RECORDING MACRO</vt:lpstr>
      <vt:lpstr>MATCH</vt:lpstr>
      <vt:lpstr>DATE OCCURRING</vt:lpstr>
      <vt:lpstr>Sheet5</vt:lpstr>
      <vt:lpstr>Table</vt:lpstr>
      <vt:lpstr>Pivot</vt:lpstr>
      <vt:lpstr>Raw Data</vt:lpstr>
      <vt:lpstr>Working with Text</vt:lpstr>
      <vt:lpstr>DATES</vt:lpstr>
      <vt:lpstr>STAT2</vt:lpstr>
      <vt:lpstr>SumProduct</vt:lpstr>
      <vt:lpstr>IFS</vt:lpstr>
      <vt:lpstr>STAT</vt:lpstr>
      <vt:lpstr>Data Validation</vt:lpstr>
      <vt:lpstr>Chart</vt:lpstr>
      <vt:lpstr>RAW!cities</vt:lpstr>
      <vt:lpstr>cities</vt:lpstr>
      <vt:lpstr>STAT!REGION</vt:lpstr>
      <vt:lpstr>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S. Contante</dc:creator>
  <cp:lastModifiedBy>pc</cp:lastModifiedBy>
  <dcterms:created xsi:type="dcterms:W3CDTF">2019-12-18T01:23:19Z</dcterms:created>
  <dcterms:modified xsi:type="dcterms:W3CDTF">2023-06-24T10:12:33Z</dcterms:modified>
</cp:coreProperties>
</file>