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9005"/>
  <workbookPr/>
  <mc:AlternateContent xmlns:mc="http://schemas.openxmlformats.org/markup-compatibility/2006">
    <mc:Choice Requires="x15">
      <x15ac:absPath xmlns:x15ac="http://schemas.microsoft.com/office/spreadsheetml/2010/11/ac" url="/Users/markdolson/Dropbox/github/GraduationCap2017/"/>
    </mc:Choice>
  </mc:AlternateContent>
  <bookViews>
    <workbookView xWindow="0" yWindow="0" windowWidth="25600" windowHeight="16000" activeTab="4"/>
  </bookViews>
  <sheets>
    <sheet name="CapDesign" sheetId="2" r:id="rId1"/>
    <sheet name="AltCapDesign" sheetId="3" r:id="rId2"/>
    <sheet name="PictureRing" sheetId="1" r:id="rId3"/>
    <sheet name="MapLEDs" sheetId="5" r:id="rId4"/>
    <sheet name="Letters" sheetId="6" r:id="rId5"/>
    <sheet name="PowerDetails" sheetId="4" r:id="rId6"/>
  </sheets>
  <definedNames>
    <definedName name="_xlnm._FilterDatabase" localSheetId="3">MapLEDs!$G$3:$AC$96</definedName>
    <definedName name="battFactor">PowerDetails!$Q$57</definedName>
    <definedName name="direc_per_ring">MapLEDs!$A$6</definedName>
    <definedName name="leds_per_ring">MapLEDs!$A$4</definedName>
    <definedName name="leds_per_ring_qrtr">MapLEDs!$A$5</definedName>
    <definedName name="myLookup">MapLEDs!$A$9:$E$14</definedName>
    <definedName name="offset_qrtrs_per_circle">MapLEDs!$A$7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E40" i="5" l="1"/>
  <c r="AE39" i="5"/>
  <c r="AE38" i="5"/>
  <c r="AE37" i="5"/>
  <c r="AE36" i="5"/>
  <c r="AE35" i="5"/>
  <c r="AE34" i="5"/>
  <c r="AE33" i="5"/>
  <c r="AE32" i="5"/>
  <c r="AE31" i="5"/>
  <c r="AE30" i="5"/>
  <c r="AE29" i="5"/>
  <c r="AE28" i="5"/>
  <c r="AA28" i="5"/>
  <c r="N36" i="5"/>
  <c r="Y36" i="5"/>
  <c r="AA36" i="5"/>
  <c r="N96" i="5"/>
  <c r="Y96" i="5"/>
  <c r="AC96" i="5"/>
  <c r="M96" i="5"/>
  <c r="W96" i="5"/>
  <c r="AB96" i="5"/>
  <c r="V96" i="5"/>
  <c r="AA96" i="5"/>
  <c r="U96" i="5"/>
  <c r="N95" i="5"/>
  <c r="Y95" i="5"/>
  <c r="AC95" i="5"/>
  <c r="M95" i="5"/>
  <c r="W95" i="5"/>
  <c r="AB95" i="5"/>
  <c r="V95" i="5"/>
  <c r="AA95" i="5"/>
  <c r="U95" i="5"/>
  <c r="N94" i="5"/>
  <c r="Y94" i="5"/>
  <c r="AC94" i="5"/>
  <c r="M94" i="5"/>
  <c r="W94" i="5"/>
  <c r="AB94" i="5"/>
  <c r="V94" i="5"/>
  <c r="AA94" i="5"/>
  <c r="U94" i="5"/>
  <c r="N93" i="5"/>
  <c r="Y93" i="5"/>
  <c r="AC93" i="5"/>
  <c r="M93" i="5"/>
  <c r="W93" i="5"/>
  <c r="AB93" i="5"/>
  <c r="V93" i="5"/>
  <c r="AA93" i="5"/>
  <c r="U93" i="5"/>
  <c r="N92" i="5"/>
  <c r="Y92" i="5"/>
  <c r="AC92" i="5"/>
  <c r="M92" i="5"/>
  <c r="W92" i="5"/>
  <c r="AB92" i="5"/>
  <c r="V92" i="5"/>
  <c r="AA92" i="5"/>
  <c r="U92" i="5"/>
  <c r="N91" i="5"/>
  <c r="Y91" i="5"/>
  <c r="AC91" i="5"/>
  <c r="M91" i="5"/>
  <c r="W91" i="5"/>
  <c r="AB91" i="5"/>
  <c r="V91" i="5"/>
  <c r="AA91" i="5"/>
  <c r="U91" i="5"/>
  <c r="N90" i="5"/>
  <c r="Y90" i="5"/>
  <c r="AC90" i="5"/>
  <c r="M90" i="5"/>
  <c r="W90" i="5"/>
  <c r="AB90" i="5"/>
  <c r="V90" i="5"/>
  <c r="AA90" i="5"/>
  <c r="U90" i="5"/>
  <c r="N89" i="5"/>
  <c r="Y89" i="5"/>
  <c r="AC89" i="5"/>
  <c r="M89" i="5"/>
  <c r="W89" i="5"/>
  <c r="AB89" i="5"/>
  <c r="V89" i="5"/>
  <c r="AA89" i="5"/>
  <c r="U89" i="5"/>
  <c r="N88" i="5"/>
  <c r="Y88" i="5"/>
  <c r="AC88" i="5"/>
  <c r="M88" i="5"/>
  <c r="W88" i="5"/>
  <c r="AB88" i="5"/>
  <c r="V88" i="5"/>
  <c r="AA88" i="5"/>
  <c r="U88" i="5"/>
  <c r="N87" i="5"/>
  <c r="Y87" i="5"/>
  <c r="AC87" i="5"/>
  <c r="M87" i="5"/>
  <c r="W87" i="5"/>
  <c r="AB87" i="5"/>
  <c r="V87" i="5"/>
  <c r="AA87" i="5"/>
  <c r="U87" i="5"/>
  <c r="N86" i="5"/>
  <c r="Y86" i="5"/>
  <c r="AC86" i="5"/>
  <c r="M86" i="5"/>
  <c r="W86" i="5"/>
  <c r="AB86" i="5"/>
  <c r="V86" i="5"/>
  <c r="AA86" i="5"/>
  <c r="U86" i="5"/>
  <c r="N85" i="5"/>
  <c r="Y85" i="5"/>
  <c r="AC85" i="5"/>
  <c r="M85" i="5"/>
  <c r="W85" i="5"/>
  <c r="AB85" i="5"/>
  <c r="V85" i="5"/>
  <c r="AA85" i="5"/>
  <c r="U85" i="5"/>
  <c r="N84" i="5"/>
  <c r="Y84" i="5"/>
  <c r="AC84" i="5"/>
  <c r="M84" i="5"/>
  <c r="W84" i="5"/>
  <c r="AB84" i="5"/>
  <c r="V84" i="5"/>
  <c r="AA84" i="5"/>
  <c r="U84" i="5"/>
  <c r="N83" i="5"/>
  <c r="Y83" i="5"/>
  <c r="AC83" i="5"/>
  <c r="M83" i="5"/>
  <c r="W83" i="5"/>
  <c r="AB83" i="5"/>
  <c r="V83" i="5"/>
  <c r="AA83" i="5"/>
  <c r="U83" i="5"/>
  <c r="N82" i="5"/>
  <c r="Y82" i="5"/>
  <c r="AC82" i="5"/>
  <c r="M82" i="5"/>
  <c r="W82" i="5"/>
  <c r="AB82" i="5"/>
  <c r="V82" i="5"/>
  <c r="AA82" i="5"/>
  <c r="U82" i="5"/>
  <c r="N81" i="5"/>
  <c r="Y81" i="5"/>
  <c r="AC81" i="5"/>
  <c r="M81" i="5"/>
  <c r="W81" i="5"/>
  <c r="AB81" i="5"/>
  <c r="V81" i="5"/>
  <c r="AA81" i="5"/>
  <c r="U81" i="5"/>
  <c r="N80" i="5"/>
  <c r="Y80" i="5"/>
  <c r="AC80" i="5"/>
  <c r="M80" i="5"/>
  <c r="W80" i="5"/>
  <c r="AB80" i="5"/>
  <c r="V80" i="5"/>
  <c r="AA80" i="5"/>
  <c r="U80" i="5"/>
  <c r="N79" i="5"/>
  <c r="Y79" i="5"/>
  <c r="AC79" i="5"/>
  <c r="M79" i="5"/>
  <c r="W79" i="5"/>
  <c r="AB79" i="5"/>
  <c r="V79" i="5"/>
  <c r="AA79" i="5"/>
  <c r="U79" i="5"/>
  <c r="N78" i="5"/>
  <c r="Y78" i="5"/>
  <c r="AC78" i="5"/>
  <c r="M78" i="5"/>
  <c r="W78" i="5"/>
  <c r="AB78" i="5"/>
  <c r="V78" i="5"/>
  <c r="AA78" i="5"/>
  <c r="U78" i="5"/>
  <c r="N77" i="5"/>
  <c r="Y77" i="5"/>
  <c r="AC77" i="5"/>
  <c r="M77" i="5"/>
  <c r="W77" i="5"/>
  <c r="AB77" i="5"/>
  <c r="V77" i="5"/>
  <c r="AA77" i="5"/>
  <c r="U77" i="5"/>
  <c r="N76" i="5"/>
  <c r="Y76" i="5"/>
  <c r="AC76" i="5"/>
  <c r="M76" i="5"/>
  <c r="W76" i="5"/>
  <c r="AB76" i="5"/>
  <c r="V76" i="5"/>
  <c r="AA76" i="5"/>
  <c r="U76" i="5"/>
  <c r="N75" i="5"/>
  <c r="Y75" i="5"/>
  <c r="AC75" i="5"/>
  <c r="M75" i="5"/>
  <c r="W75" i="5"/>
  <c r="AB75" i="5"/>
  <c r="V75" i="5"/>
  <c r="AA75" i="5"/>
  <c r="U75" i="5"/>
  <c r="N74" i="5"/>
  <c r="Y74" i="5"/>
  <c r="AC74" i="5"/>
  <c r="M74" i="5"/>
  <c r="W74" i="5"/>
  <c r="AB74" i="5"/>
  <c r="V74" i="5"/>
  <c r="AA74" i="5"/>
  <c r="U74" i="5"/>
  <c r="N73" i="5"/>
  <c r="Y73" i="5"/>
  <c r="AC73" i="5"/>
  <c r="M73" i="5"/>
  <c r="W73" i="5"/>
  <c r="AB73" i="5"/>
  <c r="V73" i="5"/>
  <c r="AA73" i="5"/>
  <c r="U73" i="5"/>
  <c r="N72" i="5"/>
  <c r="Y72" i="5"/>
  <c r="AC72" i="5"/>
  <c r="M72" i="5"/>
  <c r="W72" i="5"/>
  <c r="AB72" i="5"/>
  <c r="V72" i="5"/>
  <c r="AA72" i="5"/>
  <c r="U72" i="5"/>
  <c r="N71" i="5"/>
  <c r="Y71" i="5"/>
  <c r="AC71" i="5"/>
  <c r="M71" i="5"/>
  <c r="W71" i="5"/>
  <c r="AB71" i="5"/>
  <c r="V71" i="5"/>
  <c r="AA71" i="5"/>
  <c r="U71" i="5"/>
  <c r="N70" i="5"/>
  <c r="Y70" i="5"/>
  <c r="AC70" i="5"/>
  <c r="M70" i="5"/>
  <c r="W70" i="5"/>
  <c r="AB70" i="5"/>
  <c r="V70" i="5"/>
  <c r="AA70" i="5"/>
  <c r="U70" i="5"/>
  <c r="N69" i="5"/>
  <c r="Y69" i="5"/>
  <c r="AC69" i="5"/>
  <c r="M69" i="5"/>
  <c r="W69" i="5"/>
  <c r="AB69" i="5"/>
  <c r="V69" i="5"/>
  <c r="AA69" i="5"/>
  <c r="U69" i="5"/>
  <c r="N68" i="5"/>
  <c r="Y68" i="5"/>
  <c r="AC68" i="5"/>
  <c r="M68" i="5"/>
  <c r="W68" i="5"/>
  <c r="AB68" i="5"/>
  <c r="V68" i="5"/>
  <c r="AA68" i="5"/>
  <c r="U68" i="5"/>
  <c r="N67" i="5"/>
  <c r="Y67" i="5"/>
  <c r="AC67" i="5"/>
  <c r="M67" i="5"/>
  <c r="W67" i="5"/>
  <c r="AB67" i="5"/>
  <c r="V67" i="5"/>
  <c r="AA67" i="5"/>
  <c r="U67" i="5"/>
  <c r="N66" i="5"/>
  <c r="Y66" i="5"/>
  <c r="AC66" i="5"/>
  <c r="M66" i="5"/>
  <c r="W66" i="5"/>
  <c r="AB66" i="5"/>
  <c r="V66" i="5"/>
  <c r="AA66" i="5"/>
  <c r="U66" i="5"/>
  <c r="N65" i="5"/>
  <c r="Y65" i="5"/>
  <c r="AC65" i="5"/>
  <c r="M65" i="5"/>
  <c r="W65" i="5"/>
  <c r="AB65" i="5"/>
  <c r="V65" i="5"/>
  <c r="AA65" i="5"/>
  <c r="U65" i="5"/>
  <c r="N64" i="5"/>
  <c r="Y64" i="5"/>
  <c r="AC64" i="5"/>
  <c r="M64" i="5"/>
  <c r="W64" i="5"/>
  <c r="AB64" i="5"/>
  <c r="V64" i="5"/>
  <c r="AA64" i="5"/>
  <c r="U64" i="5"/>
  <c r="N63" i="5"/>
  <c r="Y63" i="5"/>
  <c r="AC63" i="5"/>
  <c r="M63" i="5"/>
  <c r="W63" i="5"/>
  <c r="AB63" i="5"/>
  <c r="V63" i="5"/>
  <c r="AA63" i="5"/>
  <c r="U63" i="5"/>
  <c r="N62" i="5"/>
  <c r="Y62" i="5"/>
  <c r="AC62" i="5"/>
  <c r="M62" i="5"/>
  <c r="W62" i="5"/>
  <c r="AB62" i="5"/>
  <c r="V62" i="5"/>
  <c r="AA62" i="5"/>
  <c r="U62" i="5"/>
  <c r="N61" i="5"/>
  <c r="Y61" i="5"/>
  <c r="AC61" i="5"/>
  <c r="M61" i="5"/>
  <c r="W61" i="5"/>
  <c r="AB61" i="5"/>
  <c r="V61" i="5"/>
  <c r="AA61" i="5"/>
  <c r="U61" i="5"/>
  <c r="N60" i="5"/>
  <c r="Y60" i="5"/>
  <c r="AC60" i="5"/>
  <c r="M60" i="5"/>
  <c r="W60" i="5"/>
  <c r="AB60" i="5"/>
  <c r="V60" i="5"/>
  <c r="AA60" i="5"/>
  <c r="U60" i="5"/>
  <c r="N59" i="5"/>
  <c r="Y59" i="5"/>
  <c r="AC59" i="5"/>
  <c r="M59" i="5"/>
  <c r="W59" i="5"/>
  <c r="AB59" i="5"/>
  <c r="V59" i="5"/>
  <c r="AA59" i="5"/>
  <c r="U59" i="5"/>
  <c r="N58" i="5"/>
  <c r="Y58" i="5"/>
  <c r="AC58" i="5"/>
  <c r="M58" i="5"/>
  <c r="W58" i="5"/>
  <c r="AB58" i="5"/>
  <c r="V58" i="5"/>
  <c r="AA58" i="5"/>
  <c r="U58" i="5"/>
  <c r="N57" i="5"/>
  <c r="Y57" i="5"/>
  <c r="AC57" i="5"/>
  <c r="M57" i="5"/>
  <c r="W57" i="5"/>
  <c r="AB57" i="5"/>
  <c r="V57" i="5"/>
  <c r="AA57" i="5"/>
  <c r="U57" i="5"/>
  <c r="N56" i="5"/>
  <c r="Y56" i="5"/>
  <c r="AC56" i="5"/>
  <c r="M56" i="5"/>
  <c r="W56" i="5"/>
  <c r="AB56" i="5"/>
  <c r="V56" i="5"/>
  <c r="AA56" i="5"/>
  <c r="U56" i="5"/>
  <c r="N55" i="5"/>
  <c r="Y55" i="5"/>
  <c r="AC55" i="5"/>
  <c r="M55" i="5"/>
  <c r="W55" i="5"/>
  <c r="AB55" i="5"/>
  <c r="V55" i="5"/>
  <c r="AA55" i="5"/>
  <c r="U55" i="5"/>
  <c r="N54" i="5"/>
  <c r="Y54" i="5"/>
  <c r="AC54" i="5"/>
  <c r="M54" i="5"/>
  <c r="W54" i="5"/>
  <c r="AB54" i="5"/>
  <c r="V54" i="5"/>
  <c r="AA54" i="5"/>
  <c r="U54" i="5"/>
  <c r="N53" i="5"/>
  <c r="Y53" i="5"/>
  <c r="AC53" i="5"/>
  <c r="M53" i="5"/>
  <c r="W53" i="5"/>
  <c r="AB53" i="5"/>
  <c r="V53" i="5"/>
  <c r="AA53" i="5"/>
  <c r="U53" i="5"/>
  <c r="N52" i="5"/>
  <c r="Y52" i="5"/>
  <c r="AC52" i="5"/>
  <c r="M52" i="5"/>
  <c r="W52" i="5"/>
  <c r="AB52" i="5"/>
  <c r="V52" i="5"/>
  <c r="AA52" i="5"/>
  <c r="U52" i="5"/>
  <c r="N51" i="5"/>
  <c r="Y51" i="5"/>
  <c r="AC51" i="5"/>
  <c r="M51" i="5"/>
  <c r="W51" i="5"/>
  <c r="AB51" i="5"/>
  <c r="V51" i="5"/>
  <c r="AA51" i="5"/>
  <c r="U51" i="5"/>
  <c r="N50" i="5"/>
  <c r="Y50" i="5"/>
  <c r="AC50" i="5"/>
  <c r="M50" i="5"/>
  <c r="W50" i="5"/>
  <c r="AB50" i="5"/>
  <c r="V50" i="5"/>
  <c r="AA50" i="5"/>
  <c r="U50" i="5"/>
  <c r="N49" i="5"/>
  <c r="Y49" i="5"/>
  <c r="AC49" i="5"/>
  <c r="M49" i="5"/>
  <c r="W49" i="5"/>
  <c r="AB49" i="5"/>
  <c r="V49" i="5"/>
  <c r="AA49" i="5"/>
  <c r="U49" i="5"/>
  <c r="N48" i="5"/>
  <c r="Y48" i="5"/>
  <c r="AC48" i="5"/>
  <c r="M48" i="5"/>
  <c r="W48" i="5"/>
  <c r="AB48" i="5"/>
  <c r="V48" i="5"/>
  <c r="AA48" i="5"/>
  <c r="U48" i="5"/>
  <c r="N47" i="5"/>
  <c r="Y47" i="5"/>
  <c r="AC47" i="5"/>
  <c r="M47" i="5"/>
  <c r="W47" i="5"/>
  <c r="AB47" i="5"/>
  <c r="V47" i="5"/>
  <c r="AA47" i="5"/>
  <c r="U47" i="5"/>
  <c r="N46" i="5"/>
  <c r="Y46" i="5"/>
  <c r="AC46" i="5"/>
  <c r="M46" i="5"/>
  <c r="W46" i="5"/>
  <c r="AB46" i="5"/>
  <c r="V46" i="5"/>
  <c r="AA46" i="5"/>
  <c r="U46" i="5"/>
  <c r="N45" i="5"/>
  <c r="Y45" i="5"/>
  <c r="AC45" i="5"/>
  <c r="M45" i="5"/>
  <c r="W45" i="5"/>
  <c r="AB45" i="5"/>
  <c r="V45" i="5"/>
  <c r="AA45" i="5"/>
  <c r="U45" i="5"/>
  <c r="N44" i="5"/>
  <c r="Y44" i="5"/>
  <c r="AC44" i="5"/>
  <c r="M44" i="5"/>
  <c r="W44" i="5"/>
  <c r="AB44" i="5"/>
  <c r="V44" i="5"/>
  <c r="AA44" i="5"/>
  <c r="U44" i="5"/>
  <c r="N43" i="5"/>
  <c r="Y43" i="5"/>
  <c r="AC43" i="5"/>
  <c r="M43" i="5"/>
  <c r="W43" i="5"/>
  <c r="AB43" i="5"/>
  <c r="V43" i="5"/>
  <c r="AA43" i="5"/>
  <c r="U43" i="5"/>
  <c r="N42" i="5"/>
  <c r="Y42" i="5"/>
  <c r="AC42" i="5"/>
  <c r="M42" i="5"/>
  <c r="W42" i="5"/>
  <c r="AB42" i="5"/>
  <c r="V42" i="5"/>
  <c r="AA42" i="5"/>
  <c r="U42" i="5"/>
  <c r="N41" i="5"/>
  <c r="Y41" i="5"/>
  <c r="AC41" i="5"/>
  <c r="M41" i="5"/>
  <c r="W41" i="5"/>
  <c r="AB41" i="5"/>
  <c r="V41" i="5"/>
  <c r="AA41" i="5"/>
  <c r="U41" i="5"/>
  <c r="N40" i="5"/>
  <c r="Y40" i="5"/>
  <c r="AC40" i="5"/>
  <c r="M40" i="5"/>
  <c r="W40" i="5"/>
  <c r="AB40" i="5"/>
  <c r="V40" i="5"/>
  <c r="AA40" i="5"/>
  <c r="U40" i="5"/>
  <c r="N39" i="5"/>
  <c r="Y39" i="5"/>
  <c r="AC39" i="5"/>
  <c r="M39" i="5"/>
  <c r="W39" i="5"/>
  <c r="AB39" i="5"/>
  <c r="V39" i="5"/>
  <c r="AA39" i="5"/>
  <c r="U39" i="5"/>
  <c r="N38" i="5"/>
  <c r="Y38" i="5"/>
  <c r="AC38" i="5"/>
  <c r="M38" i="5"/>
  <c r="W38" i="5"/>
  <c r="AB38" i="5"/>
  <c r="V38" i="5"/>
  <c r="AA38" i="5"/>
  <c r="U38" i="5"/>
  <c r="N37" i="5"/>
  <c r="Y37" i="5"/>
  <c r="AC37" i="5"/>
  <c r="M37" i="5"/>
  <c r="W37" i="5"/>
  <c r="AB37" i="5"/>
  <c r="V37" i="5"/>
  <c r="AA37" i="5"/>
  <c r="U37" i="5"/>
  <c r="AC36" i="5"/>
  <c r="M36" i="5"/>
  <c r="W36" i="5"/>
  <c r="AB36" i="5"/>
  <c r="V36" i="5"/>
  <c r="U36" i="5"/>
  <c r="N35" i="5"/>
  <c r="Y35" i="5"/>
  <c r="AC35" i="5"/>
  <c r="M35" i="5"/>
  <c r="W35" i="5"/>
  <c r="AB35" i="5"/>
  <c r="V35" i="5"/>
  <c r="AA35" i="5"/>
  <c r="U35" i="5"/>
  <c r="N34" i="5"/>
  <c r="Y34" i="5"/>
  <c r="AC34" i="5"/>
  <c r="M34" i="5"/>
  <c r="W34" i="5"/>
  <c r="AB34" i="5"/>
  <c r="V34" i="5"/>
  <c r="AA34" i="5"/>
  <c r="U34" i="5"/>
  <c r="N33" i="5"/>
  <c r="Y33" i="5"/>
  <c r="AC33" i="5"/>
  <c r="M33" i="5"/>
  <c r="W33" i="5"/>
  <c r="AB33" i="5"/>
  <c r="V33" i="5"/>
  <c r="AA33" i="5"/>
  <c r="U33" i="5"/>
  <c r="N32" i="5"/>
  <c r="Y32" i="5"/>
  <c r="AC32" i="5"/>
  <c r="M32" i="5"/>
  <c r="W32" i="5"/>
  <c r="AB32" i="5"/>
  <c r="V32" i="5"/>
  <c r="AA32" i="5"/>
  <c r="U32" i="5"/>
  <c r="N31" i="5"/>
  <c r="Y31" i="5"/>
  <c r="AC31" i="5"/>
  <c r="M31" i="5"/>
  <c r="W31" i="5"/>
  <c r="AB31" i="5"/>
  <c r="V31" i="5"/>
  <c r="AA31" i="5"/>
  <c r="U31" i="5"/>
  <c r="N30" i="5"/>
  <c r="Y30" i="5"/>
  <c r="AC30" i="5"/>
  <c r="M30" i="5"/>
  <c r="W30" i="5"/>
  <c r="AB30" i="5"/>
  <c r="V30" i="5"/>
  <c r="AA30" i="5"/>
  <c r="U30" i="5"/>
  <c r="N29" i="5"/>
  <c r="Y29" i="5"/>
  <c r="AC29" i="5"/>
  <c r="M29" i="5"/>
  <c r="W29" i="5"/>
  <c r="AB29" i="5"/>
  <c r="V29" i="5"/>
  <c r="AA29" i="5"/>
  <c r="U29" i="5"/>
  <c r="N28" i="5"/>
  <c r="Y28" i="5"/>
  <c r="AC28" i="5"/>
  <c r="M28" i="5"/>
  <c r="W28" i="5"/>
  <c r="AB28" i="5"/>
  <c r="V28" i="5"/>
  <c r="U28" i="5"/>
  <c r="N27" i="5"/>
  <c r="Y27" i="5"/>
  <c r="AC27" i="5"/>
  <c r="M27" i="5"/>
  <c r="W27" i="5"/>
  <c r="AB27" i="5"/>
  <c r="V27" i="5"/>
  <c r="AA27" i="5"/>
  <c r="U27" i="5"/>
  <c r="N26" i="5"/>
  <c r="Y26" i="5"/>
  <c r="AC26" i="5"/>
  <c r="M26" i="5"/>
  <c r="W26" i="5"/>
  <c r="AB26" i="5"/>
  <c r="V26" i="5"/>
  <c r="AA26" i="5"/>
  <c r="U26" i="5"/>
  <c r="N25" i="5"/>
  <c r="Y25" i="5"/>
  <c r="AC25" i="5"/>
  <c r="M25" i="5"/>
  <c r="W25" i="5"/>
  <c r="AB25" i="5"/>
  <c r="V25" i="5"/>
  <c r="AA25" i="5"/>
  <c r="U25" i="5"/>
  <c r="N24" i="5"/>
  <c r="Y24" i="5"/>
  <c r="AC24" i="5"/>
  <c r="M24" i="5"/>
  <c r="W24" i="5"/>
  <c r="AB24" i="5"/>
  <c r="V24" i="5"/>
  <c r="AA24" i="5"/>
  <c r="U24" i="5"/>
  <c r="N23" i="5"/>
  <c r="Y23" i="5"/>
  <c r="AC23" i="5"/>
  <c r="M23" i="5"/>
  <c r="W23" i="5"/>
  <c r="AB23" i="5"/>
  <c r="V23" i="5"/>
  <c r="AA23" i="5"/>
  <c r="U23" i="5"/>
  <c r="N22" i="5"/>
  <c r="Y22" i="5"/>
  <c r="AC22" i="5"/>
  <c r="M22" i="5"/>
  <c r="W22" i="5"/>
  <c r="AB22" i="5"/>
  <c r="V22" i="5"/>
  <c r="AA22" i="5"/>
  <c r="U22" i="5"/>
  <c r="N21" i="5"/>
  <c r="Y21" i="5"/>
  <c r="AC21" i="5"/>
  <c r="M21" i="5"/>
  <c r="W21" i="5"/>
  <c r="AB21" i="5"/>
  <c r="V21" i="5"/>
  <c r="AA21" i="5"/>
  <c r="U21" i="5"/>
  <c r="N20" i="5"/>
  <c r="Y20" i="5"/>
  <c r="AC20" i="5"/>
  <c r="M20" i="5"/>
  <c r="W20" i="5"/>
  <c r="AB20" i="5"/>
  <c r="V20" i="5"/>
  <c r="AA20" i="5"/>
  <c r="U20" i="5"/>
  <c r="N19" i="5"/>
  <c r="Y19" i="5"/>
  <c r="AC19" i="5"/>
  <c r="M19" i="5"/>
  <c r="W19" i="5"/>
  <c r="AB19" i="5"/>
  <c r="V19" i="5"/>
  <c r="AA19" i="5"/>
  <c r="U19" i="5"/>
  <c r="N18" i="5"/>
  <c r="Y18" i="5"/>
  <c r="AC18" i="5"/>
  <c r="M18" i="5"/>
  <c r="W18" i="5"/>
  <c r="AB18" i="5"/>
  <c r="V18" i="5"/>
  <c r="AA18" i="5"/>
  <c r="U18" i="5"/>
  <c r="N17" i="5"/>
  <c r="Y17" i="5"/>
  <c r="AC17" i="5"/>
  <c r="M17" i="5"/>
  <c r="W17" i="5"/>
  <c r="AB17" i="5"/>
  <c r="V17" i="5"/>
  <c r="AA17" i="5"/>
  <c r="U17" i="5"/>
  <c r="N16" i="5"/>
  <c r="Y16" i="5"/>
  <c r="AC16" i="5"/>
  <c r="M16" i="5"/>
  <c r="W16" i="5"/>
  <c r="AB16" i="5"/>
  <c r="V16" i="5"/>
  <c r="AA16" i="5"/>
  <c r="U16" i="5"/>
  <c r="N15" i="5"/>
  <c r="Y15" i="5"/>
  <c r="AC15" i="5"/>
  <c r="M15" i="5"/>
  <c r="W15" i="5"/>
  <c r="AB15" i="5"/>
  <c r="V15" i="5"/>
  <c r="AA15" i="5"/>
  <c r="U15" i="5"/>
  <c r="N14" i="5"/>
  <c r="Y14" i="5"/>
  <c r="AC14" i="5"/>
  <c r="M14" i="5"/>
  <c r="W14" i="5"/>
  <c r="AB14" i="5"/>
  <c r="V14" i="5"/>
  <c r="AA14" i="5"/>
  <c r="U14" i="5"/>
  <c r="N13" i="5"/>
  <c r="Y13" i="5"/>
  <c r="AC13" i="5"/>
  <c r="M13" i="5"/>
  <c r="W13" i="5"/>
  <c r="AB13" i="5"/>
  <c r="V13" i="5"/>
  <c r="AA13" i="5"/>
  <c r="U13" i="5"/>
  <c r="N12" i="5"/>
  <c r="Y12" i="5"/>
  <c r="AC12" i="5"/>
  <c r="M12" i="5"/>
  <c r="W12" i="5"/>
  <c r="AB12" i="5"/>
  <c r="V12" i="5"/>
  <c r="AA12" i="5"/>
  <c r="U12" i="5"/>
  <c r="N11" i="5"/>
  <c r="Y11" i="5"/>
  <c r="AC11" i="5"/>
  <c r="M11" i="5"/>
  <c r="W11" i="5"/>
  <c r="AB11" i="5"/>
  <c r="V11" i="5"/>
  <c r="AA11" i="5"/>
  <c r="U11" i="5"/>
  <c r="N10" i="5"/>
  <c r="Y10" i="5"/>
  <c r="AC10" i="5"/>
  <c r="M10" i="5"/>
  <c r="W10" i="5"/>
  <c r="AB10" i="5"/>
  <c r="V10" i="5"/>
  <c r="AA10" i="5"/>
  <c r="U10" i="5"/>
  <c r="N9" i="5"/>
  <c r="Y9" i="5"/>
  <c r="AC9" i="5"/>
  <c r="M9" i="5"/>
  <c r="W9" i="5"/>
  <c r="AB9" i="5"/>
  <c r="V9" i="5"/>
  <c r="AA9" i="5"/>
  <c r="U9" i="5"/>
  <c r="N8" i="5"/>
  <c r="Y8" i="5"/>
  <c r="AC8" i="5"/>
  <c r="M8" i="5"/>
  <c r="W8" i="5"/>
  <c r="AB8" i="5"/>
  <c r="V8" i="5"/>
  <c r="AA8" i="5"/>
  <c r="U8" i="5"/>
  <c r="N7" i="5"/>
  <c r="Y7" i="5"/>
  <c r="AC7" i="5"/>
  <c r="M7" i="5"/>
  <c r="W7" i="5"/>
  <c r="AB7" i="5"/>
  <c r="V7" i="5"/>
  <c r="AA7" i="5"/>
  <c r="U7" i="5"/>
  <c r="N6" i="5"/>
  <c r="Y6" i="5"/>
  <c r="AC6" i="5"/>
  <c r="M6" i="5"/>
  <c r="W6" i="5"/>
  <c r="AB6" i="5"/>
  <c r="V6" i="5"/>
  <c r="AA6" i="5"/>
  <c r="U6" i="5"/>
  <c r="N5" i="5"/>
  <c r="Y5" i="5"/>
  <c r="AC5" i="5"/>
  <c r="M5" i="5"/>
  <c r="W5" i="5"/>
  <c r="AB5" i="5"/>
  <c r="V5" i="5"/>
  <c r="AA5" i="5"/>
  <c r="U5" i="5"/>
  <c r="N4" i="5"/>
  <c r="Y4" i="5"/>
  <c r="AC4" i="5"/>
  <c r="M4" i="5"/>
  <c r="W4" i="5"/>
  <c r="AB4" i="5"/>
  <c r="V4" i="5"/>
  <c r="AA4" i="5"/>
  <c r="U4" i="5"/>
  <c r="Z96" i="5"/>
  <c r="T96" i="5"/>
  <c r="Z95" i="5"/>
  <c r="T95" i="5"/>
  <c r="Z94" i="5"/>
  <c r="T94" i="5"/>
  <c r="Z93" i="5"/>
  <c r="T93" i="5"/>
  <c r="Z92" i="5"/>
  <c r="T92" i="5"/>
  <c r="Z91" i="5"/>
  <c r="T91" i="5"/>
  <c r="Z90" i="5"/>
  <c r="T90" i="5"/>
  <c r="Z89" i="5"/>
  <c r="T89" i="5"/>
  <c r="Z88" i="5"/>
  <c r="T88" i="5"/>
  <c r="Z87" i="5"/>
  <c r="T87" i="5"/>
  <c r="Z86" i="5"/>
  <c r="T86" i="5"/>
  <c r="Z85" i="5"/>
  <c r="T85" i="5"/>
  <c r="Z84" i="5"/>
  <c r="T84" i="5"/>
  <c r="Z83" i="5"/>
  <c r="T83" i="5"/>
  <c r="Z82" i="5"/>
  <c r="T82" i="5"/>
  <c r="Z81" i="5"/>
  <c r="T81" i="5"/>
  <c r="Z80" i="5"/>
  <c r="T80" i="5"/>
  <c r="Z79" i="5"/>
  <c r="T79" i="5"/>
  <c r="Z78" i="5"/>
  <c r="T78" i="5"/>
  <c r="Z77" i="5"/>
  <c r="T77" i="5"/>
  <c r="Z76" i="5"/>
  <c r="T76" i="5"/>
  <c r="Z75" i="5"/>
  <c r="T75" i="5"/>
  <c r="Z74" i="5"/>
  <c r="T74" i="5"/>
  <c r="Z73" i="5"/>
  <c r="T73" i="5"/>
  <c r="Z72" i="5"/>
  <c r="T72" i="5"/>
  <c r="Z71" i="5"/>
  <c r="T71" i="5"/>
  <c r="Z70" i="5"/>
  <c r="T70" i="5"/>
  <c r="Z69" i="5"/>
  <c r="T69" i="5"/>
  <c r="Z68" i="5"/>
  <c r="T68" i="5"/>
  <c r="Z67" i="5"/>
  <c r="T67" i="5"/>
  <c r="Z66" i="5"/>
  <c r="T66" i="5"/>
  <c r="Z65" i="5"/>
  <c r="T65" i="5"/>
  <c r="Z64" i="5"/>
  <c r="T64" i="5"/>
  <c r="Z63" i="5"/>
  <c r="T63" i="5"/>
  <c r="Z62" i="5"/>
  <c r="T62" i="5"/>
  <c r="Z61" i="5"/>
  <c r="T61" i="5"/>
  <c r="Z60" i="5"/>
  <c r="T60" i="5"/>
  <c r="Z59" i="5"/>
  <c r="T59" i="5"/>
  <c r="Z58" i="5"/>
  <c r="T58" i="5"/>
  <c r="Z57" i="5"/>
  <c r="T57" i="5"/>
  <c r="Z56" i="5"/>
  <c r="T56" i="5"/>
  <c r="Z55" i="5"/>
  <c r="T55" i="5"/>
  <c r="Z54" i="5"/>
  <c r="T54" i="5"/>
  <c r="Z53" i="5"/>
  <c r="T53" i="5"/>
  <c r="Z52" i="5"/>
  <c r="T52" i="5"/>
  <c r="Z51" i="5"/>
  <c r="T51" i="5"/>
  <c r="Z50" i="5"/>
  <c r="T50" i="5"/>
  <c r="Z49" i="5"/>
  <c r="T49" i="5"/>
  <c r="Z48" i="5"/>
  <c r="T48" i="5"/>
  <c r="Z47" i="5"/>
  <c r="T47" i="5"/>
  <c r="Z46" i="5"/>
  <c r="T46" i="5"/>
  <c r="Z45" i="5"/>
  <c r="T45" i="5"/>
  <c r="Z44" i="5"/>
  <c r="T44" i="5"/>
  <c r="Z43" i="5"/>
  <c r="T43" i="5"/>
  <c r="Z42" i="5"/>
  <c r="T42" i="5"/>
  <c r="Z41" i="5"/>
  <c r="T41" i="5"/>
  <c r="Z40" i="5"/>
  <c r="T40" i="5"/>
  <c r="Z39" i="5"/>
  <c r="T39" i="5"/>
  <c r="Z38" i="5"/>
  <c r="T38" i="5"/>
  <c r="Z37" i="5"/>
  <c r="T37" i="5"/>
  <c r="Z36" i="5"/>
  <c r="T36" i="5"/>
  <c r="Z35" i="5"/>
  <c r="T35" i="5"/>
  <c r="Z34" i="5"/>
  <c r="T34" i="5"/>
  <c r="Z33" i="5"/>
  <c r="T33" i="5"/>
  <c r="Z32" i="5"/>
  <c r="T32" i="5"/>
  <c r="Z31" i="5"/>
  <c r="T31" i="5"/>
  <c r="Z30" i="5"/>
  <c r="T30" i="5"/>
  <c r="Z29" i="5"/>
  <c r="T29" i="5"/>
  <c r="Z28" i="5"/>
  <c r="T28" i="5"/>
  <c r="Z27" i="5"/>
  <c r="T27" i="5"/>
  <c r="Z26" i="5"/>
  <c r="T26" i="5"/>
  <c r="Z25" i="5"/>
  <c r="T25" i="5"/>
  <c r="Z24" i="5"/>
  <c r="T24" i="5"/>
  <c r="Z23" i="5"/>
  <c r="T23" i="5"/>
  <c r="Z22" i="5"/>
  <c r="T22" i="5"/>
  <c r="Z21" i="5"/>
  <c r="T21" i="5"/>
  <c r="Z20" i="5"/>
  <c r="T20" i="5"/>
  <c r="Z19" i="5"/>
  <c r="T19" i="5"/>
  <c r="Z18" i="5"/>
  <c r="T18" i="5"/>
  <c r="Z17" i="5"/>
  <c r="T17" i="5"/>
  <c r="Z16" i="5"/>
  <c r="T16" i="5"/>
  <c r="Z15" i="5"/>
  <c r="T15" i="5"/>
  <c r="Z14" i="5"/>
  <c r="T14" i="5"/>
  <c r="Z13" i="5"/>
  <c r="T13" i="5"/>
  <c r="Z12" i="5"/>
  <c r="T12" i="5"/>
  <c r="Z11" i="5"/>
  <c r="T11" i="5"/>
  <c r="Z10" i="5"/>
  <c r="T10" i="5"/>
  <c r="Z9" i="5"/>
  <c r="T9" i="5"/>
  <c r="Z8" i="5"/>
  <c r="T8" i="5"/>
  <c r="Z7" i="5"/>
  <c r="T7" i="5"/>
  <c r="Z6" i="5"/>
  <c r="T6" i="5"/>
  <c r="Z5" i="5"/>
  <c r="T5" i="5"/>
  <c r="Z4" i="5"/>
  <c r="T4" i="5"/>
  <c r="Q96" i="5"/>
  <c r="Q95" i="5"/>
  <c r="Q94" i="5"/>
  <c r="Q93" i="5"/>
  <c r="Q92" i="5"/>
  <c r="Q91" i="5"/>
  <c r="Q90" i="5"/>
  <c r="Q89" i="5"/>
  <c r="Q88" i="5"/>
  <c r="Q87" i="5"/>
  <c r="Q86" i="5"/>
  <c r="Q85" i="5"/>
  <c r="Q84" i="5"/>
  <c r="Q83" i="5"/>
  <c r="Q82" i="5"/>
  <c r="Q81" i="5"/>
  <c r="Q80" i="5"/>
  <c r="Q79" i="5"/>
  <c r="Q78" i="5"/>
  <c r="Q77" i="5"/>
  <c r="Q76" i="5"/>
  <c r="Q75" i="5"/>
  <c r="Q74" i="5"/>
  <c r="Q73" i="5"/>
  <c r="Q72" i="5"/>
  <c r="Q71" i="5"/>
  <c r="Q70" i="5"/>
  <c r="Q69" i="5"/>
  <c r="Q68" i="5"/>
  <c r="Q67" i="5"/>
  <c r="Q66" i="5"/>
  <c r="Q65" i="5"/>
  <c r="Q64" i="5"/>
  <c r="Q63" i="5"/>
  <c r="Q62" i="5"/>
  <c r="Q61" i="5"/>
  <c r="Q60" i="5"/>
  <c r="Q59" i="5"/>
  <c r="Q58" i="5"/>
  <c r="Q57" i="5"/>
  <c r="Q56" i="5"/>
  <c r="Q55" i="5"/>
  <c r="Q54" i="5"/>
  <c r="Q53" i="5"/>
  <c r="Q52" i="5"/>
  <c r="Q51" i="5"/>
  <c r="Q50" i="5"/>
  <c r="Q49" i="5"/>
  <c r="Q48" i="5"/>
  <c r="Q47" i="5"/>
  <c r="Q46" i="5"/>
  <c r="Q45" i="5"/>
  <c r="Q44" i="5"/>
  <c r="Q43" i="5"/>
  <c r="Q42" i="5"/>
  <c r="Q41" i="5"/>
  <c r="Q40" i="5"/>
  <c r="Q39" i="5"/>
  <c r="Q38" i="5"/>
  <c r="Q37" i="5"/>
  <c r="Q36" i="5"/>
  <c r="Q35" i="5"/>
  <c r="Q34" i="5"/>
  <c r="Q33" i="5"/>
  <c r="Q32" i="5"/>
  <c r="Q31" i="5"/>
  <c r="Q30" i="5"/>
  <c r="Q29" i="5"/>
  <c r="Q28" i="5"/>
  <c r="Q27" i="5"/>
  <c r="Q26" i="5"/>
  <c r="Q25" i="5"/>
  <c r="Q24" i="5"/>
  <c r="Q23" i="5"/>
  <c r="Q22" i="5"/>
  <c r="Q21" i="5"/>
  <c r="Q20" i="5"/>
  <c r="Q19" i="5"/>
  <c r="Q18" i="5"/>
  <c r="Q17" i="5"/>
  <c r="Q16" i="5"/>
  <c r="Q15" i="5"/>
  <c r="Q14" i="5"/>
  <c r="Q13" i="5"/>
  <c r="Q12" i="5"/>
  <c r="Q11" i="5"/>
  <c r="Q10" i="5"/>
  <c r="Q9" i="5"/>
  <c r="Q8" i="5"/>
  <c r="Q7" i="5"/>
  <c r="Q6" i="5"/>
  <c r="Q5" i="5"/>
  <c r="Q4"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Z26" i="1"/>
  <c r="Z25" i="1"/>
  <c r="Z24" i="1"/>
  <c r="Z23" i="1"/>
  <c r="Z22" i="1"/>
  <c r="Y26" i="1"/>
  <c r="X26" i="1"/>
  <c r="W26" i="1"/>
  <c r="V26" i="1"/>
  <c r="U26" i="1"/>
  <c r="Y25" i="1"/>
  <c r="X25" i="1"/>
  <c r="W25" i="1"/>
  <c r="V25" i="1"/>
  <c r="U25" i="1"/>
  <c r="Y24" i="1"/>
  <c r="X24" i="1"/>
  <c r="W24" i="1"/>
  <c r="V24" i="1"/>
  <c r="U24" i="1"/>
  <c r="Y23" i="1"/>
  <c r="X23" i="1"/>
  <c r="W23" i="1"/>
  <c r="V23" i="1"/>
  <c r="U23" i="1"/>
  <c r="Y22" i="1"/>
  <c r="X22" i="1"/>
  <c r="W22" i="1"/>
  <c r="V22" i="1"/>
  <c r="U22" i="1"/>
  <c r="T26" i="1"/>
  <c r="T25" i="1"/>
  <c r="T24" i="1"/>
  <c r="T23" i="1"/>
  <c r="T22" i="1"/>
  <c r="T69" i="4"/>
  <c r="T68" i="4"/>
  <c r="T67" i="4"/>
  <c r="T66" i="4"/>
  <c r="T65" i="4"/>
  <c r="Q69" i="4"/>
  <c r="Q68" i="4"/>
  <c r="Q67" i="4"/>
  <c r="Q66" i="4"/>
  <c r="Q65" i="4"/>
  <c r="V69" i="4"/>
  <c r="V68" i="4"/>
  <c r="V67" i="4"/>
  <c r="V66" i="4"/>
  <c r="V65" i="4"/>
  <c r="P69" i="4"/>
  <c r="P68" i="4"/>
  <c r="P67" i="4"/>
  <c r="P66" i="4"/>
  <c r="P65" i="4"/>
  <c r="O69" i="4"/>
  <c r="O68" i="4"/>
  <c r="O67" i="4"/>
  <c r="O66" i="4"/>
  <c r="O65" i="4"/>
  <c r="H52" i="4"/>
  <c r="H51" i="4"/>
  <c r="H50" i="4"/>
  <c r="H49" i="4"/>
  <c r="Y118" i="1"/>
  <c r="Y117" i="1"/>
  <c r="AB116" i="1"/>
  <c r="AB113" i="1"/>
  <c r="AB114" i="1"/>
  <c r="AB112" i="1"/>
  <c r="Y113" i="1"/>
  <c r="Y112" i="1"/>
  <c r="S114" i="1"/>
  <c r="S102" i="1"/>
  <c r="AA102" i="1"/>
  <c r="Y102" i="1"/>
  <c r="W102" i="1"/>
  <c r="AC100" i="1"/>
  <c r="AA100" i="1"/>
  <c r="Y100" i="1"/>
  <c r="W100" i="1"/>
  <c r="S100" i="1"/>
  <c r="Q13" i="1"/>
</calcChain>
</file>

<file path=xl/sharedStrings.xml><?xml version="1.0" encoding="utf-8"?>
<sst xmlns="http://schemas.openxmlformats.org/spreadsheetml/2006/main" count="223" uniqueCount="155">
  <si>
    <t>LED count</t>
  </si>
  <si>
    <t>diameter</t>
  </si>
  <si>
    <t>N/A</t>
  </si>
  <si>
    <t>2812b 5 volt</t>
  </si>
  <si>
    <t>total</t>
  </si>
  <si>
    <t>32 led ring: 111.8 mm diameter</t>
  </si>
  <si>
    <t>Question: What are the dimensions of the rings?</t>
  </si>
  <si>
    <t>Answer: My digital caliper says:</t>
  </si>
  <si>
    <t xml:space="preserve">24 led ring: 91.8 mm diameter… see more </t>
  </si>
  <si>
    <t>https://smile.amazon.com/gp/product/B01EUAKLT0/ref=oh_aui_detailpage_o01_s00?ie=UTF8&amp;psc=1</t>
  </si>
  <si>
    <t>Mokungit 93 Leds WS2812B WS2812 5050 RGB LED Ring Lamp Light with Integrated Drivers</t>
  </si>
  <si>
    <t>outside-to-outside outer hole to diag outer hole</t>
  </si>
  <si>
    <t>outside-to-outside outer hole to adjacent outer hole</t>
  </si>
  <si>
    <t>hole diameter</t>
  </si>
  <si>
    <t>rectangle is 85 x 70 mm with 1.5 mm holes</t>
  </si>
  <si>
    <t>wide side of rectangle parallel to solder points lineup on adjacent rings</t>
  </si>
  <si>
    <t>mm side of cap</t>
  </si>
  <si>
    <t>mm outside diameter LED ring</t>
  </si>
  <si>
    <t>mm separation between LED rings, both ways</t>
  </si>
  <si>
    <t>check</t>
  </si>
  <si>
    <t>Cap edge</t>
  </si>
  <si>
    <t>Center LED ring to:</t>
  </si>
  <si>
    <t>center adjacent LED ring</t>
  </si>
  <si>
    <t>Cap edge to:</t>
  </si>
  <si>
    <t>Center LED ring</t>
  </si>
  <si>
    <t>LED ring wide attach</t>
  </si>
  <si>
    <t>LED ring narrow attach</t>
  </si>
  <si>
    <t>LED ring wide rectangle</t>
  </si>
  <si>
    <t>LED ring narrow rectangle</t>
  </si>
  <si>
    <t>angle of diag</t>
  </si>
  <si>
    <t>Chipset</t>
  </si>
  <si>
    <t>Supported</t>
  </si>
  <si>
    <t>Wires</t>
  </si>
  <si>
    <t>Color Bits</t>
  </si>
  <si>
    <t>Data Rate</t>
  </si>
  <si>
    <t>PWM Rate</t>
  </si>
  <si>
    <t>Chipset Power Draw</t>
  </si>
  <si>
    <t>APA102/DOTSTAR</t>
  </si>
  <si>
    <t>√</t>
  </si>
  <si>
    <t>~24Mbps</t>
  </si>
  <si>
    <t>20khz</t>
  </si>
  <si>
    <t>0.9ma@5v</t>
  </si>
  <si>
    <t>WS2811</t>
  </si>
  <si>
    <t>800kbps</t>
  </si>
  <si>
    <t>400Hz</t>
  </si>
  <si>
    <t>5mw / 1ma@5v</t>
  </si>
  <si>
    <t>WS2812B/NEOPIXEL</t>
  </si>
  <si>
    <t>TM1809/TM1812</t>
  </si>
  <si>
    <t>7.2mw / 0.6ma@12v</t>
  </si>
  <si>
    <t>TM1803</t>
  </si>
  <si>
    <t>400kbps</t>
  </si>
  <si>
    <t>TM1804</t>
  </si>
  <si>
    <t>WS2801</t>
  </si>
  <si>
    <t>1Mbps</t>
  </si>
  <si>
    <t>2.5kHz</t>
  </si>
  <si>
    <t>60mw / 5ma@12v</t>
  </si>
  <si>
    <t>UCS1903</t>
  </si>
  <si>
    <t>unknown</t>
  </si>
  <si>
    <t>?</t>
  </si>
  <si>
    <t>UCS2903</t>
  </si>
  <si>
    <t>LPD8806</t>
  </si>
  <si>
    <t>1-20Mbps</t>
  </si>
  <si>
    <t>4kHz</t>
  </si>
  <si>
    <t>P9813</t>
  </si>
  <si>
    <t>1-15Mbps</t>
  </si>
  <si>
    <t>4.5kHz</t>
  </si>
  <si>
    <t>SM16716</t>
  </si>
  <si>
    <t>TM1829</t>
  </si>
  <si>
    <t>X</t>
  </si>
  <si>
    <t>1.6Mbps/800kbps</t>
  </si>
  <si>
    <t>7kHz</t>
  </si>
  <si>
    <t>6ma@12v</t>
  </si>
  <si>
    <t>TLS3001</t>
  </si>
  <si>
    <t>TLC5940</t>
  </si>
  <si>
    <t>TLC5947</t>
  </si>
  <si>
    <t>LPD1886</t>
  </si>
  <si>
    <t>Chipset power draw is how much power a single chip draws when the leds are off, but power is connected</t>
  </si>
  <si>
    <t xml:space="preserve">  https://github.com/FastLED/FastLED/wiki/Chipset-reference</t>
  </si>
  <si>
    <r>
      <t>ws2811/ws2812/ws2812B - (adafruit sells these as "neopixels") super cheap (30 leds/m for $6, 60 leds/m for $11!), very slow data rate (800Kbps - meaning you'd want to investigate parallel output for more than a few hundred leds - see paul's excellent OctoWS2811 if you're using a teensy 3 - and i'm currently working on code for FastLED that will allow grouping/blocking of multiple streams of output in parallel - hopefully that will be out some time this year - I had an installation going in on july 4th that used it :). Also - many of the strips are 1 led, 1 controller, so you can cut at every led. Even better, is the ws2812 variant, which is the led and chip in a single package (some people still sell these as ws2811 - but the protocol is the same) - so it can be very very compact. Unfortunately, their data protocol requires disabling interrupts on the avr while writing data out, and so using these leds will interfere with things like IR libraries or using i2c and serial. </t>
    </r>
    <r>
      <rPr>
        <sz val="12"/>
        <color rgb="FF24292E"/>
        <rFont val="Segoe UI"/>
        <family val="2"/>
      </rPr>
      <t>NOTE:</t>
    </r>
    <r>
      <rPr>
        <sz val="12"/>
        <color rgb="FF24292E"/>
        <rFont val="Segoe UI"/>
        <family val="2"/>
      </rPr>
      <t> at some point, the timings for WS2811 chips changed to be closer in line to the WS2812 timings. If you have chips identified as WS2811 that are behaving badly, try changing the chipset reference in addLEds to WS2812, and see if that fixes the issues.</t>
    </r>
  </si>
  <si>
    <t xml:space="preserve">  http://fastled.io/docs/3.1/group___power.html</t>
  </si>
  <si>
    <r>
      <t>static</t>
    </r>
    <r>
      <rPr>
        <sz val="10"/>
        <color rgb="FF000000"/>
        <rFont val="Courier New"/>
        <family val="3"/>
      </rPr>
      <t xml:space="preserve"> </t>
    </r>
    <r>
      <rPr>
        <sz val="10"/>
        <color rgb="FF008000"/>
        <rFont val="Courier New"/>
        <family val="3"/>
      </rPr>
      <t>const</t>
    </r>
    <r>
      <rPr>
        <sz val="10"/>
        <color rgb="FF000000"/>
        <rFont val="Courier New"/>
        <family val="3"/>
      </rPr>
      <t xml:space="preserve"> uint8_t gRed_mW = 16 * 5; </t>
    </r>
    <r>
      <rPr>
        <sz val="10"/>
        <color rgb="FF800000"/>
        <rFont val="Courier New"/>
        <family val="3"/>
      </rPr>
      <t>// 16mA @ 5v = 80mW</t>
    </r>
  </si>
  <si>
    <r>
      <rPr>
        <sz val="10"/>
        <color rgb="FF008000"/>
        <rFont val="Courier New"/>
        <family val="3"/>
      </rPr>
      <t>static</t>
    </r>
    <r>
      <rPr>
        <sz val="10"/>
        <color rgb="FF000000"/>
        <rFont val="Courier New"/>
        <family val="3"/>
      </rPr>
      <t xml:space="preserve"> </t>
    </r>
    <r>
      <rPr>
        <sz val="10"/>
        <color rgb="FF008000"/>
        <rFont val="Courier New"/>
        <family val="3"/>
      </rPr>
      <t>const</t>
    </r>
    <r>
      <rPr>
        <sz val="10"/>
        <color rgb="FF000000"/>
        <rFont val="Courier New"/>
        <family val="3"/>
      </rPr>
      <t xml:space="preserve"> uint8_t gGreen_mW = 11 * 5; </t>
    </r>
    <r>
      <rPr>
        <sz val="10"/>
        <color rgb="FF800000"/>
        <rFont val="Courier New"/>
        <family val="3"/>
      </rPr>
      <t>// 11mA @ 5v = 55mW</t>
    </r>
  </si>
  <si>
    <r>
      <rPr>
        <sz val="10"/>
        <color rgb="FF008000"/>
        <rFont val="Courier New"/>
        <family val="3"/>
      </rPr>
      <t>static</t>
    </r>
    <r>
      <rPr>
        <sz val="10"/>
        <color rgb="FF000000"/>
        <rFont val="Courier New"/>
        <family val="3"/>
      </rPr>
      <t xml:space="preserve"> </t>
    </r>
    <r>
      <rPr>
        <sz val="10"/>
        <color rgb="FF008000"/>
        <rFont val="Courier New"/>
        <family val="3"/>
      </rPr>
      <t>const</t>
    </r>
    <r>
      <rPr>
        <sz val="10"/>
        <color rgb="FF000000"/>
        <rFont val="Courier New"/>
        <family val="3"/>
      </rPr>
      <t xml:space="preserve"> uint8_t gBlue_mW = 15 * 5; </t>
    </r>
    <r>
      <rPr>
        <sz val="10"/>
        <color rgb="FF800000"/>
        <rFont val="Courier New"/>
        <family val="3"/>
      </rPr>
      <t>// 15mA @ 5v = 75mW</t>
    </r>
  </si>
  <si>
    <r>
      <rPr>
        <sz val="10"/>
        <color rgb="FF008000"/>
        <rFont val="Courier New"/>
        <family val="3"/>
      </rPr>
      <t>static</t>
    </r>
    <r>
      <rPr>
        <sz val="10"/>
        <color rgb="FF000000"/>
        <rFont val="Courier New"/>
        <family val="3"/>
      </rPr>
      <t xml:space="preserve"> </t>
    </r>
    <r>
      <rPr>
        <sz val="10"/>
        <color rgb="FF008000"/>
        <rFont val="Courier New"/>
        <family val="3"/>
      </rPr>
      <t>const</t>
    </r>
    <r>
      <rPr>
        <sz val="10"/>
        <color rgb="FF000000"/>
        <rFont val="Courier New"/>
        <family val="3"/>
      </rPr>
      <t xml:space="preserve"> uint8_t gDark_mW = 1 * 5; </t>
    </r>
    <r>
      <rPr>
        <sz val="10"/>
        <color rgb="FF800000"/>
        <rFont val="Courier New"/>
        <family val="3"/>
      </rPr>
      <t>// 1mA @ 5v = 5mW</t>
    </r>
  </si>
  <si>
    <t xml:space="preserve">  http://fastled.io/docs/3.1/power__mgt_8cpp_source.html</t>
  </si>
  <si>
    <t>#define NUM_LEDS    93</t>
  </si>
  <si>
    <t>#define BRIGHTNESS         255</t>
  </si>
  <si>
    <t>uint8_t pwrBright = calculate_max_brightness_for_power_vmA(leds, NUM_LEDS, BRIGHTNESS, 5, 1500); // WHITE</t>
  </si>
  <si>
    <t>uint8_t pwrBright = calculate_max_brightness_for_power_vmA(leds, NUM_LEDS, BRIGHTNESS, 5, 1500); // RED</t>
  </si>
  <si>
    <t>uint8_t pwrBright = calculate_max_brightness_for_power_vmA(leds, NUM_LEDS, BRIGHTNESS, 5, 1500); // GREEN</t>
  </si>
  <si>
    <t>uint8_t pwrBright = calculate_max_brightness_for_power_vmA(leds, NUM_LEDS, BRIGHTNESS, 5, 1500); // BLUE</t>
  </si>
  <si>
    <t>uint8_t pwrBright = calculate_max_brightness_for_power_vmA(leds, NUM_LEDS, BRIGHTNESS, 5, 500); // WHITE</t>
  </si>
  <si>
    <t>uint8_t pwrBright = calculate_max_brightness_for_power_vmA(leds, NUM_LEDS, BRIGHTNESS, 5, 500); // RED</t>
  </si>
  <si>
    <t>uint8_t pwrBright = calculate_max_brightness_for_power_vmA(leds, NUM_LEDS, BRIGHTNESS, 5, 500); // GREEN</t>
  </si>
  <si>
    <t>uint8_t pwrBright = calculate_max_brightness_for_power_vmA(leds, NUM_LEDS, BRIGHTNESS, 5, 500); // BLUE</t>
  </si>
  <si>
    <t>uint8_t pwrBright = calculate_max_brightness_for_power_vmA(leds, NUM_LEDS, BRIGHTNESS, 5, 3968); // WHITE</t>
  </si>
  <si>
    <t>uint8_t pwrBright = calculate_max_brightness_for_power_vmA(leds, NUM_LEDS, BRIGHTNESS, 5, 3967); // WHITE</t>
  </si>
  <si>
    <t>93 LEDs White</t>
  </si>
  <si>
    <t>93 LEDs Red</t>
  </si>
  <si>
    <t>93 LEDs Green</t>
  </si>
  <si>
    <t>93 LEDs Blue</t>
  </si>
  <si>
    <t>Battery Capacity</t>
  </si>
  <si>
    <t>Battery Type</t>
  </si>
  <si>
    <t>Capacity (mAh)</t>
  </si>
  <si>
    <t>Typical Drain (mA)</t>
  </si>
  <si>
    <t>AA</t>
  </si>
  <si>
    <t>AAA</t>
  </si>
  <si>
    <t>9 Volt</t>
  </si>
  <si>
    <t>Volts</t>
  </si>
  <si>
    <t>D</t>
  </si>
  <si>
    <t>C</t>
  </si>
  <si>
    <t>Power</t>
  </si>
  <si>
    <t>Power Drain</t>
  </si>
  <si>
    <t>Time (h)</t>
  </si>
  <si>
    <t>how many</t>
  </si>
  <si>
    <t>my drain</t>
  </si>
  <si>
    <t>my time</t>
  </si>
  <si>
    <t>total battery</t>
  </si>
  <si>
    <t>factor</t>
  </si>
  <si>
    <t xml:space="preserve">   https://www.parts-express.com/shoppingcart.aspx 50 4-carriers for C-cell @ $1.02 = $51</t>
  </si>
  <si>
    <t>banggood.com</t>
  </si>
  <si>
    <t>ZTW 6A BEC UBEC Universal Battery Eliminator Circuit For RC Models (989402)</t>
  </si>
  <si>
    <t>Soloop 328pcs 2:1 Polyolefin Halogen-Free Heat Shrink Tube Sleeving 5 Color 8 Size (969574)</t>
  </si>
  <si>
    <t>all white but one yellow expt - using 9V battery - battery drained quickly</t>
  </si>
  <si>
    <t>ratio</t>
  </si>
  <si>
    <t>4 to 3</t>
  </si>
  <si>
    <t>3 to 2</t>
  </si>
  <si>
    <t>8 to 6</t>
  </si>
  <si>
    <t>6 to 4</t>
  </si>
  <si>
    <t>part</t>
  </si>
  <si>
    <t>Circle 0</t>
  </si>
  <si>
    <t>Circle 1</t>
  </si>
  <si>
    <t>Circle 2</t>
  </si>
  <si>
    <t>Circle 3</t>
  </si>
  <si>
    <t>int leds_per_ring[NUM_RINGS_PER_CIRCLE] = { 32, 24, 16, 12, 8, 1 };</t>
  </si>
  <si>
    <t>int leds_per_ring_qrtr[NUM_RINGS_PER_CIRCLE] = { 8, 6, 4, 3, 2, 1 };</t>
  </si>
  <si>
    <t>int direc_per_ring[NUM_RINGS_PER_CIRCLE] = { 1, -1, 1, -1, 1, 1 };</t>
  </si>
  <si>
    <t>int offset_qrtrs_per_circle[4] = { 0, 1, 2, 3 };</t>
  </si>
  <si>
    <t>leds_per_ring</t>
  </si>
  <si>
    <t>leds_per_ring_qrtr</t>
  </si>
  <si>
    <t>direc_per_ring</t>
  </si>
  <si>
    <t>offset_qrtrs_per_circle</t>
  </si>
  <si>
    <t>idx</t>
  </si>
  <si>
    <t>tmp_led_num</t>
  </si>
  <si>
    <t>tot_leds_so_far</t>
  </si>
  <si>
    <t>logical_led_num</t>
  </si>
  <si>
    <t>ring</t>
  </si>
  <si>
    <t>adjust direc</t>
  </si>
  <si>
    <t>all Circle</t>
  </si>
  <si>
    <t>adjust qrtr</t>
  </si>
  <si>
    <t>adjust phys</t>
  </si>
  <si>
    <t>P</t>
  </si>
  <si>
    <t>T</t>
  </si>
  <si>
    <t>H</t>
  </si>
  <si>
    <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</si>
</sst>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000"/>
    <numFmt numFmtId="165" formatCode="0.000000000"/>
    <numFmt numFmtId="166" formatCode="0.000"/>
  </numFmts>
  <fonts count="16" x14ac:knownFonts="1">
    <font>
      <sz val="11"/>
      <color theme="1"/>
      <name val="Calibri"/>
      <family val="2"/>
      <scheme val="minor"/>
    </font>
    <font>
      <u/>
      <sz val="11"/>
      <color theme="10"/>
      <name val="Calibri"/>
      <family val="2"/>
      <scheme val="minor"/>
    </font>
    <font>
      <b/>
      <sz val="11"/>
      <color theme="1"/>
      <name val="Calibri"/>
      <family val="2"/>
      <scheme val="minor"/>
    </font>
    <font>
      <sz val="12"/>
      <color rgb="FF24292E"/>
      <name val="Segoe UI"/>
      <family val="2"/>
    </font>
    <font>
      <sz val="12"/>
      <color rgb="FF24292E"/>
      <name val="Segoe UI"/>
      <family val="2"/>
    </font>
    <font>
      <sz val="10"/>
      <color rgb="FF000000"/>
      <name val="Courier New"/>
      <family val="3"/>
    </font>
    <font>
      <sz val="10"/>
      <color rgb="FF008000"/>
      <name val="Courier New"/>
      <family val="3"/>
    </font>
    <font>
      <sz val="10"/>
      <color rgb="FF800000"/>
      <name val="Courier New"/>
      <family val="3"/>
    </font>
    <font>
      <sz val="12"/>
      <color rgb="FF222222"/>
      <name val="Arial"/>
      <family val="2"/>
    </font>
    <font>
      <b/>
      <sz val="11"/>
      <color rgb="FF000000"/>
      <name val="Arial"/>
      <family val="2"/>
    </font>
    <font>
      <sz val="11"/>
      <color theme="1"/>
      <name val="Arial"/>
      <family val="2"/>
    </font>
    <font>
      <sz val="11"/>
      <color rgb="FF003366"/>
      <name val="Century Gothic"/>
      <family val="2"/>
    </font>
    <font>
      <u/>
      <sz val="11"/>
      <color theme="11"/>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6F8FA"/>
        <bgColor indexed="64"/>
      </patternFill>
    </fill>
    <fill>
      <patternFill patternType="solid">
        <fgColor rgb="FFFFFFCC"/>
        <bgColor indexed="64"/>
      </patternFill>
    </fill>
    <fill>
      <patternFill patternType="solid">
        <fgColor rgb="FFFFFF00"/>
        <bgColor indexed="64"/>
      </patternFill>
    </fill>
  </fills>
  <borders count="12">
    <border>
      <left/>
      <right/>
      <top/>
      <bottom/>
      <diagonal/>
    </border>
    <border>
      <left style="medium">
        <color rgb="FFDFE2E5"/>
      </left>
      <right style="medium">
        <color rgb="FFDFE2E5"/>
      </right>
      <top style="medium">
        <color rgb="FFDFE2E5"/>
      </top>
      <bottom style="medium">
        <color rgb="FFDFE2E5"/>
      </bottom>
      <diagonal/>
    </border>
    <border>
      <left/>
      <right/>
      <top/>
      <bottom style="medium">
        <color rgb="FFEBEBEB"/>
      </bottom>
      <diagonal/>
    </border>
    <border>
      <left style="thin">
        <color rgb="FF9900FF"/>
      </left>
      <right style="thin">
        <color rgb="FF9900FF"/>
      </right>
      <top style="thin">
        <color rgb="FF9900FF"/>
      </top>
      <bottom style="thin">
        <color rgb="FF9900FF"/>
      </bottom>
      <diagonal/>
    </border>
    <border>
      <left style="thin">
        <color rgb="FF330099"/>
      </left>
      <right style="thin">
        <color rgb="FF9900FF"/>
      </right>
      <top style="thin">
        <color rgb="FF330099"/>
      </top>
      <bottom style="thin">
        <color rgb="FF9900FF"/>
      </bottom>
      <diagonal/>
    </border>
    <border>
      <left style="thin">
        <color rgb="FF9900FF"/>
      </left>
      <right style="thin">
        <color rgb="FF9900FF"/>
      </right>
      <top style="thin">
        <color rgb="FF330099"/>
      </top>
      <bottom style="thin">
        <color rgb="FF9900FF"/>
      </bottom>
      <diagonal/>
    </border>
    <border>
      <left style="thin">
        <color rgb="FF9900FF"/>
      </left>
      <right style="thin">
        <color rgb="FF330099"/>
      </right>
      <top style="thin">
        <color rgb="FF330099"/>
      </top>
      <bottom style="thin">
        <color rgb="FF9900FF"/>
      </bottom>
      <diagonal/>
    </border>
    <border>
      <left style="thin">
        <color rgb="FF330099"/>
      </left>
      <right style="thin">
        <color rgb="FF9900FF"/>
      </right>
      <top style="thin">
        <color rgb="FF9900FF"/>
      </top>
      <bottom style="thin">
        <color rgb="FF9900FF"/>
      </bottom>
      <diagonal/>
    </border>
    <border>
      <left style="thin">
        <color rgb="FF9900FF"/>
      </left>
      <right style="thin">
        <color rgb="FF330099"/>
      </right>
      <top style="thin">
        <color rgb="FF9900FF"/>
      </top>
      <bottom style="thin">
        <color rgb="FF9900FF"/>
      </bottom>
      <diagonal/>
    </border>
    <border>
      <left style="thin">
        <color rgb="FF330099"/>
      </left>
      <right style="thin">
        <color rgb="FF9900FF"/>
      </right>
      <top style="thin">
        <color rgb="FF9900FF"/>
      </top>
      <bottom style="thin">
        <color rgb="FF330099"/>
      </bottom>
      <diagonal/>
    </border>
    <border>
      <left style="thin">
        <color rgb="FF9900FF"/>
      </left>
      <right style="thin">
        <color rgb="FF9900FF"/>
      </right>
      <top style="thin">
        <color rgb="FF9900FF"/>
      </top>
      <bottom style="thin">
        <color rgb="FF330099"/>
      </bottom>
      <diagonal/>
    </border>
    <border>
      <left style="thin">
        <color rgb="FF9900FF"/>
      </left>
      <right style="thin">
        <color rgb="FF330099"/>
      </right>
      <top style="thin">
        <color rgb="FF9900FF"/>
      </top>
      <bottom style="thin">
        <color rgb="FF330099"/>
      </bottom>
      <diagonal/>
    </border>
  </borders>
  <cellStyleXfs count="5">
    <xf numFmtId="0" fontId="0" fillId="0" borderId="0"/>
    <xf numFmtId="0" fontId="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38">
    <xf numFmtId="0" fontId="0" fillId="0" borderId="0" xfId="0"/>
    <xf numFmtId="0" fontId="1" fillId="0" borderId="0" xfId="1"/>
    <xf numFmtId="2" fontId="0" fillId="0" borderId="0" xfId="0" applyNumberFormat="1"/>
    <xf numFmtId="2" fontId="2" fillId="0" borderId="0" xfId="0" applyNumberFormat="1" applyFont="1"/>
    <xf numFmtId="164" fontId="0" fillId="0" borderId="0" xfId="0" applyNumberFormat="1"/>
    <xf numFmtId="165" fontId="0" fillId="0" borderId="0" xfId="0" applyNumberFormat="1"/>
    <xf numFmtId="0" fontId="3" fillId="2" borderId="1" xfId="0" applyFont="1" applyFill="1" applyBorder="1" applyAlignment="1">
      <alignment horizontal="center" vertical="center" wrapText="1"/>
    </xf>
    <xf numFmtId="0" fontId="4" fillId="2" borderId="1" xfId="0"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4" fillId="0" borderId="0" xfId="0" applyFont="1"/>
    <xf numFmtId="0" fontId="2" fillId="0" borderId="0" xfId="0" applyFont="1"/>
    <xf numFmtId="0" fontId="4" fillId="0" borderId="0" xfId="0" applyFont="1" applyAlignment="1">
      <alignment horizontal="left" vertical="center" wrapText="1" indent="1"/>
    </xf>
    <xf numFmtId="0" fontId="6" fillId="0" borderId="0" xfId="0" applyFont="1" applyAlignment="1">
      <alignment horizontal="left" vertical="center" indent="5"/>
    </xf>
    <xf numFmtId="0" fontId="5" fillId="0" borderId="0" xfId="0" applyFont="1" applyAlignment="1">
      <alignment horizontal="left" vertical="center" indent="5"/>
    </xf>
    <xf numFmtId="0" fontId="8" fillId="0" borderId="0" xfId="0" applyFont="1" applyAlignment="1">
      <alignment horizontal="left" vertical="center" wrapText="1"/>
    </xf>
    <xf numFmtId="0" fontId="9" fillId="0" borderId="2" xfId="0" applyFont="1" applyBorder="1" applyAlignment="1">
      <alignment horizontal="left" vertical="center" wrapText="1" indent="1"/>
    </xf>
    <xf numFmtId="0" fontId="10" fillId="0" borderId="2" xfId="0" applyFont="1" applyBorder="1" applyAlignment="1">
      <alignment horizontal="left" vertical="center" wrapText="1" indent="1"/>
    </xf>
    <xf numFmtId="0" fontId="9" fillId="0" borderId="0" xfId="0" applyFont="1" applyFill="1" applyBorder="1" applyAlignment="1">
      <alignment horizontal="left" vertical="center" wrapText="1" inden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9" fillId="0" borderId="0" xfId="0" applyFont="1" applyFill="1" applyBorder="1" applyAlignment="1">
      <alignment horizontal="center" vertical="center" wrapText="1"/>
    </xf>
    <xf numFmtId="1" fontId="0" fillId="0" borderId="0" xfId="0" applyNumberFormat="1"/>
    <xf numFmtId="166" fontId="0" fillId="0" borderId="0" xfId="0" applyNumberFormat="1"/>
    <xf numFmtId="0" fontId="0" fillId="0" borderId="0" xfId="0" applyFill="1"/>
    <xf numFmtId="20" fontId="0" fillId="0" borderId="0" xfId="0" applyNumberFormat="1"/>
    <xf numFmtId="0" fontId="13" fillId="0" borderId="0" xfId="0" applyFont="1"/>
    <xf numFmtId="0" fontId="14" fillId="0" borderId="0" xfId="0" applyFont="1"/>
    <xf numFmtId="0" fontId="15" fillId="0" borderId="0" xfId="0" applyFont="1"/>
    <xf numFmtId="0" fontId="0" fillId="0" borderId="0" xfId="0" applyAlignment="1">
      <alignment horizontal="center"/>
    </xf>
    <xf numFmtId="0" fontId="0" fillId="0" borderId="0" xfId="0" applyAlignment="1">
      <alignment horizontal="center"/>
    </xf>
    <xf numFmtId="0" fontId="14" fillId="5" borderId="0" xfId="0" applyFont="1" applyFill="1"/>
  </cellXfs>
  <cellStyles count="5">
    <cellStyle name="Followed Hyperlink" xfId="2" builtinId="9" hidden="1"/>
    <cellStyle name="Followed Hyperlink" xfId="3" builtinId="9" hidden="1"/>
    <cellStyle name="Followed Hyperlink" xfId="4"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4" Type="http://schemas.openxmlformats.org/officeDocument/2006/relationships/image" Target="../media/image6.jpeg"/><Relationship Id="rId5" Type="http://schemas.openxmlformats.org/officeDocument/2006/relationships/image" Target="../media/image7.png"/><Relationship Id="rId1" Type="http://schemas.openxmlformats.org/officeDocument/2006/relationships/image" Target="../media/image3.jpeg"/><Relationship Id="rId2"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104775</xdr:rowOff>
    </xdr:from>
    <xdr:to>
      <xdr:col>11</xdr:col>
      <xdr:colOff>129369</xdr:colOff>
      <xdr:row>34</xdr:row>
      <xdr:rowOff>181543</xdr:rowOff>
    </xdr:to>
    <xdr:pic>
      <xdr:nvPicPr>
        <xdr:cNvPr id="4" name="Picture 3">
          <a:extLst>
            <a:ext uri="{FF2B5EF4-FFF2-40B4-BE49-F238E27FC236}">
              <a16:creationId xmlns="" xmlns:a16="http://schemas.microsoft.com/office/drawing/2014/main" id="{E48053C6-3A2E-4471-9805-3CC3F7003CBE}"/>
            </a:ext>
          </a:extLst>
        </xdr:cNvPr>
        <xdr:cNvPicPr>
          <a:picLocks noChangeAspect="1"/>
        </xdr:cNvPicPr>
      </xdr:nvPicPr>
      <xdr:blipFill>
        <a:blip xmlns:r="http://schemas.openxmlformats.org/officeDocument/2006/relationships" r:embed="rId1"/>
        <a:stretch>
          <a:fillRect/>
        </a:stretch>
      </xdr:blipFill>
      <xdr:spPr>
        <a:xfrm>
          <a:off x="19050" y="104775"/>
          <a:ext cx="6815919" cy="65537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11</xdr:col>
      <xdr:colOff>110319</xdr:colOff>
      <xdr:row>34</xdr:row>
      <xdr:rowOff>152968</xdr:rowOff>
    </xdr:to>
    <xdr:pic>
      <xdr:nvPicPr>
        <xdr:cNvPr id="3" name="Picture 2">
          <a:extLst>
            <a:ext uri="{FF2B5EF4-FFF2-40B4-BE49-F238E27FC236}">
              <a16:creationId xmlns="" xmlns:a16="http://schemas.microsoft.com/office/drawing/2014/main" id="{8B9B8970-58E4-4550-B528-1E9EE87D1DBF}"/>
            </a:ext>
          </a:extLst>
        </xdr:cNvPr>
        <xdr:cNvPicPr>
          <a:picLocks noChangeAspect="1"/>
        </xdr:cNvPicPr>
      </xdr:nvPicPr>
      <xdr:blipFill>
        <a:blip xmlns:r="http://schemas.openxmlformats.org/officeDocument/2006/relationships" r:embed="rId1"/>
        <a:stretch>
          <a:fillRect/>
        </a:stretch>
      </xdr:blipFill>
      <xdr:spPr>
        <a:xfrm>
          <a:off x="0" y="76200"/>
          <a:ext cx="6815919" cy="6553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257175</xdr:colOff>
      <xdr:row>37</xdr:row>
      <xdr:rowOff>123825</xdr:rowOff>
    </xdr:from>
    <xdr:to>
      <xdr:col>36</xdr:col>
      <xdr:colOff>136237</xdr:colOff>
      <xdr:row>87</xdr:row>
      <xdr:rowOff>133350</xdr:rowOff>
    </xdr:to>
    <xdr:pic>
      <xdr:nvPicPr>
        <xdr:cNvPr id="4" name="Picture 3" descr="https://images-na.ssl-images-amazon.com/images/I/61WYjfrHNHL._SL1001_.jpg">
          <a:extLst>
            <a:ext uri="{FF2B5EF4-FFF2-40B4-BE49-F238E27FC236}">
              <a16:creationId xmlns="" xmlns:a16="http://schemas.microsoft.com/office/drawing/2014/main" id="{8077E3A7-02D1-4B5B-AB3B-B8815EF93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20375" y="7172325"/>
          <a:ext cx="9534525" cy="953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171450</xdr:colOff>
      <xdr:row>54</xdr:row>
      <xdr:rowOff>180975</xdr:rowOff>
    </xdr:from>
    <xdr:to>
      <xdr:col>15</xdr:col>
      <xdr:colOff>561975</xdr:colOff>
      <xdr:row>105</xdr:row>
      <xdr:rowOff>0</xdr:rowOff>
    </xdr:to>
    <xdr:pic>
      <xdr:nvPicPr>
        <xdr:cNvPr id="5" name="Picture 4" descr="https://images-na.ssl-images-amazon.com/images/I/71yrfoWkL8L._SL1001_.jpg">
          <a:extLst>
            <a:ext uri="{FF2B5EF4-FFF2-40B4-BE49-F238E27FC236}">
              <a16:creationId xmlns="" xmlns:a16="http://schemas.microsoft.com/office/drawing/2014/main" id="{CEBD3286-CFE1-4B3D-8DA6-C6D508EB316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10467975"/>
          <a:ext cx="9534525" cy="953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xdr:colOff>
      <xdr:row>105</xdr:row>
      <xdr:rowOff>133350</xdr:rowOff>
    </xdr:from>
    <xdr:to>
      <xdr:col>15</xdr:col>
      <xdr:colOff>428625</xdr:colOff>
      <xdr:row>155</xdr:row>
      <xdr:rowOff>142875</xdr:rowOff>
    </xdr:to>
    <xdr:pic>
      <xdr:nvPicPr>
        <xdr:cNvPr id="6" name="Picture 5" descr="https://images-na.ssl-images-amazon.com/images/I/61EpM%2BFNcHL._SL1001_.jpg">
          <a:extLst>
            <a:ext uri="{FF2B5EF4-FFF2-40B4-BE49-F238E27FC236}">
              <a16:creationId xmlns="" xmlns:a16="http://schemas.microsoft.com/office/drawing/2014/main" id="{32A79380-1790-4498-9246-8B88CE9267F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 y="20135850"/>
          <a:ext cx="9534525" cy="953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45898</xdr:rowOff>
    </xdr:from>
    <xdr:to>
      <xdr:col>15</xdr:col>
      <xdr:colOff>390525</xdr:colOff>
      <xdr:row>54</xdr:row>
      <xdr:rowOff>55423</xdr:rowOff>
    </xdr:to>
    <xdr:pic>
      <xdr:nvPicPr>
        <xdr:cNvPr id="7" name="Picture 6" descr="https://images-na.ssl-images-amazon.com/images/I/71VYB7pCbqL._SL1001_.jpg">
          <a:extLst>
            <a:ext uri="{FF2B5EF4-FFF2-40B4-BE49-F238E27FC236}">
              <a16:creationId xmlns="" xmlns:a16="http://schemas.microsoft.com/office/drawing/2014/main" id="{D91B8009-EE17-4DCA-9BE4-25C1091AF4F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07898"/>
          <a:ext cx="9482570" cy="953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352715</xdr:colOff>
      <xdr:row>0</xdr:row>
      <xdr:rowOff>195119</xdr:rowOff>
    </xdr:from>
    <xdr:to>
      <xdr:col>34</xdr:col>
      <xdr:colOff>367897</xdr:colOff>
      <xdr:row>39</xdr:row>
      <xdr:rowOff>47489</xdr:rowOff>
    </xdr:to>
    <xdr:pic>
      <xdr:nvPicPr>
        <xdr:cNvPr id="9" name="Picture 8">
          <a:extLst>
            <a:ext uri="{FF2B5EF4-FFF2-40B4-BE49-F238E27FC236}">
              <a16:creationId xmlns="" xmlns:a16="http://schemas.microsoft.com/office/drawing/2014/main" id="{A3192DEF-38F8-4112-8E7A-FCE4837B132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477260" y="195119"/>
          <a:ext cx="5961092" cy="75070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mile.amazon.com/gp/product/B01EUAKLT0/ref=oh_aui_detailpage_o01_s00?ie=UTF8&amp;psc=1" TargetMode="External"/><Relationship Id="rId2" Type="http://schemas.openxmlformats.org/officeDocument/2006/relationships/printerSettings" Target="../printerSettings/printerSettings1.bin"/><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3" sqref="S23"/>
    </sheetView>
  </sheetViews>
  <sheetFormatPr baseColWidth="10" defaultColWidth="8.8320312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7" sqref="Q17"/>
    </sheetView>
  </sheetViews>
  <sheetFormatPr baseColWidth="10" defaultColWidth="8.83203125"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8"/>
  <sheetViews>
    <sheetView topLeftCell="D4" zoomScale="110" zoomScaleNormal="55" workbookViewId="0">
      <selection activeCell="S32" sqref="S32"/>
    </sheetView>
  </sheetViews>
  <sheetFormatPr baseColWidth="10" defaultColWidth="8.83203125" defaultRowHeight="15" x14ac:dyDescent="0.2"/>
  <cols>
    <col min="20" max="26" width="3.83203125" customWidth="1"/>
    <col min="27" max="27" width="16.5" bestFit="1" customWidth="1"/>
  </cols>
  <sheetData>
    <row r="1" spans="1:18" x14ac:dyDescent="0.2">
      <c r="A1" t="s">
        <v>10</v>
      </c>
      <c r="Q1" s="1"/>
    </row>
    <row r="2" spans="1:18" x14ac:dyDescent="0.2">
      <c r="A2" s="1" t="s">
        <v>9</v>
      </c>
    </row>
    <row r="3" spans="1:18" x14ac:dyDescent="0.2">
      <c r="Q3" t="s">
        <v>3</v>
      </c>
    </row>
    <row r="5" spans="1:18" x14ac:dyDescent="0.2">
      <c r="Q5" t="s">
        <v>0</v>
      </c>
      <c r="R5" t="s">
        <v>1</v>
      </c>
    </row>
    <row r="6" spans="1:18" x14ac:dyDescent="0.2">
      <c r="Q6">
        <v>32</v>
      </c>
      <c r="R6">
        <v>110</v>
      </c>
    </row>
    <row r="7" spans="1:18" x14ac:dyDescent="0.2">
      <c r="Q7">
        <v>24</v>
      </c>
      <c r="R7">
        <v>90</v>
      </c>
    </row>
    <row r="8" spans="1:18" x14ac:dyDescent="0.2">
      <c r="Q8">
        <v>16</v>
      </c>
      <c r="R8">
        <v>70</v>
      </c>
    </row>
    <row r="9" spans="1:18" x14ac:dyDescent="0.2">
      <c r="Q9">
        <v>12</v>
      </c>
      <c r="R9">
        <v>50</v>
      </c>
    </row>
    <row r="10" spans="1:18" x14ac:dyDescent="0.2">
      <c r="Q10">
        <v>8</v>
      </c>
      <c r="R10">
        <v>30</v>
      </c>
    </row>
    <row r="11" spans="1:18" x14ac:dyDescent="0.2">
      <c r="Q11">
        <v>1</v>
      </c>
      <c r="R11" t="s">
        <v>2</v>
      </c>
    </row>
    <row r="13" spans="1:18" x14ac:dyDescent="0.2">
      <c r="Q13">
        <f>SUM(Q6:Q11)</f>
        <v>93</v>
      </c>
      <c r="R13" t="s">
        <v>4</v>
      </c>
    </row>
    <row r="15" spans="1:18" x14ac:dyDescent="0.2">
      <c r="Q15" t="s">
        <v>6</v>
      </c>
    </row>
    <row r="16" spans="1:18" x14ac:dyDescent="0.2">
      <c r="Q16" t="s">
        <v>7</v>
      </c>
    </row>
    <row r="17" spans="17:26" x14ac:dyDescent="0.2">
      <c r="Q17" t="s">
        <v>5</v>
      </c>
    </row>
    <row r="18" spans="17:26" x14ac:dyDescent="0.2">
      <c r="Q18" t="s">
        <v>8</v>
      </c>
    </row>
    <row r="21" spans="17:26" x14ac:dyDescent="0.2">
      <c r="Q21" t="s">
        <v>124</v>
      </c>
      <c r="S21" s="32" t="s">
        <v>129</v>
      </c>
      <c r="T21" s="32">
        <v>2</v>
      </c>
      <c r="U21">
        <v>3</v>
      </c>
      <c r="V21">
        <v>4</v>
      </c>
      <c r="W21">
        <v>5</v>
      </c>
      <c r="X21">
        <v>6</v>
      </c>
      <c r="Y21">
        <v>7</v>
      </c>
      <c r="Z21">
        <v>8</v>
      </c>
    </row>
    <row r="22" spans="17:26" x14ac:dyDescent="0.2">
      <c r="Q22" s="31" t="s">
        <v>125</v>
      </c>
      <c r="R22" t="s">
        <v>127</v>
      </c>
      <c r="T22">
        <f>$Q6/T$21</f>
        <v>16</v>
      </c>
      <c r="U22">
        <f t="shared" ref="U22:Y22" si="0">$Q6/U$21</f>
        <v>10.666666666666666</v>
      </c>
      <c r="V22">
        <f t="shared" si="0"/>
        <v>8</v>
      </c>
      <c r="W22">
        <f t="shared" si="0"/>
        <v>6.4</v>
      </c>
      <c r="X22">
        <f t="shared" si="0"/>
        <v>5.333333333333333</v>
      </c>
      <c r="Y22">
        <f t="shared" si="0"/>
        <v>4.5714285714285712</v>
      </c>
      <c r="Z22">
        <f t="shared" ref="Z22" si="1">$Q6/Z$21</f>
        <v>4</v>
      </c>
    </row>
    <row r="23" spans="17:26" x14ac:dyDescent="0.2">
      <c r="Q23" t="s">
        <v>126</v>
      </c>
      <c r="R23" t="s">
        <v>128</v>
      </c>
      <c r="T23">
        <f t="shared" ref="T23:Y26" si="2">$Q7/T$21</f>
        <v>12</v>
      </c>
      <c r="U23">
        <f t="shared" si="2"/>
        <v>8</v>
      </c>
      <c r="V23">
        <f t="shared" si="2"/>
        <v>6</v>
      </c>
      <c r="W23">
        <f t="shared" si="2"/>
        <v>4.8</v>
      </c>
      <c r="X23">
        <f t="shared" si="2"/>
        <v>4</v>
      </c>
      <c r="Y23">
        <f t="shared" si="2"/>
        <v>3.4285714285714284</v>
      </c>
      <c r="Z23">
        <f t="shared" ref="Z23" si="3">$Q7/Z$21</f>
        <v>3</v>
      </c>
    </row>
    <row r="24" spans="17:26" x14ac:dyDescent="0.2">
      <c r="R24" t="s">
        <v>125</v>
      </c>
      <c r="T24">
        <f t="shared" si="2"/>
        <v>8</v>
      </c>
      <c r="U24">
        <f t="shared" si="2"/>
        <v>5.333333333333333</v>
      </c>
      <c r="V24">
        <f t="shared" si="2"/>
        <v>4</v>
      </c>
      <c r="W24">
        <f t="shared" si="2"/>
        <v>3.2</v>
      </c>
      <c r="X24">
        <f t="shared" si="2"/>
        <v>2.6666666666666665</v>
      </c>
      <c r="Y24">
        <f t="shared" si="2"/>
        <v>2.2857142857142856</v>
      </c>
      <c r="Z24">
        <f t="shared" ref="Z24" si="4">$Q8/Z$21</f>
        <v>2</v>
      </c>
    </row>
    <row r="25" spans="17:26" x14ac:dyDescent="0.2">
      <c r="R25" t="s">
        <v>126</v>
      </c>
      <c r="T25">
        <f t="shared" si="2"/>
        <v>6</v>
      </c>
      <c r="U25">
        <f t="shared" si="2"/>
        <v>4</v>
      </c>
      <c r="V25">
        <f t="shared" si="2"/>
        <v>3</v>
      </c>
      <c r="W25">
        <f t="shared" si="2"/>
        <v>2.4</v>
      </c>
      <c r="X25">
        <f t="shared" si="2"/>
        <v>2</v>
      </c>
      <c r="Y25">
        <f t="shared" si="2"/>
        <v>1.7142857142857142</v>
      </c>
      <c r="Z25">
        <f t="shared" ref="Z25" si="5">$Q9/Z$21</f>
        <v>1.5</v>
      </c>
    </row>
    <row r="26" spans="17:26" x14ac:dyDescent="0.2">
      <c r="T26">
        <f t="shared" si="2"/>
        <v>4</v>
      </c>
      <c r="U26">
        <f t="shared" si="2"/>
        <v>2.6666666666666665</v>
      </c>
      <c r="V26">
        <f t="shared" si="2"/>
        <v>2</v>
      </c>
      <c r="W26">
        <f t="shared" si="2"/>
        <v>1.6</v>
      </c>
      <c r="X26">
        <f t="shared" si="2"/>
        <v>1.3333333333333333</v>
      </c>
      <c r="Y26">
        <f t="shared" si="2"/>
        <v>1.1428571428571428</v>
      </c>
      <c r="Z26">
        <f t="shared" ref="Z26" si="6">$Q10/Z$21</f>
        <v>1</v>
      </c>
    </row>
    <row r="95" spans="19:29" x14ac:dyDescent="0.2">
      <c r="S95" t="s">
        <v>11</v>
      </c>
      <c r="W95" t="s">
        <v>12</v>
      </c>
      <c r="AC95" t="s">
        <v>13</v>
      </c>
    </row>
    <row r="96" spans="19:29" x14ac:dyDescent="0.2">
      <c r="S96" s="2">
        <v>110.66</v>
      </c>
      <c r="W96" s="2">
        <v>85.62</v>
      </c>
      <c r="Y96" s="2">
        <v>70.569999999999993</v>
      </c>
      <c r="AC96">
        <v>1.45</v>
      </c>
    </row>
    <row r="97" spans="19:29" x14ac:dyDescent="0.2">
      <c r="S97" s="2">
        <v>110.45</v>
      </c>
      <c r="W97" s="2">
        <v>86.01</v>
      </c>
      <c r="Y97" s="2">
        <v>70.83</v>
      </c>
      <c r="AC97">
        <v>1.54</v>
      </c>
    </row>
    <row r="98" spans="19:29" x14ac:dyDescent="0.2">
      <c r="S98" s="2">
        <v>110.61</v>
      </c>
      <c r="W98" s="2">
        <v>85.88</v>
      </c>
      <c r="Y98" s="2">
        <v>70.61</v>
      </c>
      <c r="AC98">
        <v>1.67</v>
      </c>
    </row>
    <row r="99" spans="19:29" x14ac:dyDescent="0.2">
      <c r="S99" s="2">
        <v>110.7</v>
      </c>
      <c r="W99" s="2">
        <v>85.6</v>
      </c>
      <c r="Y99" s="2">
        <v>70.69</v>
      </c>
      <c r="AC99">
        <v>1.43</v>
      </c>
    </row>
    <row r="100" spans="19:29" x14ac:dyDescent="0.2">
      <c r="S100" s="3">
        <f>AVERAGE(S96:S99)</f>
        <v>110.605</v>
      </c>
      <c r="W100" s="3">
        <f>AVERAGE(W96:W99)</f>
        <v>85.777500000000003</v>
      </c>
      <c r="Y100" s="3">
        <f>AVERAGE(Y96:Y99)</f>
        <v>70.674999999999997</v>
      </c>
      <c r="AA100" s="4">
        <f>SQRT(POWER(W100,2)+POWER(Y100,2))</f>
        <v>111.14285911047097</v>
      </c>
      <c r="AC100" s="3">
        <f>AVERAGE(AC96:AC99)</f>
        <v>1.5225</v>
      </c>
    </row>
    <row r="101" spans="19:29" x14ac:dyDescent="0.2">
      <c r="AA101" s="4"/>
      <c r="AC101" s="3"/>
    </row>
    <row r="102" spans="19:29" x14ac:dyDescent="0.2">
      <c r="S102">
        <f>S100-0.5*$AC$100</f>
        <v>109.84375</v>
      </c>
      <c r="W102">
        <f>W100-0.5*$AC$100</f>
        <v>85.016249999999999</v>
      </c>
      <c r="Y102">
        <f>Y100-0.5*$AC$100</f>
        <v>69.913749999999993</v>
      </c>
      <c r="AA102" s="4">
        <f t="shared" ref="AA102" si="7">SQRT(POWER(W102,2)+POWER(Y102,2))</f>
        <v>110.0713187125738</v>
      </c>
    </row>
    <row r="105" spans="19:29" x14ac:dyDescent="0.2">
      <c r="Y105" t="s">
        <v>14</v>
      </c>
    </row>
    <row r="106" spans="19:29" x14ac:dyDescent="0.2">
      <c r="Y106" t="s">
        <v>15</v>
      </c>
    </row>
    <row r="107" spans="19:29" x14ac:dyDescent="0.2">
      <c r="S107">
        <v>14</v>
      </c>
      <c r="T107" t="s">
        <v>18</v>
      </c>
    </row>
    <row r="108" spans="19:29" x14ac:dyDescent="0.2">
      <c r="S108">
        <v>112</v>
      </c>
      <c r="T108" t="s">
        <v>17</v>
      </c>
    </row>
    <row r="109" spans="19:29" x14ac:dyDescent="0.2">
      <c r="S109">
        <v>238</v>
      </c>
      <c r="T109" t="s">
        <v>16</v>
      </c>
    </row>
    <row r="110" spans="19:29" x14ac:dyDescent="0.2">
      <c r="S110">
        <v>85</v>
      </c>
      <c r="T110" t="s">
        <v>27</v>
      </c>
    </row>
    <row r="111" spans="19:29" x14ac:dyDescent="0.2">
      <c r="S111">
        <v>70</v>
      </c>
      <c r="T111" t="s">
        <v>28</v>
      </c>
      <c r="Y111" t="s">
        <v>21</v>
      </c>
      <c r="AB111" t="s">
        <v>23</v>
      </c>
    </row>
    <row r="112" spans="19:29" x14ac:dyDescent="0.2">
      <c r="Y112">
        <f>S108/2</f>
        <v>56</v>
      </c>
      <c r="Z112" t="s">
        <v>20</v>
      </c>
      <c r="AB112">
        <f>S108/2</f>
        <v>56</v>
      </c>
      <c r="AC112" t="s">
        <v>24</v>
      </c>
    </row>
    <row r="113" spans="19:29" x14ac:dyDescent="0.2">
      <c r="Y113">
        <f>S109-S108</f>
        <v>126</v>
      </c>
      <c r="Z113" t="s">
        <v>22</v>
      </c>
      <c r="AB113">
        <f>AB112-S111/2</f>
        <v>21</v>
      </c>
      <c r="AC113" t="s">
        <v>25</v>
      </c>
    </row>
    <row r="114" spans="19:29" x14ac:dyDescent="0.2">
      <c r="S114">
        <f>2*S108+S107</f>
        <v>238</v>
      </c>
      <c r="T114" t="s">
        <v>19</v>
      </c>
      <c r="AB114">
        <f>AB112-S110/2</f>
        <v>13.5</v>
      </c>
      <c r="AC114" t="s">
        <v>26</v>
      </c>
    </row>
    <row r="116" spans="19:29" x14ac:dyDescent="0.2">
      <c r="Y116" t="s">
        <v>29</v>
      </c>
      <c r="AB116">
        <f>180/PI()</f>
        <v>57.295779513082323</v>
      </c>
    </row>
    <row r="117" spans="19:29" x14ac:dyDescent="0.2">
      <c r="Y117" s="5">
        <f>ATAN(S110/S111)*AB116</f>
        <v>50.527540151656176</v>
      </c>
    </row>
    <row r="118" spans="19:29" x14ac:dyDescent="0.2">
      <c r="Y118" s="5">
        <f>ATAN(S111/S110)*AB116</f>
        <v>39.472459848343824</v>
      </c>
    </row>
  </sheetData>
  <sortState ref="Q6:R11">
    <sortCondition descending="1" ref="Q6:Q11"/>
  </sortState>
  <hyperlinks>
    <hyperlink ref="A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6"/>
  <sheetViews>
    <sheetView workbookViewId="0">
      <pane ySplit="3" topLeftCell="A54" activePane="bottomLeft" state="frozenSplit"/>
      <selection activeCell="B4" sqref="B4"/>
      <selection pane="bottomLeft" activeCell="AA36" sqref="AA36"/>
    </sheetView>
  </sheetViews>
  <sheetFormatPr baseColWidth="10" defaultRowHeight="15" x14ac:dyDescent="0.2"/>
  <cols>
    <col min="2" max="2" width="19.5" customWidth="1"/>
    <col min="3" max="3" width="11.83203125" bestFit="1" customWidth="1"/>
    <col min="4" max="4" width="15.6640625" bestFit="1" customWidth="1"/>
    <col min="5" max="5" width="12.6640625" bestFit="1" customWidth="1"/>
    <col min="7" max="12" width="10.83203125" style="33"/>
    <col min="13" max="13" width="13.33203125" style="33" bestFit="1" customWidth="1"/>
    <col min="14" max="14" width="12.1640625" bestFit="1" customWidth="1"/>
  </cols>
  <sheetData>
    <row r="1" spans="1:29" x14ac:dyDescent="0.2">
      <c r="Z1">
        <v>0</v>
      </c>
      <c r="AA1">
        <v>1</v>
      </c>
      <c r="AB1">
        <v>2</v>
      </c>
      <c r="AC1">
        <v>3</v>
      </c>
    </row>
    <row r="2" spans="1:29" x14ac:dyDescent="0.2">
      <c r="O2" s="33"/>
      <c r="P2" s="33"/>
      <c r="Q2" s="33"/>
      <c r="R2" s="33"/>
      <c r="S2" s="33"/>
      <c r="T2" s="36" t="s">
        <v>150</v>
      </c>
      <c r="U2" s="36"/>
      <c r="V2" s="36"/>
      <c r="W2" s="36"/>
      <c r="X2" s="35"/>
      <c r="Y2" t="s">
        <v>147</v>
      </c>
      <c r="Z2" s="36" t="s">
        <v>149</v>
      </c>
      <c r="AA2" s="36"/>
      <c r="AB2" s="36"/>
      <c r="AC2" s="36"/>
    </row>
    <row r="3" spans="1:29" s="33" customFormat="1" x14ac:dyDescent="0.2">
      <c r="G3" s="33" t="s">
        <v>146</v>
      </c>
      <c r="H3" s="33" t="s">
        <v>145</v>
      </c>
      <c r="I3" s="37" t="s">
        <v>130</v>
      </c>
      <c r="J3" s="33" t="s">
        <v>131</v>
      </c>
      <c r="K3" s="33" t="s">
        <v>132</v>
      </c>
      <c r="L3" s="33" t="s">
        <v>133</v>
      </c>
      <c r="M3" s="33" t="s">
        <v>144</v>
      </c>
      <c r="N3" s="33" t="s">
        <v>143</v>
      </c>
      <c r="P3" s="37" t="s">
        <v>130</v>
      </c>
      <c r="Q3" s="33" t="s">
        <v>131</v>
      </c>
      <c r="R3" s="33" t="s">
        <v>132</v>
      </c>
      <c r="S3" s="33" t="s">
        <v>133</v>
      </c>
      <c r="T3" s="37" t="s">
        <v>130</v>
      </c>
      <c r="U3" s="33" t="s">
        <v>131</v>
      </c>
      <c r="V3" s="33" t="s">
        <v>132</v>
      </c>
      <c r="W3" s="33" t="s">
        <v>133</v>
      </c>
      <c r="Y3" s="33" t="s">
        <v>148</v>
      </c>
      <c r="Z3" s="33" t="s">
        <v>130</v>
      </c>
      <c r="AA3" s="33" t="s">
        <v>131</v>
      </c>
      <c r="AB3" s="33" t="s">
        <v>132</v>
      </c>
      <c r="AC3" s="33" t="s">
        <v>133</v>
      </c>
    </row>
    <row r="4" spans="1:29" s="33" customFormat="1" x14ac:dyDescent="0.2">
      <c r="A4" s="33">
        <v>3</v>
      </c>
      <c r="B4" s="33" t="s">
        <v>134</v>
      </c>
      <c r="G4" s="34">
        <v>0</v>
      </c>
      <c r="H4" s="34">
        <v>0</v>
      </c>
      <c r="I4" s="37">
        <v>0</v>
      </c>
      <c r="J4" s="33">
        <v>8</v>
      </c>
      <c r="M4" s="33">
        <f>H4-N4</f>
        <v>0</v>
      </c>
      <c r="N4" s="33">
        <f>IF(H4&lt;32,H4,IF(H4&lt;56,H4-32,IF(H4&lt;72,H4-56,IF(H4&lt;84,H4-72,IF(H4&lt;92,H4-84,0)))))</f>
        <v>0</v>
      </c>
      <c r="P4" s="33" t="b">
        <f>EXACT(T4,I4)</f>
        <v>1</v>
      </c>
      <c r="Q4" s="33" t="b">
        <f>EXACT(U4,J4)</f>
        <v>1</v>
      </c>
      <c r="T4" s="37">
        <f>Z4+$M4</f>
        <v>0</v>
      </c>
      <c r="U4" s="33">
        <f>AA4+$M4</f>
        <v>8</v>
      </c>
      <c r="V4" s="33">
        <f t="shared" ref="V4:V67" si="0">AB4+$M4</f>
        <v>16</v>
      </c>
      <c r="W4" s="33">
        <f t="shared" ref="W4:W67" si="1">AC4+$M4</f>
        <v>24</v>
      </c>
      <c r="Y4" s="33">
        <f>IF(VLOOKUP(G4,myLookup,direc_per_ring,FALSE)&gt;0,N4,VLOOKUP(G4,myLookup,leds_per_ring,FALSE)-N4-1)</f>
        <v>0</v>
      </c>
      <c r="Z4" s="33">
        <f>MOD($Y4+VLOOKUP(Z$1,myLookup,offset_qrtrs_per_circle,FALSE)*VLOOKUP($G4,myLookup,leds_per_ring_qrtr,FALSE),VLOOKUP($G4,myLookup,leds_per_ring,FALSE))</f>
        <v>0</v>
      </c>
      <c r="AA4" s="33">
        <f>MOD($Y4+VLOOKUP(AA$1,myLookup,offset_qrtrs_per_circle,FALSE)*VLOOKUP($G4,myLookup,leds_per_ring_qrtr,FALSE),VLOOKUP($G4,myLookup,leds_per_ring,FALSE))</f>
        <v>8</v>
      </c>
      <c r="AB4" s="33">
        <f>MOD($Y4+VLOOKUP(AB$1,myLookup,offset_qrtrs_per_circle,FALSE)*VLOOKUP($G4,myLookup,leds_per_ring_qrtr,FALSE),VLOOKUP($G4,myLookup,leds_per_ring,FALSE))</f>
        <v>16</v>
      </c>
      <c r="AC4" s="33">
        <f>MOD($Y4+VLOOKUP(AC$1,myLookup,offset_qrtrs_per_circle,FALSE)*VLOOKUP($G4,myLookup,leds_per_ring_qrtr,FALSE),VLOOKUP($G4,myLookup,leds_per_ring,FALSE))</f>
        <v>24</v>
      </c>
    </row>
    <row r="5" spans="1:29" x14ac:dyDescent="0.2">
      <c r="A5" s="33">
        <v>4</v>
      </c>
      <c r="B5" s="33" t="s">
        <v>135</v>
      </c>
      <c r="C5" s="33"/>
      <c r="D5" s="33"/>
      <c r="E5" s="33"/>
      <c r="F5" s="33"/>
      <c r="G5" s="34">
        <v>0</v>
      </c>
      <c r="H5" s="34">
        <v>1</v>
      </c>
      <c r="I5" s="37">
        <v>1</v>
      </c>
      <c r="J5" s="33">
        <v>9</v>
      </c>
      <c r="M5" s="33">
        <f t="shared" ref="M5:M68" si="2">H5-N5</f>
        <v>0</v>
      </c>
      <c r="N5" s="33">
        <f>IF(H5&lt;32,H5,IF(H5&lt;56,H5-32,IF(H5&lt;72,H5-56,IF(H5&lt;84,H5-72,IF(H5&lt;92,H5-84,0)))))</f>
        <v>1</v>
      </c>
      <c r="P5" s="33" t="b">
        <f>EXACT(T5,I5)</f>
        <v>1</v>
      </c>
      <c r="Q5" s="33" t="b">
        <f>EXACT(U5,J5)</f>
        <v>1</v>
      </c>
      <c r="T5" s="37">
        <f t="shared" ref="T5:T68" si="3">Z5+$M5</f>
        <v>1</v>
      </c>
      <c r="U5" s="33">
        <f t="shared" ref="U5:U68" si="4">AA5+$M5</f>
        <v>9</v>
      </c>
      <c r="V5" s="33">
        <f t="shared" si="0"/>
        <v>17</v>
      </c>
      <c r="W5" s="33">
        <f t="shared" si="1"/>
        <v>25</v>
      </c>
      <c r="X5" s="33"/>
      <c r="Y5" s="33">
        <f>IF(VLOOKUP(G5,myLookup,direc_per_ring,FALSE)&gt;0,N5,VLOOKUP(G5,myLookup,leds_per_ring,FALSE)-N5-1)</f>
        <v>1</v>
      </c>
      <c r="Z5" s="33">
        <f>MOD($Y5+VLOOKUP(Z$1,myLookup,offset_qrtrs_per_circle,FALSE)*VLOOKUP($G5,myLookup,leds_per_ring_qrtr,FALSE),VLOOKUP($G5,myLookup,leds_per_ring,FALSE))</f>
        <v>1</v>
      </c>
      <c r="AA5" s="33">
        <f>MOD($Y5+VLOOKUP(AA$1,myLookup,offset_qrtrs_per_circle,FALSE)*VLOOKUP($G5,myLookup,leds_per_ring_qrtr,FALSE),VLOOKUP($G5,myLookup,leds_per_ring,FALSE))</f>
        <v>9</v>
      </c>
      <c r="AB5" s="33">
        <f>MOD($Y5+VLOOKUP(AB$1,myLookup,offset_qrtrs_per_circle,FALSE)*VLOOKUP($G5,myLookup,leds_per_ring_qrtr,FALSE),VLOOKUP($G5,myLookup,leds_per_ring,FALSE))</f>
        <v>17</v>
      </c>
      <c r="AC5" s="33">
        <f>MOD($Y5+VLOOKUP(AC$1,myLookup,offset_qrtrs_per_circle,FALSE)*VLOOKUP($G5,myLookup,leds_per_ring_qrtr,FALSE),VLOOKUP($G5,myLookup,leds_per_ring,FALSE))</f>
        <v>25</v>
      </c>
    </row>
    <row r="6" spans="1:29" x14ac:dyDescent="0.2">
      <c r="A6" s="33">
        <v>5</v>
      </c>
      <c r="B6" s="33" t="s">
        <v>136</v>
      </c>
      <c r="C6" s="33"/>
      <c r="D6" s="33"/>
      <c r="E6" s="33"/>
      <c r="F6" s="33"/>
      <c r="G6" s="34">
        <v>0</v>
      </c>
      <c r="H6" s="34">
        <v>2</v>
      </c>
      <c r="I6" s="37">
        <v>2</v>
      </c>
      <c r="J6" s="33">
        <v>10</v>
      </c>
      <c r="M6" s="33">
        <f t="shared" si="2"/>
        <v>0</v>
      </c>
      <c r="N6" s="33">
        <f>IF(H6&lt;32,H6,IF(H6&lt;56,H6-32,IF(H6&lt;72,H6-56,IF(H6&lt;84,H6-72,IF(H6&lt;92,H6-84,0)))))</f>
        <v>2</v>
      </c>
      <c r="P6" s="33" t="b">
        <f>EXACT(T6,I6)</f>
        <v>1</v>
      </c>
      <c r="Q6" s="33" t="b">
        <f>EXACT(U6,J6)</f>
        <v>1</v>
      </c>
      <c r="T6" s="37">
        <f t="shared" si="3"/>
        <v>2</v>
      </c>
      <c r="U6" s="33">
        <f t="shared" si="4"/>
        <v>10</v>
      </c>
      <c r="V6" s="33">
        <f t="shared" si="0"/>
        <v>18</v>
      </c>
      <c r="W6" s="33">
        <f t="shared" si="1"/>
        <v>26</v>
      </c>
      <c r="X6" s="33"/>
      <c r="Y6" s="33">
        <f>IF(VLOOKUP(G6,myLookup,direc_per_ring,FALSE)&gt;0,N6,VLOOKUP(G6,myLookup,leds_per_ring,FALSE)-N6-1)</f>
        <v>2</v>
      </c>
      <c r="Z6" s="33">
        <f>MOD($Y6+VLOOKUP(Z$1,myLookup,offset_qrtrs_per_circle,FALSE)*VLOOKUP($G6,myLookup,leds_per_ring_qrtr,FALSE),VLOOKUP($G6,myLookup,leds_per_ring,FALSE))</f>
        <v>2</v>
      </c>
      <c r="AA6" s="33">
        <f>MOD($Y6+VLOOKUP(AA$1,myLookup,offset_qrtrs_per_circle,FALSE)*VLOOKUP($G6,myLookup,leds_per_ring_qrtr,FALSE),VLOOKUP($G6,myLookup,leds_per_ring,FALSE))</f>
        <v>10</v>
      </c>
      <c r="AB6" s="33">
        <f>MOD($Y6+VLOOKUP(AB$1,myLookup,offset_qrtrs_per_circle,FALSE)*VLOOKUP($G6,myLookup,leds_per_ring_qrtr,FALSE),VLOOKUP($G6,myLookup,leds_per_ring,FALSE))</f>
        <v>18</v>
      </c>
      <c r="AC6" s="33">
        <f>MOD($Y6+VLOOKUP(AC$1,myLookup,offset_qrtrs_per_circle,FALSE)*VLOOKUP($G6,myLookup,leds_per_ring_qrtr,FALSE),VLOOKUP($G6,myLookup,leds_per_ring,FALSE))</f>
        <v>26</v>
      </c>
    </row>
    <row r="7" spans="1:29" x14ac:dyDescent="0.2">
      <c r="A7" s="33">
        <v>2</v>
      </c>
      <c r="B7" s="33" t="s">
        <v>137</v>
      </c>
      <c r="C7" s="33"/>
      <c r="D7" s="33"/>
      <c r="E7" s="33"/>
      <c r="F7" s="33"/>
      <c r="G7" s="34">
        <v>0</v>
      </c>
      <c r="H7" s="34">
        <v>3</v>
      </c>
      <c r="I7" s="37">
        <v>3</v>
      </c>
      <c r="J7" s="33">
        <v>11</v>
      </c>
      <c r="M7" s="33">
        <f t="shared" si="2"/>
        <v>0</v>
      </c>
      <c r="N7" s="33">
        <f>IF(H7&lt;32,H7,IF(H7&lt;56,H7-32,IF(H7&lt;72,H7-56,IF(H7&lt;84,H7-72,IF(H7&lt;92,H7-84,0)))))</f>
        <v>3</v>
      </c>
      <c r="P7" s="33" t="b">
        <f>EXACT(T7,I7)</f>
        <v>1</v>
      </c>
      <c r="Q7" s="33" t="b">
        <f>EXACT(U7,J7)</f>
        <v>1</v>
      </c>
      <c r="T7" s="37">
        <f t="shared" si="3"/>
        <v>3</v>
      </c>
      <c r="U7" s="33">
        <f t="shared" si="4"/>
        <v>11</v>
      </c>
      <c r="V7" s="33">
        <f t="shared" si="0"/>
        <v>19</v>
      </c>
      <c r="W7" s="33">
        <f t="shared" si="1"/>
        <v>27</v>
      </c>
      <c r="X7" s="33"/>
      <c r="Y7" s="33">
        <f>IF(VLOOKUP(G7,myLookup,direc_per_ring,FALSE)&gt;0,N7,VLOOKUP(G7,myLookup,leds_per_ring,FALSE)-N7-1)</f>
        <v>3</v>
      </c>
      <c r="Z7" s="33">
        <f>MOD($Y7+VLOOKUP(Z$1,myLookup,offset_qrtrs_per_circle,FALSE)*VLOOKUP($G7,myLookup,leds_per_ring_qrtr,FALSE),VLOOKUP($G7,myLookup,leds_per_ring,FALSE))</f>
        <v>3</v>
      </c>
      <c r="AA7" s="33">
        <f>MOD($Y7+VLOOKUP(AA$1,myLookup,offset_qrtrs_per_circle,FALSE)*VLOOKUP($G7,myLookup,leds_per_ring_qrtr,FALSE),VLOOKUP($G7,myLookup,leds_per_ring,FALSE))</f>
        <v>11</v>
      </c>
      <c r="AB7" s="33">
        <f>MOD($Y7+VLOOKUP(AB$1,myLookup,offset_qrtrs_per_circle,FALSE)*VLOOKUP($G7,myLookup,leds_per_ring_qrtr,FALSE),VLOOKUP($G7,myLookup,leds_per_ring,FALSE))</f>
        <v>19</v>
      </c>
      <c r="AC7" s="33">
        <f>MOD($Y7+VLOOKUP(AC$1,myLookup,offset_qrtrs_per_circle,FALSE)*VLOOKUP($G7,myLookup,leds_per_ring_qrtr,FALSE),VLOOKUP($G7,myLookup,leds_per_ring,FALSE))</f>
        <v>27</v>
      </c>
    </row>
    <row r="8" spans="1:29" x14ac:dyDescent="0.2">
      <c r="A8" s="33" t="s">
        <v>142</v>
      </c>
      <c r="B8" s="33" t="s">
        <v>141</v>
      </c>
      <c r="C8" s="33" t="s">
        <v>138</v>
      </c>
      <c r="D8" s="33" t="s">
        <v>139</v>
      </c>
      <c r="E8" s="33" t="s">
        <v>140</v>
      </c>
      <c r="F8" s="33"/>
      <c r="G8" s="34">
        <v>0</v>
      </c>
      <c r="H8" s="34">
        <v>4</v>
      </c>
      <c r="I8" s="37">
        <v>4</v>
      </c>
      <c r="J8" s="33">
        <v>12</v>
      </c>
      <c r="M8" s="33">
        <f t="shared" si="2"/>
        <v>0</v>
      </c>
      <c r="N8" s="33">
        <f>IF(H8&lt;32,H8,IF(H8&lt;56,H8-32,IF(H8&lt;72,H8-56,IF(H8&lt;84,H8-72,IF(H8&lt;92,H8-84,0)))))</f>
        <v>4</v>
      </c>
      <c r="P8" s="33" t="b">
        <f>EXACT(T8,I8)</f>
        <v>1</v>
      </c>
      <c r="Q8" s="33" t="b">
        <f>EXACT(U8,J8)</f>
        <v>1</v>
      </c>
      <c r="T8" s="37">
        <f t="shared" si="3"/>
        <v>4</v>
      </c>
      <c r="U8" s="33">
        <f t="shared" si="4"/>
        <v>12</v>
      </c>
      <c r="V8" s="33">
        <f t="shared" si="0"/>
        <v>20</v>
      </c>
      <c r="W8" s="33">
        <f t="shared" si="1"/>
        <v>28</v>
      </c>
      <c r="X8" s="33"/>
      <c r="Y8" s="33">
        <f>IF(VLOOKUP(G8,myLookup,direc_per_ring,FALSE)&gt;0,N8,VLOOKUP(G8,myLookup,leds_per_ring,FALSE)-N8-1)</f>
        <v>4</v>
      </c>
      <c r="Z8" s="33">
        <f>MOD($Y8+VLOOKUP(Z$1,myLookup,offset_qrtrs_per_circle,FALSE)*VLOOKUP($G8,myLookup,leds_per_ring_qrtr,FALSE),VLOOKUP($G8,myLookup,leds_per_ring,FALSE))</f>
        <v>4</v>
      </c>
      <c r="AA8" s="33">
        <f>MOD($Y8+VLOOKUP(AA$1,myLookup,offset_qrtrs_per_circle,FALSE)*VLOOKUP($G8,myLookup,leds_per_ring_qrtr,FALSE),VLOOKUP($G8,myLookup,leds_per_ring,FALSE))</f>
        <v>12</v>
      </c>
      <c r="AB8" s="33">
        <f>MOD($Y8+VLOOKUP(AB$1,myLookup,offset_qrtrs_per_circle,FALSE)*VLOOKUP($G8,myLookup,leds_per_ring_qrtr,FALSE),VLOOKUP($G8,myLookup,leds_per_ring,FALSE))</f>
        <v>20</v>
      </c>
      <c r="AC8" s="33">
        <f>MOD($Y8+VLOOKUP(AC$1,myLookup,offset_qrtrs_per_circle,FALSE)*VLOOKUP($G8,myLookup,leds_per_ring_qrtr,FALSE),VLOOKUP($G8,myLookup,leds_per_ring,FALSE))</f>
        <v>28</v>
      </c>
    </row>
    <row r="9" spans="1:29" x14ac:dyDescent="0.2">
      <c r="A9" s="33">
        <v>0</v>
      </c>
      <c r="B9" s="33">
        <v>0</v>
      </c>
      <c r="C9" s="33">
        <v>32</v>
      </c>
      <c r="D9" s="33">
        <v>8</v>
      </c>
      <c r="E9" s="33">
        <v>1</v>
      </c>
      <c r="F9" s="33"/>
      <c r="G9" s="34">
        <v>0</v>
      </c>
      <c r="H9" s="34">
        <v>5</v>
      </c>
      <c r="I9" s="37">
        <v>5</v>
      </c>
      <c r="J9" s="33">
        <v>13</v>
      </c>
      <c r="M9" s="33">
        <f t="shared" si="2"/>
        <v>0</v>
      </c>
      <c r="N9" s="33">
        <f>IF(H9&lt;32,H9,IF(H9&lt;56,H9-32,IF(H9&lt;72,H9-56,IF(H9&lt;84,H9-72,IF(H9&lt;92,H9-84,0)))))</f>
        <v>5</v>
      </c>
      <c r="P9" s="33" t="b">
        <f>EXACT(T9,I9)</f>
        <v>1</v>
      </c>
      <c r="Q9" s="33" t="b">
        <f>EXACT(U9,J9)</f>
        <v>1</v>
      </c>
      <c r="T9" s="37">
        <f t="shared" si="3"/>
        <v>5</v>
      </c>
      <c r="U9" s="33">
        <f t="shared" si="4"/>
        <v>13</v>
      </c>
      <c r="V9" s="33">
        <f t="shared" si="0"/>
        <v>21</v>
      </c>
      <c r="W9" s="33">
        <f t="shared" si="1"/>
        <v>29</v>
      </c>
      <c r="X9" s="33"/>
      <c r="Y9" s="33">
        <f>IF(VLOOKUP(G9,myLookup,direc_per_ring,FALSE)&gt;0,N9,VLOOKUP(G9,myLookup,leds_per_ring,FALSE)-N9-1)</f>
        <v>5</v>
      </c>
      <c r="Z9" s="33">
        <f>MOD($Y9+VLOOKUP(Z$1,myLookup,offset_qrtrs_per_circle,FALSE)*VLOOKUP($G9,myLookup,leds_per_ring_qrtr,FALSE),VLOOKUP($G9,myLookup,leds_per_ring,FALSE))</f>
        <v>5</v>
      </c>
      <c r="AA9" s="33">
        <f>MOD($Y9+VLOOKUP(AA$1,myLookup,offset_qrtrs_per_circle,FALSE)*VLOOKUP($G9,myLookup,leds_per_ring_qrtr,FALSE),VLOOKUP($G9,myLookup,leds_per_ring,FALSE))</f>
        <v>13</v>
      </c>
      <c r="AB9" s="33">
        <f>MOD($Y9+VLOOKUP(AB$1,myLookup,offset_qrtrs_per_circle,FALSE)*VLOOKUP($G9,myLookup,leds_per_ring_qrtr,FALSE),VLOOKUP($G9,myLookup,leds_per_ring,FALSE))</f>
        <v>21</v>
      </c>
      <c r="AC9" s="33">
        <f>MOD($Y9+VLOOKUP(AC$1,myLookup,offset_qrtrs_per_circle,FALSE)*VLOOKUP($G9,myLookup,leds_per_ring_qrtr,FALSE),VLOOKUP($G9,myLookup,leds_per_ring,FALSE))</f>
        <v>29</v>
      </c>
    </row>
    <row r="10" spans="1:29" x14ac:dyDescent="0.2">
      <c r="A10" s="33">
        <v>1</v>
      </c>
      <c r="B10" s="33">
        <v>1</v>
      </c>
      <c r="C10" s="33">
        <v>24</v>
      </c>
      <c r="D10" s="33">
        <v>6</v>
      </c>
      <c r="E10" s="33">
        <v>-1</v>
      </c>
      <c r="F10" s="33"/>
      <c r="G10" s="34">
        <v>0</v>
      </c>
      <c r="H10" s="34">
        <v>6</v>
      </c>
      <c r="I10" s="37">
        <v>6</v>
      </c>
      <c r="J10" s="33">
        <v>14</v>
      </c>
      <c r="M10" s="33">
        <f t="shared" si="2"/>
        <v>0</v>
      </c>
      <c r="N10" s="33">
        <f>IF(H10&lt;32,H10,IF(H10&lt;56,H10-32,IF(H10&lt;72,H10-56,IF(H10&lt;84,H10-72,IF(H10&lt;92,H10-84,0)))))</f>
        <v>6</v>
      </c>
      <c r="P10" s="33" t="b">
        <f>EXACT(T10,I10)</f>
        <v>1</v>
      </c>
      <c r="Q10" s="33" t="b">
        <f>EXACT(U10,J10)</f>
        <v>1</v>
      </c>
      <c r="T10" s="37">
        <f t="shared" si="3"/>
        <v>6</v>
      </c>
      <c r="U10" s="33">
        <f t="shared" si="4"/>
        <v>14</v>
      </c>
      <c r="V10" s="33">
        <f t="shared" si="0"/>
        <v>22</v>
      </c>
      <c r="W10" s="33">
        <f t="shared" si="1"/>
        <v>30</v>
      </c>
      <c r="X10" s="33"/>
      <c r="Y10" s="33">
        <f>IF(VLOOKUP(G10,myLookup,direc_per_ring,FALSE)&gt;0,N10,VLOOKUP(G10,myLookup,leds_per_ring,FALSE)-N10-1)</f>
        <v>6</v>
      </c>
      <c r="Z10" s="33">
        <f>MOD($Y10+VLOOKUP(Z$1,myLookup,offset_qrtrs_per_circle,FALSE)*VLOOKUP($G10,myLookup,leds_per_ring_qrtr,FALSE),VLOOKUP($G10,myLookup,leds_per_ring,FALSE))</f>
        <v>6</v>
      </c>
      <c r="AA10" s="33">
        <f>MOD($Y10+VLOOKUP(AA$1,myLookup,offset_qrtrs_per_circle,FALSE)*VLOOKUP($G10,myLookup,leds_per_ring_qrtr,FALSE),VLOOKUP($G10,myLookup,leds_per_ring,FALSE))</f>
        <v>14</v>
      </c>
      <c r="AB10" s="33">
        <f>MOD($Y10+VLOOKUP(AB$1,myLookup,offset_qrtrs_per_circle,FALSE)*VLOOKUP($G10,myLookup,leds_per_ring_qrtr,FALSE),VLOOKUP($G10,myLookup,leds_per_ring,FALSE))</f>
        <v>22</v>
      </c>
      <c r="AC10" s="33">
        <f>MOD($Y10+VLOOKUP(AC$1,myLookup,offset_qrtrs_per_circle,FALSE)*VLOOKUP($G10,myLookup,leds_per_ring_qrtr,FALSE),VLOOKUP($G10,myLookup,leds_per_ring,FALSE))</f>
        <v>30</v>
      </c>
    </row>
    <row r="11" spans="1:29" x14ac:dyDescent="0.2">
      <c r="A11" s="33">
        <v>2</v>
      </c>
      <c r="B11" s="33">
        <v>2</v>
      </c>
      <c r="C11" s="33">
        <v>16</v>
      </c>
      <c r="D11" s="33">
        <v>4</v>
      </c>
      <c r="E11" s="33">
        <v>1</v>
      </c>
      <c r="F11" s="33"/>
      <c r="G11" s="34">
        <v>0</v>
      </c>
      <c r="H11" s="34">
        <v>7</v>
      </c>
      <c r="I11" s="37">
        <v>7</v>
      </c>
      <c r="J11" s="33">
        <v>15</v>
      </c>
      <c r="M11" s="33">
        <f t="shared" si="2"/>
        <v>0</v>
      </c>
      <c r="N11" s="33">
        <f>IF(H11&lt;32,H11,IF(H11&lt;56,H11-32,IF(H11&lt;72,H11-56,IF(H11&lt;84,H11-72,IF(H11&lt;92,H11-84,0)))))</f>
        <v>7</v>
      </c>
      <c r="P11" s="33" t="b">
        <f>EXACT(T11,I11)</f>
        <v>1</v>
      </c>
      <c r="Q11" s="33" t="b">
        <f>EXACT(U11,J11)</f>
        <v>1</v>
      </c>
      <c r="T11" s="37">
        <f t="shared" si="3"/>
        <v>7</v>
      </c>
      <c r="U11" s="33">
        <f t="shared" si="4"/>
        <v>15</v>
      </c>
      <c r="V11" s="33">
        <f t="shared" si="0"/>
        <v>23</v>
      </c>
      <c r="W11" s="33">
        <f t="shared" si="1"/>
        <v>31</v>
      </c>
      <c r="X11" s="33"/>
      <c r="Y11" s="33">
        <f>IF(VLOOKUP(G11,myLookup,direc_per_ring,FALSE)&gt;0,N11,VLOOKUP(G11,myLookup,leds_per_ring,FALSE)-N11-1)</f>
        <v>7</v>
      </c>
      <c r="Z11" s="33">
        <f>MOD($Y11+VLOOKUP(Z$1,myLookup,offset_qrtrs_per_circle,FALSE)*VLOOKUP($G11,myLookup,leds_per_ring_qrtr,FALSE),VLOOKUP($G11,myLookup,leds_per_ring,FALSE))</f>
        <v>7</v>
      </c>
      <c r="AA11" s="33">
        <f>MOD($Y11+VLOOKUP(AA$1,myLookup,offset_qrtrs_per_circle,FALSE)*VLOOKUP($G11,myLookup,leds_per_ring_qrtr,FALSE),VLOOKUP($G11,myLookup,leds_per_ring,FALSE))</f>
        <v>15</v>
      </c>
      <c r="AB11" s="33">
        <f>MOD($Y11+VLOOKUP(AB$1,myLookup,offset_qrtrs_per_circle,FALSE)*VLOOKUP($G11,myLookup,leds_per_ring_qrtr,FALSE),VLOOKUP($G11,myLookup,leds_per_ring,FALSE))</f>
        <v>23</v>
      </c>
      <c r="AC11" s="33">
        <f>MOD($Y11+VLOOKUP(AC$1,myLookup,offset_qrtrs_per_circle,FALSE)*VLOOKUP($G11,myLookup,leds_per_ring_qrtr,FALSE),VLOOKUP($G11,myLookup,leds_per_ring,FALSE))</f>
        <v>31</v>
      </c>
    </row>
    <row r="12" spans="1:29" x14ac:dyDescent="0.2">
      <c r="A12" s="33">
        <v>3</v>
      </c>
      <c r="B12" s="33">
        <v>3</v>
      </c>
      <c r="C12" s="33">
        <v>12</v>
      </c>
      <c r="D12" s="33">
        <v>3</v>
      </c>
      <c r="E12" s="33">
        <v>-1</v>
      </c>
      <c r="F12" s="33"/>
      <c r="G12" s="34">
        <v>0</v>
      </c>
      <c r="H12" s="34">
        <v>8</v>
      </c>
      <c r="I12" s="37">
        <v>8</v>
      </c>
      <c r="J12" s="33">
        <v>16</v>
      </c>
      <c r="M12" s="33">
        <f t="shared" si="2"/>
        <v>0</v>
      </c>
      <c r="N12" s="33">
        <f>IF(H12&lt;32,H12,IF(H12&lt;56,H12-32,IF(H12&lt;72,H12-56,IF(H12&lt;84,H12-72,IF(H12&lt;92,H12-84,0)))))</f>
        <v>8</v>
      </c>
      <c r="P12" s="33" t="b">
        <f>EXACT(T12,I12)</f>
        <v>1</v>
      </c>
      <c r="Q12" s="33" t="b">
        <f>EXACT(U12,J12)</f>
        <v>1</v>
      </c>
      <c r="T12" s="37">
        <f t="shared" si="3"/>
        <v>8</v>
      </c>
      <c r="U12" s="33">
        <f t="shared" si="4"/>
        <v>16</v>
      </c>
      <c r="V12" s="33">
        <f t="shared" si="0"/>
        <v>24</v>
      </c>
      <c r="W12" s="33">
        <f t="shared" si="1"/>
        <v>0</v>
      </c>
      <c r="X12" s="33"/>
      <c r="Y12" s="33">
        <f>IF(VLOOKUP(G12,myLookup,direc_per_ring,FALSE)&gt;0,N12,VLOOKUP(G12,myLookup,leds_per_ring,FALSE)-N12-1)</f>
        <v>8</v>
      </c>
      <c r="Z12" s="33">
        <f>MOD($Y12+VLOOKUP(Z$1,myLookup,offset_qrtrs_per_circle,FALSE)*VLOOKUP($G12,myLookup,leds_per_ring_qrtr,FALSE),VLOOKUP($G12,myLookup,leds_per_ring,FALSE))</f>
        <v>8</v>
      </c>
      <c r="AA12" s="33">
        <f>MOD($Y12+VLOOKUP(AA$1,myLookup,offset_qrtrs_per_circle,FALSE)*VLOOKUP($G12,myLookup,leds_per_ring_qrtr,FALSE),VLOOKUP($G12,myLookup,leds_per_ring,FALSE))</f>
        <v>16</v>
      </c>
      <c r="AB12" s="33">
        <f>MOD($Y12+VLOOKUP(AB$1,myLookup,offset_qrtrs_per_circle,FALSE)*VLOOKUP($G12,myLookup,leds_per_ring_qrtr,FALSE),VLOOKUP($G12,myLookup,leds_per_ring,FALSE))</f>
        <v>24</v>
      </c>
      <c r="AC12" s="33">
        <f>MOD($Y12+VLOOKUP(AC$1,myLookup,offset_qrtrs_per_circle,FALSE)*VLOOKUP($G12,myLookup,leds_per_ring_qrtr,FALSE),VLOOKUP($G12,myLookup,leds_per_ring,FALSE))</f>
        <v>0</v>
      </c>
    </row>
    <row r="13" spans="1:29" x14ac:dyDescent="0.2">
      <c r="A13" s="33">
        <v>4</v>
      </c>
      <c r="B13" s="33">
        <v>-999</v>
      </c>
      <c r="C13" s="33">
        <v>8</v>
      </c>
      <c r="D13" s="33">
        <v>2</v>
      </c>
      <c r="E13" s="33">
        <v>1</v>
      </c>
      <c r="F13" s="33"/>
      <c r="G13" s="34">
        <v>0</v>
      </c>
      <c r="H13" s="34">
        <v>9</v>
      </c>
      <c r="I13" s="37">
        <v>9</v>
      </c>
      <c r="J13" s="33">
        <v>17</v>
      </c>
      <c r="M13" s="33">
        <f t="shared" si="2"/>
        <v>0</v>
      </c>
      <c r="N13" s="33">
        <f>IF(H13&lt;32,H13,IF(H13&lt;56,H13-32,IF(H13&lt;72,H13-56,IF(H13&lt;84,H13-72,IF(H13&lt;92,H13-84,0)))))</f>
        <v>9</v>
      </c>
      <c r="P13" s="33" t="b">
        <f>EXACT(T13,I13)</f>
        <v>1</v>
      </c>
      <c r="Q13" s="33" t="b">
        <f>EXACT(U13,J13)</f>
        <v>1</v>
      </c>
      <c r="T13" s="37">
        <f t="shared" si="3"/>
        <v>9</v>
      </c>
      <c r="U13" s="33">
        <f t="shared" si="4"/>
        <v>17</v>
      </c>
      <c r="V13" s="33">
        <f t="shared" si="0"/>
        <v>25</v>
      </c>
      <c r="W13" s="33">
        <f t="shared" si="1"/>
        <v>1</v>
      </c>
      <c r="X13" s="33"/>
      <c r="Y13" s="33">
        <f>IF(VLOOKUP(G13,myLookup,direc_per_ring,FALSE)&gt;0,N13,VLOOKUP(G13,myLookup,leds_per_ring,FALSE)-N13-1)</f>
        <v>9</v>
      </c>
      <c r="Z13" s="33">
        <f>MOD($Y13+VLOOKUP(Z$1,myLookup,offset_qrtrs_per_circle,FALSE)*VLOOKUP($G13,myLookup,leds_per_ring_qrtr,FALSE),VLOOKUP($G13,myLookup,leds_per_ring,FALSE))</f>
        <v>9</v>
      </c>
      <c r="AA13" s="33">
        <f>MOD($Y13+VLOOKUP(AA$1,myLookup,offset_qrtrs_per_circle,FALSE)*VLOOKUP($G13,myLookup,leds_per_ring_qrtr,FALSE),VLOOKUP($G13,myLookup,leds_per_ring,FALSE))</f>
        <v>17</v>
      </c>
      <c r="AB13" s="33">
        <f>MOD($Y13+VLOOKUP(AB$1,myLookup,offset_qrtrs_per_circle,FALSE)*VLOOKUP($G13,myLookup,leds_per_ring_qrtr,FALSE),VLOOKUP($G13,myLookup,leds_per_ring,FALSE))</f>
        <v>25</v>
      </c>
      <c r="AC13" s="33">
        <f>MOD($Y13+VLOOKUP(AC$1,myLookup,offset_qrtrs_per_circle,FALSE)*VLOOKUP($G13,myLookup,leds_per_ring_qrtr,FALSE),VLOOKUP($G13,myLookup,leds_per_ring,FALSE))</f>
        <v>1</v>
      </c>
    </row>
    <row r="14" spans="1:29" x14ac:dyDescent="0.2">
      <c r="A14" s="33">
        <v>5</v>
      </c>
      <c r="B14" s="33">
        <v>-999</v>
      </c>
      <c r="C14" s="33">
        <v>1</v>
      </c>
      <c r="D14" s="33">
        <v>1</v>
      </c>
      <c r="E14" s="33">
        <v>-1</v>
      </c>
      <c r="F14" s="33"/>
      <c r="G14" s="34">
        <v>0</v>
      </c>
      <c r="H14" s="34">
        <v>10</v>
      </c>
      <c r="I14" s="37">
        <v>10</v>
      </c>
      <c r="J14" s="33">
        <v>18</v>
      </c>
      <c r="M14" s="33">
        <f t="shared" si="2"/>
        <v>0</v>
      </c>
      <c r="N14" s="33">
        <f>IF(H14&lt;32,H14,IF(H14&lt;56,H14-32,IF(H14&lt;72,H14-56,IF(H14&lt;84,H14-72,IF(H14&lt;92,H14-84,0)))))</f>
        <v>10</v>
      </c>
      <c r="P14" s="33" t="b">
        <f>EXACT(T14,I14)</f>
        <v>1</v>
      </c>
      <c r="Q14" s="33" t="b">
        <f>EXACT(U14,J14)</f>
        <v>1</v>
      </c>
      <c r="T14" s="37">
        <f t="shared" si="3"/>
        <v>10</v>
      </c>
      <c r="U14" s="33">
        <f t="shared" si="4"/>
        <v>18</v>
      </c>
      <c r="V14" s="33">
        <f t="shared" si="0"/>
        <v>26</v>
      </c>
      <c r="W14" s="33">
        <f t="shared" si="1"/>
        <v>2</v>
      </c>
      <c r="X14" s="33"/>
      <c r="Y14" s="33">
        <f>IF(VLOOKUP(G14,myLookup,direc_per_ring,FALSE)&gt;0,N14,VLOOKUP(G14,myLookup,leds_per_ring,FALSE)-N14-1)</f>
        <v>10</v>
      </c>
      <c r="Z14" s="33">
        <f>MOD($Y14+VLOOKUP(Z$1,myLookup,offset_qrtrs_per_circle,FALSE)*VLOOKUP($G14,myLookup,leds_per_ring_qrtr,FALSE),VLOOKUP($G14,myLookup,leds_per_ring,FALSE))</f>
        <v>10</v>
      </c>
      <c r="AA14" s="33">
        <f>MOD($Y14+VLOOKUP(AA$1,myLookup,offset_qrtrs_per_circle,FALSE)*VLOOKUP($G14,myLookup,leds_per_ring_qrtr,FALSE),VLOOKUP($G14,myLookup,leds_per_ring,FALSE))</f>
        <v>18</v>
      </c>
      <c r="AB14" s="33">
        <f>MOD($Y14+VLOOKUP(AB$1,myLookup,offset_qrtrs_per_circle,FALSE)*VLOOKUP($G14,myLookup,leds_per_ring_qrtr,FALSE),VLOOKUP($G14,myLookup,leds_per_ring,FALSE))</f>
        <v>26</v>
      </c>
      <c r="AC14" s="33">
        <f>MOD($Y14+VLOOKUP(AC$1,myLookup,offset_qrtrs_per_circle,FALSE)*VLOOKUP($G14,myLookup,leds_per_ring_qrtr,FALSE),VLOOKUP($G14,myLookup,leds_per_ring,FALSE))</f>
        <v>2</v>
      </c>
    </row>
    <row r="15" spans="1:29" x14ac:dyDescent="0.2">
      <c r="G15" s="34">
        <v>0</v>
      </c>
      <c r="H15" s="34">
        <v>11</v>
      </c>
      <c r="I15" s="37">
        <v>11</v>
      </c>
      <c r="J15" s="33">
        <v>19</v>
      </c>
      <c r="M15" s="33">
        <f t="shared" si="2"/>
        <v>0</v>
      </c>
      <c r="N15" s="33">
        <f>IF(H15&lt;32,H15,IF(H15&lt;56,H15-32,IF(H15&lt;72,H15-56,IF(H15&lt;84,H15-72,IF(H15&lt;92,H15-84,0)))))</f>
        <v>11</v>
      </c>
      <c r="P15" s="33" t="b">
        <f>EXACT(T15,I15)</f>
        <v>1</v>
      </c>
      <c r="Q15" s="33" t="b">
        <f>EXACT(U15,J15)</f>
        <v>1</v>
      </c>
      <c r="T15" s="37">
        <f t="shared" si="3"/>
        <v>11</v>
      </c>
      <c r="U15" s="33">
        <f t="shared" si="4"/>
        <v>19</v>
      </c>
      <c r="V15" s="33">
        <f t="shared" si="0"/>
        <v>27</v>
      </c>
      <c r="W15" s="33">
        <f t="shared" si="1"/>
        <v>3</v>
      </c>
      <c r="X15" s="33"/>
      <c r="Y15" s="33">
        <f>IF(VLOOKUP(G15,myLookup,direc_per_ring,FALSE)&gt;0,N15,VLOOKUP(G15,myLookup,leds_per_ring,FALSE)-N15-1)</f>
        <v>11</v>
      </c>
      <c r="Z15" s="33">
        <f>MOD($Y15+VLOOKUP(Z$1,myLookup,offset_qrtrs_per_circle,FALSE)*VLOOKUP($G15,myLookup,leds_per_ring_qrtr,FALSE),VLOOKUP($G15,myLookup,leds_per_ring,FALSE))</f>
        <v>11</v>
      </c>
      <c r="AA15" s="33">
        <f>MOD($Y15+VLOOKUP(AA$1,myLookup,offset_qrtrs_per_circle,FALSE)*VLOOKUP($G15,myLookup,leds_per_ring_qrtr,FALSE),VLOOKUP($G15,myLookup,leds_per_ring,FALSE))</f>
        <v>19</v>
      </c>
      <c r="AB15" s="33">
        <f>MOD($Y15+VLOOKUP(AB$1,myLookup,offset_qrtrs_per_circle,FALSE)*VLOOKUP($G15,myLookup,leds_per_ring_qrtr,FALSE),VLOOKUP($G15,myLookup,leds_per_ring,FALSE))</f>
        <v>27</v>
      </c>
      <c r="AC15" s="33">
        <f>MOD($Y15+VLOOKUP(AC$1,myLookup,offset_qrtrs_per_circle,FALSE)*VLOOKUP($G15,myLookup,leds_per_ring_qrtr,FALSE),VLOOKUP($G15,myLookup,leds_per_ring,FALSE))</f>
        <v>3</v>
      </c>
    </row>
    <row r="16" spans="1:29" x14ac:dyDescent="0.2">
      <c r="G16" s="34">
        <v>0</v>
      </c>
      <c r="H16" s="34">
        <v>12</v>
      </c>
      <c r="I16" s="37">
        <v>12</v>
      </c>
      <c r="J16" s="33">
        <v>20</v>
      </c>
      <c r="M16" s="33">
        <f t="shared" si="2"/>
        <v>0</v>
      </c>
      <c r="N16" s="33">
        <f>IF(H16&lt;32,H16,IF(H16&lt;56,H16-32,IF(H16&lt;72,H16-56,IF(H16&lt;84,H16-72,IF(H16&lt;92,H16-84,0)))))</f>
        <v>12</v>
      </c>
      <c r="P16" s="33" t="b">
        <f>EXACT(T16,I16)</f>
        <v>1</v>
      </c>
      <c r="Q16" s="33" t="b">
        <f>EXACT(U16,J16)</f>
        <v>1</v>
      </c>
      <c r="T16" s="37">
        <f t="shared" si="3"/>
        <v>12</v>
      </c>
      <c r="U16" s="33">
        <f t="shared" si="4"/>
        <v>20</v>
      </c>
      <c r="V16" s="33">
        <f t="shared" si="0"/>
        <v>28</v>
      </c>
      <c r="W16" s="33">
        <f t="shared" si="1"/>
        <v>4</v>
      </c>
      <c r="X16" s="33"/>
      <c r="Y16" s="33">
        <f>IF(VLOOKUP(G16,myLookup,direc_per_ring,FALSE)&gt;0,N16,VLOOKUP(G16,myLookup,leds_per_ring,FALSE)-N16-1)</f>
        <v>12</v>
      </c>
      <c r="Z16" s="33">
        <f>MOD($Y16+VLOOKUP(Z$1,myLookup,offset_qrtrs_per_circle,FALSE)*VLOOKUP($G16,myLookup,leds_per_ring_qrtr,FALSE),VLOOKUP($G16,myLookup,leds_per_ring,FALSE))</f>
        <v>12</v>
      </c>
      <c r="AA16" s="33">
        <f>MOD($Y16+VLOOKUP(AA$1,myLookup,offset_qrtrs_per_circle,FALSE)*VLOOKUP($G16,myLookup,leds_per_ring_qrtr,FALSE),VLOOKUP($G16,myLookup,leds_per_ring,FALSE))</f>
        <v>20</v>
      </c>
      <c r="AB16" s="33">
        <f>MOD($Y16+VLOOKUP(AB$1,myLookup,offset_qrtrs_per_circle,FALSE)*VLOOKUP($G16,myLookup,leds_per_ring_qrtr,FALSE),VLOOKUP($G16,myLookup,leds_per_ring,FALSE))</f>
        <v>28</v>
      </c>
      <c r="AC16" s="33">
        <f>MOD($Y16+VLOOKUP(AC$1,myLookup,offset_qrtrs_per_circle,FALSE)*VLOOKUP($G16,myLookup,leds_per_ring_qrtr,FALSE),VLOOKUP($G16,myLookup,leds_per_ring,FALSE))</f>
        <v>4</v>
      </c>
    </row>
    <row r="17" spans="7:31" x14ac:dyDescent="0.2">
      <c r="G17" s="34">
        <v>0</v>
      </c>
      <c r="H17" s="34">
        <v>13</v>
      </c>
      <c r="I17" s="37">
        <v>13</v>
      </c>
      <c r="J17" s="33">
        <v>21</v>
      </c>
      <c r="M17" s="33">
        <f t="shared" si="2"/>
        <v>0</v>
      </c>
      <c r="N17" s="33">
        <f>IF(H17&lt;32,H17,IF(H17&lt;56,H17-32,IF(H17&lt;72,H17-56,IF(H17&lt;84,H17-72,IF(H17&lt;92,H17-84,0)))))</f>
        <v>13</v>
      </c>
      <c r="P17" s="33" t="b">
        <f>EXACT(T17,I17)</f>
        <v>1</v>
      </c>
      <c r="Q17" s="33" t="b">
        <f>EXACT(U17,J17)</f>
        <v>1</v>
      </c>
      <c r="T17" s="37">
        <f t="shared" si="3"/>
        <v>13</v>
      </c>
      <c r="U17" s="33">
        <f t="shared" si="4"/>
        <v>21</v>
      </c>
      <c r="V17" s="33">
        <f t="shared" si="0"/>
        <v>29</v>
      </c>
      <c r="W17" s="33">
        <f t="shared" si="1"/>
        <v>5</v>
      </c>
      <c r="X17" s="33"/>
      <c r="Y17" s="33">
        <f>IF(VLOOKUP(G17,myLookup,direc_per_ring,FALSE)&gt;0,N17,VLOOKUP(G17,myLookup,leds_per_ring,FALSE)-N17-1)</f>
        <v>13</v>
      </c>
      <c r="Z17" s="33">
        <f>MOD($Y17+VLOOKUP(Z$1,myLookup,offset_qrtrs_per_circle,FALSE)*VLOOKUP($G17,myLookup,leds_per_ring_qrtr,FALSE),VLOOKUP($G17,myLookup,leds_per_ring,FALSE))</f>
        <v>13</v>
      </c>
      <c r="AA17" s="33">
        <f>MOD($Y17+VLOOKUP(AA$1,myLookup,offset_qrtrs_per_circle,FALSE)*VLOOKUP($G17,myLookup,leds_per_ring_qrtr,FALSE),VLOOKUP($G17,myLookup,leds_per_ring,FALSE))</f>
        <v>21</v>
      </c>
      <c r="AB17" s="33">
        <f>MOD($Y17+VLOOKUP(AB$1,myLookup,offset_qrtrs_per_circle,FALSE)*VLOOKUP($G17,myLookup,leds_per_ring_qrtr,FALSE),VLOOKUP($G17,myLookup,leds_per_ring,FALSE))</f>
        <v>29</v>
      </c>
      <c r="AC17" s="33">
        <f>MOD($Y17+VLOOKUP(AC$1,myLookup,offset_qrtrs_per_circle,FALSE)*VLOOKUP($G17,myLookup,leds_per_ring_qrtr,FALSE),VLOOKUP($G17,myLookup,leds_per_ring,FALSE))</f>
        <v>5</v>
      </c>
    </row>
    <row r="18" spans="7:31" x14ac:dyDescent="0.2">
      <c r="G18" s="34">
        <v>0</v>
      </c>
      <c r="H18" s="34">
        <v>14</v>
      </c>
      <c r="I18" s="37">
        <v>14</v>
      </c>
      <c r="J18" s="33">
        <v>22</v>
      </c>
      <c r="M18" s="33">
        <f t="shared" si="2"/>
        <v>0</v>
      </c>
      <c r="N18" s="33">
        <f>IF(H18&lt;32,H18,IF(H18&lt;56,H18-32,IF(H18&lt;72,H18-56,IF(H18&lt;84,H18-72,IF(H18&lt;92,H18-84,0)))))</f>
        <v>14</v>
      </c>
      <c r="P18" s="33" t="b">
        <f>EXACT(T18,I18)</f>
        <v>1</v>
      </c>
      <c r="Q18" s="33" t="b">
        <f>EXACT(U18,J18)</f>
        <v>1</v>
      </c>
      <c r="T18" s="37">
        <f t="shared" si="3"/>
        <v>14</v>
      </c>
      <c r="U18" s="33">
        <f t="shared" si="4"/>
        <v>22</v>
      </c>
      <c r="V18" s="33">
        <f t="shared" si="0"/>
        <v>30</v>
      </c>
      <c r="W18" s="33">
        <f t="shared" si="1"/>
        <v>6</v>
      </c>
      <c r="X18" s="33"/>
      <c r="Y18" s="33">
        <f>IF(VLOOKUP(G18,myLookup,direc_per_ring,FALSE)&gt;0,N18,VLOOKUP(G18,myLookup,leds_per_ring,FALSE)-N18-1)</f>
        <v>14</v>
      </c>
      <c r="Z18" s="33">
        <f>MOD($Y18+VLOOKUP(Z$1,myLookup,offset_qrtrs_per_circle,FALSE)*VLOOKUP($G18,myLookup,leds_per_ring_qrtr,FALSE),VLOOKUP($G18,myLookup,leds_per_ring,FALSE))</f>
        <v>14</v>
      </c>
      <c r="AA18" s="33">
        <f>MOD($Y18+VLOOKUP(AA$1,myLookup,offset_qrtrs_per_circle,FALSE)*VLOOKUP($G18,myLookup,leds_per_ring_qrtr,FALSE),VLOOKUP($G18,myLookup,leds_per_ring,FALSE))</f>
        <v>22</v>
      </c>
      <c r="AB18" s="33">
        <f>MOD($Y18+VLOOKUP(AB$1,myLookup,offset_qrtrs_per_circle,FALSE)*VLOOKUP($G18,myLookup,leds_per_ring_qrtr,FALSE),VLOOKUP($G18,myLookup,leds_per_ring,FALSE))</f>
        <v>30</v>
      </c>
      <c r="AC18" s="33">
        <f>MOD($Y18+VLOOKUP(AC$1,myLookup,offset_qrtrs_per_circle,FALSE)*VLOOKUP($G18,myLookup,leds_per_ring_qrtr,FALSE),VLOOKUP($G18,myLookup,leds_per_ring,FALSE))</f>
        <v>6</v>
      </c>
    </row>
    <row r="19" spans="7:31" x14ac:dyDescent="0.2">
      <c r="G19" s="34">
        <v>0</v>
      </c>
      <c r="H19" s="34">
        <v>15</v>
      </c>
      <c r="I19" s="37">
        <v>15</v>
      </c>
      <c r="J19" s="33">
        <v>23</v>
      </c>
      <c r="M19" s="33">
        <f t="shared" si="2"/>
        <v>0</v>
      </c>
      <c r="N19" s="33">
        <f>IF(H19&lt;32,H19,IF(H19&lt;56,H19-32,IF(H19&lt;72,H19-56,IF(H19&lt;84,H19-72,IF(H19&lt;92,H19-84,0)))))</f>
        <v>15</v>
      </c>
      <c r="P19" s="33" t="b">
        <f>EXACT(T19,I19)</f>
        <v>1</v>
      </c>
      <c r="Q19" s="33" t="b">
        <f>EXACT(U19,J19)</f>
        <v>1</v>
      </c>
      <c r="T19" s="37">
        <f t="shared" si="3"/>
        <v>15</v>
      </c>
      <c r="U19" s="33">
        <f t="shared" si="4"/>
        <v>23</v>
      </c>
      <c r="V19" s="33">
        <f t="shared" si="0"/>
        <v>31</v>
      </c>
      <c r="W19" s="33">
        <f t="shared" si="1"/>
        <v>7</v>
      </c>
      <c r="X19" s="33"/>
      <c r="Y19" s="33">
        <f>IF(VLOOKUP(G19,myLookup,direc_per_ring,FALSE)&gt;0,N19,VLOOKUP(G19,myLookup,leds_per_ring,FALSE)-N19-1)</f>
        <v>15</v>
      </c>
      <c r="Z19" s="33">
        <f>MOD($Y19+VLOOKUP(Z$1,myLookup,offset_qrtrs_per_circle,FALSE)*VLOOKUP($G19,myLookup,leds_per_ring_qrtr,FALSE),VLOOKUP($G19,myLookup,leds_per_ring,FALSE))</f>
        <v>15</v>
      </c>
      <c r="AA19" s="33">
        <f>MOD($Y19+VLOOKUP(AA$1,myLookup,offset_qrtrs_per_circle,FALSE)*VLOOKUP($G19,myLookup,leds_per_ring_qrtr,FALSE),VLOOKUP($G19,myLookup,leds_per_ring,FALSE))</f>
        <v>23</v>
      </c>
      <c r="AB19" s="33">
        <f>MOD($Y19+VLOOKUP(AB$1,myLookup,offset_qrtrs_per_circle,FALSE)*VLOOKUP($G19,myLookup,leds_per_ring_qrtr,FALSE),VLOOKUP($G19,myLookup,leds_per_ring,FALSE))</f>
        <v>31</v>
      </c>
      <c r="AC19" s="33">
        <f>MOD($Y19+VLOOKUP(AC$1,myLookup,offset_qrtrs_per_circle,FALSE)*VLOOKUP($G19,myLookup,leds_per_ring_qrtr,FALSE),VLOOKUP($G19,myLookup,leds_per_ring,FALSE))</f>
        <v>7</v>
      </c>
    </row>
    <row r="20" spans="7:31" x14ac:dyDescent="0.2">
      <c r="G20" s="34">
        <v>0</v>
      </c>
      <c r="H20" s="34">
        <v>16</v>
      </c>
      <c r="I20" s="37">
        <v>16</v>
      </c>
      <c r="J20" s="33">
        <v>24</v>
      </c>
      <c r="M20" s="33">
        <f t="shared" si="2"/>
        <v>0</v>
      </c>
      <c r="N20" s="33">
        <f>IF(H20&lt;32,H20,IF(H20&lt;56,H20-32,IF(H20&lt;72,H20-56,IF(H20&lt;84,H20-72,IF(H20&lt;92,H20-84,0)))))</f>
        <v>16</v>
      </c>
      <c r="P20" s="33" t="b">
        <f>EXACT(T20,I20)</f>
        <v>1</v>
      </c>
      <c r="Q20" s="33" t="b">
        <f>EXACT(U20,J20)</f>
        <v>1</v>
      </c>
      <c r="T20" s="37">
        <f t="shared" si="3"/>
        <v>16</v>
      </c>
      <c r="U20" s="33">
        <f t="shared" si="4"/>
        <v>24</v>
      </c>
      <c r="V20" s="33">
        <f t="shared" si="0"/>
        <v>0</v>
      </c>
      <c r="W20" s="33">
        <f t="shared" si="1"/>
        <v>8</v>
      </c>
      <c r="X20" s="33"/>
      <c r="Y20" s="33">
        <f>IF(VLOOKUP(G20,myLookup,direc_per_ring,FALSE)&gt;0,N20,VLOOKUP(G20,myLookup,leds_per_ring,FALSE)-N20-1)</f>
        <v>16</v>
      </c>
      <c r="Z20" s="33">
        <f>MOD($Y20+VLOOKUP(Z$1,myLookup,offset_qrtrs_per_circle,FALSE)*VLOOKUP($G20,myLookup,leds_per_ring_qrtr,FALSE),VLOOKUP($G20,myLookup,leds_per_ring,FALSE))</f>
        <v>16</v>
      </c>
      <c r="AA20" s="33">
        <f>MOD($Y20+VLOOKUP(AA$1,myLookup,offset_qrtrs_per_circle,FALSE)*VLOOKUP($G20,myLookup,leds_per_ring_qrtr,FALSE),VLOOKUP($G20,myLookup,leds_per_ring,FALSE))</f>
        <v>24</v>
      </c>
      <c r="AB20" s="33">
        <f>MOD($Y20+VLOOKUP(AB$1,myLookup,offset_qrtrs_per_circle,FALSE)*VLOOKUP($G20,myLookup,leds_per_ring_qrtr,FALSE),VLOOKUP($G20,myLookup,leds_per_ring,FALSE))</f>
        <v>0</v>
      </c>
      <c r="AC20" s="33">
        <f>MOD($Y20+VLOOKUP(AC$1,myLookup,offset_qrtrs_per_circle,FALSE)*VLOOKUP($G20,myLookup,leds_per_ring_qrtr,FALSE),VLOOKUP($G20,myLookup,leds_per_ring,FALSE))</f>
        <v>8</v>
      </c>
    </row>
    <row r="21" spans="7:31" x14ac:dyDescent="0.2">
      <c r="G21" s="34">
        <v>0</v>
      </c>
      <c r="H21" s="34">
        <v>17</v>
      </c>
      <c r="I21" s="37">
        <v>17</v>
      </c>
      <c r="J21" s="33">
        <v>25</v>
      </c>
      <c r="M21" s="33">
        <f t="shared" si="2"/>
        <v>0</v>
      </c>
      <c r="N21" s="33">
        <f>IF(H21&lt;32,H21,IF(H21&lt;56,H21-32,IF(H21&lt;72,H21-56,IF(H21&lt;84,H21-72,IF(H21&lt;92,H21-84,0)))))</f>
        <v>17</v>
      </c>
      <c r="P21" s="33" t="b">
        <f>EXACT(T21,I21)</f>
        <v>1</v>
      </c>
      <c r="Q21" s="33" t="b">
        <f>EXACT(U21,J21)</f>
        <v>1</v>
      </c>
      <c r="T21" s="37">
        <f t="shared" si="3"/>
        <v>17</v>
      </c>
      <c r="U21" s="33">
        <f t="shared" si="4"/>
        <v>25</v>
      </c>
      <c r="V21" s="33">
        <f t="shared" si="0"/>
        <v>1</v>
      </c>
      <c r="W21" s="33">
        <f t="shared" si="1"/>
        <v>9</v>
      </c>
      <c r="X21" s="33"/>
      <c r="Y21" s="33">
        <f>IF(VLOOKUP(G21,myLookup,direc_per_ring,FALSE)&gt;0,N21,VLOOKUP(G21,myLookup,leds_per_ring,FALSE)-N21-1)</f>
        <v>17</v>
      </c>
      <c r="Z21" s="33">
        <f>MOD($Y21+VLOOKUP(Z$1,myLookup,offset_qrtrs_per_circle,FALSE)*VLOOKUP($G21,myLookup,leds_per_ring_qrtr,FALSE),VLOOKUP($G21,myLookup,leds_per_ring,FALSE))</f>
        <v>17</v>
      </c>
      <c r="AA21" s="33">
        <f>MOD($Y21+VLOOKUP(AA$1,myLookup,offset_qrtrs_per_circle,FALSE)*VLOOKUP($G21,myLookup,leds_per_ring_qrtr,FALSE),VLOOKUP($G21,myLookup,leds_per_ring,FALSE))</f>
        <v>25</v>
      </c>
      <c r="AB21" s="33">
        <f>MOD($Y21+VLOOKUP(AB$1,myLookup,offset_qrtrs_per_circle,FALSE)*VLOOKUP($G21,myLookup,leds_per_ring_qrtr,FALSE),VLOOKUP($G21,myLookup,leds_per_ring,FALSE))</f>
        <v>1</v>
      </c>
      <c r="AC21" s="33">
        <f>MOD($Y21+VLOOKUP(AC$1,myLookup,offset_qrtrs_per_circle,FALSE)*VLOOKUP($G21,myLookup,leds_per_ring_qrtr,FALSE),VLOOKUP($G21,myLookup,leds_per_ring,FALSE))</f>
        <v>9</v>
      </c>
    </row>
    <row r="22" spans="7:31" x14ac:dyDescent="0.2">
      <c r="G22" s="34">
        <v>0</v>
      </c>
      <c r="H22" s="34">
        <v>18</v>
      </c>
      <c r="I22" s="37">
        <v>18</v>
      </c>
      <c r="J22" s="33">
        <v>26</v>
      </c>
      <c r="M22" s="33">
        <f t="shared" si="2"/>
        <v>0</v>
      </c>
      <c r="N22" s="33">
        <f>IF(H22&lt;32,H22,IF(H22&lt;56,H22-32,IF(H22&lt;72,H22-56,IF(H22&lt;84,H22-72,IF(H22&lt;92,H22-84,0)))))</f>
        <v>18</v>
      </c>
      <c r="P22" s="33" t="b">
        <f>EXACT(T22,I22)</f>
        <v>1</v>
      </c>
      <c r="Q22" s="33" t="b">
        <f>EXACT(U22,J22)</f>
        <v>1</v>
      </c>
      <c r="T22" s="37">
        <f t="shared" si="3"/>
        <v>18</v>
      </c>
      <c r="U22" s="33">
        <f t="shared" si="4"/>
        <v>26</v>
      </c>
      <c r="V22" s="33">
        <f t="shared" si="0"/>
        <v>2</v>
      </c>
      <c r="W22" s="33">
        <f t="shared" si="1"/>
        <v>10</v>
      </c>
      <c r="X22" s="33"/>
      <c r="Y22" s="33">
        <f>IF(VLOOKUP(G22,myLookup,direc_per_ring,FALSE)&gt;0,N22,VLOOKUP(G22,myLookup,leds_per_ring,FALSE)-N22-1)</f>
        <v>18</v>
      </c>
      <c r="Z22" s="33">
        <f>MOD($Y22+VLOOKUP(Z$1,myLookup,offset_qrtrs_per_circle,FALSE)*VLOOKUP($G22,myLookup,leds_per_ring_qrtr,FALSE),VLOOKUP($G22,myLookup,leds_per_ring,FALSE))</f>
        <v>18</v>
      </c>
      <c r="AA22" s="33">
        <f>MOD($Y22+VLOOKUP(AA$1,myLookup,offset_qrtrs_per_circle,FALSE)*VLOOKUP($G22,myLookup,leds_per_ring_qrtr,FALSE),VLOOKUP($G22,myLookup,leds_per_ring,FALSE))</f>
        <v>26</v>
      </c>
      <c r="AB22" s="33">
        <f>MOD($Y22+VLOOKUP(AB$1,myLookup,offset_qrtrs_per_circle,FALSE)*VLOOKUP($G22,myLookup,leds_per_ring_qrtr,FALSE),VLOOKUP($G22,myLookup,leds_per_ring,FALSE))</f>
        <v>2</v>
      </c>
      <c r="AC22" s="33">
        <f>MOD($Y22+VLOOKUP(AC$1,myLookup,offset_qrtrs_per_circle,FALSE)*VLOOKUP($G22,myLookup,leds_per_ring_qrtr,FALSE),VLOOKUP($G22,myLookup,leds_per_ring,FALSE))</f>
        <v>10</v>
      </c>
    </row>
    <row r="23" spans="7:31" x14ac:dyDescent="0.2">
      <c r="G23" s="34">
        <v>0</v>
      </c>
      <c r="H23" s="34">
        <v>19</v>
      </c>
      <c r="I23" s="37">
        <v>19</v>
      </c>
      <c r="J23" s="33">
        <v>27</v>
      </c>
      <c r="M23" s="33">
        <f t="shared" si="2"/>
        <v>0</v>
      </c>
      <c r="N23" s="33">
        <f>IF(H23&lt;32,H23,IF(H23&lt;56,H23-32,IF(H23&lt;72,H23-56,IF(H23&lt;84,H23-72,IF(H23&lt;92,H23-84,0)))))</f>
        <v>19</v>
      </c>
      <c r="P23" s="33" t="b">
        <f>EXACT(T23,I23)</f>
        <v>1</v>
      </c>
      <c r="Q23" s="33" t="b">
        <f>EXACT(U23,J23)</f>
        <v>1</v>
      </c>
      <c r="T23" s="37">
        <f t="shared" si="3"/>
        <v>19</v>
      </c>
      <c r="U23" s="33">
        <f t="shared" si="4"/>
        <v>27</v>
      </c>
      <c r="V23" s="33">
        <f t="shared" si="0"/>
        <v>3</v>
      </c>
      <c r="W23" s="33">
        <f t="shared" si="1"/>
        <v>11</v>
      </c>
      <c r="X23" s="33"/>
      <c r="Y23" s="33">
        <f>IF(VLOOKUP(G23,myLookup,direc_per_ring,FALSE)&gt;0,N23,VLOOKUP(G23,myLookup,leds_per_ring,FALSE)-N23-1)</f>
        <v>19</v>
      </c>
      <c r="Z23" s="33">
        <f>MOD($Y23+VLOOKUP(Z$1,myLookup,offset_qrtrs_per_circle,FALSE)*VLOOKUP($G23,myLookup,leds_per_ring_qrtr,FALSE),VLOOKUP($G23,myLookup,leds_per_ring,FALSE))</f>
        <v>19</v>
      </c>
      <c r="AA23" s="33">
        <f>MOD($Y23+VLOOKUP(AA$1,myLookup,offset_qrtrs_per_circle,FALSE)*VLOOKUP($G23,myLookup,leds_per_ring_qrtr,FALSE),VLOOKUP($G23,myLookup,leds_per_ring,FALSE))</f>
        <v>27</v>
      </c>
      <c r="AB23" s="33">
        <f>MOD($Y23+VLOOKUP(AB$1,myLookup,offset_qrtrs_per_circle,FALSE)*VLOOKUP($G23,myLookup,leds_per_ring_qrtr,FALSE),VLOOKUP($G23,myLookup,leds_per_ring,FALSE))</f>
        <v>3</v>
      </c>
      <c r="AC23" s="33">
        <f>MOD($Y23+VLOOKUP(AC$1,myLookup,offset_qrtrs_per_circle,FALSE)*VLOOKUP($G23,myLookup,leds_per_ring_qrtr,FALSE),VLOOKUP($G23,myLookup,leds_per_ring,FALSE))</f>
        <v>11</v>
      </c>
    </row>
    <row r="24" spans="7:31" x14ac:dyDescent="0.2">
      <c r="G24" s="34">
        <v>0</v>
      </c>
      <c r="H24" s="34">
        <v>20</v>
      </c>
      <c r="I24" s="37">
        <v>20</v>
      </c>
      <c r="J24" s="33">
        <v>28</v>
      </c>
      <c r="M24" s="33">
        <f t="shared" si="2"/>
        <v>0</v>
      </c>
      <c r="N24" s="33">
        <f>IF(H24&lt;32,H24,IF(H24&lt;56,H24-32,IF(H24&lt;72,H24-56,IF(H24&lt;84,H24-72,IF(H24&lt;92,H24-84,0)))))</f>
        <v>20</v>
      </c>
      <c r="P24" s="33" t="b">
        <f>EXACT(T24,I24)</f>
        <v>1</v>
      </c>
      <c r="Q24" s="33" t="b">
        <f>EXACT(U24,J24)</f>
        <v>1</v>
      </c>
      <c r="T24" s="37">
        <f t="shared" si="3"/>
        <v>20</v>
      </c>
      <c r="U24" s="33">
        <f t="shared" si="4"/>
        <v>28</v>
      </c>
      <c r="V24" s="33">
        <f t="shared" si="0"/>
        <v>4</v>
      </c>
      <c r="W24" s="33">
        <f t="shared" si="1"/>
        <v>12</v>
      </c>
      <c r="X24" s="33"/>
      <c r="Y24" s="33">
        <f>IF(VLOOKUP(G24,myLookup,direc_per_ring,FALSE)&gt;0,N24,VLOOKUP(G24,myLookup,leds_per_ring,FALSE)-N24-1)</f>
        <v>20</v>
      </c>
      <c r="Z24" s="33">
        <f>MOD($Y24+VLOOKUP(Z$1,myLookup,offset_qrtrs_per_circle,FALSE)*VLOOKUP($G24,myLookup,leds_per_ring_qrtr,FALSE),VLOOKUP($G24,myLookup,leds_per_ring,FALSE))</f>
        <v>20</v>
      </c>
      <c r="AA24" s="33">
        <f>MOD($Y24+VLOOKUP(AA$1,myLookup,offset_qrtrs_per_circle,FALSE)*VLOOKUP($G24,myLookup,leds_per_ring_qrtr,FALSE),VLOOKUP($G24,myLookup,leds_per_ring,FALSE))</f>
        <v>28</v>
      </c>
      <c r="AB24" s="33">
        <f>MOD($Y24+VLOOKUP(AB$1,myLookup,offset_qrtrs_per_circle,FALSE)*VLOOKUP($G24,myLookup,leds_per_ring_qrtr,FALSE),VLOOKUP($G24,myLookup,leds_per_ring,FALSE))</f>
        <v>4</v>
      </c>
      <c r="AC24" s="33">
        <f>MOD($Y24+VLOOKUP(AC$1,myLookup,offset_qrtrs_per_circle,FALSE)*VLOOKUP($G24,myLookup,leds_per_ring_qrtr,FALSE),VLOOKUP($G24,myLookup,leds_per_ring,FALSE))</f>
        <v>12</v>
      </c>
    </row>
    <row r="25" spans="7:31" x14ac:dyDescent="0.2">
      <c r="G25" s="34">
        <v>0</v>
      </c>
      <c r="H25" s="34">
        <v>21</v>
      </c>
      <c r="I25" s="37">
        <v>21</v>
      </c>
      <c r="J25" s="33">
        <v>29</v>
      </c>
      <c r="M25" s="33">
        <f t="shared" si="2"/>
        <v>0</v>
      </c>
      <c r="N25" s="33">
        <f>IF(H25&lt;32,H25,IF(H25&lt;56,H25-32,IF(H25&lt;72,H25-56,IF(H25&lt;84,H25-72,IF(H25&lt;92,H25-84,0)))))</f>
        <v>21</v>
      </c>
      <c r="P25" s="33" t="b">
        <f>EXACT(T25,I25)</f>
        <v>1</v>
      </c>
      <c r="Q25" s="33" t="b">
        <f>EXACT(U25,J25)</f>
        <v>1</v>
      </c>
      <c r="T25" s="37">
        <f t="shared" si="3"/>
        <v>21</v>
      </c>
      <c r="U25" s="33">
        <f t="shared" si="4"/>
        <v>29</v>
      </c>
      <c r="V25" s="33">
        <f t="shared" si="0"/>
        <v>5</v>
      </c>
      <c r="W25" s="33">
        <f t="shared" si="1"/>
        <v>13</v>
      </c>
      <c r="X25" s="33"/>
      <c r="Y25" s="33">
        <f>IF(VLOOKUP(G25,myLookup,direc_per_ring,FALSE)&gt;0,N25,VLOOKUP(G25,myLookup,leds_per_ring,FALSE)-N25-1)</f>
        <v>21</v>
      </c>
      <c r="Z25" s="33">
        <f>MOD($Y25+VLOOKUP(Z$1,myLookup,offset_qrtrs_per_circle,FALSE)*VLOOKUP($G25,myLookup,leds_per_ring_qrtr,FALSE),VLOOKUP($G25,myLookup,leds_per_ring,FALSE))</f>
        <v>21</v>
      </c>
      <c r="AA25" s="33">
        <f>MOD($Y25+VLOOKUP(AA$1,myLookup,offset_qrtrs_per_circle,FALSE)*VLOOKUP($G25,myLookup,leds_per_ring_qrtr,FALSE),VLOOKUP($G25,myLookup,leds_per_ring,FALSE))</f>
        <v>29</v>
      </c>
      <c r="AB25" s="33">
        <f>MOD($Y25+VLOOKUP(AB$1,myLookup,offset_qrtrs_per_circle,FALSE)*VLOOKUP($G25,myLookup,leds_per_ring_qrtr,FALSE),VLOOKUP($G25,myLookup,leds_per_ring,FALSE))</f>
        <v>5</v>
      </c>
      <c r="AC25" s="33">
        <f>MOD($Y25+VLOOKUP(AC$1,myLookup,offset_qrtrs_per_circle,FALSE)*VLOOKUP($G25,myLookup,leds_per_ring_qrtr,FALSE),VLOOKUP($G25,myLookup,leds_per_ring,FALSE))</f>
        <v>13</v>
      </c>
    </row>
    <row r="26" spans="7:31" x14ac:dyDescent="0.2">
      <c r="G26" s="34">
        <v>0</v>
      </c>
      <c r="H26" s="34">
        <v>22</v>
      </c>
      <c r="I26" s="37">
        <v>22</v>
      </c>
      <c r="J26" s="33">
        <v>30</v>
      </c>
      <c r="M26" s="33">
        <f t="shared" si="2"/>
        <v>0</v>
      </c>
      <c r="N26" s="33">
        <f>IF(H26&lt;32,H26,IF(H26&lt;56,H26-32,IF(H26&lt;72,H26-56,IF(H26&lt;84,H26-72,IF(H26&lt;92,H26-84,0)))))</f>
        <v>22</v>
      </c>
      <c r="P26" s="33" t="b">
        <f>EXACT(T26,I26)</f>
        <v>1</v>
      </c>
      <c r="Q26" s="33" t="b">
        <f>EXACT(U26,J26)</f>
        <v>1</v>
      </c>
      <c r="T26" s="37">
        <f t="shared" si="3"/>
        <v>22</v>
      </c>
      <c r="U26" s="33">
        <f t="shared" si="4"/>
        <v>30</v>
      </c>
      <c r="V26" s="33">
        <f t="shared" si="0"/>
        <v>6</v>
      </c>
      <c r="W26" s="33">
        <f t="shared" si="1"/>
        <v>14</v>
      </c>
      <c r="X26" s="33"/>
      <c r="Y26" s="33">
        <f>IF(VLOOKUP(G26,myLookup,direc_per_ring,FALSE)&gt;0,N26,VLOOKUP(G26,myLookup,leds_per_ring,FALSE)-N26-1)</f>
        <v>22</v>
      </c>
      <c r="Z26" s="33">
        <f>MOD($Y26+VLOOKUP(Z$1,myLookup,offset_qrtrs_per_circle,FALSE)*VLOOKUP($G26,myLookup,leds_per_ring_qrtr,FALSE),VLOOKUP($G26,myLookup,leds_per_ring,FALSE))</f>
        <v>22</v>
      </c>
      <c r="AA26" s="33">
        <f>MOD($Y26+VLOOKUP(AA$1,myLookup,offset_qrtrs_per_circle,FALSE)*VLOOKUP($G26,myLookup,leds_per_ring_qrtr,FALSE),VLOOKUP($G26,myLookup,leds_per_ring,FALSE))</f>
        <v>30</v>
      </c>
      <c r="AB26" s="33">
        <f>MOD($Y26+VLOOKUP(AB$1,myLookup,offset_qrtrs_per_circle,FALSE)*VLOOKUP($G26,myLookup,leds_per_ring_qrtr,FALSE),VLOOKUP($G26,myLookup,leds_per_ring,FALSE))</f>
        <v>6</v>
      </c>
      <c r="AC26" s="33">
        <f>MOD($Y26+VLOOKUP(AC$1,myLookup,offset_qrtrs_per_circle,FALSE)*VLOOKUP($G26,myLookup,leds_per_ring_qrtr,FALSE),VLOOKUP($G26,myLookup,leds_per_ring,FALSE))</f>
        <v>14</v>
      </c>
    </row>
    <row r="27" spans="7:31" x14ac:dyDescent="0.2">
      <c r="G27" s="34">
        <v>0</v>
      </c>
      <c r="H27" s="34">
        <v>23</v>
      </c>
      <c r="I27" s="37">
        <v>23</v>
      </c>
      <c r="J27" s="33">
        <v>31</v>
      </c>
      <c r="M27" s="33">
        <f t="shared" si="2"/>
        <v>0</v>
      </c>
      <c r="N27" s="33">
        <f>IF(H27&lt;32,H27,IF(H27&lt;56,H27-32,IF(H27&lt;72,H27-56,IF(H27&lt;84,H27-72,IF(H27&lt;92,H27-84,0)))))</f>
        <v>23</v>
      </c>
      <c r="P27" s="33" t="b">
        <f>EXACT(T27,I27)</f>
        <v>1</v>
      </c>
      <c r="Q27" s="33" t="b">
        <f>EXACT(U27,J27)</f>
        <v>1</v>
      </c>
      <c r="T27" s="37">
        <f t="shared" si="3"/>
        <v>23</v>
      </c>
      <c r="U27" s="33">
        <f t="shared" si="4"/>
        <v>31</v>
      </c>
      <c r="V27" s="33">
        <f t="shared" si="0"/>
        <v>7</v>
      </c>
      <c r="W27" s="33">
        <f t="shared" si="1"/>
        <v>15</v>
      </c>
      <c r="X27" s="33"/>
      <c r="Y27" s="33">
        <f>IF(VLOOKUP(G27,myLookup,direc_per_ring,FALSE)&gt;0,N27,VLOOKUP(G27,myLookup,leds_per_ring,FALSE)-N27-1)</f>
        <v>23</v>
      </c>
      <c r="Z27" s="33">
        <f>MOD($Y27+VLOOKUP(Z$1,myLookup,offset_qrtrs_per_circle,FALSE)*VLOOKUP($G27,myLookup,leds_per_ring_qrtr,FALSE),VLOOKUP($G27,myLookup,leds_per_ring,FALSE))</f>
        <v>23</v>
      </c>
      <c r="AA27" s="33">
        <f>MOD($Y27+VLOOKUP(AA$1,myLookup,offset_qrtrs_per_circle,FALSE)*VLOOKUP($G27,myLookup,leds_per_ring_qrtr,FALSE),VLOOKUP($G27,myLookup,leds_per_ring,FALSE))</f>
        <v>31</v>
      </c>
      <c r="AB27" s="33">
        <f>MOD($Y27+VLOOKUP(AB$1,myLookup,offset_qrtrs_per_circle,FALSE)*VLOOKUP($G27,myLookup,leds_per_ring_qrtr,FALSE),VLOOKUP($G27,myLookup,leds_per_ring,FALSE))</f>
        <v>7</v>
      </c>
      <c r="AC27" s="33">
        <f>MOD($Y27+VLOOKUP(AC$1,myLookup,offset_qrtrs_per_circle,FALSE)*VLOOKUP($G27,myLookup,leds_per_ring_qrtr,FALSE),VLOOKUP($G27,myLookup,leds_per_ring,FALSE))</f>
        <v>15</v>
      </c>
    </row>
    <row r="28" spans="7:31" x14ac:dyDescent="0.2">
      <c r="G28" s="34">
        <v>0</v>
      </c>
      <c r="H28" s="34">
        <v>24</v>
      </c>
      <c r="I28" s="37">
        <v>24</v>
      </c>
      <c r="J28" s="33">
        <v>0</v>
      </c>
      <c r="M28" s="33">
        <f t="shared" si="2"/>
        <v>0</v>
      </c>
      <c r="N28" s="33">
        <f>IF(H28&lt;32,H28,IF(H28&lt;56,H28-32,IF(H28&lt;72,H28-56,IF(H28&lt;84,H28-72,IF(H28&lt;92,H28-84,0)))))</f>
        <v>24</v>
      </c>
      <c r="P28" s="33" t="b">
        <f>EXACT(T28,I28)</f>
        <v>1</v>
      </c>
      <c r="Q28" s="33" t="b">
        <f>EXACT(U28,J28)</f>
        <v>1</v>
      </c>
      <c r="T28" s="37">
        <f t="shared" si="3"/>
        <v>24</v>
      </c>
      <c r="U28" s="33">
        <f t="shared" si="4"/>
        <v>0</v>
      </c>
      <c r="V28" s="33">
        <f t="shared" si="0"/>
        <v>8</v>
      </c>
      <c r="W28" s="33">
        <f t="shared" si="1"/>
        <v>16</v>
      </c>
      <c r="X28" s="33"/>
      <c r="Y28" s="33">
        <f>IF(VLOOKUP(G28,myLookup,direc_per_ring,FALSE)&gt;0,N28,VLOOKUP(G28,myLookup,leds_per_ring,FALSE)-N28-1)</f>
        <v>24</v>
      </c>
      <c r="Z28" s="33">
        <f>MOD($Y28+VLOOKUP(Z$1,myLookup,offset_qrtrs_per_circle,FALSE)*VLOOKUP($G28,myLookup,leds_per_ring_qrtr,FALSE),VLOOKUP($G28,myLookup,leds_per_ring,FALSE))</f>
        <v>24</v>
      </c>
      <c r="AA28" s="33">
        <f>MOD($Y28+VLOOKUP(AA$1,myLookup,offset_qrtrs_per_circle,FALSE)*VLOOKUP($G28,myLookup,leds_per_ring_qrtr,FALSE),VLOOKUP($G28,myLookup,leds_per_ring,FALSE))</f>
        <v>0</v>
      </c>
      <c r="AB28" s="33">
        <f>MOD($Y28+VLOOKUP(AB$1,myLookup,offset_qrtrs_per_circle,FALSE)*VLOOKUP($G28,myLookup,leds_per_ring_qrtr,FALSE),VLOOKUP($G28,myLookup,leds_per_ring,FALSE))</f>
        <v>8</v>
      </c>
      <c r="AC28" s="33">
        <f>MOD($Y28+VLOOKUP(AC$1,myLookup,offset_qrtrs_per_circle,FALSE)*VLOOKUP($G28,myLookup,leds_per_ring_qrtr,FALSE),VLOOKUP($G28,myLookup,leds_per_ring,FALSE))</f>
        <v>16</v>
      </c>
      <c r="AE28" s="33">
        <f>VLOOKUP(AA$1,myLookup,offset_qrtrs_per_circle,FALSE)*VLOOKUP($G28,myLookup,leds_per_ring_qrtr,FALSE)</f>
        <v>8</v>
      </c>
    </row>
    <row r="29" spans="7:31" x14ac:dyDescent="0.2">
      <c r="G29" s="34">
        <v>0</v>
      </c>
      <c r="H29" s="34">
        <v>25</v>
      </c>
      <c r="I29" s="37">
        <v>25</v>
      </c>
      <c r="J29" s="33">
        <v>1</v>
      </c>
      <c r="M29" s="33">
        <f t="shared" si="2"/>
        <v>0</v>
      </c>
      <c r="N29" s="33">
        <f>IF(H29&lt;32,H29,IF(H29&lt;56,H29-32,IF(H29&lt;72,H29-56,IF(H29&lt;84,H29-72,IF(H29&lt;92,H29-84,0)))))</f>
        <v>25</v>
      </c>
      <c r="P29" s="33" t="b">
        <f>EXACT(T29,I29)</f>
        <v>1</v>
      </c>
      <c r="Q29" s="33" t="b">
        <f>EXACT(U29,J29)</f>
        <v>1</v>
      </c>
      <c r="T29" s="37">
        <f t="shared" si="3"/>
        <v>25</v>
      </c>
      <c r="U29" s="33">
        <f t="shared" si="4"/>
        <v>1</v>
      </c>
      <c r="V29" s="33">
        <f t="shared" si="0"/>
        <v>9</v>
      </c>
      <c r="W29" s="33">
        <f t="shared" si="1"/>
        <v>17</v>
      </c>
      <c r="X29" s="33"/>
      <c r="Y29" s="33">
        <f>IF(VLOOKUP(G29,myLookup,direc_per_ring,FALSE)&gt;0,N29,VLOOKUP(G29,myLookup,leds_per_ring,FALSE)-N29-1)</f>
        <v>25</v>
      </c>
      <c r="Z29" s="33">
        <f>MOD($Y29+VLOOKUP(Z$1,myLookup,offset_qrtrs_per_circle,FALSE)*VLOOKUP($G29,myLookup,leds_per_ring_qrtr,FALSE),VLOOKUP($G29,myLookup,leds_per_ring,FALSE))</f>
        <v>25</v>
      </c>
      <c r="AA29" s="33">
        <f>MOD($Y29+VLOOKUP(AA$1,myLookup,offset_qrtrs_per_circle,FALSE)*VLOOKUP($G29,myLookup,leds_per_ring_qrtr,FALSE),VLOOKUP($G29,myLookup,leds_per_ring,FALSE))</f>
        <v>1</v>
      </c>
      <c r="AB29" s="33">
        <f>MOD($Y29+VLOOKUP(AB$1,myLookup,offset_qrtrs_per_circle,FALSE)*VLOOKUP($G29,myLookup,leds_per_ring_qrtr,FALSE),VLOOKUP($G29,myLookup,leds_per_ring,FALSE))</f>
        <v>9</v>
      </c>
      <c r="AC29" s="33">
        <f>MOD($Y29+VLOOKUP(AC$1,myLookup,offset_qrtrs_per_circle,FALSE)*VLOOKUP($G29,myLookup,leds_per_ring_qrtr,FALSE),VLOOKUP($G29,myLookup,leds_per_ring,FALSE))</f>
        <v>17</v>
      </c>
      <c r="AE29" s="33">
        <f>VLOOKUP(AA$1,myLookup,offset_qrtrs_per_circle,FALSE)*VLOOKUP($G29,myLookup,leds_per_ring_qrtr,FALSE)</f>
        <v>8</v>
      </c>
    </row>
    <row r="30" spans="7:31" x14ac:dyDescent="0.2">
      <c r="G30" s="34">
        <v>0</v>
      </c>
      <c r="H30" s="34">
        <v>26</v>
      </c>
      <c r="I30" s="37">
        <v>26</v>
      </c>
      <c r="J30" s="33">
        <v>2</v>
      </c>
      <c r="M30" s="33">
        <f t="shared" si="2"/>
        <v>0</v>
      </c>
      <c r="N30" s="33">
        <f>IF(H30&lt;32,H30,IF(H30&lt;56,H30-32,IF(H30&lt;72,H30-56,IF(H30&lt;84,H30-72,IF(H30&lt;92,H30-84,0)))))</f>
        <v>26</v>
      </c>
      <c r="P30" s="33" t="b">
        <f>EXACT(T30,I30)</f>
        <v>1</v>
      </c>
      <c r="Q30" s="33" t="b">
        <f>EXACT(U30,J30)</f>
        <v>1</v>
      </c>
      <c r="T30" s="37">
        <f t="shared" si="3"/>
        <v>26</v>
      </c>
      <c r="U30" s="33">
        <f t="shared" si="4"/>
        <v>2</v>
      </c>
      <c r="V30" s="33">
        <f t="shared" si="0"/>
        <v>10</v>
      </c>
      <c r="W30" s="33">
        <f t="shared" si="1"/>
        <v>18</v>
      </c>
      <c r="X30" s="33"/>
      <c r="Y30" s="33">
        <f>IF(VLOOKUP(G30,myLookup,direc_per_ring,FALSE)&gt;0,N30,VLOOKUP(G30,myLookup,leds_per_ring,FALSE)-N30-1)</f>
        <v>26</v>
      </c>
      <c r="Z30" s="33">
        <f>MOD($Y30+VLOOKUP(Z$1,myLookup,offset_qrtrs_per_circle,FALSE)*VLOOKUP($G30,myLookup,leds_per_ring_qrtr,FALSE),VLOOKUP($G30,myLookup,leds_per_ring,FALSE))</f>
        <v>26</v>
      </c>
      <c r="AA30" s="33">
        <f>MOD($Y30+VLOOKUP(AA$1,myLookup,offset_qrtrs_per_circle,FALSE)*VLOOKUP($G30,myLookup,leds_per_ring_qrtr,FALSE),VLOOKUP($G30,myLookup,leds_per_ring,FALSE))</f>
        <v>2</v>
      </c>
      <c r="AB30" s="33">
        <f>MOD($Y30+VLOOKUP(AB$1,myLookup,offset_qrtrs_per_circle,FALSE)*VLOOKUP($G30,myLookup,leds_per_ring_qrtr,FALSE),VLOOKUP($G30,myLookup,leds_per_ring,FALSE))</f>
        <v>10</v>
      </c>
      <c r="AC30" s="33">
        <f>MOD($Y30+VLOOKUP(AC$1,myLookup,offset_qrtrs_per_circle,FALSE)*VLOOKUP($G30,myLookup,leds_per_ring_qrtr,FALSE),VLOOKUP($G30,myLookup,leds_per_ring,FALSE))</f>
        <v>18</v>
      </c>
      <c r="AE30" s="33">
        <f>VLOOKUP(AA$1,myLookup,offset_qrtrs_per_circle,FALSE)*VLOOKUP($G30,myLookup,leds_per_ring_qrtr,FALSE)</f>
        <v>8</v>
      </c>
    </row>
    <row r="31" spans="7:31" x14ac:dyDescent="0.2">
      <c r="G31" s="34">
        <v>0</v>
      </c>
      <c r="H31" s="34">
        <v>27</v>
      </c>
      <c r="I31" s="37">
        <v>27</v>
      </c>
      <c r="J31" s="33">
        <v>3</v>
      </c>
      <c r="M31" s="33">
        <f t="shared" si="2"/>
        <v>0</v>
      </c>
      <c r="N31" s="33">
        <f>IF(H31&lt;32,H31,IF(H31&lt;56,H31-32,IF(H31&lt;72,H31-56,IF(H31&lt;84,H31-72,IF(H31&lt;92,H31-84,0)))))</f>
        <v>27</v>
      </c>
      <c r="P31" s="33" t="b">
        <f>EXACT(T31,I31)</f>
        <v>1</v>
      </c>
      <c r="Q31" s="33" t="b">
        <f>EXACT(U31,J31)</f>
        <v>1</v>
      </c>
      <c r="T31" s="37">
        <f t="shared" si="3"/>
        <v>27</v>
      </c>
      <c r="U31" s="33">
        <f t="shared" si="4"/>
        <v>3</v>
      </c>
      <c r="V31" s="33">
        <f t="shared" si="0"/>
        <v>11</v>
      </c>
      <c r="W31" s="33">
        <f t="shared" si="1"/>
        <v>19</v>
      </c>
      <c r="X31" s="33"/>
      <c r="Y31" s="33">
        <f>IF(VLOOKUP(G31,myLookup,direc_per_ring,FALSE)&gt;0,N31,VLOOKUP(G31,myLookup,leds_per_ring,FALSE)-N31-1)</f>
        <v>27</v>
      </c>
      <c r="Z31" s="33">
        <f>MOD($Y31+VLOOKUP(Z$1,myLookup,offset_qrtrs_per_circle,FALSE)*VLOOKUP($G31,myLookup,leds_per_ring_qrtr,FALSE),VLOOKUP($G31,myLookup,leds_per_ring,FALSE))</f>
        <v>27</v>
      </c>
      <c r="AA31" s="33">
        <f>MOD($Y31+VLOOKUP(AA$1,myLookup,offset_qrtrs_per_circle,FALSE)*VLOOKUP($G31,myLookup,leds_per_ring_qrtr,FALSE),VLOOKUP($G31,myLookup,leds_per_ring,FALSE))</f>
        <v>3</v>
      </c>
      <c r="AB31" s="33">
        <f>MOD($Y31+VLOOKUP(AB$1,myLookup,offset_qrtrs_per_circle,FALSE)*VLOOKUP($G31,myLookup,leds_per_ring_qrtr,FALSE),VLOOKUP($G31,myLookup,leds_per_ring,FALSE))</f>
        <v>11</v>
      </c>
      <c r="AC31" s="33">
        <f>MOD($Y31+VLOOKUP(AC$1,myLookup,offset_qrtrs_per_circle,FALSE)*VLOOKUP($G31,myLookup,leds_per_ring_qrtr,FALSE),VLOOKUP($G31,myLookup,leds_per_ring,FALSE))</f>
        <v>19</v>
      </c>
      <c r="AE31" s="33">
        <f>VLOOKUP(AA$1,myLookup,offset_qrtrs_per_circle,FALSE)*VLOOKUP($G31,myLookup,leds_per_ring_qrtr,FALSE)</f>
        <v>8</v>
      </c>
    </row>
    <row r="32" spans="7:31" x14ac:dyDescent="0.2">
      <c r="G32" s="34">
        <v>0</v>
      </c>
      <c r="H32" s="34">
        <v>28</v>
      </c>
      <c r="I32" s="37">
        <v>28</v>
      </c>
      <c r="J32" s="33">
        <v>4</v>
      </c>
      <c r="M32" s="33">
        <f t="shared" si="2"/>
        <v>0</v>
      </c>
      <c r="N32" s="33">
        <f>IF(H32&lt;32,H32,IF(H32&lt;56,H32-32,IF(H32&lt;72,H32-56,IF(H32&lt;84,H32-72,IF(H32&lt;92,H32-84,0)))))</f>
        <v>28</v>
      </c>
      <c r="P32" s="33" t="b">
        <f>EXACT(T32,I32)</f>
        <v>1</v>
      </c>
      <c r="Q32" s="33" t="b">
        <f>EXACT(U32,J32)</f>
        <v>1</v>
      </c>
      <c r="T32" s="37">
        <f t="shared" si="3"/>
        <v>28</v>
      </c>
      <c r="U32" s="33">
        <f t="shared" si="4"/>
        <v>4</v>
      </c>
      <c r="V32" s="33">
        <f t="shared" si="0"/>
        <v>12</v>
      </c>
      <c r="W32" s="33">
        <f t="shared" si="1"/>
        <v>20</v>
      </c>
      <c r="X32" s="33"/>
      <c r="Y32" s="33">
        <f>IF(VLOOKUP(G32,myLookup,direc_per_ring,FALSE)&gt;0,N32,VLOOKUP(G32,myLookup,leds_per_ring,FALSE)-N32-1)</f>
        <v>28</v>
      </c>
      <c r="Z32" s="33">
        <f>MOD($Y32+VLOOKUP(Z$1,myLookup,offset_qrtrs_per_circle,FALSE)*VLOOKUP($G32,myLookup,leds_per_ring_qrtr,FALSE),VLOOKUP($G32,myLookup,leds_per_ring,FALSE))</f>
        <v>28</v>
      </c>
      <c r="AA32" s="33">
        <f>MOD($Y32+VLOOKUP(AA$1,myLookup,offset_qrtrs_per_circle,FALSE)*VLOOKUP($G32,myLookup,leds_per_ring_qrtr,FALSE),VLOOKUP($G32,myLookup,leds_per_ring,FALSE))</f>
        <v>4</v>
      </c>
      <c r="AB32" s="33">
        <f>MOD($Y32+VLOOKUP(AB$1,myLookup,offset_qrtrs_per_circle,FALSE)*VLOOKUP($G32,myLookup,leds_per_ring_qrtr,FALSE),VLOOKUP($G32,myLookup,leds_per_ring,FALSE))</f>
        <v>12</v>
      </c>
      <c r="AC32" s="33">
        <f>MOD($Y32+VLOOKUP(AC$1,myLookup,offset_qrtrs_per_circle,FALSE)*VLOOKUP($G32,myLookup,leds_per_ring_qrtr,FALSE),VLOOKUP($G32,myLookup,leds_per_ring,FALSE))</f>
        <v>20</v>
      </c>
      <c r="AE32" s="33">
        <f>VLOOKUP(AA$1,myLookup,offset_qrtrs_per_circle,FALSE)*VLOOKUP($G32,myLookup,leds_per_ring_qrtr,FALSE)</f>
        <v>8</v>
      </c>
    </row>
    <row r="33" spans="7:31" x14ac:dyDescent="0.2">
      <c r="G33" s="34">
        <v>0</v>
      </c>
      <c r="H33" s="34">
        <v>29</v>
      </c>
      <c r="I33" s="37">
        <v>29</v>
      </c>
      <c r="J33" s="33">
        <v>5</v>
      </c>
      <c r="M33" s="33">
        <f t="shared" si="2"/>
        <v>0</v>
      </c>
      <c r="N33" s="33">
        <f>IF(H33&lt;32,H33,IF(H33&lt;56,H33-32,IF(H33&lt;72,H33-56,IF(H33&lt;84,H33-72,IF(H33&lt;92,H33-84,0)))))</f>
        <v>29</v>
      </c>
      <c r="P33" s="33" t="b">
        <f>EXACT(T33,I33)</f>
        <v>1</v>
      </c>
      <c r="Q33" s="33" t="b">
        <f>EXACT(U33,J33)</f>
        <v>1</v>
      </c>
      <c r="T33" s="37">
        <f t="shared" si="3"/>
        <v>29</v>
      </c>
      <c r="U33" s="33">
        <f t="shared" si="4"/>
        <v>5</v>
      </c>
      <c r="V33" s="33">
        <f t="shared" si="0"/>
        <v>13</v>
      </c>
      <c r="W33" s="33">
        <f t="shared" si="1"/>
        <v>21</v>
      </c>
      <c r="X33" s="33"/>
      <c r="Y33" s="33">
        <f>IF(VLOOKUP(G33,myLookup,direc_per_ring,FALSE)&gt;0,N33,VLOOKUP(G33,myLookup,leds_per_ring,FALSE)-N33-1)</f>
        <v>29</v>
      </c>
      <c r="Z33" s="33">
        <f>MOD($Y33+VLOOKUP(Z$1,myLookup,offset_qrtrs_per_circle,FALSE)*VLOOKUP($G33,myLookup,leds_per_ring_qrtr,FALSE),VLOOKUP($G33,myLookup,leds_per_ring,FALSE))</f>
        <v>29</v>
      </c>
      <c r="AA33" s="33">
        <f>MOD($Y33+VLOOKUP(AA$1,myLookup,offset_qrtrs_per_circle,FALSE)*VLOOKUP($G33,myLookup,leds_per_ring_qrtr,FALSE),VLOOKUP($G33,myLookup,leds_per_ring,FALSE))</f>
        <v>5</v>
      </c>
      <c r="AB33" s="33">
        <f>MOD($Y33+VLOOKUP(AB$1,myLookup,offset_qrtrs_per_circle,FALSE)*VLOOKUP($G33,myLookup,leds_per_ring_qrtr,FALSE),VLOOKUP($G33,myLookup,leds_per_ring,FALSE))</f>
        <v>13</v>
      </c>
      <c r="AC33" s="33">
        <f>MOD($Y33+VLOOKUP(AC$1,myLookup,offset_qrtrs_per_circle,FALSE)*VLOOKUP($G33,myLookup,leds_per_ring_qrtr,FALSE),VLOOKUP($G33,myLookup,leds_per_ring,FALSE))</f>
        <v>21</v>
      </c>
      <c r="AE33" s="33">
        <f>VLOOKUP(AA$1,myLookup,offset_qrtrs_per_circle,FALSE)*VLOOKUP($G33,myLookup,leds_per_ring_qrtr,FALSE)</f>
        <v>8</v>
      </c>
    </row>
    <row r="34" spans="7:31" x14ac:dyDescent="0.2">
      <c r="G34" s="34">
        <v>0</v>
      </c>
      <c r="H34" s="34">
        <v>30</v>
      </c>
      <c r="I34" s="37">
        <v>30</v>
      </c>
      <c r="J34" s="33">
        <v>6</v>
      </c>
      <c r="M34" s="33">
        <f t="shared" si="2"/>
        <v>0</v>
      </c>
      <c r="N34" s="33">
        <f>IF(H34&lt;32,H34,IF(H34&lt;56,H34-32,IF(H34&lt;72,H34-56,IF(H34&lt;84,H34-72,IF(H34&lt;92,H34-84,0)))))</f>
        <v>30</v>
      </c>
      <c r="P34" s="33" t="b">
        <f>EXACT(T34,I34)</f>
        <v>1</v>
      </c>
      <c r="Q34" s="33" t="b">
        <f>EXACT(U34,J34)</f>
        <v>1</v>
      </c>
      <c r="T34" s="37">
        <f t="shared" si="3"/>
        <v>30</v>
      </c>
      <c r="U34" s="33">
        <f t="shared" si="4"/>
        <v>6</v>
      </c>
      <c r="V34" s="33">
        <f t="shared" si="0"/>
        <v>14</v>
      </c>
      <c r="W34" s="33">
        <f t="shared" si="1"/>
        <v>22</v>
      </c>
      <c r="X34" s="33"/>
      <c r="Y34" s="33">
        <f>IF(VLOOKUP(G34,myLookup,direc_per_ring,FALSE)&gt;0,N34,VLOOKUP(G34,myLookup,leds_per_ring,FALSE)-N34-1)</f>
        <v>30</v>
      </c>
      <c r="Z34" s="33">
        <f>MOD($Y34+VLOOKUP(Z$1,myLookup,offset_qrtrs_per_circle,FALSE)*VLOOKUP($G34,myLookup,leds_per_ring_qrtr,FALSE),VLOOKUP($G34,myLookup,leds_per_ring,FALSE))</f>
        <v>30</v>
      </c>
      <c r="AA34" s="33">
        <f>MOD($Y34+VLOOKUP(AA$1,myLookup,offset_qrtrs_per_circle,FALSE)*VLOOKUP($G34,myLookup,leds_per_ring_qrtr,FALSE),VLOOKUP($G34,myLookup,leds_per_ring,FALSE))</f>
        <v>6</v>
      </c>
      <c r="AB34" s="33">
        <f>MOD($Y34+VLOOKUP(AB$1,myLookup,offset_qrtrs_per_circle,FALSE)*VLOOKUP($G34,myLookup,leds_per_ring_qrtr,FALSE),VLOOKUP($G34,myLookup,leds_per_ring,FALSE))</f>
        <v>14</v>
      </c>
      <c r="AC34" s="33">
        <f>MOD($Y34+VLOOKUP(AC$1,myLookup,offset_qrtrs_per_circle,FALSE)*VLOOKUP($G34,myLookup,leds_per_ring_qrtr,FALSE),VLOOKUP($G34,myLookup,leds_per_ring,FALSE))</f>
        <v>22</v>
      </c>
      <c r="AE34" s="33">
        <f>VLOOKUP(AA$1,myLookup,offset_qrtrs_per_circle,FALSE)*VLOOKUP($G34,myLookup,leds_per_ring_qrtr,FALSE)</f>
        <v>8</v>
      </c>
    </row>
    <row r="35" spans="7:31" x14ac:dyDescent="0.2">
      <c r="G35" s="34">
        <v>0</v>
      </c>
      <c r="H35" s="34">
        <v>31</v>
      </c>
      <c r="I35" s="37">
        <v>31</v>
      </c>
      <c r="J35" s="33">
        <v>7</v>
      </c>
      <c r="M35" s="33">
        <f t="shared" si="2"/>
        <v>0</v>
      </c>
      <c r="N35" s="33">
        <f>IF(H35&lt;32,H35,IF(H35&lt;56,H35-32,IF(H35&lt;72,H35-56,IF(H35&lt;84,H35-72,IF(H35&lt;92,H35-84,0)))))</f>
        <v>31</v>
      </c>
      <c r="P35" s="33" t="b">
        <f>EXACT(T35,I35)</f>
        <v>1</v>
      </c>
      <c r="Q35" s="33" t="b">
        <f>EXACT(U35,J35)</f>
        <v>1</v>
      </c>
      <c r="T35" s="37">
        <f t="shared" si="3"/>
        <v>31</v>
      </c>
      <c r="U35" s="33">
        <f t="shared" si="4"/>
        <v>7</v>
      </c>
      <c r="V35" s="33">
        <f t="shared" si="0"/>
        <v>15</v>
      </c>
      <c r="W35" s="33">
        <f t="shared" si="1"/>
        <v>23</v>
      </c>
      <c r="X35" s="33"/>
      <c r="Y35" s="33">
        <f>IF(VLOOKUP(G35,myLookup,direc_per_ring,FALSE)&gt;0,N35,VLOOKUP(G35,myLookup,leds_per_ring,FALSE)-N35-1)</f>
        <v>31</v>
      </c>
      <c r="Z35" s="33">
        <f>MOD($Y35+VLOOKUP(Z$1,myLookup,offset_qrtrs_per_circle,FALSE)*VLOOKUP($G35,myLookup,leds_per_ring_qrtr,FALSE),VLOOKUP($G35,myLookup,leds_per_ring,FALSE))</f>
        <v>31</v>
      </c>
      <c r="AA35" s="33">
        <f>MOD($Y35+VLOOKUP(AA$1,myLookup,offset_qrtrs_per_circle,FALSE)*VLOOKUP($G35,myLookup,leds_per_ring_qrtr,FALSE),VLOOKUP($G35,myLookup,leds_per_ring,FALSE))</f>
        <v>7</v>
      </c>
      <c r="AB35" s="33">
        <f>MOD($Y35+VLOOKUP(AB$1,myLookup,offset_qrtrs_per_circle,FALSE)*VLOOKUP($G35,myLookup,leds_per_ring_qrtr,FALSE),VLOOKUP($G35,myLookup,leds_per_ring,FALSE))</f>
        <v>15</v>
      </c>
      <c r="AC35" s="33">
        <f>MOD($Y35+VLOOKUP(AC$1,myLookup,offset_qrtrs_per_circle,FALSE)*VLOOKUP($G35,myLookup,leds_per_ring_qrtr,FALSE),VLOOKUP($G35,myLookup,leds_per_ring,FALSE))</f>
        <v>23</v>
      </c>
      <c r="AE35" s="33">
        <f>VLOOKUP(AA$1,myLookup,offset_qrtrs_per_circle,FALSE)*VLOOKUP($G35,myLookup,leds_per_ring_qrtr,FALSE)</f>
        <v>8</v>
      </c>
    </row>
    <row r="36" spans="7:31" x14ac:dyDescent="0.2">
      <c r="G36" s="34">
        <v>1</v>
      </c>
      <c r="H36" s="34">
        <v>32</v>
      </c>
      <c r="I36" s="37">
        <v>55</v>
      </c>
      <c r="J36" s="33">
        <v>49</v>
      </c>
      <c r="M36" s="33">
        <f t="shared" si="2"/>
        <v>32</v>
      </c>
      <c r="N36" s="33">
        <f>IF(H36&lt;32,H36,IF(H36&lt;56,H36-32,IF(H36&lt;72,H36-56,IF(H36&lt;84,H36-72,IF(H36&lt;92,H36-84,0)))))</f>
        <v>0</v>
      </c>
      <c r="P36" s="33" t="b">
        <f>EXACT(T36,I36)</f>
        <v>1</v>
      </c>
      <c r="Q36" s="33" t="b">
        <f>EXACT(U36,J36)</f>
        <v>0</v>
      </c>
      <c r="T36" s="37">
        <f t="shared" si="3"/>
        <v>55</v>
      </c>
      <c r="U36" s="33">
        <f t="shared" si="4"/>
        <v>37</v>
      </c>
      <c r="V36" s="33">
        <f t="shared" si="0"/>
        <v>43</v>
      </c>
      <c r="W36" s="33">
        <f t="shared" si="1"/>
        <v>49</v>
      </c>
      <c r="X36" s="33"/>
      <c r="Y36" s="33">
        <f>IF(VLOOKUP(G36,myLookup,direc_per_ring,FALSE)&gt;0,N36,VLOOKUP(G36,myLookup,leds_per_ring,FALSE)-N36-1)</f>
        <v>23</v>
      </c>
      <c r="Z36" s="33">
        <f>MOD($Y36+VLOOKUP(Z$1,myLookup,offset_qrtrs_per_circle,FALSE)*VLOOKUP($G36,myLookup,leds_per_ring_qrtr,FALSE),VLOOKUP($G36,myLookup,leds_per_ring,FALSE))</f>
        <v>23</v>
      </c>
      <c r="AA36" s="33">
        <f>MOD($Y36+VLOOKUP(AA$1,myLookup,offset_qrtrs_per_circle,FALSE)*VLOOKUP($G36,myLookup,leds_per_ring_qrtr,FALSE),VLOOKUP($G36,myLookup,leds_per_ring,FALSE))</f>
        <v>5</v>
      </c>
      <c r="AB36" s="33">
        <f>MOD($Y36+VLOOKUP(AB$1,myLookup,offset_qrtrs_per_circle,FALSE)*VLOOKUP($G36,myLookup,leds_per_ring_qrtr,FALSE),VLOOKUP($G36,myLookup,leds_per_ring,FALSE))</f>
        <v>11</v>
      </c>
      <c r="AC36" s="33">
        <f>MOD($Y36+VLOOKUP(AC$1,myLookup,offset_qrtrs_per_circle,FALSE)*VLOOKUP($G36,myLookup,leds_per_ring_qrtr,FALSE),VLOOKUP($G36,myLookup,leds_per_ring,FALSE))</f>
        <v>17</v>
      </c>
      <c r="AE36" s="33">
        <f>VLOOKUP(AA$1,myLookup,offset_qrtrs_per_circle,FALSE)*VLOOKUP($G36,myLookup,leds_per_ring_qrtr,FALSE)</f>
        <v>6</v>
      </c>
    </row>
    <row r="37" spans="7:31" x14ac:dyDescent="0.2">
      <c r="G37" s="34">
        <v>1</v>
      </c>
      <c r="H37" s="34">
        <v>33</v>
      </c>
      <c r="I37" s="37">
        <v>54</v>
      </c>
      <c r="J37" s="33">
        <v>48</v>
      </c>
      <c r="M37" s="33">
        <f t="shared" si="2"/>
        <v>32</v>
      </c>
      <c r="N37" s="33">
        <f>IF(H37&lt;32,H37,IF(H37&lt;56,H37-32,IF(H37&lt;72,H37-56,IF(H37&lt;84,H37-72,IF(H37&lt;92,H37-84,0)))))</f>
        <v>1</v>
      </c>
      <c r="P37" s="33" t="b">
        <f>EXACT(T37,I37)</f>
        <v>1</v>
      </c>
      <c r="Q37" s="33" t="b">
        <f>EXACT(U37,J37)</f>
        <v>0</v>
      </c>
      <c r="T37" s="37">
        <f t="shared" si="3"/>
        <v>54</v>
      </c>
      <c r="U37" s="33">
        <f t="shared" si="4"/>
        <v>36</v>
      </c>
      <c r="V37" s="33">
        <f t="shared" si="0"/>
        <v>42</v>
      </c>
      <c r="W37" s="33">
        <f t="shared" si="1"/>
        <v>48</v>
      </c>
      <c r="X37" s="33"/>
      <c r="Y37" s="33">
        <f>IF(VLOOKUP(G37,myLookup,direc_per_ring,FALSE)&gt;0,N37,VLOOKUP(G37,myLookup,leds_per_ring,FALSE)-N37-1)</f>
        <v>22</v>
      </c>
      <c r="Z37" s="33">
        <f>MOD($Y37+VLOOKUP(Z$1,myLookup,offset_qrtrs_per_circle,FALSE)*VLOOKUP($G37,myLookup,leds_per_ring_qrtr,FALSE),VLOOKUP($G37,myLookup,leds_per_ring,FALSE))</f>
        <v>22</v>
      </c>
      <c r="AA37" s="33">
        <f>MOD($Y37+VLOOKUP(AA$1,myLookup,offset_qrtrs_per_circle,FALSE)*VLOOKUP($G37,myLookup,leds_per_ring_qrtr,FALSE),VLOOKUP($G37,myLookup,leds_per_ring,FALSE))</f>
        <v>4</v>
      </c>
      <c r="AB37" s="33">
        <f>MOD($Y37+VLOOKUP(AB$1,myLookup,offset_qrtrs_per_circle,FALSE)*VLOOKUP($G37,myLookup,leds_per_ring_qrtr,FALSE),VLOOKUP($G37,myLookup,leds_per_ring,FALSE))</f>
        <v>10</v>
      </c>
      <c r="AC37" s="33">
        <f>MOD($Y37+VLOOKUP(AC$1,myLookup,offset_qrtrs_per_circle,FALSE)*VLOOKUP($G37,myLookup,leds_per_ring_qrtr,FALSE),VLOOKUP($G37,myLookup,leds_per_ring,FALSE))</f>
        <v>16</v>
      </c>
      <c r="AE37" s="33">
        <f>VLOOKUP(AA$1,myLookup,offset_qrtrs_per_circle,FALSE)*VLOOKUP($G37,myLookup,leds_per_ring_qrtr,FALSE)</f>
        <v>6</v>
      </c>
    </row>
    <row r="38" spans="7:31" x14ac:dyDescent="0.2">
      <c r="G38" s="34">
        <v>1</v>
      </c>
      <c r="H38" s="34">
        <v>34</v>
      </c>
      <c r="I38" s="37">
        <v>53</v>
      </c>
      <c r="J38" s="33">
        <v>47</v>
      </c>
      <c r="M38" s="33">
        <f t="shared" si="2"/>
        <v>32</v>
      </c>
      <c r="N38" s="33">
        <f>IF(H38&lt;32,H38,IF(H38&lt;56,H38-32,IF(H38&lt;72,H38-56,IF(H38&lt;84,H38-72,IF(H38&lt;92,H38-84,0)))))</f>
        <v>2</v>
      </c>
      <c r="P38" s="33" t="b">
        <f>EXACT(T38,I38)</f>
        <v>1</v>
      </c>
      <c r="Q38" s="33" t="b">
        <f>EXACT(U38,J38)</f>
        <v>0</v>
      </c>
      <c r="T38" s="37">
        <f t="shared" si="3"/>
        <v>53</v>
      </c>
      <c r="U38" s="33">
        <f t="shared" si="4"/>
        <v>35</v>
      </c>
      <c r="V38" s="33">
        <f t="shared" si="0"/>
        <v>41</v>
      </c>
      <c r="W38" s="33">
        <f t="shared" si="1"/>
        <v>47</v>
      </c>
      <c r="X38" s="33"/>
      <c r="Y38" s="33">
        <f>IF(VLOOKUP(G38,myLookup,direc_per_ring,FALSE)&gt;0,N38,VLOOKUP(G38,myLookup,leds_per_ring,FALSE)-N38-1)</f>
        <v>21</v>
      </c>
      <c r="Z38" s="33">
        <f>MOD($Y38+VLOOKUP(Z$1,myLookup,offset_qrtrs_per_circle,FALSE)*VLOOKUP($G38,myLookup,leds_per_ring_qrtr,FALSE),VLOOKUP($G38,myLookup,leds_per_ring,FALSE))</f>
        <v>21</v>
      </c>
      <c r="AA38" s="33">
        <f>MOD($Y38+VLOOKUP(AA$1,myLookup,offset_qrtrs_per_circle,FALSE)*VLOOKUP($G38,myLookup,leds_per_ring_qrtr,FALSE),VLOOKUP($G38,myLookup,leds_per_ring,FALSE))</f>
        <v>3</v>
      </c>
      <c r="AB38" s="33">
        <f>MOD($Y38+VLOOKUP(AB$1,myLookup,offset_qrtrs_per_circle,FALSE)*VLOOKUP($G38,myLookup,leds_per_ring_qrtr,FALSE),VLOOKUP($G38,myLookup,leds_per_ring,FALSE))</f>
        <v>9</v>
      </c>
      <c r="AC38" s="33">
        <f>MOD($Y38+VLOOKUP(AC$1,myLookup,offset_qrtrs_per_circle,FALSE)*VLOOKUP($G38,myLookup,leds_per_ring_qrtr,FALSE),VLOOKUP($G38,myLookup,leds_per_ring,FALSE))</f>
        <v>15</v>
      </c>
      <c r="AE38" s="33">
        <f>VLOOKUP(AA$1,myLookup,offset_qrtrs_per_circle,FALSE)*VLOOKUP($G38,myLookup,leds_per_ring_qrtr,FALSE)</f>
        <v>6</v>
      </c>
    </row>
    <row r="39" spans="7:31" x14ac:dyDescent="0.2">
      <c r="G39" s="34">
        <v>1</v>
      </c>
      <c r="H39" s="34">
        <v>35</v>
      </c>
      <c r="I39" s="37">
        <v>52</v>
      </c>
      <c r="J39" s="33">
        <v>46</v>
      </c>
      <c r="M39" s="33">
        <f t="shared" si="2"/>
        <v>32</v>
      </c>
      <c r="N39" s="33">
        <f>IF(H39&lt;32,H39,IF(H39&lt;56,H39-32,IF(H39&lt;72,H39-56,IF(H39&lt;84,H39-72,IF(H39&lt;92,H39-84,0)))))</f>
        <v>3</v>
      </c>
      <c r="P39" s="33" t="b">
        <f>EXACT(T39,I39)</f>
        <v>1</v>
      </c>
      <c r="Q39" s="33" t="b">
        <f>EXACT(U39,J39)</f>
        <v>0</v>
      </c>
      <c r="T39" s="37">
        <f t="shared" si="3"/>
        <v>52</v>
      </c>
      <c r="U39" s="33">
        <f t="shared" si="4"/>
        <v>34</v>
      </c>
      <c r="V39" s="33">
        <f t="shared" si="0"/>
        <v>40</v>
      </c>
      <c r="W39" s="33">
        <f t="shared" si="1"/>
        <v>46</v>
      </c>
      <c r="X39" s="33"/>
      <c r="Y39" s="33">
        <f>IF(VLOOKUP(G39,myLookup,direc_per_ring,FALSE)&gt;0,N39,VLOOKUP(G39,myLookup,leds_per_ring,FALSE)-N39-1)</f>
        <v>20</v>
      </c>
      <c r="Z39" s="33">
        <f>MOD($Y39+VLOOKUP(Z$1,myLookup,offset_qrtrs_per_circle,FALSE)*VLOOKUP($G39,myLookup,leds_per_ring_qrtr,FALSE),VLOOKUP($G39,myLookup,leds_per_ring,FALSE))</f>
        <v>20</v>
      </c>
      <c r="AA39" s="33">
        <f>MOD($Y39+VLOOKUP(AA$1,myLookup,offset_qrtrs_per_circle,FALSE)*VLOOKUP($G39,myLookup,leds_per_ring_qrtr,FALSE),VLOOKUP($G39,myLookup,leds_per_ring,FALSE))</f>
        <v>2</v>
      </c>
      <c r="AB39" s="33">
        <f>MOD($Y39+VLOOKUP(AB$1,myLookup,offset_qrtrs_per_circle,FALSE)*VLOOKUP($G39,myLookup,leds_per_ring_qrtr,FALSE),VLOOKUP($G39,myLookup,leds_per_ring,FALSE))</f>
        <v>8</v>
      </c>
      <c r="AC39" s="33">
        <f>MOD($Y39+VLOOKUP(AC$1,myLookup,offset_qrtrs_per_circle,FALSE)*VLOOKUP($G39,myLookup,leds_per_ring_qrtr,FALSE),VLOOKUP($G39,myLookup,leds_per_ring,FALSE))</f>
        <v>14</v>
      </c>
      <c r="AE39" s="33">
        <f>VLOOKUP(AA$1,myLookup,offset_qrtrs_per_circle,FALSE)*VLOOKUP($G39,myLookup,leds_per_ring_qrtr,FALSE)</f>
        <v>6</v>
      </c>
    </row>
    <row r="40" spans="7:31" x14ac:dyDescent="0.2">
      <c r="G40" s="34">
        <v>1</v>
      </c>
      <c r="H40" s="34">
        <v>36</v>
      </c>
      <c r="I40" s="37">
        <v>51</v>
      </c>
      <c r="J40" s="33">
        <v>45</v>
      </c>
      <c r="M40" s="33">
        <f t="shared" si="2"/>
        <v>32</v>
      </c>
      <c r="N40" s="33">
        <f>IF(H40&lt;32,H40,IF(H40&lt;56,H40-32,IF(H40&lt;72,H40-56,IF(H40&lt;84,H40-72,IF(H40&lt;92,H40-84,0)))))</f>
        <v>4</v>
      </c>
      <c r="P40" s="33" t="b">
        <f>EXACT(T40,I40)</f>
        <v>1</v>
      </c>
      <c r="Q40" s="33" t="b">
        <f>EXACT(U40,J40)</f>
        <v>0</v>
      </c>
      <c r="T40" s="37">
        <f t="shared" si="3"/>
        <v>51</v>
      </c>
      <c r="U40" s="33">
        <f t="shared" si="4"/>
        <v>33</v>
      </c>
      <c r="V40" s="33">
        <f t="shared" si="0"/>
        <v>39</v>
      </c>
      <c r="W40" s="33">
        <f t="shared" si="1"/>
        <v>45</v>
      </c>
      <c r="X40" s="33"/>
      <c r="Y40" s="33">
        <f>IF(VLOOKUP(G40,myLookup,direc_per_ring,FALSE)&gt;0,N40,VLOOKUP(G40,myLookup,leds_per_ring,FALSE)-N40-1)</f>
        <v>19</v>
      </c>
      <c r="Z40" s="33">
        <f>MOD($Y40+VLOOKUP(Z$1,myLookup,offset_qrtrs_per_circle,FALSE)*VLOOKUP($G40,myLookup,leds_per_ring_qrtr,FALSE),VLOOKUP($G40,myLookup,leds_per_ring,FALSE))</f>
        <v>19</v>
      </c>
      <c r="AA40" s="33">
        <f>MOD($Y40+VLOOKUP(AA$1,myLookup,offset_qrtrs_per_circle,FALSE)*VLOOKUP($G40,myLookup,leds_per_ring_qrtr,FALSE),VLOOKUP($G40,myLookup,leds_per_ring,FALSE))</f>
        <v>1</v>
      </c>
      <c r="AB40" s="33">
        <f>MOD($Y40+VLOOKUP(AB$1,myLookup,offset_qrtrs_per_circle,FALSE)*VLOOKUP($G40,myLookup,leds_per_ring_qrtr,FALSE),VLOOKUP($G40,myLookup,leds_per_ring,FALSE))</f>
        <v>7</v>
      </c>
      <c r="AC40" s="33">
        <f>MOD($Y40+VLOOKUP(AC$1,myLookup,offset_qrtrs_per_circle,FALSE)*VLOOKUP($G40,myLookup,leds_per_ring_qrtr,FALSE),VLOOKUP($G40,myLookup,leds_per_ring,FALSE))</f>
        <v>13</v>
      </c>
      <c r="AE40" s="33">
        <f>VLOOKUP(AA$1,myLookup,offset_qrtrs_per_circle,FALSE)*VLOOKUP($G40,myLookup,leds_per_ring_qrtr,FALSE)</f>
        <v>6</v>
      </c>
    </row>
    <row r="41" spans="7:31" x14ac:dyDescent="0.2">
      <c r="G41" s="34">
        <v>1</v>
      </c>
      <c r="H41" s="34">
        <v>37</v>
      </c>
      <c r="I41" s="37">
        <v>50</v>
      </c>
      <c r="J41" s="33">
        <v>44</v>
      </c>
      <c r="M41" s="33">
        <f t="shared" si="2"/>
        <v>32</v>
      </c>
      <c r="N41" s="33">
        <f>IF(H41&lt;32,H41,IF(H41&lt;56,H41-32,IF(H41&lt;72,H41-56,IF(H41&lt;84,H41-72,IF(H41&lt;92,H41-84,0)))))</f>
        <v>5</v>
      </c>
      <c r="P41" s="33" t="b">
        <f>EXACT(T41,I41)</f>
        <v>1</v>
      </c>
      <c r="Q41" s="33" t="b">
        <f>EXACT(U41,J41)</f>
        <v>0</v>
      </c>
      <c r="T41" s="37">
        <f t="shared" si="3"/>
        <v>50</v>
      </c>
      <c r="U41" s="33">
        <f t="shared" si="4"/>
        <v>32</v>
      </c>
      <c r="V41" s="33">
        <f t="shared" si="0"/>
        <v>38</v>
      </c>
      <c r="W41" s="33">
        <f t="shared" si="1"/>
        <v>44</v>
      </c>
      <c r="X41" s="33"/>
      <c r="Y41" s="33">
        <f>IF(VLOOKUP(G41,myLookup,direc_per_ring,FALSE)&gt;0,N41,VLOOKUP(G41,myLookup,leds_per_ring,FALSE)-N41-1)</f>
        <v>18</v>
      </c>
      <c r="Z41" s="33">
        <f>MOD($Y41+VLOOKUP(Z$1,myLookup,offset_qrtrs_per_circle,FALSE)*VLOOKUP($G41,myLookup,leds_per_ring_qrtr,FALSE),VLOOKUP($G41,myLookup,leds_per_ring,FALSE))</f>
        <v>18</v>
      </c>
      <c r="AA41" s="33">
        <f>MOD($Y41+VLOOKUP(AA$1,myLookup,offset_qrtrs_per_circle,FALSE)*VLOOKUP($G41,myLookup,leds_per_ring_qrtr,FALSE),VLOOKUP($G41,myLookup,leds_per_ring,FALSE))</f>
        <v>0</v>
      </c>
      <c r="AB41" s="33">
        <f>MOD($Y41+VLOOKUP(AB$1,myLookup,offset_qrtrs_per_circle,FALSE)*VLOOKUP($G41,myLookup,leds_per_ring_qrtr,FALSE),VLOOKUP($G41,myLookup,leds_per_ring,FALSE))</f>
        <v>6</v>
      </c>
      <c r="AC41" s="33">
        <f>MOD($Y41+VLOOKUP(AC$1,myLookup,offset_qrtrs_per_circle,FALSE)*VLOOKUP($G41,myLookup,leds_per_ring_qrtr,FALSE),VLOOKUP($G41,myLookup,leds_per_ring,FALSE))</f>
        <v>12</v>
      </c>
    </row>
    <row r="42" spans="7:31" x14ac:dyDescent="0.2">
      <c r="G42" s="34">
        <v>1</v>
      </c>
      <c r="H42" s="34">
        <v>38</v>
      </c>
      <c r="I42" s="37">
        <v>49</v>
      </c>
      <c r="J42" s="33">
        <v>43</v>
      </c>
      <c r="M42" s="33">
        <f t="shared" si="2"/>
        <v>32</v>
      </c>
      <c r="N42" s="33">
        <f>IF(H42&lt;32,H42,IF(H42&lt;56,H42-32,IF(H42&lt;72,H42-56,IF(H42&lt;84,H42-72,IF(H42&lt;92,H42-84,0)))))</f>
        <v>6</v>
      </c>
      <c r="P42" s="33" t="b">
        <f>EXACT(T42,I42)</f>
        <v>1</v>
      </c>
      <c r="Q42" s="33" t="b">
        <f>EXACT(U42,J42)</f>
        <v>0</v>
      </c>
      <c r="T42" s="37">
        <f t="shared" si="3"/>
        <v>49</v>
      </c>
      <c r="U42" s="33">
        <f t="shared" si="4"/>
        <v>55</v>
      </c>
      <c r="V42" s="33">
        <f t="shared" si="0"/>
        <v>37</v>
      </c>
      <c r="W42" s="33">
        <f t="shared" si="1"/>
        <v>43</v>
      </c>
      <c r="X42" s="33"/>
      <c r="Y42" s="33">
        <f>IF(VLOOKUP(G42,myLookup,direc_per_ring,FALSE)&gt;0,N42,VLOOKUP(G42,myLookup,leds_per_ring,FALSE)-N42-1)</f>
        <v>17</v>
      </c>
      <c r="Z42" s="33">
        <f>MOD($Y42+VLOOKUP(Z$1,myLookup,offset_qrtrs_per_circle,FALSE)*VLOOKUP($G42,myLookup,leds_per_ring_qrtr,FALSE),VLOOKUP($G42,myLookup,leds_per_ring,FALSE))</f>
        <v>17</v>
      </c>
      <c r="AA42" s="33">
        <f>MOD($Y42+VLOOKUP(AA$1,myLookup,offset_qrtrs_per_circle,FALSE)*VLOOKUP($G42,myLookup,leds_per_ring_qrtr,FALSE),VLOOKUP($G42,myLookup,leds_per_ring,FALSE))</f>
        <v>23</v>
      </c>
      <c r="AB42" s="33">
        <f>MOD($Y42+VLOOKUP(AB$1,myLookup,offset_qrtrs_per_circle,FALSE)*VLOOKUP($G42,myLookup,leds_per_ring_qrtr,FALSE),VLOOKUP($G42,myLookup,leds_per_ring,FALSE))</f>
        <v>5</v>
      </c>
      <c r="AC42" s="33">
        <f>MOD($Y42+VLOOKUP(AC$1,myLookup,offset_qrtrs_per_circle,FALSE)*VLOOKUP($G42,myLookup,leds_per_ring_qrtr,FALSE),VLOOKUP($G42,myLookup,leds_per_ring,FALSE))</f>
        <v>11</v>
      </c>
    </row>
    <row r="43" spans="7:31" x14ac:dyDescent="0.2">
      <c r="G43" s="34">
        <v>1</v>
      </c>
      <c r="H43" s="34">
        <v>39</v>
      </c>
      <c r="I43" s="37">
        <v>48</v>
      </c>
      <c r="J43" s="33">
        <v>42</v>
      </c>
      <c r="M43" s="33">
        <f t="shared" si="2"/>
        <v>32</v>
      </c>
      <c r="N43" s="33">
        <f>IF(H43&lt;32,H43,IF(H43&lt;56,H43-32,IF(H43&lt;72,H43-56,IF(H43&lt;84,H43-72,IF(H43&lt;92,H43-84,0)))))</f>
        <v>7</v>
      </c>
      <c r="P43" s="33" t="b">
        <f>EXACT(T43,I43)</f>
        <v>1</v>
      </c>
      <c r="Q43" s="33" t="b">
        <f>EXACT(U43,J43)</f>
        <v>0</v>
      </c>
      <c r="T43" s="37">
        <f t="shared" si="3"/>
        <v>48</v>
      </c>
      <c r="U43" s="33">
        <f t="shared" si="4"/>
        <v>54</v>
      </c>
      <c r="V43" s="33">
        <f t="shared" si="0"/>
        <v>36</v>
      </c>
      <c r="W43" s="33">
        <f t="shared" si="1"/>
        <v>42</v>
      </c>
      <c r="X43" s="33"/>
      <c r="Y43" s="33">
        <f>IF(VLOOKUP(G43,myLookup,direc_per_ring,FALSE)&gt;0,N43,VLOOKUP(G43,myLookup,leds_per_ring,FALSE)-N43-1)</f>
        <v>16</v>
      </c>
      <c r="Z43" s="33">
        <f>MOD($Y43+VLOOKUP(Z$1,myLookup,offset_qrtrs_per_circle,FALSE)*VLOOKUP($G43,myLookup,leds_per_ring_qrtr,FALSE),VLOOKUP($G43,myLookup,leds_per_ring,FALSE))</f>
        <v>16</v>
      </c>
      <c r="AA43" s="33">
        <f>MOD($Y43+VLOOKUP(AA$1,myLookup,offset_qrtrs_per_circle,FALSE)*VLOOKUP($G43,myLookup,leds_per_ring_qrtr,FALSE),VLOOKUP($G43,myLookup,leds_per_ring,FALSE))</f>
        <v>22</v>
      </c>
      <c r="AB43" s="33">
        <f>MOD($Y43+VLOOKUP(AB$1,myLookup,offset_qrtrs_per_circle,FALSE)*VLOOKUP($G43,myLookup,leds_per_ring_qrtr,FALSE),VLOOKUP($G43,myLookup,leds_per_ring,FALSE))</f>
        <v>4</v>
      </c>
      <c r="AC43" s="33">
        <f>MOD($Y43+VLOOKUP(AC$1,myLookup,offset_qrtrs_per_circle,FALSE)*VLOOKUP($G43,myLookup,leds_per_ring_qrtr,FALSE),VLOOKUP($G43,myLookup,leds_per_ring,FALSE))</f>
        <v>10</v>
      </c>
    </row>
    <row r="44" spans="7:31" x14ac:dyDescent="0.2">
      <c r="G44" s="34">
        <v>1</v>
      </c>
      <c r="H44" s="34">
        <v>40</v>
      </c>
      <c r="I44" s="37">
        <v>47</v>
      </c>
      <c r="J44" s="33">
        <v>41</v>
      </c>
      <c r="M44" s="33">
        <f t="shared" si="2"/>
        <v>32</v>
      </c>
      <c r="N44" s="33">
        <f>IF(H44&lt;32,H44,IF(H44&lt;56,H44-32,IF(H44&lt;72,H44-56,IF(H44&lt;84,H44-72,IF(H44&lt;92,H44-84,0)))))</f>
        <v>8</v>
      </c>
      <c r="P44" s="33" t="b">
        <f>EXACT(T44,I44)</f>
        <v>1</v>
      </c>
      <c r="Q44" s="33" t="b">
        <f>EXACT(U44,J44)</f>
        <v>0</v>
      </c>
      <c r="T44" s="37">
        <f t="shared" si="3"/>
        <v>47</v>
      </c>
      <c r="U44" s="33">
        <f t="shared" si="4"/>
        <v>53</v>
      </c>
      <c r="V44" s="33">
        <f t="shared" si="0"/>
        <v>35</v>
      </c>
      <c r="W44" s="33">
        <f t="shared" si="1"/>
        <v>41</v>
      </c>
      <c r="X44" s="33"/>
      <c r="Y44" s="33">
        <f>IF(VLOOKUP(G44,myLookup,direc_per_ring,FALSE)&gt;0,N44,VLOOKUP(G44,myLookup,leds_per_ring,FALSE)-N44-1)</f>
        <v>15</v>
      </c>
      <c r="Z44" s="33">
        <f>MOD($Y44+VLOOKUP(Z$1,myLookup,offset_qrtrs_per_circle,FALSE)*VLOOKUP($G44,myLookup,leds_per_ring_qrtr,FALSE),VLOOKUP($G44,myLookup,leds_per_ring,FALSE))</f>
        <v>15</v>
      </c>
      <c r="AA44" s="33">
        <f>MOD($Y44+VLOOKUP(AA$1,myLookup,offset_qrtrs_per_circle,FALSE)*VLOOKUP($G44,myLookup,leds_per_ring_qrtr,FALSE),VLOOKUP($G44,myLookup,leds_per_ring,FALSE))</f>
        <v>21</v>
      </c>
      <c r="AB44" s="33">
        <f>MOD($Y44+VLOOKUP(AB$1,myLookup,offset_qrtrs_per_circle,FALSE)*VLOOKUP($G44,myLookup,leds_per_ring_qrtr,FALSE),VLOOKUP($G44,myLookup,leds_per_ring,FALSE))</f>
        <v>3</v>
      </c>
      <c r="AC44" s="33">
        <f>MOD($Y44+VLOOKUP(AC$1,myLookup,offset_qrtrs_per_circle,FALSE)*VLOOKUP($G44,myLookup,leds_per_ring_qrtr,FALSE),VLOOKUP($G44,myLookup,leds_per_ring,FALSE))</f>
        <v>9</v>
      </c>
    </row>
    <row r="45" spans="7:31" x14ac:dyDescent="0.2">
      <c r="G45" s="34">
        <v>1</v>
      </c>
      <c r="H45" s="34">
        <v>41</v>
      </c>
      <c r="I45" s="37">
        <v>46</v>
      </c>
      <c r="J45" s="33">
        <v>40</v>
      </c>
      <c r="M45" s="33">
        <f t="shared" si="2"/>
        <v>32</v>
      </c>
      <c r="N45" s="33">
        <f>IF(H45&lt;32,H45,IF(H45&lt;56,H45-32,IF(H45&lt;72,H45-56,IF(H45&lt;84,H45-72,IF(H45&lt;92,H45-84,0)))))</f>
        <v>9</v>
      </c>
      <c r="P45" s="33" t="b">
        <f>EXACT(T45,I45)</f>
        <v>1</v>
      </c>
      <c r="Q45" s="33" t="b">
        <f>EXACT(U45,J45)</f>
        <v>0</v>
      </c>
      <c r="T45" s="37">
        <f t="shared" si="3"/>
        <v>46</v>
      </c>
      <c r="U45" s="33">
        <f t="shared" si="4"/>
        <v>52</v>
      </c>
      <c r="V45" s="33">
        <f t="shared" si="0"/>
        <v>34</v>
      </c>
      <c r="W45" s="33">
        <f t="shared" si="1"/>
        <v>40</v>
      </c>
      <c r="X45" s="33"/>
      <c r="Y45" s="33">
        <f>IF(VLOOKUP(G45,myLookup,direc_per_ring,FALSE)&gt;0,N45,VLOOKUP(G45,myLookup,leds_per_ring,FALSE)-N45-1)</f>
        <v>14</v>
      </c>
      <c r="Z45" s="33">
        <f>MOD($Y45+VLOOKUP(Z$1,myLookup,offset_qrtrs_per_circle,FALSE)*VLOOKUP($G45,myLookup,leds_per_ring_qrtr,FALSE),VLOOKUP($G45,myLookup,leds_per_ring,FALSE))</f>
        <v>14</v>
      </c>
      <c r="AA45" s="33">
        <f>MOD($Y45+VLOOKUP(AA$1,myLookup,offset_qrtrs_per_circle,FALSE)*VLOOKUP($G45,myLookup,leds_per_ring_qrtr,FALSE),VLOOKUP($G45,myLookup,leds_per_ring,FALSE))</f>
        <v>20</v>
      </c>
      <c r="AB45" s="33">
        <f>MOD($Y45+VLOOKUP(AB$1,myLookup,offset_qrtrs_per_circle,FALSE)*VLOOKUP($G45,myLookup,leds_per_ring_qrtr,FALSE),VLOOKUP($G45,myLookup,leds_per_ring,FALSE))</f>
        <v>2</v>
      </c>
      <c r="AC45" s="33">
        <f>MOD($Y45+VLOOKUP(AC$1,myLookup,offset_qrtrs_per_circle,FALSE)*VLOOKUP($G45,myLookup,leds_per_ring_qrtr,FALSE),VLOOKUP($G45,myLookup,leds_per_ring,FALSE))</f>
        <v>8</v>
      </c>
    </row>
    <row r="46" spans="7:31" x14ac:dyDescent="0.2">
      <c r="G46" s="34">
        <v>1</v>
      </c>
      <c r="H46" s="34">
        <v>42</v>
      </c>
      <c r="I46" s="37">
        <v>45</v>
      </c>
      <c r="J46" s="33">
        <v>39</v>
      </c>
      <c r="M46" s="33">
        <f t="shared" si="2"/>
        <v>32</v>
      </c>
      <c r="N46" s="33">
        <f>IF(H46&lt;32,H46,IF(H46&lt;56,H46-32,IF(H46&lt;72,H46-56,IF(H46&lt;84,H46-72,IF(H46&lt;92,H46-84,0)))))</f>
        <v>10</v>
      </c>
      <c r="P46" s="33" t="b">
        <f>EXACT(T46,I46)</f>
        <v>1</v>
      </c>
      <c r="Q46" s="33" t="b">
        <f>EXACT(U46,J46)</f>
        <v>0</v>
      </c>
      <c r="T46" s="37">
        <f t="shared" si="3"/>
        <v>45</v>
      </c>
      <c r="U46" s="33">
        <f t="shared" si="4"/>
        <v>51</v>
      </c>
      <c r="V46" s="33">
        <f t="shared" si="0"/>
        <v>33</v>
      </c>
      <c r="W46" s="33">
        <f t="shared" si="1"/>
        <v>39</v>
      </c>
      <c r="X46" s="33"/>
      <c r="Y46" s="33">
        <f>IF(VLOOKUP(G46,myLookup,direc_per_ring,FALSE)&gt;0,N46,VLOOKUP(G46,myLookup,leds_per_ring,FALSE)-N46-1)</f>
        <v>13</v>
      </c>
      <c r="Z46" s="33">
        <f>MOD($Y46+VLOOKUP(Z$1,myLookup,offset_qrtrs_per_circle,FALSE)*VLOOKUP($G46,myLookup,leds_per_ring_qrtr,FALSE),VLOOKUP($G46,myLookup,leds_per_ring,FALSE))</f>
        <v>13</v>
      </c>
      <c r="AA46" s="33">
        <f>MOD($Y46+VLOOKUP(AA$1,myLookup,offset_qrtrs_per_circle,FALSE)*VLOOKUP($G46,myLookup,leds_per_ring_qrtr,FALSE),VLOOKUP($G46,myLookup,leds_per_ring,FALSE))</f>
        <v>19</v>
      </c>
      <c r="AB46" s="33">
        <f>MOD($Y46+VLOOKUP(AB$1,myLookup,offset_qrtrs_per_circle,FALSE)*VLOOKUP($G46,myLookup,leds_per_ring_qrtr,FALSE),VLOOKUP($G46,myLookup,leds_per_ring,FALSE))</f>
        <v>1</v>
      </c>
      <c r="AC46" s="33">
        <f>MOD($Y46+VLOOKUP(AC$1,myLookup,offset_qrtrs_per_circle,FALSE)*VLOOKUP($G46,myLookup,leds_per_ring_qrtr,FALSE),VLOOKUP($G46,myLookup,leds_per_ring,FALSE))</f>
        <v>7</v>
      </c>
    </row>
    <row r="47" spans="7:31" x14ac:dyDescent="0.2">
      <c r="G47" s="34">
        <v>1</v>
      </c>
      <c r="H47" s="34">
        <v>43</v>
      </c>
      <c r="I47" s="37">
        <v>44</v>
      </c>
      <c r="J47" s="33">
        <v>38</v>
      </c>
      <c r="M47" s="33">
        <f t="shared" si="2"/>
        <v>32</v>
      </c>
      <c r="N47" s="33">
        <f>IF(H47&lt;32,H47,IF(H47&lt;56,H47-32,IF(H47&lt;72,H47-56,IF(H47&lt;84,H47-72,IF(H47&lt;92,H47-84,0)))))</f>
        <v>11</v>
      </c>
      <c r="P47" s="33" t="b">
        <f>EXACT(T47,I47)</f>
        <v>1</v>
      </c>
      <c r="Q47" s="33" t="b">
        <f>EXACT(U47,J47)</f>
        <v>0</v>
      </c>
      <c r="T47" s="37">
        <f t="shared" si="3"/>
        <v>44</v>
      </c>
      <c r="U47" s="33">
        <f t="shared" si="4"/>
        <v>50</v>
      </c>
      <c r="V47" s="33">
        <f t="shared" si="0"/>
        <v>32</v>
      </c>
      <c r="W47" s="33">
        <f t="shared" si="1"/>
        <v>38</v>
      </c>
      <c r="X47" s="33"/>
      <c r="Y47" s="33">
        <f>IF(VLOOKUP(G47,myLookup,direc_per_ring,FALSE)&gt;0,N47,VLOOKUP(G47,myLookup,leds_per_ring,FALSE)-N47-1)</f>
        <v>12</v>
      </c>
      <c r="Z47" s="33">
        <f>MOD($Y47+VLOOKUP(Z$1,myLookup,offset_qrtrs_per_circle,FALSE)*VLOOKUP($G47,myLookup,leds_per_ring_qrtr,FALSE),VLOOKUP($G47,myLookup,leds_per_ring,FALSE))</f>
        <v>12</v>
      </c>
      <c r="AA47" s="33">
        <f>MOD($Y47+VLOOKUP(AA$1,myLookup,offset_qrtrs_per_circle,FALSE)*VLOOKUP($G47,myLookup,leds_per_ring_qrtr,FALSE),VLOOKUP($G47,myLookup,leds_per_ring,FALSE))</f>
        <v>18</v>
      </c>
      <c r="AB47" s="33">
        <f>MOD($Y47+VLOOKUP(AB$1,myLookup,offset_qrtrs_per_circle,FALSE)*VLOOKUP($G47,myLookup,leds_per_ring_qrtr,FALSE),VLOOKUP($G47,myLookup,leds_per_ring,FALSE))</f>
        <v>0</v>
      </c>
      <c r="AC47" s="33">
        <f>MOD($Y47+VLOOKUP(AC$1,myLookup,offset_qrtrs_per_circle,FALSE)*VLOOKUP($G47,myLookup,leds_per_ring_qrtr,FALSE),VLOOKUP($G47,myLookup,leds_per_ring,FALSE))</f>
        <v>6</v>
      </c>
    </row>
    <row r="48" spans="7:31" x14ac:dyDescent="0.2">
      <c r="G48" s="34">
        <v>1</v>
      </c>
      <c r="H48" s="34">
        <v>44</v>
      </c>
      <c r="I48" s="37">
        <v>43</v>
      </c>
      <c r="J48" s="33">
        <v>37</v>
      </c>
      <c r="M48" s="33">
        <f t="shared" si="2"/>
        <v>32</v>
      </c>
      <c r="N48" s="33">
        <f>IF(H48&lt;32,H48,IF(H48&lt;56,H48-32,IF(H48&lt;72,H48-56,IF(H48&lt;84,H48-72,IF(H48&lt;92,H48-84,0)))))</f>
        <v>12</v>
      </c>
      <c r="P48" s="33" t="b">
        <f>EXACT(T48,I48)</f>
        <v>1</v>
      </c>
      <c r="Q48" s="33" t="b">
        <f>EXACT(U48,J48)</f>
        <v>0</v>
      </c>
      <c r="T48" s="37">
        <f t="shared" si="3"/>
        <v>43</v>
      </c>
      <c r="U48" s="33">
        <f t="shared" si="4"/>
        <v>49</v>
      </c>
      <c r="V48" s="33">
        <f t="shared" si="0"/>
        <v>55</v>
      </c>
      <c r="W48" s="33">
        <f t="shared" si="1"/>
        <v>37</v>
      </c>
      <c r="X48" s="33"/>
      <c r="Y48" s="33">
        <f>IF(VLOOKUP(G48,myLookup,direc_per_ring,FALSE)&gt;0,N48,VLOOKUP(G48,myLookup,leds_per_ring,FALSE)-N48-1)</f>
        <v>11</v>
      </c>
      <c r="Z48" s="33">
        <f>MOD($Y48+VLOOKUP(Z$1,myLookup,offset_qrtrs_per_circle,FALSE)*VLOOKUP($G48,myLookup,leds_per_ring_qrtr,FALSE),VLOOKUP($G48,myLookup,leds_per_ring,FALSE))</f>
        <v>11</v>
      </c>
      <c r="AA48" s="33">
        <f>MOD($Y48+VLOOKUP(AA$1,myLookup,offset_qrtrs_per_circle,FALSE)*VLOOKUP($G48,myLookup,leds_per_ring_qrtr,FALSE),VLOOKUP($G48,myLookup,leds_per_ring,FALSE))</f>
        <v>17</v>
      </c>
      <c r="AB48" s="33">
        <f>MOD($Y48+VLOOKUP(AB$1,myLookup,offset_qrtrs_per_circle,FALSE)*VLOOKUP($G48,myLookup,leds_per_ring_qrtr,FALSE),VLOOKUP($G48,myLookup,leds_per_ring,FALSE))</f>
        <v>23</v>
      </c>
      <c r="AC48" s="33">
        <f>MOD($Y48+VLOOKUP(AC$1,myLookup,offset_qrtrs_per_circle,FALSE)*VLOOKUP($G48,myLookup,leds_per_ring_qrtr,FALSE),VLOOKUP($G48,myLookup,leds_per_ring,FALSE))</f>
        <v>5</v>
      </c>
    </row>
    <row r="49" spans="7:29" x14ac:dyDescent="0.2">
      <c r="G49" s="34">
        <v>1</v>
      </c>
      <c r="H49" s="34">
        <v>45</v>
      </c>
      <c r="I49" s="37">
        <v>42</v>
      </c>
      <c r="J49" s="33">
        <v>36</v>
      </c>
      <c r="M49" s="33">
        <f t="shared" si="2"/>
        <v>32</v>
      </c>
      <c r="N49" s="33">
        <f>IF(H49&lt;32,H49,IF(H49&lt;56,H49-32,IF(H49&lt;72,H49-56,IF(H49&lt;84,H49-72,IF(H49&lt;92,H49-84,0)))))</f>
        <v>13</v>
      </c>
      <c r="P49" s="33" t="b">
        <f>EXACT(T49,I49)</f>
        <v>1</v>
      </c>
      <c r="Q49" s="33" t="b">
        <f>EXACT(U49,J49)</f>
        <v>0</v>
      </c>
      <c r="T49" s="37">
        <f t="shared" si="3"/>
        <v>42</v>
      </c>
      <c r="U49" s="33">
        <f t="shared" si="4"/>
        <v>48</v>
      </c>
      <c r="V49" s="33">
        <f t="shared" si="0"/>
        <v>54</v>
      </c>
      <c r="W49" s="33">
        <f t="shared" si="1"/>
        <v>36</v>
      </c>
      <c r="X49" s="33"/>
      <c r="Y49" s="33">
        <f>IF(VLOOKUP(G49,myLookup,direc_per_ring,FALSE)&gt;0,N49,VLOOKUP(G49,myLookup,leds_per_ring,FALSE)-N49-1)</f>
        <v>10</v>
      </c>
      <c r="Z49" s="33">
        <f>MOD($Y49+VLOOKUP(Z$1,myLookup,offset_qrtrs_per_circle,FALSE)*VLOOKUP($G49,myLookup,leds_per_ring_qrtr,FALSE),VLOOKUP($G49,myLookup,leds_per_ring,FALSE))</f>
        <v>10</v>
      </c>
      <c r="AA49" s="33">
        <f>MOD($Y49+VLOOKUP(AA$1,myLookup,offset_qrtrs_per_circle,FALSE)*VLOOKUP($G49,myLookup,leds_per_ring_qrtr,FALSE),VLOOKUP($G49,myLookup,leds_per_ring,FALSE))</f>
        <v>16</v>
      </c>
      <c r="AB49" s="33">
        <f>MOD($Y49+VLOOKUP(AB$1,myLookup,offset_qrtrs_per_circle,FALSE)*VLOOKUP($G49,myLookup,leds_per_ring_qrtr,FALSE),VLOOKUP($G49,myLookup,leds_per_ring,FALSE))</f>
        <v>22</v>
      </c>
      <c r="AC49" s="33">
        <f>MOD($Y49+VLOOKUP(AC$1,myLookup,offset_qrtrs_per_circle,FALSE)*VLOOKUP($G49,myLookup,leds_per_ring_qrtr,FALSE),VLOOKUP($G49,myLookup,leds_per_ring,FALSE))</f>
        <v>4</v>
      </c>
    </row>
    <row r="50" spans="7:29" x14ac:dyDescent="0.2">
      <c r="G50" s="34">
        <v>1</v>
      </c>
      <c r="H50" s="34">
        <v>46</v>
      </c>
      <c r="I50" s="37">
        <v>41</v>
      </c>
      <c r="J50" s="33">
        <v>35</v>
      </c>
      <c r="M50" s="33">
        <f t="shared" si="2"/>
        <v>32</v>
      </c>
      <c r="N50" s="33">
        <f>IF(H50&lt;32,H50,IF(H50&lt;56,H50-32,IF(H50&lt;72,H50-56,IF(H50&lt;84,H50-72,IF(H50&lt;92,H50-84,0)))))</f>
        <v>14</v>
      </c>
      <c r="P50" s="33" t="b">
        <f>EXACT(T50,I50)</f>
        <v>1</v>
      </c>
      <c r="Q50" s="33" t="b">
        <f>EXACT(U50,J50)</f>
        <v>0</v>
      </c>
      <c r="T50" s="37">
        <f t="shared" si="3"/>
        <v>41</v>
      </c>
      <c r="U50" s="33">
        <f t="shared" si="4"/>
        <v>47</v>
      </c>
      <c r="V50" s="33">
        <f t="shared" si="0"/>
        <v>53</v>
      </c>
      <c r="W50" s="33">
        <f t="shared" si="1"/>
        <v>35</v>
      </c>
      <c r="X50" s="33"/>
      <c r="Y50" s="33">
        <f>IF(VLOOKUP(G50,myLookup,direc_per_ring,FALSE)&gt;0,N50,VLOOKUP(G50,myLookup,leds_per_ring,FALSE)-N50-1)</f>
        <v>9</v>
      </c>
      <c r="Z50" s="33">
        <f>MOD($Y50+VLOOKUP(Z$1,myLookup,offset_qrtrs_per_circle,FALSE)*VLOOKUP($G50,myLookup,leds_per_ring_qrtr,FALSE),VLOOKUP($G50,myLookup,leds_per_ring,FALSE))</f>
        <v>9</v>
      </c>
      <c r="AA50" s="33">
        <f>MOD($Y50+VLOOKUP(AA$1,myLookup,offset_qrtrs_per_circle,FALSE)*VLOOKUP($G50,myLookup,leds_per_ring_qrtr,FALSE),VLOOKUP($G50,myLookup,leds_per_ring,FALSE))</f>
        <v>15</v>
      </c>
      <c r="AB50" s="33">
        <f>MOD($Y50+VLOOKUP(AB$1,myLookup,offset_qrtrs_per_circle,FALSE)*VLOOKUP($G50,myLookup,leds_per_ring_qrtr,FALSE),VLOOKUP($G50,myLookup,leds_per_ring,FALSE))</f>
        <v>21</v>
      </c>
      <c r="AC50" s="33">
        <f>MOD($Y50+VLOOKUP(AC$1,myLookup,offset_qrtrs_per_circle,FALSE)*VLOOKUP($G50,myLookup,leds_per_ring_qrtr,FALSE),VLOOKUP($G50,myLookup,leds_per_ring,FALSE))</f>
        <v>3</v>
      </c>
    </row>
    <row r="51" spans="7:29" x14ac:dyDescent="0.2">
      <c r="G51" s="34">
        <v>1</v>
      </c>
      <c r="H51" s="34">
        <v>47</v>
      </c>
      <c r="I51" s="37">
        <v>40</v>
      </c>
      <c r="J51" s="33">
        <v>34</v>
      </c>
      <c r="M51" s="33">
        <f t="shared" si="2"/>
        <v>32</v>
      </c>
      <c r="N51" s="33">
        <f>IF(H51&lt;32,H51,IF(H51&lt;56,H51-32,IF(H51&lt;72,H51-56,IF(H51&lt;84,H51-72,IF(H51&lt;92,H51-84,0)))))</f>
        <v>15</v>
      </c>
      <c r="P51" s="33" t="b">
        <f>EXACT(T51,I51)</f>
        <v>1</v>
      </c>
      <c r="Q51" s="33" t="b">
        <f>EXACT(U51,J51)</f>
        <v>0</v>
      </c>
      <c r="T51" s="37">
        <f t="shared" si="3"/>
        <v>40</v>
      </c>
      <c r="U51" s="33">
        <f t="shared" si="4"/>
        <v>46</v>
      </c>
      <c r="V51" s="33">
        <f t="shared" si="0"/>
        <v>52</v>
      </c>
      <c r="W51" s="33">
        <f t="shared" si="1"/>
        <v>34</v>
      </c>
      <c r="X51" s="33"/>
      <c r="Y51" s="33">
        <f>IF(VLOOKUP(G51,myLookup,direc_per_ring,FALSE)&gt;0,N51,VLOOKUP(G51,myLookup,leds_per_ring,FALSE)-N51-1)</f>
        <v>8</v>
      </c>
      <c r="Z51" s="33">
        <f>MOD($Y51+VLOOKUP(Z$1,myLookup,offset_qrtrs_per_circle,FALSE)*VLOOKUP($G51,myLookup,leds_per_ring_qrtr,FALSE),VLOOKUP($G51,myLookup,leds_per_ring,FALSE))</f>
        <v>8</v>
      </c>
      <c r="AA51" s="33">
        <f>MOD($Y51+VLOOKUP(AA$1,myLookup,offset_qrtrs_per_circle,FALSE)*VLOOKUP($G51,myLookup,leds_per_ring_qrtr,FALSE),VLOOKUP($G51,myLookup,leds_per_ring,FALSE))</f>
        <v>14</v>
      </c>
      <c r="AB51" s="33">
        <f>MOD($Y51+VLOOKUP(AB$1,myLookup,offset_qrtrs_per_circle,FALSE)*VLOOKUP($G51,myLookup,leds_per_ring_qrtr,FALSE),VLOOKUP($G51,myLookup,leds_per_ring,FALSE))</f>
        <v>20</v>
      </c>
      <c r="AC51" s="33">
        <f>MOD($Y51+VLOOKUP(AC$1,myLookup,offset_qrtrs_per_circle,FALSE)*VLOOKUP($G51,myLookup,leds_per_ring_qrtr,FALSE),VLOOKUP($G51,myLookup,leds_per_ring,FALSE))</f>
        <v>2</v>
      </c>
    </row>
    <row r="52" spans="7:29" x14ac:dyDescent="0.2">
      <c r="G52" s="34">
        <v>1</v>
      </c>
      <c r="H52" s="34">
        <v>48</v>
      </c>
      <c r="I52" s="37">
        <v>39</v>
      </c>
      <c r="J52" s="33">
        <v>33</v>
      </c>
      <c r="M52" s="33">
        <f t="shared" si="2"/>
        <v>32</v>
      </c>
      <c r="N52" s="33">
        <f>IF(H52&lt;32,H52,IF(H52&lt;56,H52-32,IF(H52&lt;72,H52-56,IF(H52&lt;84,H52-72,IF(H52&lt;92,H52-84,0)))))</f>
        <v>16</v>
      </c>
      <c r="P52" s="33" t="b">
        <f>EXACT(T52,I52)</f>
        <v>1</v>
      </c>
      <c r="Q52" s="33" t="b">
        <f>EXACT(U52,J52)</f>
        <v>0</v>
      </c>
      <c r="T52" s="37">
        <f t="shared" si="3"/>
        <v>39</v>
      </c>
      <c r="U52" s="33">
        <f t="shared" si="4"/>
        <v>45</v>
      </c>
      <c r="V52" s="33">
        <f t="shared" si="0"/>
        <v>51</v>
      </c>
      <c r="W52" s="33">
        <f t="shared" si="1"/>
        <v>33</v>
      </c>
      <c r="X52" s="33"/>
      <c r="Y52" s="33">
        <f>IF(VLOOKUP(G52,myLookup,direc_per_ring,FALSE)&gt;0,N52,VLOOKUP(G52,myLookup,leds_per_ring,FALSE)-N52-1)</f>
        <v>7</v>
      </c>
      <c r="Z52" s="33">
        <f>MOD($Y52+VLOOKUP(Z$1,myLookup,offset_qrtrs_per_circle,FALSE)*VLOOKUP($G52,myLookup,leds_per_ring_qrtr,FALSE),VLOOKUP($G52,myLookup,leds_per_ring,FALSE))</f>
        <v>7</v>
      </c>
      <c r="AA52" s="33">
        <f>MOD($Y52+VLOOKUP(AA$1,myLookup,offset_qrtrs_per_circle,FALSE)*VLOOKUP($G52,myLookup,leds_per_ring_qrtr,FALSE),VLOOKUP($G52,myLookup,leds_per_ring,FALSE))</f>
        <v>13</v>
      </c>
      <c r="AB52" s="33">
        <f>MOD($Y52+VLOOKUP(AB$1,myLookup,offset_qrtrs_per_circle,FALSE)*VLOOKUP($G52,myLookup,leds_per_ring_qrtr,FALSE),VLOOKUP($G52,myLookup,leds_per_ring,FALSE))</f>
        <v>19</v>
      </c>
      <c r="AC52" s="33">
        <f>MOD($Y52+VLOOKUP(AC$1,myLookup,offset_qrtrs_per_circle,FALSE)*VLOOKUP($G52,myLookup,leds_per_ring_qrtr,FALSE),VLOOKUP($G52,myLookup,leds_per_ring,FALSE))</f>
        <v>1</v>
      </c>
    </row>
    <row r="53" spans="7:29" x14ac:dyDescent="0.2">
      <c r="G53" s="34">
        <v>1</v>
      </c>
      <c r="H53" s="34">
        <v>49</v>
      </c>
      <c r="I53" s="37">
        <v>38</v>
      </c>
      <c r="J53" s="33">
        <v>32</v>
      </c>
      <c r="M53" s="33">
        <f t="shared" si="2"/>
        <v>32</v>
      </c>
      <c r="N53" s="33">
        <f>IF(H53&lt;32,H53,IF(H53&lt;56,H53-32,IF(H53&lt;72,H53-56,IF(H53&lt;84,H53-72,IF(H53&lt;92,H53-84,0)))))</f>
        <v>17</v>
      </c>
      <c r="P53" s="33" t="b">
        <f>EXACT(T53,I53)</f>
        <v>1</v>
      </c>
      <c r="Q53" s="33" t="b">
        <f>EXACT(U53,J53)</f>
        <v>0</v>
      </c>
      <c r="T53" s="37">
        <f t="shared" si="3"/>
        <v>38</v>
      </c>
      <c r="U53" s="33">
        <f t="shared" si="4"/>
        <v>44</v>
      </c>
      <c r="V53" s="33">
        <f t="shared" si="0"/>
        <v>50</v>
      </c>
      <c r="W53" s="33">
        <f t="shared" si="1"/>
        <v>32</v>
      </c>
      <c r="X53" s="33"/>
      <c r="Y53" s="33">
        <f>IF(VLOOKUP(G53,myLookup,direc_per_ring,FALSE)&gt;0,N53,VLOOKUP(G53,myLookup,leds_per_ring,FALSE)-N53-1)</f>
        <v>6</v>
      </c>
      <c r="Z53" s="33">
        <f>MOD($Y53+VLOOKUP(Z$1,myLookup,offset_qrtrs_per_circle,FALSE)*VLOOKUP($G53,myLookup,leds_per_ring_qrtr,FALSE),VLOOKUP($G53,myLookup,leds_per_ring,FALSE))</f>
        <v>6</v>
      </c>
      <c r="AA53" s="33">
        <f>MOD($Y53+VLOOKUP(AA$1,myLookup,offset_qrtrs_per_circle,FALSE)*VLOOKUP($G53,myLookup,leds_per_ring_qrtr,FALSE),VLOOKUP($G53,myLookup,leds_per_ring,FALSE))</f>
        <v>12</v>
      </c>
      <c r="AB53" s="33">
        <f>MOD($Y53+VLOOKUP(AB$1,myLookup,offset_qrtrs_per_circle,FALSE)*VLOOKUP($G53,myLookup,leds_per_ring_qrtr,FALSE),VLOOKUP($G53,myLookup,leds_per_ring,FALSE))</f>
        <v>18</v>
      </c>
      <c r="AC53" s="33">
        <f>MOD($Y53+VLOOKUP(AC$1,myLookup,offset_qrtrs_per_circle,FALSE)*VLOOKUP($G53,myLookup,leds_per_ring_qrtr,FALSE),VLOOKUP($G53,myLookup,leds_per_ring,FALSE))</f>
        <v>0</v>
      </c>
    </row>
    <row r="54" spans="7:29" x14ac:dyDescent="0.2">
      <c r="G54" s="34">
        <v>1</v>
      </c>
      <c r="H54" s="34">
        <v>50</v>
      </c>
      <c r="I54" s="37">
        <v>37</v>
      </c>
      <c r="J54" s="33">
        <v>55</v>
      </c>
      <c r="M54" s="33">
        <f t="shared" si="2"/>
        <v>32</v>
      </c>
      <c r="N54" s="33">
        <f>IF(H54&lt;32,H54,IF(H54&lt;56,H54-32,IF(H54&lt;72,H54-56,IF(H54&lt;84,H54-72,IF(H54&lt;92,H54-84,0)))))</f>
        <v>18</v>
      </c>
      <c r="P54" s="33" t="b">
        <f>EXACT(T54,I54)</f>
        <v>1</v>
      </c>
      <c r="Q54" s="33" t="b">
        <f>EXACT(U54,J54)</f>
        <v>0</v>
      </c>
      <c r="T54" s="37">
        <f t="shared" si="3"/>
        <v>37</v>
      </c>
      <c r="U54" s="33">
        <f t="shared" si="4"/>
        <v>43</v>
      </c>
      <c r="V54" s="33">
        <f t="shared" si="0"/>
        <v>49</v>
      </c>
      <c r="W54" s="33">
        <f t="shared" si="1"/>
        <v>55</v>
      </c>
      <c r="X54" s="33"/>
      <c r="Y54" s="33">
        <f>IF(VLOOKUP(G54,myLookup,direc_per_ring,FALSE)&gt;0,N54,VLOOKUP(G54,myLookup,leds_per_ring,FALSE)-N54-1)</f>
        <v>5</v>
      </c>
      <c r="Z54" s="33">
        <f>MOD($Y54+VLOOKUP(Z$1,myLookup,offset_qrtrs_per_circle,FALSE)*VLOOKUP($G54,myLookup,leds_per_ring_qrtr,FALSE),VLOOKUP($G54,myLookup,leds_per_ring,FALSE))</f>
        <v>5</v>
      </c>
      <c r="AA54" s="33">
        <f>MOD($Y54+VLOOKUP(AA$1,myLookup,offset_qrtrs_per_circle,FALSE)*VLOOKUP($G54,myLookup,leds_per_ring_qrtr,FALSE),VLOOKUP($G54,myLookup,leds_per_ring,FALSE))</f>
        <v>11</v>
      </c>
      <c r="AB54" s="33">
        <f>MOD($Y54+VLOOKUP(AB$1,myLookup,offset_qrtrs_per_circle,FALSE)*VLOOKUP($G54,myLookup,leds_per_ring_qrtr,FALSE),VLOOKUP($G54,myLookup,leds_per_ring,FALSE))</f>
        <v>17</v>
      </c>
      <c r="AC54" s="33">
        <f>MOD($Y54+VLOOKUP(AC$1,myLookup,offset_qrtrs_per_circle,FALSE)*VLOOKUP($G54,myLookup,leds_per_ring_qrtr,FALSE),VLOOKUP($G54,myLookup,leds_per_ring,FALSE))</f>
        <v>23</v>
      </c>
    </row>
    <row r="55" spans="7:29" x14ac:dyDescent="0.2">
      <c r="G55" s="34">
        <v>1</v>
      </c>
      <c r="H55" s="34">
        <v>51</v>
      </c>
      <c r="I55" s="37">
        <v>36</v>
      </c>
      <c r="J55" s="33">
        <v>54</v>
      </c>
      <c r="M55" s="33">
        <f t="shared" si="2"/>
        <v>32</v>
      </c>
      <c r="N55" s="33">
        <f>IF(H55&lt;32,H55,IF(H55&lt;56,H55-32,IF(H55&lt;72,H55-56,IF(H55&lt;84,H55-72,IF(H55&lt;92,H55-84,0)))))</f>
        <v>19</v>
      </c>
      <c r="P55" s="33" t="b">
        <f>EXACT(T55,I55)</f>
        <v>1</v>
      </c>
      <c r="Q55" s="33" t="b">
        <f>EXACT(U55,J55)</f>
        <v>0</v>
      </c>
      <c r="T55" s="37">
        <f t="shared" si="3"/>
        <v>36</v>
      </c>
      <c r="U55" s="33">
        <f t="shared" si="4"/>
        <v>42</v>
      </c>
      <c r="V55" s="33">
        <f t="shared" si="0"/>
        <v>48</v>
      </c>
      <c r="W55" s="33">
        <f t="shared" si="1"/>
        <v>54</v>
      </c>
      <c r="X55" s="33"/>
      <c r="Y55" s="33">
        <f>IF(VLOOKUP(G55,myLookup,direc_per_ring,FALSE)&gt;0,N55,VLOOKUP(G55,myLookup,leds_per_ring,FALSE)-N55-1)</f>
        <v>4</v>
      </c>
      <c r="Z55" s="33">
        <f>MOD($Y55+VLOOKUP(Z$1,myLookup,offset_qrtrs_per_circle,FALSE)*VLOOKUP($G55,myLookup,leds_per_ring_qrtr,FALSE),VLOOKUP($G55,myLookup,leds_per_ring,FALSE))</f>
        <v>4</v>
      </c>
      <c r="AA55" s="33">
        <f>MOD($Y55+VLOOKUP(AA$1,myLookup,offset_qrtrs_per_circle,FALSE)*VLOOKUP($G55,myLookup,leds_per_ring_qrtr,FALSE),VLOOKUP($G55,myLookup,leds_per_ring,FALSE))</f>
        <v>10</v>
      </c>
      <c r="AB55" s="33">
        <f>MOD($Y55+VLOOKUP(AB$1,myLookup,offset_qrtrs_per_circle,FALSE)*VLOOKUP($G55,myLookup,leds_per_ring_qrtr,FALSE),VLOOKUP($G55,myLookup,leds_per_ring,FALSE))</f>
        <v>16</v>
      </c>
      <c r="AC55" s="33">
        <f>MOD($Y55+VLOOKUP(AC$1,myLookup,offset_qrtrs_per_circle,FALSE)*VLOOKUP($G55,myLookup,leds_per_ring_qrtr,FALSE),VLOOKUP($G55,myLookup,leds_per_ring,FALSE))</f>
        <v>22</v>
      </c>
    </row>
    <row r="56" spans="7:29" x14ac:dyDescent="0.2">
      <c r="G56" s="34">
        <v>1</v>
      </c>
      <c r="H56" s="34">
        <v>52</v>
      </c>
      <c r="I56" s="37">
        <v>35</v>
      </c>
      <c r="J56" s="33">
        <v>53</v>
      </c>
      <c r="M56" s="33">
        <f t="shared" si="2"/>
        <v>32</v>
      </c>
      <c r="N56" s="33">
        <f>IF(H56&lt;32,H56,IF(H56&lt;56,H56-32,IF(H56&lt;72,H56-56,IF(H56&lt;84,H56-72,IF(H56&lt;92,H56-84,0)))))</f>
        <v>20</v>
      </c>
      <c r="P56" s="33" t="b">
        <f>EXACT(T56,I56)</f>
        <v>1</v>
      </c>
      <c r="Q56" s="33" t="b">
        <f>EXACT(U56,J56)</f>
        <v>0</v>
      </c>
      <c r="T56" s="37">
        <f t="shared" si="3"/>
        <v>35</v>
      </c>
      <c r="U56" s="33">
        <f t="shared" si="4"/>
        <v>41</v>
      </c>
      <c r="V56" s="33">
        <f t="shared" si="0"/>
        <v>47</v>
      </c>
      <c r="W56" s="33">
        <f t="shared" si="1"/>
        <v>53</v>
      </c>
      <c r="X56" s="33"/>
      <c r="Y56" s="33">
        <f>IF(VLOOKUP(G56,myLookup,direc_per_ring,FALSE)&gt;0,N56,VLOOKUP(G56,myLookup,leds_per_ring,FALSE)-N56-1)</f>
        <v>3</v>
      </c>
      <c r="Z56" s="33">
        <f>MOD($Y56+VLOOKUP(Z$1,myLookup,offset_qrtrs_per_circle,FALSE)*VLOOKUP($G56,myLookup,leds_per_ring_qrtr,FALSE),VLOOKUP($G56,myLookup,leds_per_ring,FALSE))</f>
        <v>3</v>
      </c>
      <c r="AA56" s="33">
        <f>MOD($Y56+VLOOKUP(AA$1,myLookup,offset_qrtrs_per_circle,FALSE)*VLOOKUP($G56,myLookup,leds_per_ring_qrtr,FALSE),VLOOKUP($G56,myLookup,leds_per_ring,FALSE))</f>
        <v>9</v>
      </c>
      <c r="AB56" s="33">
        <f>MOD($Y56+VLOOKUP(AB$1,myLookup,offset_qrtrs_per_circle,FALSE)*VLOOKUP($G56,myLookup,leds_per_ring_qrtr,FALSE),VLOOKUP($G56,myLookup,leds_per_ring,FALSE))</f>
        <v>15</v>
      </c>
      <c r="AC56" s="33">
        <f>MOD($Y56+VLOOKUP(AC$1,myLookup,offset_qrtrs_per_circle,FALSE)*VLOOKUP($G56,myLookup,leds_per_ring_qrtr,FALSE),VLOOKUP($G56,myLookup,leds_per_ring,FALSE))</f>
        <v>21</v>
      </c>
    </row>
    <row r="57" spans="7:29" x14ac:dyDescent="0.2">
      <c r="G57" s="34">
        <v>1</v>
      </c>
      <c r="H57" s="34">
        <v>53</v>
      </c>
      <c r="I57" s="37">
        <v>34</v>
      </c>
      <c r="J57" s="33">
        <v>52</v>
      </c>
      <c r="M57" s="33">
        <f t="shared" si="2"/>
        <v>32</v>
      </c>
      <c r="N57" s="33">
        <f>IF(H57&lt;32,H57,IF(H57&lt;56,H57-32,IF(H57&lt;72,H57-56,IF(H57&lt;84,H57-72,IF(H57&lt;92,H57-84,0)))))</f>
        <v>21</v>
      </c>
      <c r="P57" s="33" t="b">
        <f>EXACT(T57,I57)</f>
        <v>1</v>
      </c>
      <c r="Q57" s="33" t="b">
        <f>EXACT(U57,J57)</f>
        <v>0</v>
      </c>
      <c r="T57" s="37">
        <f t="shared" si="3"/>
        <v>34</v>
      </c>
      <c r="U57" s="33">
        <f t="shared" si="4"/>
        <v>40</v>
      </c>
      <c r="V57" s="33">
        <f t="shared" si="0"/>
        <v>46</v>
      </c>
      <c r="W57" s="33">
        <f t="shared" si="1"/>
        <v>52</v>
      </c>
      <c r="X57" s="33"/>
      <c r="Y57" s="33">
        <f>IF(VLOOKUP(G57,myLookup,direc_per_ring,FALSE)&gt;0,N57,VLOOKUP(G57,myLookup,leds_per_ring,FALSE)-N57-1)</f>
        <v>2</v>
      </c>
      <c r="Z57" s="33">
        <f>MOD($Y57+VLOOKUP(Z$1,myLookup,offset_qrtrs_per_circle,FALSE)*VLOOKUP($G57,myLookup,leds_per_ring_qrtr,FALSE),VLOOKUP($G57,myLookup,leds_per_ring,FALSE))</f>
        <v>2</v>
      </c>
      <c r="AA57" s="33">
        <f>MOD($Y57+VLOOKUP(AA$1,myLookup,offset_qrtrs_per_circle,FALSE)*VLOOKUP($G57,myLookup,leds_per_ring_qrtr,FALSE),VLOOKUP($G57,myLookup,leds_per_ring,FALSE))</f>
        <v>8</v>
      </c>
      <c r="AB57" s="33">
        <f>MOD($Y57+VLOOKUP(AB$1,myLookup,offset_qrtrs_per_circle,FALSE)*VLOOKUP($G57,myLookup,leds_per_ring_qrtr,FALSE),VLOOKUP($G57,myLookup,leds_per_ring,FALSE))</f>
        <v>14</v>
      </c>
      <c r="AC57" s="33">
        <f>MOD($Y57+VLOOKUP(AC$1,myLookup,offset_qrtrs_per_circle,FALSE)*VLOOKUP($G57,myLookup,leds_per_ring_qrtr,FALSE),VLOOKUP($G57,myLookup,leds_per_ring,FALSE))</f>
        <v>20</v>
      </c>
    </row>
    <row r="58" spans="7:29" x14ac:dyDescent="0.2">
      <c r="G58" s="34">
        <v>1</v>
      </c>
      <c r="H58" s="34">
        <v>54</v>
      </c>
      <c r="I58" s="37">
        <v>33</v>
      </c>
      <c r="J58" s="33">
        <v>51</v>
      </c>
      <c r="M58" s="33">
        <f t="shared" si="2"/>
        <v>32</v>
      </c>
      <c r="N58" s="33">
        <f>IF(H58&lt;32,H58,IF(H58&lt;56,H58-32,IF(H58&lt;72,H58-56,IF(H58&lt;84,H58-72,IF(H58&lt;92,H58-84,0)))))</f>
        <v>22</v>
      </c>
      <c r="P58" s="33" t="b">
        <f>EXACT(T58,I58)</f>
        <v>1</v>
      </c>
      <c r="Q58" s="33" t="b">
        <f>EXACT(U58,J58)</f>
        <v>0</v>
      </c>
      <c r="T58" s="37">
        <f t="shared" si="3"/>
        <v>33</v>
      </c>
      <c r="U58" s="33">
        <f t="shared" si="4"/>
        <v>39</v>
      </c>
      <c r="V58" s="33">
        <f t="shared" si="0"/>
        <v>45</v>
      </c>
      <c r="W58" s="33">
        <f t="shared" si="1"/>
        <v>51</v>
      </c>
      <c r="X58" s="33"/>
      <c r="Y58" s="33">
        <f>IF(VLOOKUP(G58,myLookup,direc_per_ring,FALSE)&gt;0,N58,VLOOKUP(G58,myLookup,leds_per_ring,FALSE)-N58-1)</f>
        <v>1</v>
      </c>
      <c r="Z58" s="33">
        <f>MOD($Y58+VLOOKUP(Z$1,myLookup,offset_qrtrs_per_circle,FALSE)*VLOOKUP($G58,myLookup,leds_per_ring_qrtr,FALSE),VLOOKUP($G58,myLookup,leds_per_ring,FALSE))</f>
        <v>1</v>
      </c>
      <c r="AA58" s="33">
        <f>MOD($Y58+VLOOKUP(AA$1,myLookup,offset_qrtrs_per_circle,FALSE)*VLOOKUP($G58,myLookup,leds_per_ring_qrtr,FALSE),VLOOKUP($G58,myLookup,leds_per_ring,FALSE))</f>
        <v>7</v>
      </c>
      <c r="AB58" s="33">
        <f>MOD($Y58+VLOOKUP(AB$1,myLookup,offset_qrtrs_per_circle,FALSE)*VLOOKUP($G58,myLookup,leds_per_ring_qrtr,FALSE),VLOOKUP($G58,myLookup,leds_per_ring,FALSE))</f>
        <v>13</v>
      </c>
      <c r="AC58" s="33">
        <f>MOD($Y58+VLOOKUP(AC$1,myLookup,offset_qrtrs_per_circle,FALSE)*VLOOKUP($G58,myLookup,leds_per_ring_qrtr,FALSE),VLOOKUP($G58,myLookup,leds_per_ring,FALSE))</f>
        <v>19</v>
      </c>
    </row>
    <row r="59" spans="7:29" x14ac:dyDescent="0.2">
      <c r="G59" s="34">
        <v>1</v>
      </c>
      <c r="H59" s="34">
        <v>55</v>
      </c>
      <c r="I59" s="37">
        <v>32</v>
      </c>
      <c r="J59" s="33">
        <v>50</v>
      </c>
      <c r="M59" s="33">
        <f t="shared" si="2"/>
        <v>32</v>
      </c>
      <c r="N59" s="33">
        <f>IF(H59&lt;32,H59,IF(H59&lt;56,H59-32,IF(H59&lt;72,H59-56,IF(H59&lt;84,H59-72,IF(H59&lt;92,H59-84,0)))))</f>
        <v>23</v>
      </c>
      <c r="P59" s="33" t="b">
        <f>EXACT(T59,I59)</f>
        <v>1</v>
      </c>
      <c r="Q59" s="33" t="b">
        <f>EXACT(U59,J59)</f>
        <v>0</v>
      </c>
      <c r="T59" s="37">
        <f t="shared" si="3"/>
        <v>32</v>
      </c>
      <c r="U59" s="33">
        <f t="shared" si="4"/>
        <v>38</v>
      </c>
      <c r="V59" s="33">
        <f t="shared" si="0"/>
        <v>44</v>
      </c>
      <c r="W59" s="33">
        <f t="shared" si="1"/>
        <v>50</v>
      </c>
      <c r="X59" s="33"/>
      <c r="Y59" s="33">
        <f>IF(VLOOKUP(G59,myLookup,direc_per_ring,FALSE)&gt;0,N59,VLOOKUP(G59,myLookup,leds_per_ring,FALSE)-N59-1)</f>
        <v>0</v>
      </c>
      <c r="Z59" s="33">
        <f>MOD($Y59+VLOOKUP(Z$1,myLookup,offset_qrtrs_per_circle,FALSE)*VLOOKUP($G59,myLookup,leds_per_ring_qrtr,FALSE),VLOOKUP($G59,myLookup,leds_per_ring,FALSE))</f>
        <v>0</v>
      </c>
      <c r="AA59" s="33">
        <f>MOD($Y59+VLOOKUP(AA$1,myLookup,offset_qrtrs_per_circle,FALSE)*VLOOKUP($G59,myLookup,leds_per_ring_qrtr,FALSE),VLOOKUP($G59,myLookup,leds_per_ring,FALSE))</f>
        <v>6</v>
      </c>
      <c r="AB59" s="33">
        <f>MOD($Y59+VLOOKUP(AB$1,myLookup,offset_qrtrs_per_circle,FALSE)*VLOOKUP($G59,myLookup,leds_per_ring_qrtr,FALSE),VLOOKUP($G59,myLookup,leds_per_ring,FALSE))</f>
        <v>12</v>
      </c>
      <c r="AC59" s="33">
        <f>MOD($Y59+VLOOKUP(AC$1,myLookup,offset_qrtrs_per_circle,FALSE)*VLOOKUP($G59,myLookup,leds_per_ring_qrtr,FALSE),VLOOKUP($G59,myLookup,leds_per_ring,FALSE))</f>
        <v>18</v>
      </c>
    </row>
    <row r="60" spans="7:29" x14ac:dyDescent="0.2">
      <c r="G60" s="34">
        <v>2</v>
      </c>
      <c r="H60" s="34">
        <v>56</v>
      </c>
      <c r="I60" s="37">
        <v>56</v>
      </c>
      <c r="J60" s="33">
        <v>60</v>
      </c>
      <c r="M60" s="33">
        <f t="shared" si="2"/>
        <v>56</v>
      </c>
      <c r="N60" s="33">
        <f>IF(H60&lt;32,H60,IF(H60&lt;56,H60-32,IF(H60&lt;72,H60-56,IF(H60&lt;84,H60-72,IF(H60&lt;92,H60-84,0)))))</f>
        <v>0</v>
      </c>
      <c r="P60" s="33" t="b">
        <f>EXACT(T60,I60)</f>
        <v>1</v>
      </c>
      <c r="Q60" s="33" t="b">
        <f>EXACT(U60,J60)</f>
        <v>1</v>
      </c>
      <c r="T60" s="37">
        <f t="shared" si="3"/>
        <v>56</v>
      </c>
      <c r="U60" s="33">
        <f t="shared" si="4"/>
        <v>60</v>
      </c>
      <c r="V60" s="33">
        <f t="shared" si="0"/>
        <v>64</v>
      </c>
      <c r="W60" s="33">
        <f t="shared" si="1"/>
        <v>68</v>
      </c>
      <c r="X60" s="33"/>
      <c r="Y60" s="33">
        <f>IF(VLOOKUP(G60,myLookup,direc_per_ring,FALSE)&gt;0,N60,VLOOKUP(G60,myLookup,leds_per_ring,FALSE)-N60-1)</f>
        <v>0</v>
      </c>
      <c r="Z60" s="33">
        <f>MOD($Y60+VLOOKUP(Z$1,myLookup,offset_qrtrs_per_circle,FALSE)*VLOOKUP($G60,myLookup,leds_per_ring_qrtr,FALSE),VLOOKUP($G60,myLookup,leds_per_ring,FALSE))</f>
        <v>0</v>
      </c>
      <c r="AA60" s="33">
        <f>MOD($Y60+VLOOKUP(AA$1,myLookup,offset_qrtrs_per_circle,FALSE)*VLOOKUP($G60,myLookup,leds_per_ring_qrtr,FALSE),VLOOKUP($G60,myLookup,leds_per_ring,FALSE))</f>
        <v>4</v>
      </c>
      <c r="AB60" s="33">
        <f>MOD($Y60+VLOOKUP(AB$1,myLookup,offset_qrtrs_per_circle,FALSE)*VLOOKUP($G60,myLookup,leds_per_ring_qrtr,FALSE),VLOOKUP($G60,myLookup,leds_per_ring,FALSE))</f>
        <v>8</v>
      </c>
      <c r="AC60" s="33">
        <f>MOD($Y60+VLOOKUP(AC$1,myLookup,offset_qrtrs_per_circle,FALSE)*VLOOKUP($G60,myLookup,leds_per_ring_qrtr,FALSE),VLOOKUP($G60,myLookup,leds_per_ring,FALSE))</f>
        <v>12</v>
      </c>
    </row>
    <row r="61" spans="7:29" x14ac:dyDescent="0.2">
      <c r="G61" s="34">
        <v>2</v>
      </c>
      <c r="H61" s="34">
        <v>57</v>
      </c>
      <c r="I61" s="37">
        <v>57</v>
      </c>
      <c r="J61" s="33">
        <v>61</v>
      </c>
      <c r="M61" s="33">
        <f t="shared" si="2"/>
        <v>56</v>
      </c>
      <c r="N61" s="33">
        <f>IF(H61&lt;32,H61,IF(H61&lt;56,H61-32,IF(H61&lt;72,H61-56,IF(H61&lt;84,H61-72,IF(H61&lt;92,H61-84,0)))))</f>
        <v>1</v>
      </c>
      <c r="P61" s="33" t="b">
        <f>EXACT(T61,I61)</f>
        <v>1</v>
      </c>
      <c r="Q61" s="33" t="b">
        <f>EXACT(U61,J61)</f>
        <v>1</v>
      </c>
      <c r="T61" s="37">
        <f t="shared" si="3"/>
        <v>57</v>
      </c>
      <c r="U61" s="33">
        <f t="shared" si="4"/>
        <v>61</v>
      </c>
      <c r="V61" s="33">
        <f t="shared" si="0"/>
        <v>65</v>
      </c>
      <c r="W61" s="33">
        <f t="shared" si="1"/>
        <v>69</v>
      </c>
      <c r="X61" s="33"/>
      <c r="Y61" s="33">
        <f>IF(VLOOKUP(G61,myLookup,direc_per_ring,FALSE)&gt;0,N61,VLOOKUP(G61,myLookup,leds_per_ring,FALSE)-N61-1)</f>
        <v>1</v>
      </c>
      <c r="Z61" s="33">
        <f>MOD($Y61+VLOOKUP(Z$1,myLookup,offset_qrtrs_per_circle,FALSE)*VLOOKUP($G61,myLookup,leds_per_ring_qrtr,FALSE),VLOOKUP($G61,myLookup,leds_per_ring,FALSE))</f>
        <v>1</v>
      </c>
      <c r="AA61" s="33">
        <f>MOD($Y61+VLOOKUP(AA$1,myLookup,offset_qrtrs_per_circle,FALSE)*VLOOKUP($G61,myLookup,leds_per_ring_qrtr,FALSE),VLOOKUP($G61,myLookup,leds_per_ring,FALSE))</f>
        <v>5</v>
      </c>
      <c r="AB61" s="33">
        <f>MOD($Y61+VLOOKUP(AB$1,myLookup,offset_qrtrs_per_circle,FALSE)*VLOOKUP($G61,myLookup,leds_per_ring_qrtr,FALSE),VLOOKUP($G61,myLookup,leds_per_ring,FALSE))</f>
        <v>9</v>
      </c>
      <c r="AC61" s="33">
        <f>MOD($Y61+VLOOKUP(AC$1,myLookup,offset_qrtrs_per_circle,FALSE)*VLOOKUP($G61,myLookup,leds_per_ring_qrtr,FALSE),VLOOKUP($G61,myLookup,leds_per_ring,FALSE))</f>
        <v>13</v>
      </c>
    </row>
    <row r="62" spans="7:29" x14ac:dyDescent="0.2">
      <c r="G62" s="34">
        <v>2</v>
      </c>
      <c r="H62" s="34">
        <v>58</v>
      </c>
      <c r="I62" s="37">
        <v>58</v>
      </c>
      <c r="J62" s="33">
        <v>62</v>
      </c>
      <c r="M62" s="33">
        <f t="shared" si="2"/>
        <v>56</v>
      </c>
      <c r="N62" s="33">
        <f>IF(H62&lt;32,H62,IF(H62&lt;56,H62-32,IF(H62&lt;72,H62-56,IF(H62&lt;84,H62-72,IF(H62&lt;92,H62-84,0)))))</f>
        <v>2</v>
      </c>
      <c r="P62" s="33" t="b">
        <f>EXACT(T62,I62)</f>
        <v>1</v>
      </c>
      <c r="Q62" s="33" t="b">
        <f>EXACT(U62,J62)</f>
        <v>1</v>
      </c>
      <c r="T62" s="37">
        <f t="shared" si="3"/>
        <v>58</v>
      </c>
      <c r="U62" s="33">
        <f t="shared" si="4"/>
        <v>62</v>
      </c>
      <c r="V62" s="33">
        <f t="shared" si="0"/>
        <v>66</v>
      </c>
      <c r="W62" s="33">
        <f t="shared" si="1"/>
        <v>70</v>
      </c>
      <c r="X62" s="33"/>
      <c r="Y62" s="33">
        <f>IF(VLOOKUP(G62,myLookup,direc_per_ring,FALSE)&gt;0,N62,VLOOKUP(G62,myLookup,leds_per_ring,FALSE)-N62-1)</f>
        <v>2</v>
      </c>
      <c r="Z62" s="33">
        <f>MOD($Y62+VLOOKUP(Z$1,myLookup,offset_qrtrs_per_circle,FALSE)*VLOOKUP($G62,myLookup,leds_per_ring_qrtr,FALSE),VLOOKUP($G62,myLookup,leds_per_ring,FALSE))</f>
        <v>2</v>
      </c>
      <c r="AA62" s="33">
        <f>MOD($Y62+VLOOKUP(AA$1,myLookup,offset_qrtrs_per_circle,FALSE)*VLOOKUP($G62,myLookup,leds_per_ring_qrtr,FALSE),VLOOKUP($G62,myLookup,leds_per_ring,FALSE))</f>
        <v>6</v>
      </c>
      <c r="AB62" s="33">
        <f>MOD($Y62+VLOOKUP(AB$1,myLookup,offset_qrtrs_per_circle,FALSE)*VLOOKUP($G62,myLookup,leds_per_ring_qrtr,FALSE),VLOOKUP($G62,myLookup,leds_per_ring,FALSE))</f>
        <v>10</v>
      </c>
      <c r="AC62" s="33">
        <f>MOD($Y62+VLOOKUP(AC$1,myLookup,offset_qrtrs_per_circle,FALSE)*VLOOKUP($G62,myLookup,leds_per_ring_qrtr,FALSE),VLOOKUP($G62,myLookup,leds_per_ring,FALSE))</f>
        <v>14</v>
      </c>
    </row>
    <row r="63" spans="7:29" x14ac:dyDescent="0.2">
      <c r="G63" s="34">
        <v>2</v>
      </c>
      <c r="H63" s="34">
        <v>59</v>
      </c>
      <c r="I63" s="37">
        <v>59</v>
      </c>
      <c r="J63" s="33">
        <v>63</v>
      </c>
      <c r="M63" s="33">
        <f t="shared" si="2"/>
        <v>56</v>
      </c>
      <c r="N63" s="33">
        <f>IF(H63&lt;32,H63,IF(H63&lt;56,H63-32,IF(H63&lt;72,H63-56,IF(H63&lt;84,H63-72,IF(H63&lt;92,H63-84,0)))))</f>
        <v>3</v>
      </c>
      <c r="P63" s="33" t="b">
        <f>EXACT(T63,I63)</f>
        <v>1</v>
      </c>
      <c r="Q63" s="33" t="b">
        <f>EXACT(U63,J63)</f>
        <v>1</v>
      </c>
      <c r="T63" s="37">
        <f t="shared" si="3"/>
        <v>59</v>
      </c>
      <c r="U63" s="33">
        <f t="shared" si="4"/>
        <v>63</v>
      </c>
      <c r="V63" s="33">
        <f t="shared" si="0"/>
        <v>67</v>
      </c>
      <c r="W63" s="33">
        <f t="shared" si="1"/>
        <v>71</v>
      </c>
      <c r="X63" s="33"/>
      <c r="Y63" s="33">
        <f>IF(VLOOKUP(G63,myLookup,direc_per_ring,FALSE)&gt;0,N63,VLOOKUP(G63,myLookup,leds_per_ring,FALSE)-N63-1)</f>
        <v>3</v>
      </c>
      <c r="Z63" s="33">
        <f>MOD($Y63+VLOOKUP(Z$1,myLookup,offset_qrtrs_per_circle,FALSE)*VLOOKUP($G63,myLookup,leds_per_ring_qrtr,FALSE),VLOOKUP($G63,myLookup,leds_per_ring,FALSE))</f>
        <v>3</v>
      </c>
      <c r="AA63" s="33">
        <f>MOD($Y63+VLOOKUP(AA$1,myLookup,offset_qrtrs_per_circle,FALSE)*VLOOKUP($G63,myLookup,leds_per_ring_qrtr,FALSE),VLOOKUP($G63,myLookup,leds_per_ring,FALSE))</f>
        <v>7</v>
      </c>
      <c r="AB63" s="33">
        <f>MOD($Y63+VLOOKUP(AB$1,myLookup,offset_qrtrs_per_circle,FALSE)*VLOOKUP($G63,myLookup,leds_per_ring_qrtr,FALSE),VLOOKUP($G63,myLookup,leds_per_ring,FALSE))</f>
        <v>11</v>
      </c>
      <c r="AC63" s="33">
        <f>MOD($Y63+VLOOKUP(AC$1,myLookup,offset_qrtrs_per_circle,FALSE)*VLOOKUP($G63,myLookup,leds_per_ring_qrtr,FALSE),VLOOKUP($G63,myLookup,leds_per_ring,FALSE))</f>
        <v>15</v>
      </c>
    </row>
    <row r="64" spans="7:29" x14ac:dyDescent="0.2">
      <c r="G64" s="34">
        <v>2</v>
      </c>
      <c r="H64" s="34">
        <v>60</v>
      </c>
      <c r="I64" s="37">
        <v>60</v>
      </c>
      <c r="J64" s="33">
        <v>64</v>
      </c>
      <c r="M64" s="33">
        <f t="shared" si="2"/>
        <v>56</v>
      </c>
      <c r="N64" s="33">
        <f>IF(H64&lt;32,H64,IF(H64&lt;56,H64-32,IF(H64&lt;72,H64-56,IF(H64&lt;84,H64-72,IF(H64&lt;92,H64-84,0)))))</f>
        <v>4</v>
      </c>
      <c r="P64" s="33" t="b">
        <f>EXACT(T64,I64)</f>
        <v>1</v>
      </c>
      <c r="Q64" s="33" t="b">
        <f>EXACT(U64,J64)</f>
        <v>1</v>
      </c>
      <c r="T64" s="37">
        <f t="shared" si="3"/>
        <v>60</v>
      </c>
      <c r="U64" s="33">
        <f t="shared" si="4"/>
        <v>64</v>
      </c>
      <c r="V64" s="33">
        <f t="shared" si="0"/>
        <v>68</v>
      </c>
      <c r="W64" s="33">
        <f t="shared" si="1"/>
        <v>56</v>
      </c>
      <c r="X64" s="33"/>
      <c r="Y64" s="33">
        <f>IF(VLOOKUP(G64,myLookup,direc_per_ring,FALSE)&gt;0,N64,VLOOKUP(G64,myLookup,leds_per_ring,FALSE)-N64-1)</f>
        <v>4</v>
      </c>
      <c r="Z64" s="33">
        <f>MOD($Y64+VLOOKUP(Z$1,myLookup,offset_qrtrs_per_circle,FALSE)*VLOOKUP($G64,myLookup,leds_per_ring_qrtr,FALSE),VLOOKUP($G64,myLookup,leds_per_ring,FALSE))</f>
        <v>4</v>
      </c>
      <c r="AA64" s="33">
        <f>MOD($Y64+VLOOKUP(AA$1,myLookup,offset_qrtrs_per_circle,FALSE)*VLOOKUP($G64,myLookup,leds_per_ring_qrtr,FALSE),VLOOKUP($G64,myLookup,leds_per_ring,FALSE))</f>
        <v>8</v>
      </c>
      <c r="AB64" s="33">
        <f>MOD($Y64+VLOOKUP(AB$1,myLookup,offset_qrtrs_per_circle,FALSE)*VLOOKUP($G64,myLookup,leds_per_ring_qrtr,FALSE),VLOOKUP($G64,myLookup,leds_per_ring,FALSE))</f>
        <v>12</v>
      </c>
      <c r="AC64" s="33">
        <f>MOD($Y64+VLOOKUP(AC$1,myLookup,offset_qrtrs_per_circle,FALSE)*VLOOKUP($G64,myLookup,leds_per_ring_qrtr,FALSE),VLOOKUP($G64,myLookup,leds_per_ring,FALSE))</f>
        <v>0</v>
      </c>
    </row>
    <row r="65" spans="7:29" x14ac:dyDescent="0.2">
      <c r="G65" s="34">
        <v>2</v>
      </c>
      <c r="H65" s="34">
        <v>61</v>
      </c>
      <c r="I65" s="37">
        <v>61</v>
      </c>
      <c r="J65" s="33">
        <v>65</v>
      </c>
      <c r="M65" s="33">
        <f t="shared" si="2"/>
        <v>56</v>
      </c>
      <c r="N65" s="33">
        <f>IF(H65&lt;32,H65,IF(H65&lt;56,H65-32,IF(H65&lt;72,H65-56,IF(H65&lt;84,H65-72,IF(H65&lt;92,H65-84,0)))))</f>
        <v>5</v>
      </c>
      <c r="P65" s="33" t="b">
        <f>EXACT(T65,I65)</f>
        <v>1</v>
      </c>
      <c r="Q65" s="33" t="b">
        <f>EXACT(U65,J65)</f>
        <v>1</v>
      </c>
      <c r="T65" s="37">
        <f t="shared" si="3"/>
        <v>61</v>
      </c>
      <c r="U65" s="33">
        <f t="shared" si="4"/>
        <v>65</v>
      </c>
      <c r="V65" s="33">
        <f t="shared" si="0"/>
        <v>69</v>
      </c>
      <c r="W65" s="33">
        <f t="shared" si="1"/>
        <v>57</v>
      </c>
      <c r="X65" s="33"/>
      <c r="Y65" s="33">
        <f>IF(VLOOKUP(G65,myLookup,direc_per_ring,FALSE)&gt;0,N65,VLOOKUP(G65,myLookup,leds_per_ring,FALSE)-N65-1)</f>
        <v>5</v>
      </c>
      <c r="Z65" s="33">
        <f>MOD($Y65+VLOOKUP(Z$1,myLookup,offset_qrtrs_per_circle,FALSE)*VLOOKUP($G65,myLookup,leds_per_ring_qrtr,FALSE),VLOOKUP($G65,myLookup,leds_per_ring,FALSE))</f>
        <v>5</v>
      </c>
      <c r="AA65" s="33">
        <f>MOD($Y65+VLOOKUP(AA$1,myLookup,offset_qrtrs_per_circle,FALSE)*VLOOKUP($G65,myLookup,leds_per_ring_qrtr,FALSE),VLOOKUP($G65,myLookup,leds_per_ring,FALSE))</f>
        <v>9</v>
      </c>
      <c r="AB65" s="33">
        <f>MOD($Y65+VLOOKUP(AB$1,myLookup,offset_qrtrs_per_circle,FALSE)*VLOOKUP($G65,myLookup,leds_per_ring_qrtr,FALSE),VLOOKUP($G65,myLookup,leds_per_ring,FALSE))</f>
        <v>13</v>
      </c>
      <c r="AC65" s="33">
        <f>MOD($Y65+VLOOKUP(AC$1,myLookup,offset_qrtrs_per_circle,FALSE)*VLOOKUP($G65,myLookup,leds_per_ring_qrtr,FALSE),VLOOKUP($G65,myLookup,leds_per_ring,FALSE))</f>
        <v>1</v>
      </c>
    </row>
    <row r="66" spans="7:29" x14ac:dyDescent="0.2">
      <c r="G66" s="34">
        <v>2</v>
      </c>
      <c r="H66" s="34">
        <v>62</v>
      </c>
      <c r="I66" s="37">
        <v>62</v>
      </c>
      <c r="J66" s="33">
        <v>66</v>
      </c>
      <c r="M66" s="33">
        <f t="shared" si="2"/>
        <v>56</v>
      </c>
      <c r="N66" s="33">
        <f>IF(H66&lt;32,H66,IF(H66&lt;56,H66-32,IF(H66&lt;72,H66-56,IF(H66&lt;84,H66-72,IF(H66&lt;92,H66-84,0)))))</f>
        <v>6</v>
      </c>
      <c r="P66" s="33" t="b">
        <f>EXACT(T66,I66)</f>
        <v>1</v>
      </c>
      <c r="Q66" s="33" t="b">
        <f>EXACT(U66,J66)</f>
        <v>1</v>
      </c>
      <c r="T66" s="37">
        <f t="shared" si="3"/>
        <v>62</v>
      </c>
      <c r="U66" s="33">
        <f t="shared" si="4"/>
        <v>66</v>
      </c>
      <c r="V66" s="33">
        <f t="shared" si="0"/>
        <v>70</v>
      </c>
      <c r="W66" s="33">
        <f t="shared" si="1"/>
        <v>58</v>
      </c>
      <c r="X66" s="33"/>
      <c r="Y66" s="33">
        <f>IF(VLOOKUP(G66,myLookup,direc_per_ring,FALSE)&gt;0,N66,VLOOKUP(G66,myLookup,leds_per_ring,FALSE)-N66-1)</f>
        <v>6</v>
      </c>
      <c r="Z66" s="33">
        <f>MOD($Y66+VLOOKUP(Z$1,myLookup,offset_qrtrs_per_circle,FALSE)*VLOOKUP($G66,myLookup,leds_per_ring_qrtr,FALSE),VLOOKUP($G66,myLookup,leds_per_ring,FALSE))</f>
        <v>6</v>
      </c>
      <c r="AA66" s="33">
        <f>MOD($Y66+VLOOKUP(AA$1,myLookup,offset_qrtrs_per_circle,FALSE)*VLOOKUP($G66,myLookup,leds_per_ring_qrtr,FALSE),VLOOKUP($G66,myLookup,leds_per_ring,FALSE))</f>
        <v>10</v>
      </c>
      <c r="AB66" s="33">
        <f>MOD($Y66+VLOOKUP(AB$1,myLookup,offset_qrtrs_per_circle,FALSE)*VLOOKUP($G66,myLookup,leds_per_ring_qrtr,FALSE),VLOOKUP($G66,myLookup,leds_per_ring,FALSE))</f>
        <v>14</v>
      </c>
      <c r="AC66" s="33">
        <f>MOD($Y66+VLOOKUP(AC$1,myLookup,offset_qrtrs_per_circle,FALSE)*VLOOKUP($G66,myLookup,leds_per_ring_qrtr,FALSE),VLOOKUP($G66,myLookup,leds_per_ring,FALSE))</f>
        <v>2</v>
      </c>
    </row>
    <row r="67" spans="7:29" x14ac:dyDescent="0.2">
      <c r="G67" s="34">
        <v>2</v>
      </c>
      <c r="H67" s="34">
        <v>63</v>
      </c>
      <c r="I67" s="37">
        <v>63</v>
      </c>
      <c r="J67" s="33">
        <v>67</v>
      </c>
      <c r="M67" s="33">
        <f t="shared" si="2"/>
        <v>56</v>
      </c>
      <c r="N67" s="33">
        <f>IF(H67&lt;32,H67,IF(H67&lt;56,H67-32,IF(H67&lt;72,H67-56,IF(H67&lt;84,H67-72,IF(H67&lt;92,H67-84,0)))))</f>
        <v>7</v>
      </c>
      <c r="P67" s="33" t="b">
        <f>EXACT(T67,I67)</f>
        <v>1</v>
      </c>
      <c r="Q67" s="33" t="b">
        <f>EXACT(U67,J67)</f>
        <v>1</v>
      </c>
      <c r="T67" s="37">
        <f t="shared" si="3"/>
        <v>63</v>
      </c>
      <c r="U67" s="33">
        <f t="shared" si="4"/>
        <v>67</v>
      </c>
      <c r="V67" s="33">
        <f t="shared" si="0"/>
        <v>71</v>
      </c>
      <c r="W67" s="33">
        <f t="shared" si="1"/>
        <v>59</v>
      </c>
      <c r="X67" s="33"/>
      <c r="Y67" s="33">
        <f>IF(VLOOKUP(G67,myLookup,direc_per_ring,FALSE)&gt;0,N67,VLOOKUP(G67,myLookup,leds_per_ring,FALSE)-N67-1)</f>
        <v>7</v>
      </c>
      <c r="Z67" s="33">
        <f>MOD($Y67+VLOOKUP(Z$1,myLookup,offset_qrtrs_per_circle,FALSE)*VLOOKUP($G67,myLookup,leds_per_ring_qrtr,FALSE),VLOOKUP($G67,myLookup,leds_per_ring,FALSE))</f>
        <v>7</v>
      </c>
      <c r="AA67" s="33">
        <f>MOD($Y67+VLOOKUP(AA$1,myLookup,offset_qrtrs_per_circle,FALSE)*VLOOKUP($G67,myLookup,leds_per_ring_qrtr,FALSE),VLOOKUP($G67,myLookup,leds_per_ring,FALSE))</f>
        <v>11</v>
      </c>
      <c r="AB67" s="33">
        <f>MOD($Y67+VLOOKUP(AB$1,myLookup,offset_qrtrs_per_circle,FALSE)*VLOOKUP($G67,myLookup,leds_per_ring_qrtr,FALSE),VLOOKUP($G67,myLookup,leds_per_ring,FALSE))</f>
        <v>15</v>
      </c>
      <c r="AC67" s="33">
        <f>MOD($Y67+VLOOKUP(AC$1,myLookup,offset_qrtrs_per_circle,FALSE)*VLOOKUP($G67,myLookup,leds_per_ring_qrtr,FALSE),VLOOKUP($G67,myLookup,leds_per_ring,FALSE))</f>
        <v>3</v>
      </c>
    </row>
    <row r="68" spans="7:29" x14ac:dyDescent="0.2">
      <c r="G68" s="34">
        <v>2</v>
      </c>
      <c r="H68" s="34">
        <v>64</v>
      </c>
      <c r="I68" s="37">
        <v>64</v>
      </c>
      <c r="J68" s="33">
        <v>68</v>
      </c>
      <c r="M68" s="33">
        <f t="shared" si="2"/>
        <v>56</v>
      </c>
      <c r="N68" s="33">
        <f>IF(H68&lt;32,H68,IF(H68&lt;56,H68-32,IF(H68&lt;72,H68-56,IF(H68&lt;84,H68-72,IF(H68&lt;92,H68-84,0)))))</f>
        <v>8</v>
      </c>
      <c r="P68" s="33" t="b">
        <f>EXACT(T68,I68)</f>
        <v>1</v>
      </c>
      <c r="Q68" s="33" t="b">
        <f>EXACT(U68,J68)</f>
        <v>1</v>
      </c>
      <c r="T68" s="37">
        <f t="shared" si="3"/>
        <v>64</v>
      </c>
      <c r="U68" s="33">
        <f t="shared" si="4"/>
        <v>68</v>
      </c>
      <c r="V68" s="33">
        <f t="shared" ref="V68:V96" si="5">AB68+$M68</f>
        <v>56</v>
      </c>
      <c r="W68" s="33">
        <f t="shared" ref="W68:W96" si="6">AC68+$M68</f>
        <v>60</v>
      </c>
      <c r="X68" s="33"/>
      <c r="Y68" s="33">
        <f>IF(VLOOKUP(G68,myLookup,direc_per_ring,FALSE)&gt;0,N68,VLOOKUP(G68,myLookup,leds_per_ring,FALSE)-N68-1)</f>
        <v>8</v>
      </c>
      <c r="Z68" s="33">
        <f>MOD($Y68+VLOOKUP(Z$1,myLookup,offset_qrtrs_per_circle,FALSE)*VLOOKUP($G68,myLookup,leds_per_ring_qrtr,FALSE),VLOOKUP($G68,myLookup,leds_per_ring,FALSE))</f>
        <v>8</v>
      </c>
      <c r="AA68" s="33">
        <f>MOD($Y68+VLOOKUP(AA$1,myLookup,offset_qrtrs_per_circle,FALSE)*VLOOKUP($G68,myLookup,leds_per_ring_qrtr,FALSE),VLOOKUP($G68,myLookup,leds_per_ring,FALSE))</f>
        <v>12</v>
      </c>
      <c r="AB68" s="33">
        <f>MOD($Y68+VLOOKUP(AB$1,myLookup,offset_qrtrs_per_circle,FALSE)*VLOOKUP($G68,myLookup,leds_per_ring_qrtr,FALSE),VLOOKUP($G68,myLookup,leds_per_ring,FALSE))</f>
        <v>0</v>
      </c>
      <c r="AC68" s="33">
        <f>MOD($Y68+VLOOKUP(AC$1,myLookup,offset_qrtrs_per_circle,FALSE)*VLOOKUP($G68,myLookup,leds_per_ring_qrtr,FALSE),VLOOKUP($G68,myLookup,leds_per_ring,FALSE))</f>
        <v>4</v>
      </c>
    </row>
    <row r="69" spans="7:29" x14ac:dyDescent="0.2">
      <c r="G69" s="34">
        <v>2</v>
      </c>
      <c r="H69" s="34">
        <v>65</v>
      </c>
      <c r="I69" s="37">
        <v>65</v>
      </c>
      <c r="J69" s="33">
        <v>69</v>
      </c>
      <c r="M69" s="33">
        <f t="shared" ref="M69:M96" si="7">H69-N69</f>
        <v>56</v>
      </c>
      <c r="N69" s="33">
        <f>IF(H69&lt;32,H69,IF(H69&lt;56,H69-32,IF(H69&lt;72,H69-56,IF(H69&lt;84,H69-72,IF(H69&lt;92,H69-84,0)))))</f>
        <v>9</v>
      </c>
      <c r="P69" s="33" t="b">
        <f>EXACT(T69,I69)</f>
        <v>1</v>
      </c>
      <c r="Q69" s="33" t="b">
        <f>EXACT(U69,J69)</f>
        <v>1</v>
      </c>
      <c r="T69" s="37">
        <f t="shared" ref="T69:T96" si="8">Z69+$M69</f>
        <v>65</v>
      </c>
      <c r="U69" s="33">
        <f t="shared" ref="U69:U96" si="9">AA69+$M69</f>
        <v>69</v>
      </c>
      <c r="V69" s="33">
        <f t="shared" si="5"/>
        <v>57</v>
      </c>
      <c r="W69" s="33">
        <f t="shared" si="6"/>
        <v>61</v>
      </c>
      <c r="X69" s="33"/>
      <c r="Y69" s="33">
        <f>IF(VLOOKUP(G69,myLookup,direc_per_ring,FALSE)&gt;0,N69,VLOOKUP(G69,myLookup,leds_per_ring,FALSE)-N69-1)</f>
        <v>9</v>
      </c>
      <c r="Z69" s="33">
        <f>MOD($Y69+VLOOKUP(Z$1,myLookup,offset_qrtrs_per_circle,FALSE)*VLOOKUP($G69,myLookup,leds_per_ring_qrtr,FALSE),VLOOKUP($G69,myLookup,leds_per_ring,FALSE))</f>
        <v>9</v>
      </c>
      <c r="AA69" s="33">
        <f>MOD($Y69+VLOOKUP(AA$1,myLookup,offset_qrtrs_per_circle,FALSE)*VLOOKUP($G69,myLookup,leds_per_ring_qrtr,FALSE),VLOOKUP($G69,myLookup,leds_per_ring,FALSE))</f>
        <v>13</v>
      </c>
      <c r="AB69" s="33">
        <f>MOD($Y69+VLOOKUP(AB$1,myLookup,offset_qrtrs_per_circle,FALSE)*VLOOKUP($G69,myLookup,leds_per_ring_qrtr,FALSE),VLOOKUP($G69,myLookup,leds_per_ring,FALSE))</f>
        <v>1</v>
      </c>
      <c r="AC69" s="33">
        <f>MOD($Y69+VLOOKUP(AC$1,myLookup,offset_qrtrs_per_circle,FALSE)*VLOOKUP($G69,myLookup,leds_per_ring_qrtr,FALSE),VLOOKUP($G69,myLookup,leds_per_ring,FALSE))</f>
        <v>5</v>
      </c>
    </row>
    <row r="70" spans="7:29" x14ac:dyDescent="0.2">
      <c r="G70" s="34">
        <v>2</v>
      </c>
      <c r="H70" s="34">
        <v>66</v>
      </c>
      <c r="I70" s="37">
        <v>66</v>
      </c>
      <c r="J70" s="33">
        <v>70</v>
      </c>
      <c r="M70" s="33">
        <f t="shared" si="7"/>
        <v>56</v>
      </c>
      <c r="N70" s="33">
        <f>IF(H70&lt;32,H70,IF(H70&lt;56,H70-32,IF(H70&lt;72,H70-56,IF(H70&lt;84,H70-72,IF(H70&lt;92,H70-84,0)))))</f>
        <v>10</v>
      </c>
      <c r="P70" s="33" t="b">
        <f>EXACT(T70,I70)</f>
        <v>1</v>
      </c>
      <c r="Q70" s="33" t="b">
        <f>EXACT(U70,J70)</f>
        <v>1</v>
      </c>
      <c r="T70" s="37">
        <f t="shared" si="8"/>
        <v>66</v>
      </c>
      <c r="U70" s="33">
        <f t="shared" si="9"/>
        <v>70</v>
      </c>
      <c r="V70" s="33">
        <f t="shared" si="5"/>
        <v>58</v>
      </c>
      <c r="W70" s="33">
        <f t="shared" si="6"/>
        <v>62</v>
      </c>
      <c r="X70" s="33"/>
      <c r="Y70" s="33">
        <f>IF(VLOOKUP(G70,myLookup,direc_per_ring,FALSE)&gt;0,N70,VLOOKUP(G70,myLookup,leds_per_ring,FALSE)-N70-1)</f>
        <v>10</v>
      </c>
      <c r="Z70" s="33">
        <f>MOD($Y70+VLOOKUP(Z$1,myLookup,offset_qrtrs_per_circle,FALSE)*VLOOKUP($G70,myLookup,leds_per_ring_qrtr,FALSE),VLOOKUP($G70,myLookup,leds_per_ring,FALSE))</f>
        <v>10</v>
      </c>
      <c r="AA70" s="33">
        <f>MOD($Y70+VLOOKUP(AA$1,myLookup,offset_qrtrs_per_circle,FALSE)*VLOOKUP($G70,myLookup,leds_per_ring_qrtr,FALSE),VLOOKUP($G70,myLookup,leds_per_ring,FALSE))</f>
        <v>14</v>
      </c>
      <c r="AB70" s="33">
        <f>MOD($Y70+VLOOKUP(AB$1,myLookup,offset_qrtrs_per_circle,FALSE)*VLOOKUP($G70,myLookup,leds_per_ring_qrtr,FALSE),VLOOKUP($G70,myLookup,leds_per_ring,FALSE))</f>
        <v>2</v>
      </c>
      <c r="AC70" s="33">
        <f>MOD($Y70+VLOOKUP(AC$1,myLookup,offset_qrtrs_per_circle,FALSE)*VLOOKUP($G70,myLookup,leds_per_ring_qrtr,FALSE),VLOOKUP($G70,myLookup,leds_per_ring,FALSE))</f>
        <v>6</v>
      </c>
    </row>
    <row r="71" spans="7:29" x14ac:dyDescent="0.2">
      <c r="G71" s="34">
        <v>2</v>
      </c>
      <c r="H71" s="34">
        <v>67</v>
      </c>
      <c r="I71" s="37">
        <v>67</v>
      </c>
      <c r="J71" s="33">
        <v>71</v>
      </c>
      <c r="M71" s="33">
        <f t="shared" si="7"/>
        <v>56</v>
      </c>
      <c r="N71" s="33">
        <f>IF(H71&lt;32,H71,IF(H71&lt;56,H71-32,IF(H71&lt;72,H71-56,IF(H71&lt;84,H71-72,IF(H71&lt;92,H71-84,0)))))</f>
        <v>11</v>
      </c>
      <c r="P71" s="33" t="b">
        <f>EXACT(T71,I71)</f>
        <v>1</v>
      </c>
      <c r="Q71" s="33" t="b">
        <f>EXACT(U71,J71)</f>
        <v>1</v>
      </c>
      <c r="T71" s="37">
        <f t="shared" si="8"/>
        <v>67</v>
      </c>
      <c r="U71" s="33">
        <f t="shared" si="9"/>
        <v>71</v>
      </c>
      <c r="V71" s="33">
        <f t="shared" si="5"/>
        <v>59</v>
      </c>
      <c r="W71" s="33">
        <f t="shared" si="6"/>
        <v>63</v>
      </c>
      <c r="X71" s="33"/>
      <c r="Y71" s="33">
        <f>IF(VLOOKUP(G71,myLookup,direc_per_ring,FALSE)&gt;0,N71,VLOOKUP(G71,myLookup,leds_per_ring,FALSE)-N71-1)</f>
        <v>11</v>
      </c>
      <c r="Z71" s="33">
        <f>MOD($Y71+VLOOKUP(Z$1,myLookup,offset_qrtrs_per_circle,FALSE)*VLOOKUP($G71,myLookup,leds_per_ring_qrtr,FALSE),VLOOKUP($G71,myLookup,leds_per_ring,FALSE))</f>
        <v>11</v>
      </c>
      <c r="AA71" s="33">
        <f>MOD($Y71+VLOOKUP(AA$1,myLookup,offset_qrtrs_per_circle,FALSE)*VLOOKUP($G71,myLookup,leds_per_ring_qrtr,FALSE),VLOOKUP($G71,myLookup,leds_per_ring,FALSE))</f>
        <v>15</v>
      </c>
      <c r="AB71" s="33">
        <f>MOD($Y71+VLOOKUP(AB$1,myLookup,offset_qrtrs_per_circle,FALSE)*VLOOKUP($G71,myLookup,leds_per_ring_qrtr,FALSE),VLOOKUP($G71,myLookup,leds_per_ring,FALSE))</f>
        <v>3</v>
      </c>
      <c r="AC71" s="33">
        <f>MOD($Y71+VLOOKUP(AC$1,myLookup,offset_qrtrs_per_circle,FALSE)*VLOOKUP($G71,myLookup,leds_per_ring_qrtr,FALSE),VLOOKUP($G71,myLookup,leds_per_ring,FALSE))</f>
        <v>7</v>
      </c>
    </row>
    <row r="72" spans="7:29" x14ac:dyDescent="0.2">
      <c r="G72" s="34">
        <v>2</v>
      </c>
      <c r="H72" s="34">
        <v>68</v>
      </c>
      <c r="I72" s="37">
        <v>68</v>
      </c>
      <c r="J72" s="33">
        <v>56</v>
      </c>
      <c r="M72" s="33">
        <f t="shared" si="7"/>
        <v>56</v>
      </c>
      <c r="N72" s="33">
        <f>IF(H72&lt;32,H72,IF(H72&lt;56,H72-32,IF(H72&lt;72,H72-56,IF(H72&lt;84,H72-72,IF(H72&lt;92,H72-84,0)))))</f>
        <v>12</v>
      </c>
      <c r="P72" s="33" t="b">
        <f>EXACT(T72,I72)</f>
        <v>1</v>
      </c>
      <c r="Q72" s="33" t="b">
        <f>EXACT(U72,J72)</f>
        <v>1</v>
      </c>
      <c r="T72" s="37">
        <f t="shared" si="8"/>
        <v>68</v>
      </c>
      <c r="U72" s="33">
        <f t="shared" si="9"/>
        <v>56</v>
      </c>
      <c r="V72" s="33">
        <f t="shared" si="5"/>
        <v>60</v>
      </c>
      <c r="W72" s="33">
        <f t="shared" si="6"/>
        <v>64</v>
      </c>
      <c r="X72" s="33"/>
      <c r="Y72" s="33">
        <f>IF(VLOOKUP(G72,myLookup,direc_per_ring,FALSE)&gt;0,N72,VLOOKUP(G72,myLookup,leds_per_ring,FALSE)-N72-1)</f>
        <v>12</v>
      </c>
      <c r="Z72" s="33">
        <f>MOD($Y72+VLOOKUP(Z$1,myLookup,offset_qrtrs_per_circle,FALSE)*VLOOKUP($G72,myLookup,leds_per_ring_qrtr,FALSE),VLOOKUP($G72,myLookup,leds_per_ring,FALSE))</f>
        <v>12</v>
      </c>
      <c r="AA72" s="33">
        <f>MOD($Y72+VLOOKUP(AA$1,myLookup,offset_qrtrs_per_circle,FALSE)*VLOOKUP($G72,myLookup,leds_per_ring_qrtr,FALSE),VLOOKUP($G72,myLookup,leds_per_ring,FALSE))</f>
        <v>0</v>
      </c>
      <c r="AB72" s="33">
        <f>MOD($Y72+VLOOKUP(AB$1,myLookup,offset_qrtrs_per_circle,FALSE)*VLOOKUP($G72,myLookup,leds_per_ring_qrtr,FALSE),VLOOKUP($G72,myLookup,leds_per_ring,FALSE))</f>
        <v>4</v>
      </c>
      <c r="AC72" s="33">
        <f>MOD($Y72+VLOOKUP(AC$1,myLookup,offset_qrtrs_per_circle,FALSE)*VLOOKUP($G72,myLookup,leds_per_ring_qrtr,FALSE),VLOOKUP($G72,myLookup,leds_per_ring,FALSE))</f>
        <v>8</v>
      </c>
    </row>
    <row r="73" spans="7:29" x14ac:dyDescent="0.2">
      <c r="G73" s="34">
        <v>2</v>
      </c>
      <c r="H73" s="34">
        <v>69</v>
      </c>
      <c r="I73" s="37">
        <v>69</v>
      </c>
      <c r="J73" s="33">
        <v>57</v>
      </c>
      <c r="M73" s="33">
        <f t="shared" si="7"/>
        <v>56</v>
      </c>
      <c r="N73" s="33">
        <f>IF(H73&lt;32,H73,IF(H73&lt;56,H73-32,IF(H73&lt;72,H73-56,IF(H73&lt;84,H73-72,IF(H73&lt;92,H73-84,0)))))</f>
        <v>13</v>
      </c>
      <c r="P73" s="33" t="b">
        <f>EXACT(T73,I73)</f>
        <v>1</v>
      </c>
      <c r="Q73" s="33" t="b">
        <f>EXACT(U73,J73)</f>
        <v>1</v>
      </c>
      <c r="T73" s="37">
        <f t="shared" si="8"/>
        <v>69</v>
      </c>
      <c r="U73" s="33">
        <f t="shared" si="9"/>
        <v>57</v>
      </c>
      <c r="V73" s="33">
        <f t="shared" si="5"/>
        <v>61</v>
      </c>
      <c r="W73" s="33">
        <f t="shared" si="6"/>
        <v>65</v>
      </c>
      <c r="X73" s="33"/>
      <c r="Y73" s="33">
        <f>IF(VLOOKUP(G73,myLookup,direc_per_ring,FALSE)&gt;0,N73,VLOOKUP(G73,myLookup,leds_per_ring,FALSE)-N73-1)</f>
        <v>13</v>
      </c>
      <c r="Z73" s="33">
        <f>MOD($Y73+VLOOKUP(Z$1,myLookup,offset_qrtrs_per_circle,FALSE)*VLOOKUP($G73,myLookup,leds_per_ring_qrtr,FALSE),VLOOKUP($G73,myLookup,leds_per_ring,FALSE))</f>
        <v>13</v>
      </c>
      <c r="AA73" s="33">
        <f>MOD($Y73+VLOOKUP(AA$1,myLookup,offset_qrtrs_per_circle,FALSE)*VLOOKUP($G73,myLookup,leds_per_ring_qrtr,FALSE),VLOOKUP($G73,myLookup,leds_per_ring,FALSE))</f>
        <v>1</v>
      </c>
      <c r="AB73" s="33">
        <f>MOD($Y73+VLOOKUP(AB$1,myLookup,offset_qrtrs_per_circle,FALSE)*VLOOKUP($G73,myLookup,leds_per_ring_qrtr,FALSE),VLOOKUP($G73,myLookup,leds_per_ring,FALSE))</f>
        <v>5</v>
      </c>
      <c r="AC73" s="33">
        <f>MOD($Y73+VLOOKUP(AC$1,myLookup,offset_qrtrs_per_circle,FALSE)*VLOOKUP($G73,myLookup,leds_per_ring_qrtr,FALSE),VLOOKUP($G73,myLookup,leds_per_ring,FALSE))</f>
        <v>9</v>
      </c>
    </row>
    <row r="74" spans="7:29" x14ac:dyDescent="0.2">
      <c r="G74" s="34">
        <v>2</v>
      </c>
      <c r="H74" s="34">
        <v>70</v>
      </c>
      <c r="I74" s="37">
        <v>70</v>
      </c>
      <c r="J74" s="33">
        <v>58</v>
      </c>
      <c r="M74" s="33">
        <f t="shared" si="7"/>
        <v>56</v>
      </c>
      <c r="N74" s="33">
        <f>IF(H74&lt;32,H74,IF(H74&lt;56,H74-32,IF(H74&lt;72,H74-56,IF(H74&lt;84,H74-72,IF(H74&lt;92,H74-84,0)))))</f>
        <v>14</v>
      </c>
      <c r="P74" s="33" t="b">
        <f>EXACT(T74,I74)</f>
        <v>1</v>
      </c>
      <c r="Q74" s="33" t="b">
        <f>EXACT(U74,J74)</f>
        <v>1</v>
      </c>
      <c r="T74" s="37">
        <f t="shared" si="8"/>
        <v>70</v>
      </c>
      <c r="U74" s="33">
        <f t="shared" si="9"/>
        <v>58</v>
      </c>
      <c r="V74" s="33">
        <f t="shared" si="5"/>
        <v>62</v>
      </c>
      <c r="W74" s="33">
        <f t="shared" si="6"/>
        <v>66</v>
      </c>
      <c r="X74" s="33"/>
      <c r="Y74" s="33">
        <f>IF(VLOOKUP(G74,myLookup,direc_per_ring,FALSE)&gt;0,N74,VLOOKUP(G74,myLookup,leds_per_ring,FALSE)-N74-1)</f>
        <v>14</v>
      </c>
      <c r="Z74" s="33">
        <f>MOD($Y74+VLOOKUP(Z$1,myLookup,offset_qrtrs_per_circle,FALSE)*VLOOKUP($G74,myLookup,leds_per_ring_qrtr,FALSE),VLOOKUP($G74,myLookup,leds_per_ring,FALSE))</f>
        <v>14</v>
      </c>
      <c r="AA74" s="33">
        <f>MOD($Y74+VLOOKUP(AA$1,myLookup,offset_qrtrs_per_circle,FALSE)*VLOOKUP($G74,myLookup,leds_per_ring_qrtr,FALSE),VLOOKUP($G74,myLookup,leds_per_ring,FALSE))</f>
        <v>2</v>
      </c>
      <c r="AB74" s="33">
        <f>MOD($Y74+VLOOKUP(AB$1,myLookup,offset_qrtrs_per_circle,FALSE)*VLOOKUP($G74,myLookup,leds_per_ring_qrtr,FALSE),VLOOKUP($G74,myLookup,leds_per_ring,FALSE))</f>
        <v>6</v>
      </c>
      <c r="AC74" s="33">
        <f>MOD($Y74+VLOOKUP(AC$1,myLookup,offset_qrtrs_per_circle,FALSE)*VLOOKUP($G74,myLookup,leds_per_ring_qrtr,FALSE),VLOOKUP($G74,myLookup,leds_per_ring,FALSE))</f>
        <v>10</v>
      </c>
    </row>
    <row r="75" spans="7:29" x14ac:dyDescent="0.2">
      <c r="G75" s="34">
        <v>2</v>
      </c>
      <c r="H75" s="34">
        <v>71</v>
      </c>
      <c r="I75" s="37">
        <v>71</v>
      </c>
      <c r="J75" s="33">
        <v>59</v>
      </c>
      <c r="M75" s="33">
        <f t="shared" si="7"/>
        <v>56</v>
      </c>
      <c r="N75" s="33">
        <f>IF(H75&lt;32,H75,IF(H75&lt;56,H75-32,IF(H75&lt;72,H75-56,IF(H75&lt;84,H75-72,IF(H75&lt;92,H75-84,0)))))</f>
        <v>15</v>
      </c>
      <c r="P75" s="33" t="b">
        <f>EXACT(T75,I75)</f>
        <v>1</v>
      </c>
      <c r="Q75" s="33" t="b">
        <f>EXACT(U75,J75)</f>
        <v>1</v>
      </c>
      <c r="T75" s="37">
        <f t="shared" si="8"/>
        <v>71</v>
      </c>
      <c r="U75" s="33">
        <f t="shared" si="9"/>
        <v>59</v>
      </c>
      <c r="V75" s="33">
        <f t="shared" si="5"/>
        <v>63</v>
      </c>
      <c r="W75" s="33">
        <f t="shared" si="6"/>
        <v>67</v>
      </c>
      <c r="X75" s="33"/>
      <c r="Y75" s="33">
        <f>IF(VLOOKUP(G75,myLookup,direc_per_ring,FALSE)&gt;0,N75,VLOOKUP(G75,myLookup,leds_per_ring,FALSE)-N75-1)</f>
        <v>15</v>
      </c>
      <c r="Z75" s="33">
        <f>MOD($Y75+VLOOKUP(Z$1,myLookup,offset_qrtrs_per_circle,FALSE)*VLOOKUP($G75,myLookup,leds_per_ring_qrtr,FALSE),VLOOKUP($G75,myLookup,leds_per_ring,FALSE))</f>
        <v>15</v>
      </c>
      <c r="AA75" s="33">
        <f>MOD($Y75+VLOOKUP(AA$1,myLookup,offset_qrtrs_per_circle,FALSE)*VLOOKUP($G75,myLookup,leds_per_ring_qrtr,FALSE),VLOOKUP($G75,myLookup,leds_per_ring,FALSE))</f>
        <v>3</v>
      </c>
      <c r="AB75" s="33">
        <f>MOD($Y75+VLOOKUP(AB$1,myLookup,offset_qrtrs_per_circle,FALSE)*VLOOKUP($G75,myLookup,leds_per_ring_qrtr,FALSE),VLOOKUP($G75,myLookup,leds_per_ring,FALSE))</f>
        <v>7</v>
      </c>
      <c r="AC75" s="33">
        <f>MOD($Y75+VLOOKUP(AC$1,myLookup,offset_qrtrs_per_circle,FALSE)*VLOOKUP($G75,myLookup,leds_per_ring_qrtr,FALSE),VLOOKUP($G75,myLookup,leds_per_ring,FALSE))</f>
        <v>11</v>
      </c>
    </row>
    <row r="76" spans="7:29" x14ac:dyDescent="0.2">
      <c r="G76" s="34">
        <v>3</v>
      </c>
      <c r="H76" s="34">
        <v>72</v>
      </c>
      <c r="I76" s="37">
        <v>83</v>
      </c>
      <c r="J76" s="33">
        <v>80</v>
      </c>
      <c r="M76" s="33">
        <f t="shared" si="7"/>
        <v>72</v>
      </c>
      <c r="N76" s="33">
        <f>IF(H76&lt;32,H76,IF(H76&lt;56,H76-32,IF(H76&lt;72,H76-56,IF(H76&lt;84,H76-72,IF(H76&lt;92,H76-84,0)))))</f>
        <v>0</v>
      </c>
      <c r="P76" s="33" t="b">
        <f>EXACT(T76,I76)</f>
        <v>1</v>
      </c>
      <c r="Q76" s="33" t="b">
        <f>EXACT(U76,J76)</f>
        <v>0</v>
      </c>
      <c r="T76" s="37">
        <f t="shared" si="8"/>
        <v>83</v>
      </c>
      <c r="U76" s="33">
        <f t="shared" si="9"/>
        <v>74</v>
      </c>
      <c r="V76" s="33">
        <f t="shared" si="5"/>
        <v>77</v>
      </c>
      <c r="W76" s="33">
        <f t="shared" si="6"/>
        <v>80</v>
      </c>
      <c r="X76" s="33"/>
      <c r="Y76" s="33">
        <f>IF(VLOOKUP(G76,myLookup,direc_per_ring,FALSE)&gt;0,N76,VLOOKUP(G76,myLookup,leds_per_ring,FALSE)-N76-1)</f>
        <v>11</v>
      </c>
      <c r="Z76" s="33">
        <f>MOD($Y76+VLOOKUP(Z$1,myLookup,offset_qrtrs_per_circle,FALSE)*VLOOKUP($G76,myLookup,leds_per_ring_qrtr,FALSE),VLOOKUP($G76,myLookup,leds_per_ring,FALSE))</f>
        <v>11</v>
      </c>
      <c r="AA76" s="33">
        <f>MOD($Y76+VLOOKUP(AA$1,myLookup,offset_qrtrs_per_circle,FALSE)*VLOOKUP($G76,myLookup,leds_per_ring_qrtr,FALSE),VLOOKUP($G76,myLookup,leds_per_ring,FALSE))</f>
        <v>2</v>
      </c>
      <c r="AB76" s="33">
        <f>MOD($Y76+VLOOKUP(AB$1,myLookup,offset_qrtrs_per_circle,FALSE)*VLOOKUP($G76,myLookup,leds_per_ring_qrtr,FALSE),VLOOKUP($G76,myLookup,leds_per_ring,FALSE))</f>
        <v>5</v>
      </c>
      <c r="AC76" s="33">
        <f>MOD($Y76+VLOOKUP(AC$1,myLookup,offset_qrtrs_per_circle,FALSE)*VLOOKUP($G76,myLookup,leds_per_ring_qrtr,FALSE),VLOOKUP($G76,myLookup,leds_per_ring,FALSE))</f>
        <v>8</v>
      </c>
    </row>
    <row r="77" spans="7:29" x14ac:dyDescent="0.2">
      <c r="G77" s="34">
        <v>3</v>
      </c>
      <c r="H77" s="34">
        <v>73</v>
      </c>
      <c r="I77" s="37">
        <v>82</v>
      </c>
      <c r="J77" s="33">
        <v>79</v>
      </c>
      <c r="M77" s="33">
        <f t="shared" si="7"/>
        <v>72</v>
      </c>
      <c r="N77" s="33">
        <f>IF(H77&lt;32,H77,IF(H77&lt;56,H77-32,IF(H77&lt;72,H77-56,IF(H77&lt;84,H77-72,IF(H77&lt;92,H77-84,0)))))</f>
        <v>1</v>
      </c>
      <c r="P77" s="33" t="b">
        <f>EXACT(T77,I77)</f>
        <v>1</v>
      </c>
      <c r="Q77" s="33" t="b">
        <f>EXACT(U77,J77)</f>
        <v>0</v>
      </c>
      <c r="T77" s="37">
        <f t="shared" si="8"/>
        <v>82</v>
      </c>
      <c r="U77" s="33">
        <f t="shared" si="9"/>
        <v>73</v>
      </c>
      <c r="V77" s="33">
        <f t="shared" si="5"/>
        <v>76</v>
      </c>
      <c r="W77" s="33">
        <f t="shared" si="6"/>
        <v>79</v>
      </c>
      <c r="X77" s="33"/>
      <c r="Y77" s="33">
        <f>IF(VLOOKUP(G77,myLookup,direc_per_ring,FALSE)&gt;0,N77,VLOOKUP(G77,myLookup,leds_per_ring,FALSE)-N77-1)</f>
        <v>10</v>
      </c>
      <c r="Z77" s="33">
        <f>MOD($Y77+VLOOKUP(Z$1,myLookup,offset_qrtrs_per_circle,FALSE)*VLOOKUP($G77,myLookup,leds_per_ring_qrtr,FALSE),VLOOKUP($G77,myLookup,leds_per_ring,FALSE))</f>
        <v>10</v>
      </c>
      <c r="AA77" s="33">
        <f>MOD($Y77+VLOOKUP(AA$1,myLookup,offset_qrtrs_per_circle,FALSE)*VLOOKUP($G77,myLookup,leds_per_ring_qrtr,FALSE),VLOOKUP($G77,myLookup,leds_per_ring,FALSE))</f>
        <v>1</v>
      </c>
      <c r="AB77" s="33">
        <f>MOD($Y77+VLOOKUP(AB$1,myLookup,offset_qrtrs_per_circle,FALSE)*VLOOKUP($G77,myLookup,leds_per_ring_qrtr,FALSE),VLOOKUP($G77,myLookup,leds_per_ring,FALSE))</f>
        <v>4</v>
      </c>
      <c r="AC77" s="33">
        <f>MOD($Y77+VLOOKUP(AC$1,myLookup,offset_qrtrs_per_circle,FALSE)*VLOOKUP($G77,myLookup,leds_per_ring_qrtr,FALSE),VLOOKUP($G77,myLookup,leds_per_ring,FALSE))</f>
        <v>7</v>
      </c>
    </row>
    <row r="78" spans="7:29" x14ac:dyDescent="0.2">
      <c r="G78" s="34">
        <v>3</v>
      </c>
      <c r="H78" s="34">
        <v>74</v>
      </c>
      <c r="I78" s="37">
        <v>81</v>
      </c>
      <c r="J78" s="33">
        <v>78</v>
      </c>
      <c r="M78" s="33">
        <f t="shared" si="7"/>
        <v>72</v>
      </c>
      <c r="N78" s="33">
        <f>IF(H78&lt;32,H78,IF(H78&lt;56,H78-32,IF(H78&lt;72,H78-56,IF(H78&lt;84,H78-72,IF(H78&lt;92,H78-84,0)))))</f>
        <v>2</v>
      </c>
      <c r="P78" s="33" t="b">
        <f>EXACT(T78,I78)</f>
        <v>1</v>
      </c>
      <c r="Q78" s="33" t="b">
        <f>EXACT(U78,J78)</f>
        <v>0</v>
      </c>
      <c r="T78" s="37">
        <f t="shared" si="8"/>
        <v>81</v>
      </c>
      <c r="U78" s="33">
        <f t="shared" si="9"/>
        <v>72</v>
      </c>
      <c r="V78" s="33">
        <f t="shared" si="5"/>
        <v>75</v>
      </c>
      <c r="W78" s="33">
        <f t="shared" si="6"/>
        <v>78</v>
      </c>
      <c r="X78" s="33"/>
      <c r="Y78" s="33">
        <f>IF(VLOOKUP(G78,myLookup,direc_per_ring,FALSE)&gt;0,N78,VLOOKUP(G78,myLookup,leds_per_ring,FALSE)-N78-1)</f>
        <v>9</v>
      </c>
      <c r="Z78" s="33">
        <f>MOD($Y78+VLOOKUP(Z$1,myLookup,offset_qrtrs_per_circle,FALSE)*VLOOKUP($G78,myLookup,leds_per_ring_qrtr,FALSE),VLOOKUP($G78,myLookup,leds_per_ring,FALSE))</f>
        <v>9</v>
      </c>
      <c r="AA78" s="33">
        <f>MOD($Y78+VLOOKUP(AA$1,myLookup,offset_qrtrs_per_circle,FALSE)*VLOOKUP($G78,myLookup,leds_per_ring_qrtr,FALSE),VLOOKUP($G78,myLookup,leds_per_ring,FALSE))</f>
        <v>0</v>
      </c>
      <c r="AB78" s="33">
        <f>MOD($Y78+VLOOKUP(AB$1,myLookup,offset_qrtrs_per_circle,FALSE)*VLOOKUP($G78,myLookup,leds_per_ring_qrtr,FALSE),VLOOKUP($G78,myLookup,leds_per_ring,FALSE))</f>
        <v>3</v>
      </c>
      <c r="AC78" s="33">
        <f>MOD($Y78+VLOOKUP(AC$1,myLookup,offset_qrtrs_per_circle,FALSE)*VLOOKUP($G78,myLookup,leds_per_ring_qrtr,FALSE),VLOOKUP($G78,myLookup,leds_per_ring,FALSE))</f>
        <v>6</v>
      </c>
    </row>
    <row r="79" spans="7:29" x14ac:dyDescent="0.2">
      <c r="G79" s="34">
        <v>3</v>
      </c>
      <c r="H79" s="34">
        <v>75</v>
      </c>
      <c r="I79" s="37">
        <v>80</v>
      </c>
      <c r="J79" s="33">
        <v>77</v>
      </c>
      <c r="M79" s="33">
        <f t="shared" si="7"/>
        <v>72</v>
      </c>
      <c r="N79" s="33">
        <f>IF(H79&lt;32,H79,IF(H79&lt;56,H79-32,IF(H79&lt;72,H79-56,IF(H79&lt;84,H79-72,IF(H79&lt;92,H79-84,0)))))</f>
        <v>3</v>
      </c>
      <c r="P79" s="33" t="b">
        <f>EXACT(T79,I79)</f>
        <v>1</v>
      </c>
      <c r="Q79" s="33" t="b">
        <f>EXACT(U79,J79)</f>
        <v>0</v>
      </c>
      <c r="T79" s="37">
        <f t="shared" si="8"/>
        <v>80</v>
      </c>
      <c r="U79" s="33">
        <f t="shared" si="9"/>
        <v>83</v>
      </c>
      <c r="V79" s="33">
        <f t="shared" si="5"/>
        <v>74</v>
      </c>
      <c r="W79" s="33">
        <f t="shared" si="6"/>
        <v>77</v>
      </c>
      <c r="X79" s="33"/>
      <c r="Y79" s="33">
        <f>IF(VLOOKUP(G79,myLookup,direc_per_ring,FALSE)&gt;0,N79,VLOOKUP(G79,myLookup,leds_per_ring,FALSE)-N79-1)</f>
        <v>8</v>
      </c>
      <c r="Z79" s="33">
        <f>MOD($Y79+VLOOKUP(Z$1,myLookup,offset_qrtrs_per_circle,FALSE)*VLOOKUP($G79,myLookup,leds_per_ring_qrtr,FALSE),VLOOKUP($G79,myLookup,leds_per_ring,FALSE))</f>
        <v>8</v>
      </c>
      <c r="AA79" s="33">
        <f>MOD($Y79+VLOOKUP(AA$1,myLookup,offset_qrtrs_per_circle,FALSE)*VLOOKUP($G79,myLookup,leds_per_ring_qrtr,FALSE),VLOOKUP($G79,myLookup,leds_per_ring,FALSE))</f>
        <v>11</v>
      </c>
      <c r="AB79" s="33">
        <f>MOD($Y79+VLOOKUP(AB$1,myLookup,offset_qrtrs_per_circle,FALSE)*VLOOKUP($G79,myLookup,leds_per_ring_qrtr,FALSE),VLOOKUP($G79,myLookup,leds_per_ring,FALSE))</f>
        <v>2</v>
      </c>
      <c r="AC79" s="33">
        <f>MOD($Y79+VLOOKUP(AC$1,myLookup,offset_qrtrs_per_circle,FALSE)*VLOOKUP($G79,myLookup,leds_per_ring_qrtr,FALSE),VLOOKUP($G79,myLookup,leds_per_ring,FALSE))</f>
        <v>5</v>
      </c>
    </row>
    <row r="80" spans="7:29" x14ac:dyDescent="0.2">
      <c r="G80" s="34">
        <v>3</v>
      </c>
      <c r="H80" s="34">
        <v>76</v>
      </c>
      <c r="I80" s="37">
        <v>79</v>
      </c>
      <c r="J80" s="33">
        <v>76</v>
      </c>
      <c r="M80" s="33">
        <f t="shared" si="7"/>
        <v>72</v>
      </c>
      <c r="N80" s="33">
        <f>IF(H80&lt;32,H80,IF(H80&lt;56,H80-32,IF(H80&lt;72,H80-56,IF(H80&lt;84,H80-72,IF(H80&lt;92,H80-84,0)))))</f>
        <v>4</v>
      </c>
      <c r="P80" s="33" t="b">
        <f>EXACT(T80,I80)</f>
        <v>1</v>
      </c>
      <c r="Q80" s="33" t="b">
        <f>EXACT(U80,J80)</f>
        <v>0</v>
      </c>
      <c r="T80" s="37">
        <f t="shared" si="8"/>
        <v>79</v>
      </c>
      <c r="U80" s="33">
        <f t="shared" si="9"/>
        <v>82</v>
      </c>
      <c r="V80" s="33">
        <f t="shared" si="5"/>
        <v>73</v>
      </c>
      <c r="W80" s="33">
        <f t="shared" si="6"/>
        <v>76</v>
      </c>
      <c r="X80" s="33"/>
      <c r="Y80" s="33">
        <f>IF(VLOOKUP(G80,myLookup,direc_per_ring,FALSE)&gt;0,N80,VLOOKUP(G80,myLookup,leds_per_ring,FALSE)-N80-1)</f>
        <v>7</v>
      </c>
      <c r="Z80" s="33">
        <f>MOD($Y80+VLOOKUP(Z$1,myLookup,offset_qrtrs_per_circle,FALSE)*VLOOKUP($G80,myLookup,leds_per_ring_qrtr,FALSE),VLOOKUP($G80,myLookup,leds_per_ring,FALSE))</f>
        <v>7</v>
      </c>
      <c r="AA80" s="33">
        <f>MOD($Y80+VLOOKUP(AA$1,myLookup,offset_qrtrs_per_circle,FALSE)*VLOOKUP($G80,myLookup,leds_per_ring_qrtr,FALSE),VLOOKUP($G80,myLookup,leds_per_ring,FALSE))</f>
        <v>10</v>
      </c>
      <c r="AB80" s="33">
        <f>MOD($Y80+VLOOKUP(AB$1,myLookup,offset_qrtrs_per_circle,FALSE)*VLOOKUP($G80,myLookup,leds_per_ring_qrtr,FALSE),VLOOKUP($G80,myLookup,leds_per_ring,FALSE))</f>
        <v>1</v>
      </c>
      <c r="AC80" s="33">
        <f>MOD($Y80+VLOOKUP(AC$1,myLookup,offset_qrtrs_per_circle,FALSE)*VLOOKUP($G80,myLookup,leds_per_ring_qrtr,FALSE),VLOOKUP($G80,myLookup,leds_per_ring,FALSE))</f>
        <v>4</v>
      </c>
    </row>
    <row r="81" spans="7:29" x14ac:dyDescent="0.2">
      <c r="G81" s="34">
        <v>3</v>
      </c>
      <c r="H81" s="34">
        <v>77</v>
      </c>
      <c r="I81" s="37">
        <v>78</v>
      </c>
      <c r="J81" s="33">
        <v>75</v>
      </c>
      <c r="M81" s="33">
        <f t="shared" si="7"/>
        <v>72</v>
      </c>
      <c r="N81" s="33">
        <f>IF(H81&lt;32,H81,IF(H81&lt;56,H81-32,IF(H81&lt;72,H81-56,IF(H81&lt;84,H81-72,IF(H81&lt;92,H81-84,0)))))</f>
        <v>5</v>
      </c>
      <c r="P81" s="33" t="b">
        <f>EXACT(T81,I81)</f>
        <v>1</v>
      </c>
      <c r="Q81" s="33" t="b">
        <f>EXACT(U81,J81)</f>
        <v>0</v>
      </c>
      <c r="T81" s="37">
        <f t="shared" si="8"/>
        <v>78</v>
      </c>
      <c r="U81" s="33">
        <f t="shared" si="9"/>
        <v>81</v>
      </c>
      <c r="V81" s="33">
        <f t="shared" si="5"/>
        <v>72</v>
      </c>
      <c r="W81" s="33">
        <f t="shared" si="6"/>
        <v>75</v>
      </c>
      <c r="X81" s="33"/>
      <c r="Y81" s="33">
        <f>IF(VLOOKUP(G81,myLookup,direc_per_ring,FALSE)&gt;0,N81,VLOOKUP(G81,myLookup,leds_per_ring,FALSE)-N81-1)</f>
        <v>6</v>
      </c>
      <c r="Z81" s="33">
        <f>MOD($Y81+VLOOKUP(Z$1,myLookup,offset_qrtrs_per_circle,FALSE)*VLOOKUP($G81,myLookup,leds_per_ring_qrtr,FALSE),VLOOKUP($G81,myLookup,leds_per_ring,FALSE))</f>
        <v>6</v>
      </c>
      <c r="AA81" s="33">
        <f>MOD($Y81+VLOOKUP(AA$1,myLookup,offset_qrtrs_per_circle,FALSE)*VLOOKUP($G81,myLookup,leds_per_ring_qrtr,FALSE),VLOOKUP($G81,myLookup,leds_per_ring,FALSE))</f>
        <v>9</v>
      </c>
      <c r="AB81" s="33">
        <f>MOD($Y81+VLOOKUP(AB$1,myLookup,offset_qrtrs_per_circle,FALSE)*VLOOKUP($G81,myLookup,leds_per_ring_qrtr,FALSE),VLOOKUP($G81,myLookup,leds_per_ring,FALSE))</f>
        <v>0</v>
      </c>
      <c r="AC81" s="33">
        <f>MOD($Y81+VLOOKUP(AC$1,myLookup,offset_qrtrs_per_circle,FALSE)*VLOOKUP($G81,myLookup,leds_per_ring_qrtr,FALSE),VLOOKUP($G81,myLookup,leds_per_ring,FALSE))</f>
        <v>3</v>
      </c>
    </row>
    <row r="82" spans="7:29" x14ac:dyDescent="0.2">
      <c r="G82" s="34">
        <v>3</v>
      </c>
      <c r="H82" s="34">
        <v>78</v>
      </c>
      <c r="I82" s="37">
        <v>77</v>
      </c>
      <c r="J82" s="33">
        <v>74</v>
      </c>
      <c r="M82" s="33">
        <f t="shared" si="7"/>
        <v>72</v>
      </c>
      <c r="N82" s="33">
        <f>IF(H82&lt;32,H82,IF(H82&lt;56,H82-32,IF(H82&lt;72,H82-56,IF(H82&lt;84,H82-72,IF(H82&lt;92,H82-84,0)))))</f>
        <v>6</v>
      </c>
      <c r="P82" s="33" t="b">
        <f>EXACT(T82,I82)</f>
        <v>1</v>
      </c>
      <c r="Q82" s="33" t="b">
        <f>EXACT(U82,J82)</f>
        <v>0</v>
      </c>
      <c r="T82" s="37">
        <f t="shared" si="8"/>
        <v>77</v>
      </c>
      <c r="U82" s="33">
        <f t="shared" si="9"/>
        <v>80</v>
      </c>
      <c r="V82" s="33">
        <f t="shared" si="5"/>
        <v>83</v>
      </c>
      <c r="W82" s="33">
        <f t="shared" si="6"/>
        <v>74</v>
      </c>
      <c r="X82" s="33"/>
      <c r="Y82" s="33">
        <f>IF(VLOOKUP(G82,myLookup,direc_per_ring,FALSE)&gt;0,N82,VLOOKUP(G82,myLookup,leds_per_ring,FALSE)-N82-1)</f>
        <v>5</v>
      </c>
      <c r="Z82" s="33">
        <f>MOD($Y82+VLOOKUP(Z$1,myLookup,offset_qrtrs_per_circle,FALSE)*VLOOKUP($G82,myLookup,leds_per_ring_qrtr,FALSE),VLOOKUP($G82,myLookup,leds_per_ring,FALSE))</f>
        <v>5</v>
      </c>
      <c r="AA82" s="33">
        <f>MOD($Y82+VLOOKUP(AA$1,myLookup,offset_qrtrs_per_circle,FALSE)*VLOOKUP($G82,myLookup,leds_per_ring_qrtr,FALSE),VLOOKUP($G82,myLookup,leds_per_ring,FALSE))</f>
        <v>8</v>
      </c>
      <c r="AB82" s="33">
        <f>MOD($Y82+VLOOKUP(AB$1,myLookup,offset_qrtrs_per_circle,FALSE)*VLOOKUP($G82,myLookup,leds_per_ring_qrtr,FALSE),VLOOKUP($G82,myLookup,leds_per_ring,FALSE))</f>
        <v>11</v>
      </c>
      <c r="AC82" s="33">
        <f>MOD($Y82+VLOOKUP(AC$1,myLookup,offset_qrtrs_per_circle,FALSE)*VLOOKUP($G82,myLookup,leds_per_ring_qrtr,FALSE),VLOOKUP($G82,myLookup,leds_per_ring,FALSE))</f>
        <v>2</v>
      </c>
    </row>
    <row r="83" spans="7:29" x14ac:dyDescent="0.2">
      <c r="G83" s="34">
        <v>3</v>
      </c>
      <c r="H83" s="34">
        <v>79</v>
      </c>
      <c r="I83" s="37">
        <v>76</v>
      </c>
      <c r="J83" s="33">
        <v>73</v>
      </c>
      <c r="M83" s="33">
        <f t="shared" si="7"/>
        <v>72</v>
      </c>
      <c r="N83" s="33">
        <f>IF(H83&lt;32,H83,IF(H83&lt;56,H83-32,IF(H83&lt;72,H83-56,IF(H83&lt;84,H83-72,IF(H83&lt;92,H83-84,0)))))</f>
        <v>7</v>
      </c>
      <c r="P83" s="33" t="b">
        <f>EXACT(T83,I83)</f>
        <v>1</v>
      </c>
      <c r="Q83" s="33" t="b">
        <f>EXACT(U83,J83)</f>
        <v>0</v>
      </c>
      <c r="T83" s="37">
        <f t="shared" si="8"/>
        <v>76</v>
      </c>
      <c r="U83" s="33">
        <f t="shared" si="9"/>
        <v>79</v>
      </c>
      <c r="V83" s="33">
        <f t="shared" si="5"/>
        <v>82</v>
      </c>
      <c r="W83" s="33">
        <f t="shared" si="6"/>
        <v>73</v>
      </c>
      <c r="X83" s="33"/>
      <c r="Y83" s="33">
        <f>IF(VLOOKUP(G83,myLookup,direc_per_ring,FALSE)&gt;0,N83,VLOOKUP(G83,myLookup,leds_per_ring,FALSE)-N83-1)</f>
        <v>4</v>
      </c>
      <c r="Z83" s="33">
        <f>MOD($Y83+VLOOKUP(Z$1,myLookup,offset_qrtrs_per_circle,FALSE)*VLOOKUP($G83,myLookup,leds_per_ring_qrtr,FALSE),VLOOKUP($G83,myLookup,leds_per_ring,FALSE))</f>
        <v>4</v>
      </c>
      <c r="AA83" s="33">
        <f>MOD($Y83+VLOOKUP(AA$1,myLookup,offset_qrtrs_per_circle,FALSE)*VLOOKUP($G83,myLookup,leds_per_ring_qrtr,FALSE),VLOOKUP($G83,myLookup,leds_per_ring,FALSE))</f>
        <v>7</v>
      </c>
      <c r="AB83" s="33">
        <f>MOD($Y83+VLOOKUP(AB$1,myLookup,offset_qrtrs_per_circle,FALSE)*VLOOKUP($G83,myLookup,leds_per_ring_qrtr,FALSE),VLOOKUP($G83,myLookup,leds_per_ring,FALSE))</f>
        <v>10</v>
      </c>
      <c r="AC83" s="33">
        <f>MOD($Y83+VLOOKUP(AC$1,myLookup,offset_qrtrs_per_circle,FALSE)*VLOOKUP($G83,myLookup,leds_per_ring_qrtr,FALSE),VLOOKUP($G83,myLookup,leds_per_ring,FALSE))</f>
        <v>1</v>
      </c>
    </row>
    <row r="84" spans="7:29" x14ac:dyDescent="0.2">
      <c r="G84" s="34">
        <v>3</v>
      </c>
      <c r="H84" s="34">
        <v>80</v>
      </c>
      <c r="I84" s="37">
        <v>75</v>
      </c>
      <c r="J84" s="33">
        <v>72</v>
      </c>
      <c r="M84" s="33">
        <f t="shared" si="7"/>
        <v>72</v>
      </c>
      <c r="N84" s="33">
        <f>IF(H84&lt;32,H84,IF(H84&lt;56,H84-32,IF(H84&lt;72,H84-56,IF(H84&lt;84,H84-72,IF(H84&lt;92,H84-84,0)))))</f>
        <v>8</v>
      </c>
      <c r="P84" s="33" t="b">
        <f>EXACT(T84,I84)</f>
        <v>1</v>
      </c>
      <c r="Q84" s="33" t="b">
        <f>EXACT(U84,J84)</f>
        <v>0</v>
      </c>
      <c r="T84" s="37">
        <f t="shared" si="8"/>
        <v>75</v>
      </c>
      <c r="U84" s="33">
        <f t="shared" si="9"/>
        <v>78</v>
      </c>
      <c r="V84" s="33">
        <f t="shared" si="5"/>
        <v>81</v>
      </c>
      <c r="W84" s="33">
        <f t="shared" si="6"/>
        <v>72</v>
      </c>
      <c r="X84" s="33"/>
      <c r="Y84" s="33">
        <f>IF(VLOOKUP(G84,myLookup,direc_per_ring,FALSE)&gt;0,N84,VLOOKUP(G84,myLookup,leds_per_ring,FALSE)-N84-1)</f>
        <v>3</v>
      </c>
      <c r="Z84" s="33">
        <f>MOD($Y84+VLOOKUP(Z$1,myLookup,offset_qrtrs_per_circle,FALSE)*VLOOKUP($G84,myLookup,leds_per_ring_qrtr,FALSE),VLOOKUP($G84,myLookup,leds_per_ring,FALSE))</f>
        <v>3</v>
      </c>
      <c r="AA84" s="33">
        <f>MOD($Y84+VLOOKUP(AA$1,myLookup,offset_qrtrs_per_circle,FALSE)*VLOOKUP($G84,myLookup,leds_per_ring_qrtr,FALSE),VLOOKUP($G84,myLookup,leds_per_ring,FALSE))</f>
        <v>6</v>
      </c>
      <c r="AB84" s="33">
        <f>MOD($Y84+VLOOKUP(AB$1,myLookup,offset_qrtrs_per_circle,FALSE)*VLOOKUP($G84,myLookup,leds_per_ring_qrtr,FALSE),VLOOKUP($G84,myLookup,leds_per_ring,FALSE))</f>
        <v>9</v>
      </c>
      <c r="AC84" s="33">
        <f>MOD($Y84+VLOOKUP(AC$1,myLookup,offset_qrtrs_per_circle,FALSE)*VLOOKUP($G84,myLookup,leds_per_ring_qrtr,FALSE),VLOOKUP($G84,myLookup,leds_per_ring,FALSE))</f>
        <v>0</v>
      </c>
    </row>
    <row r="85" spans="7:29" x14ac:dyDescent="0.2">
      <c r="G85" s="34">
        <v>3</v>
      </c>
      <c r="H85" s="34">
        <v>81</v>
      </c>
      <c r="I85" s="37">
        <v>74</v>
      </c>
      <c r="J85" s="33">
        <v>83</v>
      </c>
      <c r="M85" s="33">
        <f t="shared" si="7"/>
        <v>72</v>
      </c>
      <c r="N85" s="33">
        <f>IF(H85&lt;32,H85,IF(H85&lt;56,H85-32,IF(H85&lt;72,H85-56,IF(H85&lt;84,H85-72,IF(H85&lt;92,H85-84,0)))))</f>
        <v>9</v>
      </c>
      <c r="P85" s="33" t="b">
        <f>EXACT(T85,I85)</f>
        <v>1</v>
      </c>
      <c r="Q85" s="33" t="b">
        <f>EXACT(U85,J85)</f>
        <v>0</v>
      </c>
      <c r="T85" s="37">
        <f t="shared" si="8"/>
        <v>74</v>
      </c>
      <c r="U85" s="33">
        <f t="shared" si="9"/>
        <v>77</v>
      </c>
      <c r="V85" s="33">
        <f t="shared" si="5"/>
        <v>80</v>
      </c>
      <c r="W85" s="33">
        <f t="shared" si="6"/>
        <v>83</v>
      </c>
      <c r="X85" s="33"/>
      <c r="Y85" s="33">
        <f>IF(VLOOKUP(G85,myLookup,direc_per_ring,FALSE)&gt;0,N85,VLOOKUP(G85,myLookup,leds_per_ring,FALSE)-N85-1)</f>
        <v>2</v>
      </c>
      <c r="Z85" s="33">
        <f>MOD($Y85+VLOOKUP(Z$1,myLookup,offset_qrtrs_per_circle,FALSE)*VLOOKUP($G85,myLookup,leds_per_ring_qrtr,FALSE),VLOOKUP($G85,myLookup,leds_per_ring,FALSE))</f>
        <v>2</v>
      </c>
      <c r="AA85" s="33">
        <f>MOD($Y85+VLOOKUP(AA$1,myLookup,offset_qrtrs_per_circle,FALSE)*VLOOKUP($G85,myLookup,leds_per_ring_qrtr,FALSE),VLOOKUP($G85,myLookup,leds_per_ring,FALSE))</f>
        <v>5</v>
      </c>
      <c r="AB85" s="33">
        <f>MOD($Y85+VLOOKUP(AB$1,myLookup,offset_qrtrs_per_circle,FALSE)*VLOOKUP($G85,myLookup,leds_per_ring_qrtr,FALSE),VLOOKUP($G85,myLookup,leds_per_ring,FALSE))</f>
        <v>8</v>
      </c>
      <c r="AC85" s="33">
        <f>MOD($Y85+VLOOKUP(AC$1,myLookup,offset_qrtrs_per_circle,FALSE)*VLOOKUP($G85,myLookup,leds_per_ring_qrtr,FALSE),VLOOKUP($G85,myLookup,leds_per_ring,FALSE))</f>
        <v>11</v>
      </c>
    </row>
    <row r="86" spans="7:29" x14ac:dyDescent="0.2">
      <c r="G86" s="34">
        <v>3</v>
      </c>
      <c r="H86" s="34">
        <v>82</v>
      </c>
      <c r="I86" s="37">
        <v>73</v>
      </c>
      <c r="J86" s="33">
        <v>82</v>
      </c>
      <c r="M86" s="33">
        <f t="shared" si="7"/>
        <v>72</v>
      </c>
      <c r="N86" s="33">
        <f>IF(H86&lt;32,H86,IF(H86&lt;56,H86-32,IF(H86&lt;72,H86-56,IF(H86&lt;84,H86-72,IF(H86&lt;92,H86-84,0)))))</f>
        <v>10</v>
      </c>
      <c r="P86" s="33" t="b">
        <f>EXACT(T86,I86)</f>
        <v>1</v>
      </c>
      <c r="Q86" s="33" t="b">
        <f>EXACT(U86,J86)</f>
        <v>0</v>
      </c>
      <c r="T86" s="37">
        <f t="shared" si="8"/>
        <v>73</v>
      </c>
      <c r="U86" s="33">
        <f t="shared" si="9"/>
        <v>76</v>
      </c>
      <c r="V86" s="33">
        <f t="shared" si="5"/>
        <v>79</v>
      </c>
      <c r="W86" s="33">
        <f t="shared" si="6"/>
        <v>82</v>
      </c>
      <c r="X86" s="33"/>
      <c r="Y86" s="33">
        <f>IF(VLOOKUP(G86,myLookup,direc_per_ring,FALSE)&gt;0,N86,VLOOKUP(G86,myLookup,leds_per_ring,FALSE)-N86-1)</f>
        <v>1</v>
      </c>
      <c r="Z86" s="33">
        <f>MOD($Y86+VLOOKUP(Z$1,myLookup,offset_qrtrs_per_circle,FALSE)*VLOOKUP($G86,myLookup,leds_per_ring_qrtr,FALSE),VLOOKUP($G86,myLookup,leds_per_ring,FALSE))</f>
        <v>1</v>
      </c>
      <c r="AA86" s="33">
        <f>MOD($Y86+VLOOKUP(AA$1,myLookup,offset_qrtrs_per_circle,FALSE)*VLOOKUP($G86,myLookup,leds_per_ring_qrtr,FALSE),VLOOKUP($G86,myLookup,leds_per_ring,FALSE))</f>
        <v>4</v>
      </c>
      <c r="AB86" s="33">
        <f>MOD($Y86+VLOOKUP(AB$1,myLookup,offset_qrtrs_per_circle,FALSE)*VLOOKUP($G86,myLookup,leds_per_ring_qrtr,FALSE),VLOOKUP($G86,myLookup,leds_per_ring,FALSE))</f>
        <v>7</v>
      </c>
      <c r="AC86" s="33">
        <f>MOD($Y86+VLOOKUP(AC$1,myLookup,offset_qrtrs_per_circle,FALSE)*VLOOKUP($G86,myLookup,leds_per_ring_qrtr,FALSE),VLOOKUP($G86,myLookup,leds_per_ring,FALSE))</f>
        <v>10</v>
      </c>
    </row>
    <row r="87" spans="7:29" x14ac:dyDescent="0.2">
      <c r="G87" s="34">
        <v>3</v>
      </c>
      <c r="H87" s="34">
        <v>83</v>
      </c>
      <c r="I87" s="37">
        <v>72</v>
      </c>
      <c r="J87" s="33">
        <v>81</v>
      </c>
      <c r="M87" s="33">
        <f t="shared" si="7"/>
        <v>72</v>
      </c>
      <c r="N87" s="33">
        <f>IF(H87&lt;32,H87,IF(H87&lt;56,H87-32,IF(H87&lt;72,H87-56,IF(H87&lt;84,H87-72,IF(H87&lt;92,H87-84,0)))))</f>
        <v>11</v>
      </c>
      <c r="P87" s="33" t="b">
        <f>EXACT(T87,I87)</f>
        <v>1</v>
      </c>
      <c r="Q87" s="33" t="b">
        <f>EXACT(U87,J87)</f>
        <v>0</v>
      </c>
      <c r="T87" s="37">
        <f t="shared" si="8"/>
        <v>72</v>
      </c>
      <c r="U87" s="33">
        <f t="shared" si="9"/>
        <v>75</v>
      </c>
      <c r="V87" s="33">
        <f t="shared" si="5"/>
        <v>78</v>
      </c>
      <c r="W87" s="33">
        <f t="shared" si="6"/>
        <v>81</v>
      </c>
      <c r="X87" s="33"/>
      <c r="Y87" s="33">
        <f>IF(VLOOKUP(G87,myLookup,direc_per_ring,FALSE)&gt;0,N87,VLOOKUP(G87,myLookup,leds_per_ring,FALSE)-N87-1)</f>
        <v>0</v>
      </c>
      <c r="Z87" s="33">
        <f>MOD($Y87+VLOOKUP(Z$1,myLookup,offset_qrtrs_per_circle,FALSE)*VLOOKUP($G87,myLookup,leds_per_ring_qrtr,FALSE),VLOOKUP($G87,myLookup,leds_per_ring,FALSE))</f>
        <v>0</v>
      </c>
      <c r="AA87" s="33">
        <f>MOD($Y87+VLOOKUP(AA$1,myLookup,offset_qrtrs_per_circle,FALSE)*VLOOKUP($G87,myLookup,leds_per_ring_qrtr,FALSE),VLOOKUP($G87,myLookup,leds_per_ring,FALSE))</f>
        <v>3</v>
      </c>
      <c r="AB87" s="33">
        <f>MOD($Y87+VLOOKUP(AB$1,myLookup,offset_qrtrs_per_circle,FALSE)*VLOOKUP($G87,myLookup,leds_per_ring_qrtr,FALSE),VLOOKUP($G87,myLookup,leds_per_ring,FALSE))</f>
        <v>6</v>
      </c>
      <c r="AC87" s="33">
        <f>MOD($Y87+VLOOKUP(AC$1,myLookup,offset_qrtrs_per_circle,FALSE)*VLOOKUP($G87,myLookup,leds_per_ring_qrtr,FALSE),VLOOKUP($G87,myLookup,leds_per_ring,FALSE))</f>
        <v>9</v>
      </c>
    </row>
    <row r="88" spans="7:29" x14ac:dyDescent="0.2">
      <c r="G88" s="34">
        <v>4</v>
      </c>
      <c r="H88" s="34">
        <v>84</v>
      </c>
      <c r="I88" s="37">
        <v>84</v>
      </c>
      <c r="J88" s="33">
        <v>86</v>
      </c>
      <c r="M88" s="33">
        <f t="shared" si="7"/>
        <v>84</v>
      </c>
      <c r="N88" s="33">
        <f>IF(H88&lt;32,H88,IF(H88&lt;56,H88-32,IF(H88&lt;72,H88-56,IF(H88&lt;84,H88-72,IF(H88&lt;92,H88-84,0)))))</f>
        <v>0</v>
      </c>
      <c r="P88" s="33" t="b">
        <f>EXACT(T88,I88)</f>
        <v>1</v>
      </c>
      <c r="Q88" s="33" t="b">
        <f>EXACT(U88,J88)</f>
        <v>1</v>
      </c>
      <c r="T88" s="37">
        <f t="shared" si="8"/>
        <v>84</v>
      </c>
      <c r="U88" s="33">
        <f t="shared" si="9"/>
        <v>86</v>
      </c>
      <c r="V88" s="33">
        <f t="shared" si="5"/>
        <v>88</v>
      </c>
      <c r="W88" s="33">
        <f t="shared" si="6"/>
        <v>90</v>
      </c>
      <c r="X88" s="33"/>
      <c r="Y88" s="33">
        <f>IF(VLOOKUP(G88,myLookup,direc_per_ring,FALSE)&gt;0,N88,VLOOKUP(G88,myLookup,leds_per_ring,FALSE)-N88-1)</f>
        <v>0</v>
      </c>
      <c r="Z88" s="33">
        <f>MOD($Y88+VLOOKUP(Z$1,myLookup,offset_qrtrs_per_circle,FALSE)*VLOOKUP($G88,myLookup,leds_per_ring_qrtr,FALSE),VLOOKUP($G88,myLookup,leds_per_ring,FALSE))</f>
        <v>0</v>
      </c>
      <c r="AA88" s="33">
        <f>MOD($Y88+VLOOKUP(AA$1,myLookup,offset_qrtrs_per_circle,FALSE)*VLOOKUP($G88,myLookup,leds_per_ring_qrtr,FALSE),VLOOKUP($G88,myLookup,leds_per_ring,FALSE))</f>
        <v>2</v>
      </c>
      <c r="AB88" s="33">
        <f>MOD($Y88+VLOOKUP(AB$1,myLookup,offset_qrtrs_per_circle,FALSE)*VLOOKUP($G88,myLookup,leds_per_ring_qrtr,FALSE),VLOOKUP($G88,myLookup,leds_per_ring,FALSE))</f>
        <v>4</v>
      </c>
      <c r="AC88" s="33">
        <f>MOD($Y88+VLOOKUP(AC$1,myLookup,offset_qrtrs_per_circle,FALSE)*VLOOKUP($G88,myLookup,leds_per_ring_qrtr,FALSE),VLOOKUP($G88,myLookup,leds_per_ring,FALSE))</f>
        <v>6</v>
      </c>
    </row>
    <row r="89" spans="7:29" x14ac:dyDescent="0.2">
      <c r="G89" s="34">
        <v>4</v>
      </c>
      <c r="H89" s="34">
        <v>85</v>
      </c>
      <c r="I89" s="37">
        <v>85</v>
      </c>
      <c r="J89" s="33">
        <v>87</v>
      </c>
      <c r="M89" s="33">
        <f t="shared" si="7"/>
        <v>84</v>
      </c>
      <c r="N89" s="33">
        <f>IF(H89&lt;32,H89,IF(H89&lt;56,H89-32,IF(H89&lt;72,H89-56,IF(H89&lt;84,H89-72,IF(H89&lt;92,H89-84,0)))))</f>
        <v>1</v>
      </c>
      <c r="P89" s="33" t="b">
        <f>EXACT(T89,I89)</f>
        <v>1</v>
      </c>
      <c r="Q89" s="33" t="b">
        <f>EXACT(U89,J89)</f>
        <v>1</v>
      </c>
      <c r="T89" s="37">
        <f t="shared" si="8"/>
        <v>85</v>
      </c>
      <c r="U89" s="33">
        <f t="shared" si="9"/>
        <v>87</v>
      </c>
      <c r="V89" s="33">
        <f t="shared" si="5"/>
        <v>89</v>
      </c>
      <c r="W89" s="33">
        <f t="shared" si="6"/>
        <v>91</v>
      </c>
      <c r="X89" s="33"/>
      <c r="Y89" s="33">
        <f>IF(VLOOKUP(G89,myLookup,direc_per_ring,FALSE)&gt;0,N89,VLOOKUP(G89,myLookup,leds_per_ring,FALSE)-N89-1)</f>
        <v>1</v>
      </c>
      <c r="Z89" s="33">
        <f>MOD($Y89+VLOOKUP(Z$1,myLookup,offset_qrtrs_per_circle,FALSE)*VLOOKUP($G89,myLookup,leds_per_ring_qrtr,FALSE),VLOOKUP($G89,myLookup,leds_per_ring,FALSE))</f>
        <v>1</v>
      </c>
      <c r="AA89" s="33">
        <f>MOD($Y89+VLOOKUP(AA$1,myLookup,offset_qrtrs_per_circle,FALSE)*VLOOKUP($G89,myLookup,leds_per_ring_qrtr,FALSE),VLOOKUP($G89,myLookup,leds_per_ring,FALSE))</f>
        <v>3</v>
      </c>
      <c r="AB89" s="33">
        <f>MOD($Y89+VLOOKUP(AB$1,myLookup,offset_qrtrs_per_circle,FALSE)*VLOOKUP($G89,myLookup,leds_per_ring_qrtr,FALSE),VLOOKUP($G89,myLookup,leds_per_ring,FALSE))</f>
        <v>5</v>
      </c>
      <c r="AC89" s="33">
        <f>MOD($Y89+VLOOKUP(AC$1,myLookup,offset_qrtrs_per_circle,FALSE)*VLOOKUP($G89,myLookup,leds_per_ring_qrtr,FALSE),VLOOKUP($G89,myLookup,leds_per_ring,FALSE))</f>
        <v>7</v>
      </c>
    </row>
    <row r="90" spans="7:29" x14ac:dyDescent="0.2">
      <c r="G90" s="34">
        <v>4</v>
      </c>
      <c r="H90" s="34">
        <v>86</v>
      </c>
      <c r="I90" s="37">
        <v>86</v>
      </c>
      <c r="J90" s="33">
        <v>88</v>
      </c>
      <c r="M90" s="33">
        <f t="shared" si="7"/>
        <v>84</v>
      </c>
      <c r="N90" s="33">
        <f>IF(H90&lt;32,H90,IF(H90&lt;56,H90-32,IF(H90&lt;72,H90-56,IF(H90&lt;84,H90-72,IF(H90&lt;92,H90-84,0)))))</f>
        <v>2</v>
      </c>
      <c r="P90" s="33" t="b">
        <f>EXACT(T90,I90)</f>
        <v>1</v>
      </c>
      <c r="Q90" s="33" t="b">
        <f>EXACT(U90,J90)</f>
        <v>1</v>
      </c>
      <c r="T90" s="37">
        <f t="shared" si="8"/>
        <v>86</v>
      </c>
      <c r="U90" s="33">
        <f t="shared" si="9"/>
        <v>88</v>
      </c>
      <c r="V90" s="33">
        <f t="shared" si="5"/>
        <v>90</v>
      </c>
      <c r="W90" s="33">
        <f t="shared" si="6"/>
        <v>84</v>
      </c>
      <c r="X90" s="33"/>
      <c r="Y90" s="33">
        <f>IF(VLOOKUP(G90,myLookup,direc_per_ring,FALSE)&gt;0,N90,VLOOKUP(G90,myLookup,leds_per_ring,FALSE)-N90-1)</f>
        <v>2</v>
      </c>
      <c r="Z90" s="33">
        <f>MOD($Y90+VLOOKUP(Z$1,myLookup,offset_qrtrs_per_circle,FALSE)*VLOOKUP($G90,myLookup,leds_per_ring_qrtr,FALSE),VLOOKUP($G90,myLookup,leds_per_ring,FALSE))</f>
        <v>2</v>
      </c>
      <c r="AA90" s="33">
        <f>MOD($Y90+VLOOKUP(AA$1,myLookup,offset_qrtrs_per_circle,FALSE)*VLOOKUP($G90,myLookup,leds_per_ring_qrtr,FALSE),VLOOKUP($G90,myLookup,leds_per_ring,FALSE))</f>
        <v>4</v>
      </c>
      <c r="AB90" s="33">
        <f>MOD($Y90+VLOOKUP(AB$1,myLookup,offset_qrtrs_per_circle,FALSE)*VLOOKUP($G90,myLookup,leds_per_ring_qrtr,FALSE),VLOOKUP($G90,myLookup,leds_per_ring,FALSE))</f>
        <v>6</v>
      </c>
      <c r="AC90" s="33">
        <f>MOD($Y90+VLOOKUP(AC$1,myLookup,offset_qrtrs_per_circle,FALSE)*VLOOKUP($G90,myLookup,leds_per_ring_qrtr,FALSE),VLOOKUP($G90,myLookup,leds_per_ring,FALSE))</f>
        <v>0</v>
      </c>
    </row>
    <row r="91" spans="7:29" x14ac:dyDescent="0.2">
      <c r="G91" s="34">
        <v>4</v>
      </c>
      <c r="H91" s="34">
        <v>87</v>
      </c>
      <c r="I91" s="37">
        <v>87</v>
      </c>
      <c r="J91" s="33">
        <v>89</v>
      </c>
      <c r="M91" s="33">
        <f t="shared" si="7"/>
        <v>84</v>
      </c>
      <c r="N91" s="33">
        <f>IF(H91&lt;32,H91,IF(H91&lt;56,H91-32,IF(H91&lt;72,H91-56,IF(H91&lt;84,H91-72,IF(H91&lt;92,H91-84,0)))))</f>
        <v>3</v>
      </c>
      <c r="P91" s="33" t="b">
        <f>EXACT(T91,I91)</f>
        <v>1</v>
      </c>
      <c r="Q91" s="33" t="b">
        <f>EXACT(U91,J91)</f>
        <v>1</v>
      </c>
      <c r="T91" s="37">
        <f t="shared" si="8"/>
        <v>87</v>
      </c>
      <c r="U91" s="33">
        <f t="shared" si="9"/>
        <v>89</v>
      </c>
      <c r="V91" s="33">
        <f t="shared" si="5"/>
        <v>91</v>
      </c>
      <c r="W91" s="33">
        <f t="shared" si="6"/>
        <v>85</v>
      </c>
      <c r="X91" s="33"/>
      <c r="Y91" s="33">
        <f>IF(VLOOKUP(G91,myLookup,direc_per_ring,FALSE)&gt;0,N91,VLOOKUP(G91,myLookup,leds_per_ring,FALSE)-N91-1)</f>
        <v>3</v>
      </c>
      <c r="Z91" s="33">
        <f>MOD($Y91+VLOOKUP(Z$1,myLookup,offset_qrtrs_per_circle,FALSE)*VLOOKUP($G91,myLookup,leds_per_ring_qrtr,FALSE),VLOOKUP($G91,myLookup,leds_per_ring,FALSE))</f>
        <v>3</v>
      </c>
      <c r="AA91" s="33">
        <f>MOD($Y91+VLOOKUP(AA$1,myLookup,offset_qrtrs_per_circle,FALSE)*VLOOKUP($G91,myLookup,leds_per_ring_qrtr,FALSE),VLOOKUP($G91,myLookup,leds_per_ring,FALSE))</f>
        <v>5</v>
      </c>
      <c r="AB91" s="33">
        <f>MOD($Y91+VLOOKUP(AB$1,myLookup,offset_qrtrs_per_circle,FALSE)*VLOOKUP($G91,myLookup,leds_per_ring_qrtr,FALSE),VLOOKUP($G91,myLookup,leds_per_ring,FALSE))</f>
        <v>7</v>
      </c>
      <c r="AC91" s="33">
        <f>MOD($Y91+VLOOKUP(AC$1,myLookup,offset_qrtrs_per_circle,FALSE)*VLOOKUP($G91,myLookup,leds_per_ring_qrtr,FALSE),VLOOKUP($G91,myLookup,leds_per_ring,FALSE))</f>
        <v>1</v>
      </c>
    </row>
    <row r="92" spans="7:29" x14ac:dyDescent="0.2">
      <c r="G92" s="34">
        <v>4</v>
      </c>
      <c r="H92" s="34">
        <v>88</v>
      </c>
      <c r="I92" s="37">
        <v>88</v>
      </c>
      <c r="J92" s="33">
        <v>90</v>
      </c>
      <c r="M92" s="33">
        <f t="shared" si="7"/>
        <v>84</v>
      </c>
      <c r="N92" s="33">
        <f>IF(H92&lt;32,H92,IF(H92&lt;56,H92-32,IF(H92&lt;72,H92-56,IF(H92&lt;84,H92-72,IF(H92&lt;92,H92-84,0)))))</f>
        <v>4</v>
      </c>
      <c r="P92" s="33" t="b">
        <f>EXACT(T92,I92)</f>
        <v>1</v>
      </c>
      <c r="Q92" s="33" t="b">
        <f>EXACT(U92,J92)</f>
        <v>1</v>
      </c>
      <c r="T92" s="37">
        <f t="shared" si="8"/>
        <v>88</v>
      </c>
      <c r="U92" s="33">
        <f t="shared" si="9"/>
        <v>90</v>
      </c>
      <c r="V92" s="33">
        <f t="shared" si="5"/>
        <v>84</v>
      </c>
      <c r="W92" s="33">
        <f t="shared" si="6"/>
        <v>86</v>
      </c>
      <c r="X92" s="33"/>
      <c r="Y92" s="33">
        <f>IF(VLOOKUP(G92,myLookup,direc_per_ring,FALSE)&gt;0,N92,VLOOKUP(G92,myLookup,leds_per_ring,FALSE)-N92-1)</f>
        <v>4</v>
      </c>
      <c r="Z92" s="33">
        <f>MOD($Y92+VLOOKUP(Z$1,myLookup,offset_qrtrs_per_circle,FALSE)*VLOOKUP($G92,myLookup,leds_per_ring_qrtr,FALSE),VLOOKUP($G92,myLookup,leds_per_ring,FALSE))</f>
        <v>4</v>
      </c>
      <c r="AA92" s="33">
        <f>MOD($Y92+VLOOKUP(AA$1,myLookup,offset_qrtrs_per_circle,FALSE)*VLOOKUP($G92,myLookup,leds_per_ring_qrtr,FALSE),VLOOKUP($G92,myLookup,leds_per_ring,FALSE))</f>
        <v>6</v>
      </c>
      <c r="AB92" s="33">
        <f>MOD($Y92+VLOOKUP(AB$1,myLookup,offset_qrtrs_per_circle,FALSE)*VLOOKUP($G92,myLookup,leds_per_ring_qrtr,FALSE),VLOOKUP($G92,myLookup,leds_per_ring,FALSE))</f>
        <v>0</v>
      </c>
      <c r="AC92" s="33">
        <f>MOD($Y92+VLOOKUP(AC$1,myLookup,offset_qrtrs_per_circle,FALSE)*VLOOKUP($G92,myLookup,leds_per_ring_qrtr,FALSE),VLOOKUP($G92,myLookup,leds_per_ring,FALSE))</f>
        <v>2</v>
      </c>
    </row>
    <row r="93" spans="7:29" x14ac:dyDescent="0.2">
      <c r="G93" s="34">
        <v>4</v>
      </c>
      <c r="H93" s="34">
        <v>89</v>
      </c>
      <c r="I93" s="37">
        <v>89</v>
      </c>
      <c r="J93" s="33">
        <v>91</v>
      </c>
      <c r="M93" s="33">
        <f t="shared" si="7"/>
        <v>84</v>
      </c>
      <c r="N93" s="33">
        <f>IF(H93&lt;32,H93,IF(H93&lt;56,H93-32,IF(H93&lt;72,H93-56,IF(H93&lt;84,H93-72,IF(H93&lt;92,H93-84,0)))))</f>
        <v>5</v>
      </c>
      <c r="P93" s="33" t="b">
        <f>EXACT(T93,I93)</f>
        <v>1</v>
      </c>
      <c r="Q93" s="33" t="b">
        <f>EXACT(U93,J93)</f>
        <v>1</v>
      </c>
      <c r="T93" s="37">
        <f t="shared" si="8"/>
        <v>89</v>
      </c>
      <c r="U93" s="33">
        <f t="shared" si="9"/>
        <v>91</v>
      </c>
      <c r="V93" s="33">
        <f t="shared" si="5"/>
        <v>85</v>
      </c>
      <c r="W93" s="33">
        <f t="shared" si="6"/>
        <v>87</v>
      </c>
      <c r="X93" s="33"/>
      <c r="Y93" s="33">
        <f>IF(VLOOKUP(G93,myLookup,direc_per_ring,FALSE)&gt;0,N93,VLOOKUP(G93,myLookup,leds_per_ring,FALSE)-N93-1)</f>
        <v>5</v>
      </c>
      <c r="Z93" s="33">
        <f>MOD($Y93+VLOOKUP(Z$1,myLookup,offset_qrtrs_per_circle,FALSE)*VLOOKUP($G93,myLookup,leds_per_ring_qrtr,FALSE),VLOOKUP($G93,myLookup,leds_per_ring,FALSE))</f>
        <v>5</v>
      </c>
      <c r="AA93" s="33">
        <f>MOD($Y93+VLOOKUP(AA$1,myLookup,offset_qrtrs_per_circle,FALSE)*VLOOKUP($G93,myLookup,leds_per_ring_qrtr,FALSE),VLOOKUP($G93,myLookup,leds_per_ring,FALSE))</f>
        <v>7</v>
      </c>
      <c r="AB93" s="33">
        <f>MOD($Y93+VLOOKUP(AB$1,myLookup,offset_qrtrs_per_circle,FALSE)*VLOOKUP($G93,myLookup,leds_per_ring_qrtr,FALSE),VLOOKUP($G93,myLookup,leds_per_ring,FALSE))</f>
        <v>1</v>
      </c>
      <c r="AC93" s="33">
        <f>MOD($Y93+VLOOKUP(AC$1,myLookup,offset_qrtrs_per_circle,FALSE)*VLOOKUP($G93,myLookup,leds_per_ring_qrtr,FALSE),VLOOKUP($G93,myLookup,leds_per_ring,FALSE))</f>
        <v>3</v>
      </c>
    </row>
    <row r="94" spans="7:29" x14ac:dyDescent="0.2">
      <c r="G94" s="34">
        <v>4</v>
      </c>
      <c r="H94" s="34">
        <v>90</v>
      </c>
      <c r="I94" s="37">
        <v>90</v>
      </c>
      <c r="J94" s="33">
        <v>84</v>
      </c>
      <c r="M94" s="33">
        <f t="shared" si="7"/>
        <v>84</v>
      </c>
      <c r="N94" s="33">
        <f>IF(H94&lt;32,H94,IF(H94&lt;56,H94-32,IF(H94&lt;72,H94-56,IF(H94&lt;84,H94-72,IF(H94&lt;92,H94-84,0)))))</f>
        <v>6</v>
      </c>
      <c r="P94" s="33" t="b">
        <f>EXACT(T94,I94)</f>
        <v>1</v>
      </c>
      <c r="Q94" s="33" t="b">
        <f>EXACT(U94,J94)</f>
        <v>1</v>
      </c>
      <c r="T94" s="37">
        <f t="shared" si="8"/>
        <v>90</v>
      </c>
      <c r="U94" s="33">
        <f t="shared" si="9"/>
        <v>84</v>
      </c>
      <c r="V94" s="33">
        <f t="shared" si="5"/>
        <v>86</v>
      </c>
      <c r="W94" s="33">
        <f t="shared" si="6"/>
        <v>88</v>
      </c>
      <c r="X94" s="33"/>
      <c r="Y94" s="33">
        <f>IF(VLOOKUP(G94,myLookup,direc_per_ring,FALSE)&gt;0,N94,VLOOKUP(G94,myLookup,leds_per_ring,FALSE)-N94-1)</f>
        <v>6</v>
      </c>
      <c r="Z94" s="33">
        <f>MOD($Y94+VLOOKUP(Z$1,myLookup,offset_qrtrs_per_circle,FALSE)*VLOOKUP($G94,myLookup,leds_per_ring_qrtr,FALSE),VLOOKUP($G94,myLookup,leds_per_ring,FALSE))</f>
        <v>6</v>
      </c>
      <c r="AA94" s="33">
        <f>MOD($Y94+VLOOKUP(AA$1,myLookup,offset_qrtrs_per_circle,FALSE)*VLOOKUP($G94,myLookup,leds_per_ring_qrtr,FALSE),VLOOKUP($G94,myLookup,leds_per_ring,FALSE))</f>
        <v>0</v>
      </c>
      <c r="AB94" s="33">
        <f>MOD($Y94+VLOOKUP(AB$1,myLookup,offset_qrtrs_per_circle,FALSE)*VLOOKUP($G94,myLookup,leds_per_ring_qrtr,FALSE),VLOOKUP($G94,myLookup,leds_per_ring,FALSE))</f>
        <v>2</v>
      </c>
      <c r="AC94" s="33">
        <f>MOD($Y94+VLOOKUP(AC$1,myLookup,offset_qrtrs_per_circle,FALSE)*VLOOKUP($G94,myLookup,leds_per_ring_qrtr,FALSE),VLOOKUP($G94,myLookup,leds_per_ring,FALSE))</f>
        <v>4</v>
      </c>
    </row>
    <row r="95" spans="7:29" x14ac:dyDescent="0.2">
      <c r="G95" s="34">
        <v>4</v>
      </c>
      <c r="H95" s="34">
        <v>91</v>
      </c>
      <c r="I95" s="37">
        <v>91</v>
      </c>
      <c r="J95" s="33">
        <v>85</v>
      </c>
      <c r="M95" s="33">
        <f t="shared" si="7"/>
        <v>84</v>
      </c>
      <c r="N95" s="33">
        <f>IF(H95&lt;32,H95,IF(H95&lt;56,H95-32,IF(H95&lt;72,H95-56,IF(H95&lt;84,H95-72,IF(H95&lt;92,H95-84,0)))))</f>
        <v>7</v>
      </c>
      <c r="P95" s="33" t="b">
        <f>EXACT(T95,I95)</f>
        <v>1</v>
      </c>
      <c r="Q95" s="33" t="b">
        <f>EXACT(U95,J95)</f>
        <v>1</v>
      </c>
      <c r="T95" s="37">
        <f t="shared" si="8"/>
        <v>91</v>
      </c>
      <c r="U95" s="33">
        <f t="shared" si="9"/>
        <v>85</v>
      </c>
      <c r="V95" s="33">
        <f t="shared" si="5"/>
        <v>87</v>
      </c>
      <c r="W95" s="33">
        <f t="shared" si="6"/>
        <v>89</v>
      </c>
      <c r="X95" s="33"/>
      <c r="Y95" s="33">
        <f>IF(VLOOKUP(G95,myLookup,direc_per_ring,FALSE)&gt;0,N95,VLOOKUP(G95,myLookup,leds_per_ring,FALSE)-N95-1)</f>
        <v>7</v>
      </c>
      <c r="Z95" s="33">
        <f>MOD($Y95+VLOOKUP(Z$1,myLookup,offset_qrtrs_per_circle,FALSE)*VLOOKUP($G95,myLookup,leds_per_ring_qrtr,FALSE),VLOOKUP($G95,myLookup,leds_per_ring,FALSE))</f>
        <v>7</v>
      </c>
      <c r="AA95" s="33">
        <f>MOD($Y95+VLOOKUP(AA$1,myLookup,offset_qrtrs_per_circle,FALSE)*VLOOKUP($G95,myLookup,leds_per_ring_qrtr,FALSE),VLOOKUP($G95,myLookup,leds_per_ring,FALSE))</f>
        <v>1</v>
      </c>
      <c r="AB95" s="33">
        <f>MOD($Y95+VLOOKUP(AB$1,myLookup,offset_qrtrs_per_circle,FALSE)*VLOOKUP($G95,myLookup,leds_per_ring_qrtr,FALSE),VLOOKUP($G95,myLookup,leds_per_ring,FALSE))</f>
        <v>3</v>
      </c>
      <c r="AC95" s="33">
        <f>MOD($Y95+VLOOKUP(AC$1,myLookup,offset_qrtrs_per_circle,FALSE)*VLOOKUP($G95,myLookup,leds_per_ring_qrtr,FALSE),VLOOKUP($G95,myLookup,leds_per_ring,FALSE))</f>
        <v>5</v>
      </c>
    </row>
    <row r="96" spans="7:29" x14ac:dyDescent="0.2">
      <c r="G96" s="34">
        <v>5</v>
      </c>
      <c r="H96" s="34">
        <v>92</v>
      </c>
      <c r="I96" s="37">
        <v>92</v>
      </c>
      <c r="J96" s="33">
        <v>92</v>
      </c>
      <c r="M96" s="33">
        <f t="shared" si="7"/>
        <v>92</v>
      </c>
      <c r="N96" s="33">
        <f>IF(H96&lt;32,H96,IF(H96&lt;56,H96-32,IF(H96&lt;72,H96-56,IF(H96&lt;84,H96-72,IF(H96&lt;92,H96-84,0)))))</f>
        <v>0</v>
      </c>
      <c r="P96" s="33" t="b">
        <f>EXACT(T96,I96)</f>
        <v>1</v>
      </c>
      <c r="Q96" s="33" t="b">
        <f>EXACT(U96,J96)</f>
        <v>1</v>
      </c>
      <c r="T96" s="37">
        <f t="shared" si="8"/>
        <v>92</v>
      </c>
      <c r="U96" s="33">
        <f t="shared" si="9"/>
        <v>92</v>
      </c>
      <c r="V96" s="33">
        <f t="shared" si="5"/>
        <v>92</v>
      </c>
      <c r="W96" s="33">
        <f t="shared" si="6"/>
        <v>92</v>
      </c>
      <c r="X96" s="33"/>
      <c r="Y96" s="33">
        <f>IF(VLOOKUP(G96,myLookup,direc_per_ring,FALSE)&gt;0,N96,VLOOKUP(G96,myLookup,leds_per_ring,FALSE)-N96-1)</f>
        <v>0</v>
      </c>
      <c r="Z96" s="33">
        <f>MOD($Y96+VLOOKUP(Z$1,myLookup,offset_qrtrs_per_circle,FALSE)*VLOOKUP($G96,myLookup,leds_per_ring_qrtr,FALSE),VLOOKUP($G96,myLookup,leds_per_ring,FALSE))</f>
        <v>0</v>
      </c>
      <c r="AA96" s="33">
        <f>MOD($Y96+VLOOKUP(AA$1,myLookup,offset_qrtrs_per_circle,FALSE)*VLOOKUP($G96,myLookup,leds_per_ring_qrtr,FALSE),VLOOKUP($G96,myLookup,leds_per_ring,FALSE))</f>
        <v>0</v>
      </c>
      <c r="AB96" s="33">
        <f>MOD($Y96+VLOOKUP(AB$1,myLookup,offset_qrtrs_per_circle,FALSE)*VLOOKUP($G96,myLookup,leds_per_ring_qrtr,FALSE),VLOOKUP($G96,myLookup,leds_per_ring,FALSE))</f>
        <v>0</v>
      </c>
      <c r="AC96" s="33">
        <f>MOD($Y96+VLOOKUP(AC$1,myLookup,offset_qrtrs_per_circle,FALSE)*VLOOKUP($G96,myLookup,leds_per_ring_qrtr,FALSE),VLOOKUP($G96,myLookup,leds_per_ring,FALSE))</f>
        <v>0</v>
      </c>
    </row>
  </sheetData>
  <autoFilter ref="G3:AC96"/>
  <mergeCells count="2">
    <mergeCell ref="Z2:AC2"/>
    <mergeCell ref="T2:W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6"/>
  <sheetViews>
    <sheetView tabSelected="1" workbookViewId="0">
      <selection activeCell="A2" sqref="A2:A17"/>
    </sheetView>
  </sheetViews>
  <sheetFormatPr baseColWidth="10" defaultRowHeight="15" x14ac:dyDescent="0.2"/>
  <cols>
    <col min="1" max="4" width="3.83203125" customWidth="1"/>
    <col min="5" max="5" width="6" customWidth="1"/>
    <col min="6" max="9" width="3.83203125" customWidth="1"/>
  </cols>
  <sheetData>
    <row r="2" spans="1:9" x14ac:dyDescent="0.2">
      <c r="A2" s="35" t="s">
        <v>151</v>
      </c>
      <c r="B2" s="35" t="s">
        <v>152</v>
      </c>
      <c r="C2" s="35" t="s">
        <v>153</v>
      </c>
      <c r="D2" s="35" t="s">
        <v>154</v>
      </c>
      <c r="E2" s="35"/>
      <c r="F2" s="35">
        <v>2</v>
      </c>
      <c r="G2" s="35">
        <v>0</v>
      </c>
      <c r="H2" s="35">
        <v>1</v>
      </c>
      <c r="I2" s="35">
        <v>8</v>
      </c>
    </row>
    <row r="3" spans="1:9" x14ac:dyDescent="0.2">
      <c r="A3">
        <v>32</v>
      </c>
      <c r="B3">
        <v>35</v>
      </c>
      <c r="C3">
        <v>34</v>
      </c>
      <c r="D3">
        <v>32</v>
      </c>
      <c r="F3">
        <v>32</v>
      </c>
      <c r="G3">
        <v>32</v>
      </c>
      <c r="H3">
        <v>32</v>
      </c>
      <c r="I3">
        <v>32</v>
      </c>
    </row>
    <row r="4" spans="1:9" x14ac:dyDescent="0.2">
      <c r="A4">
        <v>33</v>
      </c>
      <c r="B4">
        <v>44</v>
      </c>
      <c r="C4">
        <v>42</v>
      </c>
      <c r="D4">
        <v>33</v>
      </c>
      <c r="F4">
        <v>33</v>
      </c>
      <c r="G4">
        <v>33</v>
      </c>
      <c r="H4">
        <v>41</v>
      </c>
      <c r="I4">
        <v>33</v>
      </c>
    </row>
    <row r="5" spans="1:9" x14ac:dyDescent="0.2">
      <c r="A5">
        <v>34</v>
      </c>
      <c r="B5">
        <v>53</v>
      </c>
      <c r="C5">
        <v>46</v>
      </c>
      <c r="D5">
        <v>34</v>
      </c>
      <c r="F5">
        <v>34</v>
      </c>
      <c r="G5">
        <v>34</v>
      </c>
      <c r="H5">
        <v>47</v>
      </c>
      <c r="I5">
        <v>34</v>
      </c>
    </row>
    <row r="6" spans="1:9" x14ac:dyDescent="0.2">
      <c r="A6">
        <v>46</v>
      </c>
      <c r="B6">
        <v>56</v>
      </c>
      <c r="C6">
        <v>54</v>
      </c>
      <c r="D6">
        <v>42</v>
      </c>
      <c r="F6">
        <v>35</v>
      </c>
      <c r="G6">
        <v>35</v>
      </c>
      <c r="H6">
        <v>53</v>
      </c>
      <c r="I6">
        <v>42</v>
      </c>
    </row>
    <row r="7" spans="1:9" x14ac:dyDescent="0.2">
      <c r="A7">
        <v>54</v>
      </c>
      <c r="B7">
        <v>57</v>
      </c>
      <c r="C7">
        <v>58</v>
      </c>
      <c r="D7">
        <v>43</v>
      </c>
      <c r="F7">
        <v>41</v>
      </c>
      <c r="G7">
        <v>36</v>
      </c>
      <c r="H7">
        <v>54</v>
      </c>
      <c r="I7">
        <v>43</v>
      </c>
    </row>
    <row r="8" spans="1:9" x14ac:dyDescent="0.2">
      <c r="A8">
        <v>55</v>
      </c>
      <c r="B8">
        <v>64</v>
      </c>
      <c r="C8">
        <v>62</v>
      </c>
      <c r="D8">
        <v>44</v>
      </c>
      <c r="F8">
        <v>47</v>
      </c>
      <c r="G8">
        <v>37</v>
      </c>
      <c r="H8">
        <v>55</v>
      </c>
      <c r="I8">
        <v>44</v>
      </c>
    </row>
    <row r="9" spans="1:9" x14ac:dyDescent="0.2">
      <c r="A9">
        <v>58</v>
      </c>
      <c r="B9">
        <v>71</v>
      </c>
      <c r="C9">
        <v>66</v>
      </c>
      <c r="D9">
        <v>45</v>
      </c>
      <c r="F9">
        <v>53</v>
      </c>
      <c r="G9">
        <v>38</v>
      </c>
      <c r="H9">
        <v>56</v>
      </c>
      <c r="I9">
        <v>45</v>
      </c>
    </row>
    <row r="10" spans="1:9" x14ac:dyDescent="0.2">
      <c r="A10">
        <v>66</v>
      </c>
      <c r="B10">
        <v>72</v>
      </c>
      <c r="C10">
        <v>70</v>
      </c>
      <c r="D10">
        <v>46</v>
      </c>
      <c r="F10">
        <v>54</v>
      </c>
      <c r="G10">
        <v>39</v>
      </c>
      <c r="H10">
        <v>63</v>
      </c>
      <c r="I10">
        <v>46</v>
      </c>
    </row>
    <row r="11" spans="1:9" x14ac:dyDescent="0.2">
      <c r="A11">
        <v>70</v>
      </c>
      <c r="B11">
        <v>78</v>
      </c>
      <c r="C11">
        <v>74</v>
      </c>
      <c r="D11">
        <v>54</v>
      </c>
      <c r="F11">
        <v>55</v>
      </c>
      <c r="G11">
        <v>40</v>
      </c>
      <c r="H11">
        <v>64</v>
      </c>
      <c r="I11">
        <v>54</v>
      </c>
    </row>
    <row r="12" spans="1:9" x14ac:dyDescent="0.2">
      <c r="A12">
        <v>74</v>
      </c>
      <c r="B12">
        <v>84</v>
      </c>
      <c r="C12">
        <v>75</v>
      </c>
      <c r="D12">
        <v>55</v>
      </c>
      <c r="F12">
        <v>58</v>
      </c>
      <c r="G12">
        <v>41</v>
      </c>
      <c r="H12">
        <v>65</v>
      </c>
      <c r="I12">
        <v>55</v>
      </c>
    </row>
    <row r="13" spans="1:9" x14ac:dyDescent="0.2">
      <c r="A13">
        <v>80</v>
      </c>
      <c r="B13">
        <v>88</v>
      </c>
      <c r="C13">
        <v>76</v>
      </c>
      <c r="D13">
        <v>62</v>
      </c>
      <c r="F13">
        <v>63</v>
      </c>
      <c r="G13">
        <v>42</v>
      </c>
      <c r="H13">
        <v>72</v>
      </c>
      <c r="I13">
        <v>58</v>
      </c>
    </row>
    <row r="14" spans="1:9" x14ac:dyDescent="0.2">
      <c r="A14">
        <v>81</v>
      </c>
      <c r="B14">
        <v>92</v>
      </c>
      <c r="C14">
        <v>80</v>
      </c>
      <c r="D14">
        <v>70</v>
      </c>
      <c r="F14">
        <v>64</v>
      </c>
      <c r="G14">
        <v>43</v>
      </c>
      <c r="H14">
        <v>78</v>
      </c>
      <c r="I14">
        <v>62</v>
      </c>
    </row>
    <row r="15" spans="1:9" x14ac:dyDescent="0.2">
      <c r="A15">
        <v>82</v>
      </c>
      <c r="C15">
        <v>81</v>
      </c>
      <c r="D15">
        <v>76</v>
      </c>
      <c r="F15">
        <v>65</v>
      </c>
      <c r="G15">
        <v>44</v>
      </c>
      <c r="H15">
        <v>84</v>
      </c>
      <c r="I15">
        <v>66</v>
      </c>
    </row>
    <row r="16" spans="1:9" x14ac:dyDescent="0.2">
      <c r="A16">
        <v>85</v>
      </c>
      <c r="C16">
        <v>82</v>
      </c>
      <c r="D16">
        <v>82</v>
      </c>
      <c r="F16">
        <v>66</v>
      </c>
      <c r="G16">
        <v>45</v>
      </c>
      <c r="H16">
        <v>88</v>
      </c>
      <c r="I16">
        <v>74</v>
      </c>
    </row>
    <row r="17" spans="1:9" x14ac:dyDescent="0.2">
      <c r="A17">
        <v>92</v>
      </c>
      <c r="C17">
        <v>86</v>
      </c>
      <c r="D17">
        <v>87</v>
      </c>
      <c r="F17">
        <v>85</v>
      </c>
      <c r="G17">
        <v>46</v>
      </c>
      <c r="H17">
        <v>92</v>
      </c>
      <c r="I17">
        <v>76</v>
      </c>
    </row>
    <row r="18" spans="1:9" x14ac:dyDescent="0.2">
      <c r="C18">
        <v>90</v>
      </c>
      <c r="D18">
        <v>91</v>
      </c>
      <c r="F18">
        <v>89</v>
      </c>
      <c r="G18">
        <v>47</v>
      </c>
      <c r="I18">
        <v>80</v>
      </c>
    </row>
    <row r="19" spans="1:9" x14ac:dyDescent="0.2">
      <c r="C19">
        <v>92</v>
      </c>
      <c r="D19">
        <v>92</v>
      </c>
      <c r="F19">
        <v>92</v>
      </c>
      <c r="G19">
        <v>48</v>
      </c>
      <c r="I19">
        <v>82</v>
      </c>
    </row>
    <row r="20" spans="1:9" x14ac:dyDescent="0.2">
      <c r="G20">
        <v>49</v>
      </c>
      <c r="I20">
        <v>85</v>
      </c>
    </row>
    <row r="21" spans="1:9" x14ac:dyDescent="0.2">
      <c r="G21">
        <v>50</v>
      </c>
      <c r="I21">
        <v>87</v>
      </c>
    </row>
    <row r="22" spans="1:9" x14ac:dyDescent="0.2">
      <c r="G22">
        <v>51</v>
      </c>
      <c r="I22">
        <v>89</v>
      </c>
    </row>
    <row r="23" spans="1:9" x14ac:dyDescent="0.2">
      <c r="G23">
        <v>52</v>
      </c>
      <c r="I23">
        <v>91</v>
      </c>
    </row>
    <row r="24" spans="1:9" x14ac:dyDescent="0.2">
      <c r="G24">
        <v>53</v>
      </c>
      <c r="I24">
        <v>92</v>
      </c>
    </row>
    <row r="25" spans="1:9" x14ac:dyDescent="0.2">
      <c r="G25">
        <v>54</v>
      </c>
    </row>
    <row r="26" spans="1:9" x14ac:dyDescent="0.2">
      <c r="G26">
        <v>55</v>
      </c>
    </row>
  </sheetData>
  <sortState ref="A3:A17">
    <sortCondition ref="A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topLeftCell="H48" workbookViewId="0">
      <selection activeCell="I55" sqref="I55"/>
    </sheetView>
  </sheetViews>
  <sheetFormatPr baseColWidth="10" defaultColWidth="8.83203125" defaultRowHeight="15" x14ac:dyDescent="0.2"/>
  <cols>
    <col min="1" max="1" width="23.6640625" bestFit="1" customWidth="1"/>
    <col min="2" max="2" width="13" bestFit="1" customWidth="1"/>
    <col min="3" max="3" width="7.6640625" bestFit="1" customWidth="1"/>
    <col min="4" max="4" width="12.33203125" bestFit="1" customWidth="1"/>
    <col min="5" max="5" width="20.83203125" bestFit="1" customWidth="1"/>
    <col min="6" max="6" width="12.83203125" bestFit="1" customWidth="1"/>
    <col min="7" max="7" width="24.5" bestFit="1" customWidth="1"/>
    <col min="9" max="9" width="121.83203125" bestFit="1" customWidth="1"/>
    <col min="11" max="11" width="18" bestFit="1" customWidth="1"/>
    <col min="12" max="12" width="17.5" bestFit="1" customWidth="1"/>
    <col min="13" max="13" width="20.6640625" bestFit="1" customWidth="1"/>
  </cols>
  <sheetData>
    <row r="1" spans="1:7" x14ac:dyDescent="0.2">
      <c r="A1" s="10" t="s">
        <v>77</v>
      </c>
    </row>
    <row r="2" spans="1:7" ht="17" thickBot="1" x14ac:dyDescent="0.25">
      <c r="A2" s="9" t="s">
        <v>76</v>
      </c>
    </row>
    <row r="3" spans="1:7" ht="17" thickBot="1" x14ac:dyDescent="0.25">
      <c r="A3" s="6" t="s">
        <v>30</v>
      </c>
      <c r="B3" s="6" t="s">
        <v>31</v>
      </c>
      <c r="C3" s="6" t="s">
        <v>32</v>
      </c>
      <c r="D3" s="6" t="s">
        <v>33</v>
      </c>
      <c r="E3" s="6" t="s">
        <v>34</v>
      </c>
      <c r="F3" s="6" t="s">
        <v>35</v>
      </c>
      <c r="G3" s="6" t="s">
        <v>36</v>
      </c>
    </row>
    <row r="4" spans="1:7" ht="17" thickBot="1" x14ac:dyDescent="0.25">
      <c r="A4" s="7" t="s">
        <v>37</v>
      </c>
      <c r="B4" s="7" t="s">
        <v>38</v>
      </c>
      <c r="C4" s="7">
        <v>4</v>
      </c>
      <c r="D4" s="7">
        <v>8</v>
      </c>
      <c r="E4" s="7" t="s">
        <v>39</v>
      </c>
      <c r="F4" s="7" t="s">
        <v>40</v>
      </c>
      <c r="G4" s="7" t="s">
        <v>41</v>
      </c>
    </row>
    <row r="5" spans="1:7" ht="17" thickBot="1" x14ac:dyDescent="0.25">
      <c r="A5" s="8" t="s">
        <v>42</v>
      </c>
      <c r="B5" s="8" t="s">
        <v>38</v>
      </c>
      <c r="C5" s="8">
        <v>3</v>
      </c>
      <c r="D5" s="8">
        <v>8</v>
      </c>
      <c r="E5" s="8" t="s">
        <v>43</v>
      </c>
      <c r="F5" s="8" t="s">
        <v>44</v>
      </c>
      <c r="G5" s="8" t="s">
        <v>45</v>
      </c>
    </row>
    <row r="6" spans="1:7" ht="17" thickBot="1" x14ac:dyDescent="0.25">
      <c r="A6" s="7" t="s">
        <v>46</v>
      </c>
      <c r="B6" s="7" t="s">
        <v>38</v>
      </c>
      <c r="C6" s="7">
        <v>3</v>
      </c>
      <c r="D6" s="7">
        <v>8</v>
      </c>
      <c r="E6" s="7" t="s">
        <v>43</v>
      </c>
      <c r="F6" s="7" t="s">
        <v>44</v>
      </c>
      <c r="G6" s="7" t="s">
        <v>45</v>
      </c>
    </row>
    <row r="7" spans="1:7" ht="17" thickBot="1" x14ac:dyDescent="0.25">
      <c r="A7" s="8" t="s">
        <v>47</v>
      </c>
      <c r="B7" s="8" t="s">
        <v>38</v>
      </c>
      <c r="C7" s="8">
        <v>3</v>
      </c>
      <c r="D7" s="8">
        <v>8</v>
      </c>
      <c r="E7" s="8" t="s">
        <v>43</v>
      </c>
      <c r="F7" s="8" t="s">
        <v>44</v>
      </c>
      <c r="G7" s="8" t="s">
        <v>48</v>
      </c>
    </row>
    <row r="8" spans="1:7" ht="17" thickBot="1" x14ac:dyDescent="0.25">
      <c r="A8" s="7" t="s">
        <v>49</v>
      </c>
      <c r="B8" s="7" t="s">
        <v>38</v>
      </c>
      <c r="C8" s="7">
        <v>3</v>
      </c>
      <c r="D8" s="7">
        <v>8</v>
      </c>
      <c r="E8" s="7" t="s">
        <v>50</v>
      </c>
      <c r="F8" s="7" t="s">
        <v>44</v>
      </c>
      <c r="G8" s="7" t="s">
        <v>48</v>
      </c>
    </row>
    <row r="9" spans="1:7" ht="17" thickBot="1" x14ac:dyDescent="0.25">
      <c r="A9" s="8" t="s">
        <v>51</v>
      </c>
      <c r="B9" s="8" t="s">
        <v>38</v>
      </c>
      <c r="C9" s="8">
        <v>3</v>
      </c>
      <c r="D9" s="8">
        <v>8</v>
      </c>
      <c r="E9" s="8" t="s">
        <v>43</v>
      </c>
      <c r="F9" s="8" t="s">
        <v>44</v>
      </c>
      <c r="G9" s="8" t="s">
        <v>48</v>
      </c>
    </row>
    <row r="10" spans="1:7" ht="17" thickBot="1" x14ac:dyDescent="0.25">
      <c r="A10" s="7" t="s">
        <v>52</v>
      </c>
      <c r="B10" s="7" t="s">
        <v>38</v>
      </c>
      <c r="C10" s="7">
        <v>4</v>
      </c>
      <c r="D10" s="7">
        <v>8</v>
      </c>
      <c r="E10" s="7" t="s">
        <v>53</v>
      </c>
      <c r="F10" s="7" t="s">
        <v>54</v>
      </c>
      <c r="G10" s="7" t="s">
        <v>55</v>
      </c>
    </row>
    <row r="11" spans="1:7" ht="17" thickBot="1" x14ac:dyDescent="0.25">
      <c r="A11" s="8" t="s">
        <v>56</v>
      </c>
      <c r="B11" s="8" t="s">
        <v>38</v>
      </c>
      <c r="C11" s="8">
        <v>3</v>
      </c>
      <c r="D11" s="8">
        <v>8</v>
      </c>
      <c r="E11" s="8" t="s">
        <v>50</v>
      </c>
      <c r="F11" s="8" t="s">
        <v>57</v>
      </c>
      <c r="G11" s="8" t="s">
        <v>58</v>
      </c>
    </row>
    <row r="12" spans="1:7" ht="17" thickBot="1" x14ac:dyDescent="0.25">
      <c r="A12" s="7" t="s">
        <v>59</v>
      </c>
      <c r="B12" s="7" t="s">
        <v>38</v>
      </c>
      <c r="C12" s="7">
        <v>3</v>
      </c>
      <c r="D12" s="7">
        <v>8</v>
      </c>
      <c r="E12" s="7" t="s">
        <v>43</v>
      </c>
      <c r="F12" s="7" t="s">
        <v>57</v>
      </c>
      <c r="G12" s="7" t="s">
        <v>58</v>
      </c>
    </row>
    <row r="13" spans="1:7" ht="17" thickBot="1" x14ac:dyDescent="0.25">
      <c r="A13" s="8" t="s">
        <v>60</v>
      </c>
      <c r="B13" s="8" t="s">
        <v>38</v>
      </c>
      <c r="C13" s="8">
        <v>4</v>
      </c>
      <c r="D13" s="8">
        <v>7</v>
      </c>
      <c r="E13" s="8" t="s">
        <v>61</v>
      </c>
      <c r="F13" s="8" t="s">
        <v>62</v>
      </c>
      <c r="G13" s="8" t="s">
        <v>58</v>
      </c>
    </row>
    <row r="14" spans="1:7" ht="17" thickBot="1" x14ac:dyDescent="0.25">
      <c r="A14" s="7" t="s">
        <v>63</v>
      </c>
      <c r="B14" s="7" t="s">
        <v>38</v>
      </c>
      <c r="C14" s="7">
        <v>4</v>
      </c>
      <c r="D14" s="7">
        <v>8</v>
      </c>
      <c r="E14" s="7" t="s">
        <v>64</v>
      </c>
      <c r="F14" s="7" t="s">
        <v>65</v>
      </c>
      <c r="G14" s="7" t="s">
        <v>58</v>
      </c>
    </row>
    <row r="15" spans="1:7" ht="17" thickBot="1" x14ac:dyDescent="0.25">
      <c r="A15" s="8" t="s">
        <v>66</v>
      </c>
      <c r="B15" s="8" t="s">
        <v>38</v>
      </c>
      <c r="C15" s="8">
        <v>4</v>
      </c>
      <c r="D15" s="8">
        <v>8</v>
      </c>
      <c r="E15" s="8" t="s">
        <v>58</v>
      </c>
      <c r="F15" s="8" t="s">
        <v>58</v>
      </c>
      <c r="G15" s="8" t="s">
        <v>58</v>
      </c>
    </row>
    <row r="16" spans="1:7" ht="17" thickBot="1" x14ac:dyDescent="0.25">
      <c r="A16" s="7" t="s">
        <v>67</v>
      </c>
      <c r="B16" s="7" t="s">
        <v>68</v>
      </c>
      <c r="C16" s="7">
        <v>3</v>
      </c>
      <c r="D16" s="7">
        <v>8</v>
      </c>
      <c r="E16" s="7" t="s">
        <v>69</v>
      </c>
      <c r="F16" s="7" t="s">
        <v>70</v>
      </c>
      <c r="G16" s="7" t="s">
        <v>71</v>
      </c>
    </row>
    <row r="17" spans="1:9" ht="17" thickBot="1" x14ac:dyDescent="0.25">
      <c r="A17" s="8" t="s">
        <v>72</v>
      </c>
      <c r="B17" s="8" t="s">
        <v>68</v>
      </c>
      <c r="C17" s="8" t="s">
        <v>58</v>
      </c>
      <c r="D17" s="8">
        <v>12</v>
      </c>
      <c r="E17" s="8" t="s">
        <v>58</v>
      </c>
      <c r="F17" s="8" t="s">
        <v>58</v>
      </c>
      <c r="G17" s="8" t="s">
        <v>58</v>
      </c>
    </row>
    <row r="18" spans="1:9" ht="17" thickBot="1" x14ac:dyDescent="0.25">
      <c r="A18" s="7" t="s">
        <v>73</v>
      </c>
      <c r="B18" s="7" t="s">
        <v>68</v>
      </c>
      <c r="C18" s="7">
        <v>4</v>
      </c>
      <c r="D18" s="7">
        <v>12</v>
      </c>
      <c r="E18" s="7" t="s">
        <v>58</v>
      </c>
      <c r="F18" s="7" t="s">
        <v>58</v>
      </c>
      <c r="G18" s="7" t="s">
        <v>58</v>
      </c>
    </row>
    <row r="19" spans="1:9" ht="17" thickBot="1" x14ac:dyDescent="0.25">
      <c r="A19" s="8" t="s">
        <v>74</v>
      </c>
      <c r="B19" s="8" t="s">
        <v>68</v>
      </c>
      <c r="C19" s="8">
        <v>4</v>
      </c>
      <c r="D19" s="8">
        <v>12</v>
      </c>
      <c r="E19" s="8" t="s">
        <v>58</v>
      </c>
      <c r="F19" s="8" t="s">
        <v>58</v>
      </c>
      <c r="G19" s="8" t="s">
        <v>58</v>
      </c>
    </row>
    <row r="20" spans="1:9" ht="17" thickBot="1" x14ac:dyDescent="0.25">
      <c r="A20" s="7" t="s">
        <v>75</v>
      </c>
      <c r="B20" s="7" t="s">
        <v>68</v>
      </c>
      <c r="C20" s="7">
        <v>3</v>
      </c>
      <c r="D20" s="7">
        <v>12</v>
      </c>
      <c r="E20" s="7" t="s">
        <v>58</v>
      </c>
      <c r="F20" s="7" t="s">
        <v>58</v>
      </c>
      <c r="G20" s="7" t="s">
        <v>58</v>
      </c>
    </row>
    <row r="22" spans="1:9" ht="144" x14ac:dyDescent="0.2">
      <c r="I22" s="11" t="s">
        <v>78</v>
      </c>
    </row>
    <row r="25" spans="1:9" x14ac:dyDescent="0.2">
      <c r="I25" s="10" t="s">
        <v>79</v>
      </c>
    </row>
    <row r="27" spans="1:9" x14ac:dyDescent="0.2">
      <c r="I27" s="10" t="s">
        <v>84</v>
      </c>
    </row>
    <row r="28" spans="1:9" x14ac:dyDescent="0.2">
      <c r="H28">
        <v>16</v>
      </c>
      <c r="I28" s="12" t="s">
        <v>80</v>
      </c>
    </row>
    <row r="29" spans="1:9" x14ac:dyDescent="0.2">
      <c r="H29">
        <v>11</v>
      </c>
      <c r="I29" s="13" t="s">
        <v>81</v>
      </c>
    </row>
    <row r="30" spans="1:9" x14ac:dyDescent="0.2">
      <c r="H30">
        <v>15</v>
      </c>
      <c r="I30" s="13" t="s">
        <v>82</v>
      </c>
    </row>
    <row r="31" spans="1:9" x14ac:dyDescent="0.2">
      <c r="H31">
        <v>1</v>
      </c>
      <c r="I31" s="13" t="s">
        <v>83</v>
      </c>
    </row>
    <row r="33" spans="8:9" x14ac:dyDescent="0.2">
      <c r="I33" t="s">
        <v>86</v>
      </c>
    </row>
    <row r="34" spans="8:9" x14ac:dyDescent="0.2">
      <c r="I34" t="s">
        <v>85</v>
      </c>
    </row>
    <row r="35" spans="8:9" x14ac:dyDescent="0.2">
      <c r="H35">
        <v>96</v>
      </c>
      <c r="I35" t="s">
        <v>87</v>
      </c>
    </row>
    <row r="36" spans="8:9" x14ac:dyDescent="0.2">
      <c r="H36">
        <v>243</v>
      </c>
      <c r="I36" t="s">
        <v>88</v>
      </c>
    </row>
    <row r="37" spans="8:9" x14ac:dyDescent="0.2">
      <c r="H37">
        <v>255</v>
      </c>
      <c r="I37" t="s">
        <v>89</v>
      </c>
    </row>
    <row r="38" spans="8:9" x14ac:dyDescent="0.2">
      <c r="H38">
        <v>255</v>
      </c>
      <c r="I38" t="s">
        <v>90</v>
      </c>
    </row>
    <row r="40" spans="8:9" x14ac:dyDescent="0.2">
      <c r="H40">
        <v>32</v>
      </c>
      <c r="I40" t="s">
        <v>91</v>
      </c>
    </row>
    <row r="41" spans="8:9" x14ac:dyDescent="0.2">
      <c r="H41">
        <v>81</v>
      </c>
      <c r="I41" t="s">
        <v>92</v>
      </c>
    </row>
    <row r="42" spans="8:9" x14ac:dyDescent="0.2">
      <c r="H42">
        <v>211</v>
      </c>
      <c r="I42" t="s">
        <v>93</v>
      </c>
    </row>
    <row r="43" spans="8:9" x14ac:dyDescent="0.2">
      <c r="H43">
        <v>86</v>
      </c>
      <c r="I43" t="s">
        <v>94</v>
      </c>
    </row>
    <row r="45" spans="8:9" x14ac:dyDescent="0.2">
      <c r="H45">
        <v>254</v>
      </c>
      <c r="I45" t="s">
        <v>96</v>
      </c>
    </row>
    <row r="46" spans="8:9" x14ac:dyDescent="0.2">
      <c r="H46">
        <v>255</v>
      </c>
      <c r="I46" t="s">
        <v>95</v>
      </c>
    </row>
    <row r="49" spans="8:22" x14ac:dyDescent="0.2">
      <c r="H49">
        <f>93*SUM(H28:H31)</f>
        <v>3999</v>
      </c>
      <c r="I49" t="s">
        <v>97</v>
      </c>
    </row>
    <row r="50" spans="8:22" x14ac:dyDescent="0.2">
      <c r="H50">
        <f>93*(H28+H$31)</f>
        <v>1581</v>
      </c>
      <c r="I50" t="s">
        <v>98</v>
      </c>
    </row>
    <row r="51" spans="8:22" x14ac:dyDescent="0.2">
      <c r="H51">
        <f>93*(H29+H$31)</f>
        <v>1116</v>
      </c>
      <c r="I51" t="s">
        <v>99</v>
      </c>
    </row>
    <row r="52" spans="8:22" x14ac:dyDescent="0.2">
      <c r="H52">
        <f>93*(H30+H$31)</f>
        <v>1488</v>
      </c>
      <c r="I52" t="s">
        <v>100</v>
      </c>
    </row>
    <row r="54" spans="8:22" x14ac:dyDescent="0.2">
      <c r="H54">
        <v>2760</v>
      </c>
      <c r="I54" t="s">
        <v>123</v>
      </c>
    </row>
    <row r="57" spans="8:22" x14ac:dyDescent="0.2">
      <c r="P57" t="s">
        <v>118</v>
      </c>
      <c r="Q57">
        <v>0.7</v>
      </c>
    </row>
    <row r="58" spans="8:22" ht="16" x14ac:dyDescent="0.2">
      <c r="K58" s="14" t="s">
        <v>101</v>
      </c>
    </row>
    <row r="59" spans="8:22" ht="16" thickBot="1" x14ac:dyDescent="0.25">
      <c r="K59" s="15" t="s">
        <v>102</v>
      </c>
      <c r="L59" s="15" t="s">
        <v>103</v>
      </c>
      <c r="M59" s="15" t="s">
        <v>104</v>
      </c>
      <c r="N59" s="17" t="s">
        <v>108</v>
      </c>
    </row>
    <row r="60" spans="8:22" ht="16" thickBot="1" x14ac:dyDescent="0.25">
      <c r="K60" s="16" t="s">
        <v>105</v>
      </c>
      <c r="L60" s="16">
        <v>2400</v>
      </c>
      <c r="M60" s="16">
        <v>50</v>
      </c>
      <c r="N60">
        <v>1.5</v>
      </c>
    </row>
    <row r="61" spans="8:22" ht="16" thickBot="1" x14ac:dyDescent="0.25">
      <c r="K61" s="16" t="s">
        <v>106</v>
      </c>
      <c r="L61" s="16">
        <v>1000</v>
      </c>
      <c r="M61" s="16">
        <v>10</v>
      </c>
      <c r="N61">
        <v>1.5</v>
      </c>
    </row>
    <row r="62" spans="8:22" ht="16" thickBot="1" x14ac:dyDescent="0.25">
      <c r="K62" s="16" t="s">
        <v>107</v>
      </c>
      <c r="L62" s="16">
        <v>500</v>
      </c>
      <c r="M62" s="16">
        <v>15</v>
      </c>
      <c r="N62">
        <v>9</v>
      </c>
    </row>
    <row r="64" spans="8:22" ht="28" x14ac:dyDescent="0.2">
      <c r="K64" s="19" t="s">
        <v>102</v>
      </c>
      <c r="L64" s="20" t="s">
        <v>103</v>
      </c>
      <c r="M64" s="21" t="s">
        <v>104</v>
      </c>
      <c r="N64" s="17" t="s">
        <v>108</v>
      </c>
      <c r="O64" s="17" t="s">
        <v>111</v>
      </c>
      <c r="P64" s="17" t="s">
        <v>112</v>
      </c>
      <c r="Q64" s="27" t="s">
        <v>113</v>
      </c>
      <c r="R64" s="27" t="s">
        <v>115</v>
      </c>
      <c r="S64" s="17" t="s">
        <v>114</v>
      </c>
      <c r="T64" s="17" t="s">
        <v>116</v>
      </c>
      <c r="V64" s="17" t="s">
        <v>117</v>
      </c>
    </row>
    <row r="65" spans="11:22" x14ac:dyDescent="0.2">
      <c r="K65" s="22" t="s">
        <v>109</v>
      </c>
      <c r="L65" s="18">
        <v>13000</v>
      </c>
      <c r="M65" s="23">
        <v>200</v>
      </c>
      <c r="N65">
        <v>1.5</v>
      </c>
      <c r="O65">
        <f>L65*N65</f>
        <v>19500</v>
      </c>
      <c r="P65">
        <f>M65*N65</f>
        <v>300</v>
      </c>
      <c r="Q65">
        <f>ROUND(L65*battFactor/M65,0)</f>
        <v>46</v>
      </c>
      <c r="R65">
        <v>1500</v>
      </c>
      <c r="S65">
        <v>6</v>
      </c>
      <c r="T65" s="28">
        <f>S65*L65*battFactor/R65</f>
        <v>36.4</v>
      </c>
      <c r="V65">
        <f>4*S65</f>
        <v>24</v>
      </c>
    </row>
    <row r="66" spans="11:22" x14ac:dyDescent="0.2">
      <c r="K66" s="22" t="s">
        <v>110</v>
      </c>
      <c r="L66" s="18">
        <v>6000</v>
      </c>
      <c r="M66" s="23">
        <v>100</v>
      </c>
      <c r="N66">
        <v>1.5</v>
      </c>
      <c r="O66">
        <f t="shared" ref="O66:O69" si="0">L66*N66</f>
        <v>9000</v>
      </c>
      <c r="P66">
        <f t="shared" ref="P66:P69" si="1">M66*N66</f>
        <v>150</v>
      </c>
      <c r="Q66">
        <f>ROUND(L66*battFactor/M66,0)</f>
        <v>42</v>
      </c>
      <c r="R66">
        <v>1500</v>
      </c>
      <c r="S66">
        <v>6</v>
      </c>
      <c r="T66" s="28">
        <f>S66*L66*battFactor/R66</f>
        <v>16.8</v>
      </c>
      <c r="V66">
        <f t="shared" ref="V66:V69" si="2">4*S66</f>
        <v>24</v>
      </c>
    </row>
    <row r="67" spans="11:22" x14ac:dyDescent="0.2">
      <c r="K67" s="22" t="s">
        <v>105</v>
      </c>
      <c r="L67" s="18">
        <v>2400</v>
      </c>
      <c r="M67" s="23">
        <v>50</v>
      </c>
      <c r="N67">
        <v>1.5</v>
      </c>
      <c r="O67">
        <f t="shared" si="0"/>
        <v>3600</v>
      </c>
      <c r="P67">
        <f t="shared" si="1"/>
        <v>75</v>
      </c>
      <c r="Q67">
        <f>ROUND(L67*battFactor/M67,0)</f>
        <v>34</v>
      </c>
      <c r="R67">
        <v>1500</v>
      </c>
      <c r="S67">
        <v>6</v>
      </c>
      <c r="T67" s="28">
        <f>S67*L67*battFactor/R67</f>
        <v>6.72</v>
      </c>
      <c r="V67">
        <f t="shared" si="2"/>
        <v>24</v>
      </c>
    </row>
    <row r="68" spans="11:22" x14ac:dyDescent="0.2">
      <c r="K68" s="22" t="s">
        <v>106</v>
      </c>
      <c r="L68" s="18">
        <v>1000</v>
      </c>
      <c r="M68" s="23">
        <v>10</v>
      </c>
      <c r="N68">
        <v>1.5</v>
      </c>
      <c r="O68">
        <f t="shared" si="0"/>
        <v>1500</v>
      </c>
      <c r="P68">
        <f t="shared" si="1"/>
        <v>15</v>
      </c>
      <c r="Q68">
        <f>ROUND(L68*battFactor/M68,0)</f>
        <v>70</v>
      </c>
      <c r="R68">
        <v>1500</v>
      </c>
      <c r="S68">
        <v>6</v>
      </c>
      <c r="T68" s="28">
        <f>S68*L68*battFactor/R68</f>
        <v>2.8</v>
      </c>
      <c r="V68">
        <f t="shared" si="2"/>
        <v>24</v>
      </c>
    </row>
    <row r="69" spans="11:22" x14ac:dyDescent="0.2">
      <c r="K69" s="24" t="s">
        <v>107</v>
      </c>
      <c r="L69" s="25">
        <v>500</v>
      </c>
      <c r="M69" s="26">
        <v>15</v>
      </c>
      <c r="N69">
        <v>9</v>
      </c>
      <c r="O69">
        <f t="shared" si="0"/>
        <v>4500</v>
      </c>
      <c r="P69">
        <f t="shared" si="1"/>
        <v>135</v>
      </c>
      <c r="Q69">
        <f>ROUND(L69*battFactor/M69,0)</f>
        <v>23</v>
      </c>
      <c r="R69">
        <v>1500</v>
      </c>
      <c r="S69">
        <v>1</v>
      </c>
      <c r="T69" s="29">
        <f>S69*L69*battFactor/R69</f>
        <v>0.23333333333333334</v>
      </c>
      <c r="V69">
        <f t="shared" si="2"/>
        <v>4</v>
      </c>
    </row>
    <row r="72" spans="11:22" x14ac:dyDescent="0.2">
      <c r="K72" s="30" t="s">
        <v>119</v>
      </c>
    </row>
    <row r="74" spans="11:22" x14ac:dyDescent="0.2">
      <c r="K74" t="s">
        <v>120</v>
      </c>
    </row>
    <row r="75" spans="11:22" x14ac:dyDescent="0.2">
      <c r="L75" t="s">
        <v>121</v>
      </c>
    </row>
    <row r="76" spans="11:22" x14ac:dyDescent="0.2">
      <c r="L76" t="s">
        <v>122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CapDesign</vt:lpstr>
      <vt:lpstr>AltCapDesign</vt:lpstr>
      <vt:lpstr>PictureRing</vt:lpstr>
      <vt:lpstr>MapLEDs</vt:lpstr>
      <vt:lpstr>Letters</vt:lpstr>
      <vt:lpstr>PowerDetails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Microsoft Office User</cp:lastModifiedBy>
  <dcterms:created xsi:type="dcterms:W3CDTF">2017-11-12T01:14:41Z</dcterms:created>
  <dcterms:modified xsi:type="dcterms:W3CDTF">2018-01-05T01:23:08Z</dcterms:modified>
</cp:coreProperties>
</file>