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codeName="ThisWorkbook" defaultThemeVersion="166925"/>
  <mc:AlternateContent xmlns:mc="http://schemas.openxmlformats.org/markup-compatibility/2006">
    <mc:Choice Requires="x15">
      <x15ac:absPath xmlns:x15ac="http://schemas.microsoft.com/office/spreadsheetml/2010/11/ac" url="D:\GitHub-Mark-MDO47\GraduationCap2017\"/>
    </mc:Choice>
  </mc:AlternateContent>
  <xr:revisionPtr revIDLastSave="0" documentId="10_ncr:8100000_{261C7A9C-A93C-4FFC-8803-728DA0919662}" xr6:coauthVersionLast="33" xr6:coauthVersionMax="33" xr10:uidLastSave="{00000000-0000-0000-0000-000000000000}"/>
  <bookViews>
    <workbookView xWindow="0" yWindow="0" windowWidth="11880" windowHeight="8100" xr2:uid="{00000000-000D-0000-FFFF-FFFF00000000}"/>
  </bookViews>
  <sheets>
    <sheet name="CapDesign" sheetId="2" r:id="rId1"/>
    <sheet name="AltCapDesign" sheetId="3" r:id="rId2"/>
    <sheet name="PictureRing" sheetId="1" r:id="rId3"/>
    <sheet name="Wiring" sheetId="10" r:id="rId4"/>
    <sheet name="MapLEDs" sheetId="5" r:id="rId5"/>
    <sheet name="Letters" sheetId="6" r:id="rId6"/>
    <sheet name="Radar" sheetId="9" r:id="rId7"/>
    <sheet name="PowerDetails" sheetId="4" r:id="rId8"/>
    <sheet name="ArrayChecks" sheetId="11" r:id="rId9"/>
    <sheet name="VisBasicInfo" sheetId="7" r:id="rId10"/>
  </sheets>
  <functionGroups builtInGroupCount="19"/>
  <definedNames>
    <definedName name="_xlnm._FilterDatabase" localSheetId="4">MapLEDs!$G$3:$AC$96</definedName>
    <definedName name="battFactor">PowerDetails!$Q$57</definedName>
    <definedName name="direc_per_ring">MapLEDs!$A$6</definedName>
    <definedName name="LEDS_PER">Radar!$A$7:$D$12</definedName>
    <definedName name="leds_per_ring">MapLEDs!$A$4</definedName>
    <definedName name="leds_per_ring_qrtr">MapLEDs!$A$5</definedName>
    <definedName name="myLookup">MapLEDs!$A$9:$E$14</definedName>
    <definedName name="offset_qrtrs_per_circle">MapLEDs!$A$7</definedName>
    <definedName name="radar_adv_per_LED_per_ring">#REF!</definedName>
    <definedName name="radar2_adv_per_LED_per_ring">#REF!</definedName>
    <definedName name="radar2_leds_per_ring">#REF!</definedName>
    <definedName name="rdr_leds_per_ring">Radar!$B$5</definedName>
    <definedName name="rdr_start_per_ring">Radar!$C$6</definedName>
    <definedName name="start_per_ring">#REF!</definedName>
  </definedNames>
  <calcPr calcId="162913"/>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J16" i="11" l="1"/>
  <c r="O46" i="9" l="1"/>
  <c r="P46" i="9" s="1"/>
  <c r="O45" i="9"/>
  <c r="P45" i="9" s="1"/>
  <c r="O44" i="9"/>
  <c r="P44" i="9" s="1"/>
  <c r="O43" i="9"/>
  <c r="P43" i="9" s="1"/>
  <c r="O42" i="9"/>
  <c r="P42" i="9" s="1"/>
  <c r="O41" i="9"/>
  <c r="P41" i="9" s="1"/>
  <c r="O40" i="9"/>
  <c r="P40" i="9" s="1"/>
  <c r="O39" i="9"/>
  <c r="P39" i="9" s="1"/>
  <c r="O38" i="9"/>
  <c r="P38" i="9" s="1"/>
  <c r="O37" i="9"/>
  <c r="P37" i="9" s="1"/>
  <c r="O36" i="9"/>
  <c r="P36" i="9" s="1"/>
  <c r="O35" i="9"/>
  <c r="P35" i="9" s="1"/>
  <c r="O34" i="9"/>
  <c r="P34" i="9" s="1"/>
  <c r="O33" i="9"/>
  <c r="P33" i="9" s="1"/>
  <c r="O32" i="9"/>
  <c r="P32" i="9" s="1"/>
  <c r="O31" i="9"/>
  <c r="P31" i="9" s="1"/>
  <c r="O30" i="9"/>
  <c r="P30" i="9" s="1"/>
  <c r="O29" i="9"/>
  <c r="P29" i="9" s="1"/>
  <c r="O28" i="9"/>
  <c r="P28" i="9" s="1"/>
  <c r="O27" i="9"/>
  <c r="P27" i="9" s="1"/>
  <c r="O26" i="9"/>
  <c r="P26" i="9" s="1"/>
  <c r="O25" i="9"/>
  <c r="P25" i="9" s="1"/>
  <c r="O24" i="9"/>
  <c r="P24" i="9" s="1"/>
  <c r="O23" i="9"/>
  <c r="P23" i="9" s="1"/>
  <c r="O22" i="9"/>
  <c r="P22" i="9" s="1"/>
  <c r="O21" i="9"/>
  <c r="P21" i="9" s="1"/>
  <c r="O20" i="9"/>
  <c r="P20" i="9" s="1"/>
  <c r="O19" i="9"/>
  <c r="P19" i="9" s="1"/>
  <c r="O18" i="9"/>
  <c r="P18" i="9" s="1"/>
  <c r="O17" i="9"/>
  <c r="P17" i="9" s="1"/>
  <c r="O16" i="9"/>
  <c r="P16" i="9" s="1"/>
  <c r="O15" i="9"/>
  <c r="P15" i="9" s="1"/>
  <c r="M46" i="9"/>
  <c r="N46" i="9" s="1"/>
  <c r="M45" i="9"/>
  <c r="N45" i="9" s="1"/>
  <c r="M44" i="9"/>
  <c r="N44" i="9" s="1"/>
  <c r="M43" i="9"/>
  <c r="N43" i="9" s="1"/>
  <c r="M42" i="9"/>
  <c r="N42" i="9" s="1"/>
  <c r="M41" i="9"/>
  <c r="N41" i="9" s="1"/>
  <c r="M40" i="9"/>
  <c r="N40" i="9" s="1"/>
  <c r="M39" i="9"/>
  <c r="N39" i="9" s="1"/>
  <c r="M38" i="9"/>
  <c r="N38" i="9" s="1"/>
  <c r="M37" i="9"/>
  <c r="N37" i="9" s="1"/>
  <c r="M36" i="9"/>
  <c r="N36" i="9" s="1"/>
  <c r="M35" i="9"/>
  <c r="N35" i="9" s="1"/>
  <c r="M34" i="9"/>
  <c r="N34" i="9" s="1"/>
  <c r="M33" i="9"/>
  <c r="N33" i="9" s="1"/>
  <c r="M32" i="9"/>
  <c r="N32" i="9" s="1"/>
  <c r="M31" i="9"/>
  <c r="N31" i="9" s="1"/>
  <c r="M30" i="9"/>
  <c r="N30" i="9" s="1"/>
  <c r="M29" i="9"/>
  <c r="N29" i="9" s="1"/>
  <c r="M28" i="9"/>
  <c r="N28" i="9" s="1"/>
  <c r="M27" i="9"/>
  <c r="N27" i="9" s="1"/>
  <c r="M26" i="9"/>
  <c r="N26" i="9" s="1"/>
  <c r="M25" i="9"/>
  <c r="N25" i="9" s="1"/>
  <c r="M24" i="9"/>
  <c r="N24" i="9"/>
  <c r="M23" i="9"/>
  <c r="N23" i="9" s="1"/>
  <c r="M22" i="9"/>
  <c r="N22" i="9" s="1"/>
  <c r="M21" i="9"/>
  <c r="N21" i="9" s="1"/>
  <c r="M20" i="9"/>
  <c r="N20" i="9" s="1"/>
  <c r="M19" i="9"/>
  <c r="N19" i="9" s="1"/>
  <c r="M18" i="9"/>
  <c r="N18" i="9" s="1"/>
  <c r="M17" i="9"/>
  <c r="N17" i="9" s="1"/>
  <c r="M16" i="9"/>
  <c r="N16" i="9" s="1"/>
  <c r="M15" i="9"/>
  <c r="N15" i="9" s="1"/>
  <c r="L17" i="9"/>
  <c r="L16" i="9"/>
  <c r="L15" i="9"/>
  <c r="AJ29" i="9"/>
  <c r="B18" i="9"/>
  <c r="AA43" i="9"/>
  <c r="AA35" i="9"/>
  <c r="W46" i="9"/>
  <c r="W45" i="9"/>
  <c r="W44" i="9"/>
  <c r="W43" i="9"/>
  <c r="W42" i="9"/>
  <c r="W41" i="9"/>
  <c r="W40" i="9"/>
  <c r="W39" i="9"/>
  <c r="W38" i="9"/>
  <c r="W37" i="9"/>
  <c r="W36" i="9"/>
  <c r="W35" i="9"/>
  <c r="W34" i="9"/>
  <c r="W33" i="9"/>
  <c r="W32" i="9"/>
  <c r="W31" i="9"/>
  <c r="W30" i="9"/>
  <c r="W29" i="9"/>
  <c r="W28" i="9"/>
  <c r="W27" i="9"/>
  <c r="W26" i="9"/>
  <c r="W25" i="9"/>
  <c r="U25" i="9"/>
  <c r="W24" i="9"/>
  <c r="W23" i="9"/>
  <c r="W22" i="9"/>
  <c r="W21" i="9"/>
  <c r="W20" i="9"/>
  <c r="W19" i="9"/>
  <c r="W18" i="9"/>
  <c r="W17" i="9"/>
  <c r="F7" i="9"/>
  <c r="F11" i="9"/>
  <c r="W16" i="9" s="1"/>
  <c r="F10" i="9"/>
  <c r="V43" i="9" s="1"/>
  <c r="F9" i="9"/>
  <c r="U40" i="9" s="1"/>
  <c r="F8" i="9"/>
  <c r="T26" i="9" s="1"/>
  <c r="H11" i="9"/>
  <c r="AB17" i="9" s="1"/>
  <c r="H10" i="9"/>
  <c r="AK46" i="9" s="1"/>
  <c r="H9" i="9"/>
  <c r="AE45" i="9" s="1"/>
  <c r="H8" i="9"/>
  <c r="AI45" i="9" s="1"/>
  <c r="G8" i="9"/>
  <c r="G11" i="9"/>
  <c r="G10" i="9"/>
  <c r="G9" i="9"/>
  <c r="BK2" i="6"/>
  <c r="BK6" i="6"/>
  <c r="BK5" i="6"/>
  <c r="BK4" i="6"/>
  <c r="BK3" i="6"/>
  <c r="BK14" i="6"/>
  <c r="BK13" i="6"/>
  <c r="BK12" i="6"/>
  <c r="BK11" i="6"/>
  <c r="BK10" i="6"/>
  <c r="BK9" i="6"/>
  <c r="BK8" i="6"/>
  <c r="BK7" i="6"/>
  <c r="BF73" i="6"/>
  <c r="BF72" i="6"/>
  <c r="BF71" i="6"/>
  <c r="BF70" i="6"/>
  <c r="BF69" i="6"/>
  <c r="BF68" i="6"/>
  <c r="BF67" i="6"/>
  <c r="BF66" i="6"/>
  <c r="AZ73" i="6"/>
  <c r="BA73" i="6" s="1"/>
  <c r="AZ72" i="6"/>
  <c r="BA72" i="6" s="1"/>
  <c r="AZ71" i="6"/>
  <c r="AZ70" i="6"/>
  <c r="AZ69" i="6"/>
  <c r="BA69" i="6" s="1"/>
  <c r="AZ68" i="6"/>
  <c r="BA68" i="6" s="1"/>
  <c r="BA71" i="6"/>
  <c r="BA70" i="6"/>
  <c r="AY73" i="6"/>
  <c r="AY72" i="6"/>
  <c r="AY71" i="6"/>
  <c r="AY70" i="6"/>
  <c r="AY69" i="6"/>
  <c r="AY68" i="6"/>
  <c r="AY67" i="6"/>
  <c r="AZ67" i="6" s="1"/>
  <c r="BA67" i="6" s="1"/>
  <c r="AX73" i="6"/>
  <c r="AX72" i="6"/>
  <c r="AX71" i="6"/>
  <c r="AX70" i="6"/>
  <c r="AX69" i="6"/>
  <c r="AX68" i="6"/>
  <c r="AX67" i="6"/>
  <c r="AZ66" i="6"/>
  <c r="BA66" i="6" s="1"/>
  <c r="BB66" i="6" s="1"/>
  <c r="AY66" i="6"/>
  <c r="AX66" i="6"/>
  <c r="AX63" i="6"/>
  <c r="AX56" i="6"/>
  <c r="AX55" i="6"/>
  <c r="AX45" i="6"/>
  <c r="AX44" i="6"/>
  <c r="AX43" i="6"/>
  <c r="AX30" i="6"/>
  <c r="AX29" i="6"/>
  <c r="AX28" i="6"/>
  <c r="AX27" i="6"/>
  <c r="AX8" i="6"/>
  <c r="AX7" i="6"/>
  <c r="AX6" i="6"/>
  <c r="AX5" i="6"/>
  <c r="AX4" i="6"/>
  <c r="AX3" i="6"/>
  <c r="AP74" i="6"/>
  <c r="AJ69" i="6"/>
  <c r="AJ68" i="6"/>
  <c r="AJ67" i="6"/>
  <c r="AJ66" i="6"/>
  <c r="AF3" i="6"/>
  <c r="AD3" i="6"/>
  <c r="AD4" i="6" s="1"/>
  <c r="AD5" i="6" s="1"/>
  <c r="AD6" i="6" s="1"/>
  <c r="AD7" i="6" s="1"/>
  <c r="AD8" i="6" s="1"/>
  <c r="AD9" i="6" s="1"/>
  <c r="AD10" i="6" s="1"/>
  <c r="AD11" i="6" s="1"/>
  <c r="AD12" i="6" s="1"/>
  <c r="AD13" i="6" s="1"/>
  <c r="AD14" i="6" s="1"/>
  <c r="AD15" i="6" s="1"/>
  <c r="AD16" i="6" s="1"/>
  <c r="AD17" i="6" s="1"/>
  <c r="AD18" i="6" s="1"/>
  <c r="AD19" i="6" s="1"/>
  <c r="AD20" i="6" s="1"/>
  <c r="AD21" i="6" s="1"/>
  <c r="AD22" i="6" s="1"/>
  <c r="AD23" i="6" s="1"/>
  <c r="AD24" i="6" s="1"/>
  <c r="AD25" i="6" s="1"/>
  <c r="AD26" i="6" s="1"/>
  <c r="AD27" i="6" s="1"/>
  <c r="AD28" i="6" s="1"/>
  <c r="AD29" i="6" s="1"/>
  <c r="AD30" i="6" s="1"/>
  <c r="AD31" i="6" s="1"/>
  <c r="AD32" i="6" s="1"/>
  <c r="AD33" i="6" s="1"/>
  <c r="AD34" i="6" s="1"/>
  <c r="AB3" i="6"/>
  <c r="AA3" i="6"/>
  <c r="Z3" i="6"/>
  <c r="Y3" i="6"/>
  <c r="W3" i="6"/>
  <c r="V3" i="6"/>
  <c r="U3" i="6"/>
  <c r="T3" i="6"/>
  <c r="S3" i="6"/>
  <c r="R3" i="6"/>
  <c r="N3" i="6"/>
  <c r="AO75" i="6"/>
  <c r="AO83" i="6" s="1"/>
  <c r="AN86" i="6"/>
  <c r="AN85" i="6"/>
  <c r="AL83" i="6"/>
  <c r="AL96" i="6"/>
  <c r="AL93" i="6"/>
  <c r="AN84" i="6"/>
  <c r="AL74" i="6"/>
  <c r="AM82" i="6"/>
  <c r="AL87" i="6"/>
  <c r="AM76" i="6"/>
  <c r="AO78" i="6"/>
  <c r="AN96" i="6"/>
  <c r="AM96" i="6"/>
  <c r="AN83" i="6"/>
  <c r="AN75" i="6"/>
  <c r="AL90" i="6"/>
  <c r="AN89" i="6"/>
  <c r="AN87" i="6"/>
  <c r="AO74" i="6"/>
  <c r="AL79" i="6"/>
  <c r="AM85" i="6"/>
  <c r="AN78" i="6"/>
  <c r="AN74" i="6"/>
  <c r="AN94" i="6"/>
  <c r="AL84" i="6"/>
  <c r="AL77" i="6"/>
  <c r="AN79" i="6"/>
  <c r="AN81" i="6"/>
  <c r="AO94" i="6"/>
  <c r="AM86" i="6"/>
  <c r="AM87" i="6"/>
  <c r="AN82" i="6"/>
  <c r="AM92" i="6"/>
  <c r="AM77" i="6"/>
  <c r="AM84" i="6"/>
  <c r="AL91" i="6"/>
  <c r="AN80" i="6"/>
  <c r="AM81" i="6"/>
  <c r="AL78" i="6"/>
  <c r="AL92" i="6"/>
  <c r="AL76" i="6"/>
  <c r="AL88" i="6"/>
  <c r="AO82" i="6"/>
  <c r="AL95" i="6"/>
  <c r="AN77" i="6"/>
  <c r="AN95" i="6"/>
  <c r="AN92" i="6"/>
  <c r="AM79" i="6"/>
  <c r="AO90" i="6"/>
  <c r="AM89" i="6"/>
  <c r="AM94" i="6"/>
  <c r="AL86" i="6"/>
  <c r="AM95" i="6"/>
  <c r="AN93" i="6"/>
  <c r="AL97" i="6"/>
  <c r="AL80" i="6"/>
  <c r="AM80" i="6"/>
  <c r="AN91" i="6"/>
  <c r="AL75" i="6"/>
  <c r="AO86" i="6"/>
  <c r="AM97" i="6"/>
  <c r="AN76" i="6"/>
  <c r="AL89" i="6"/>
  <c r="AL82" i="6"/>
  <c r="AL81" i="6"/>
  <c r="AN90" i="6"/>
  <c r="AM90" i="6"/>
  <c r="AN97" i="6"/>
  <c r="AM78" i="6"/>
  <c r="AM93" i="6"/>
  <c r="AL94" i="6"/>
  <c r="AN88" i="6"/>
  <c r="AM91" i="6"/>
  <c r="AM74" i="6"/>
  <c r="AM88" i="6"/>
  <c r="AM75" i="6"/>
  <c r="AL85" i="6"/>
  <c r="AM83" i="6"/>
  <c r="V33" i="9" l="1"/>
  <c r="AB21" i="9"/>
  <c r="AJ45" i="9"/>
  <c r="AB27" i="9"/>
  <c r="U44" i="9"/>
  <c r="U20" i="9"/>
  <c r="U27" i="9"/>
  <c r="U33" i="9"/>
  <c r="AJ17" i="9"/>
  <c r="T42" i="9"/>
  <c r="U28" i="9"/>
  <c r="V41" i="9"/>
  <c r="AB15" i="9"/>
  <c r="AJ33" i="9"/>
  <c r="AF19" i="9"/>
  <c r="AF27" i="9"/>
  <c r="AF35" i="9"/>
  <c r="AF43" i="9"/>
  <c r="AI22" i="9"/>
  <c r="AK27" i="9"/>
  <c r="AI38" i="9"/>
  <c r="AK43" i="9"/>
  <c r="T35" i="9"/>
  <c r="U19" i="9"/>
  <c r="U36" i="9"/>
  <c r="U41" i="9"/>
  <c r="Y17" i="9"/>
  <c r="Y23" i="9"/>
  <c r="Y29" i="9"/>
  <c r="Y37" i="9"/>
  <c r="Y45" i="9"/>
  <c r="AD21" i="9"/>
  <c r="AD29" i="9"/>
  <c r="AD37" i="9"/>
  <c r="AD45" i="9"/>
  <c r="AK17" i="9"/>
  <c r="AJ23" i="9"/>
  <c r="AI28" i="9"/>
  <c r="AK33" i="9"/>
  <c r="AJ39" i="9"/>
  <c r="AI44" i="9"/>
  <c r="AA45" i="9"/>
  <c r="AI18" i="9"/>
  <c r="U46" i="9"/>
  <c r="Y19" i="9"/>
  <c r="AB23" i="9"/>
  <c r="Y31" i="9"/>
  <c r="Y39" i="9"/>
  <c r="AD15" i="9"/>
  <c r="AD23" i="9"/>
  <c r="AD31" i="9"/>
  <c r="AD39" i="9"/>
  <c r="AJ19" i="9"/>
  <c r="AI24" i="9"/>
  <c r="AK29" i="9"/>
  <c r="AJ35" i="9"/>
  <c r="AI40" i="9"/>
  <c r="AK45" i="9"/>
  <c r="AA23" i="9"/>
  <c r="AK39" i="9"/>
  <c r="U17" i="9"/>
  <c r="V25" i="9"/>
  <c r="U38" i="9"/>
  <c r="U42" i="9"/>
  <c r="V46" i="9"/>
  <c r="AA19" i="9"/>
  <c r="Y25" i="9"/>
  <c r="AA31" i="9"/>
  <c r="AA39" i="9"/>
  <c r="AF15" i="9"/>
  <c r="AF23" i="9"/>
  <c r="AF31" i="9"/>
  <c r="AF39" i="9"/>
  <c r="AI15" i="9"/>
  <c r="AK19" i="9"/>
  <c r="AJ25" i="9"/>
  <c r="AI30" i="9"/>
  <c r="AK35" i="9"/>
  <c r="AJ41" i="9"/>
  <c r="AI46" i="9"/>
  <c r="AA17" i="9"/>
  <c r="AF21" i="9"/>
  <c r="AI34" i="9"/>
  <c r="V17" i="9"/>
  <c r="U30" i="9"/>
  <c r="U34" i="9"/>
  <c r="V38" i="9"/>
  <c r="AB19" i="9"/>
  <c r="AA25" i="9"/>
  <c r="Y33" i="9"/>
  <c r="Y41" i="9"/>
  <c r="AD17" i="9"/>
  <c r="AD25" i="9"/>
  <c r="AD33" i="9"/>
  <c r="AD41" i="9"/>
  <c r="AJ15" i="9"/>
  <c r="AI20" i="9"/>
  <c r="AK25" i="9"/>
  <c r="AJ31" i="9"/>
  <c r="AI36" i="9"/>
  <c r="AK41" i="9"/>
  <c r="AA29" i="9"/>
  <c r="AF37" i="9"/>
  <c r="U22" i="9"/>
  <c r="U26" i="9"/>
  <c r="V30" i="9"/>
  <c r="U43" i="9"/>
  <c r="Y15" i="9"/>
  <c r="Y21" i="9"/>
  <c r="Y27" i="9"/>
  <c r="AA33" i="9"/>
  <c r="AA41" i="9"/>
  <c r="AF17" i="9"/>
  <c r="AF25" i="9"/>
  <c r="AF33" i="9"/>
  <c r="AF41" i="9"/>
  <c r="AK15" i="9"/>
  <c r="AJ21" i="9"/>
  <c r="AI26" i="9"/>
  <c r="AK31" i="9"/>
  <c r="AJ37" i="9"/>
  <c r="AI42" i="9"/>
  <c r="AA37" i="9"/>
  <c r="AF29" i="9"/>
  <c r="AF45" i="9"/>
  <c r="AK23" i="9"/>
  <c r="U18" i="9"/>
  <c r="V22" i="9"/>
  <c r="U35" i="9"/>
  <c r="AA15" i="9"/>
  <c r="AA21" i="9"/>
  <c r="AA27" i="9"/>
  <c r="Y35" i="9"/>
  <c r="Y43" i="9"/>
  <c r="AD19" i="9"/>
  <c r="AD27" i="9"/>
  <c r="AD35" i="9"/>
  <c r="AD43" i="9"/>
  <c r="AI16" i="9"/>
  <c r="AK21" i="9"/>
  <c r="AJ27" i="9"/>
  <c r="AI32" i="9"/>
  <c r="AK37" i="9"/>
  <c r="AJ43" i="9"/>
  <c r="T43" i="9"/>
  <c r="T18" i="9"/>
  <c r="T19" i="9"/>
  <c r="AL46" i="9"/>
  <c r="AL44" i="9"/>
  <c r="AL42" i="9"/>
  <c r="AL40" i="9"/>
  <c r="AL38" i="9"/>
  <c r="AL36" i="9"/>
  <c r="AL34" i="9"/>
  <c r="AL32" i="9"/>
  <c r="AL30" i="9"/>
  <c r="AL28" i="9"/>
  <c r="AL26" i="9"/>
  <c r="AL24" i="9"/>
  <c r="AL22" i="9"/>
  <c r="AL20" i="9"/>
  <c r="AL18" i="9"/>
  <c r="AL16" i="9"/>
  <c r="AG46" i="9"/>
  <c r="AG44" i="9"/>
  <c r="AG42" i="9"/>
  <c r="AG40" i="9"/>
  <c r="AG38" i="9"/>
  <c r="AG36" i="9"/>
  <c r="AG34" i="9"/>
  <c r="AG32" i="9"/>
  <c r="AG30" i="9"/>
  <c r="AG28" i="9"/>
  <c r="AG26" i="9"/>
  <c r="AG24" i="9"/>
  <c r="AG22" i="9"/>
  <c r="AG20" i="9"/>
  <c r="AG18" i="9"/>
  <c r="AG16" i="9"/>
  <c r="AB46" i="9"/>
  <c r="AB44" i="9"/>
  <c r="AB42" i="9"/>
  <c r="AB40" i="9"/>
  <c r="AB38" i="9"/>
  <c r="AB36" i="9"/>
  <c r="AB34" i="9"/>
  <c r="AB32" i="9"/>
  <c r="AB30" i="9"/>
  <c r="AB28" i="9"/>
  <c r="AB26" i="9"/>
  <c r="AB24" i="9"/>
  <c r="AB22" i="9"/>
  <c r="AB20" i="9"/>
  <c r="AB18" i="9"/>
  <c r="AB16" i="9"/>
  <c r="I11" i="9"/>
  <c r="AL45" i="9"/>
  <c r="AL43" i="9"/>
  <c r="AL41" i="9"/>
  <c r="AL39" i="9"/>
  <c r="AL37" i="9"/>
  <c r="AL35" i="9"/>
  <c r="AL33" i="9"/>
  <c r="AL31" i="9"/>
  <c r="AL29" i="9"/>
  <c r="AL27" i="9"/>
  <c r="AL25" i="9"/>
  <c r="AL23" i="9"/>
  <c r="AL21" i="9"/>
  <c r="AL19" i="9"/>
  <c r="AL17" i="9"/>
  <c r="AL15" i="9"/>
  <c r="AG45" i="9"/>
  <c r="AG43" i="9"/>
  <c r="AG41" i="9"/>
  <c r="AG39" i="9"/>
  <c r="AG37" i="9"/>
  <c r="AG35" i="9"/>
  <c r="AG33" i="9"/>
  <c r="AG31" i="9"/>
  <c r="AG29" i="9"/>
  <c r="AG27" i="9"/>
  <c r="AG25" i="9"/>
  <c r="AG23" i="9"/>
  <c r="AG21" i="9"/>
  <c r="AG19" i="9"/>
  <c r="AG17" i="9"/>
  <c r="AG15" i="9"/>
  <c r="AB45" i="9"/>
  <c r="AB43" i="9"/>
  <c r="AB41" i="9"/>
  <c r="AB39" i="9"/>
  <c r="AB37" i="9"/>
  <c r="AB35" i="9"/>
  <c r="AB33" i="9"/>
  <c r="AB31" i="9"/>
  <c r="AB29" i="9"/>
  <c r="T41" i="9"/>
  <c r="T33" i="9"/>
  <c r="T25" i="9"/>
  <c r="T17" i="9"/>
  <c r="T40" i="9"/>
  <c r="T32" i="9"/>
  <c r="T24" i="9"/>
  <c r="T16" i="9"/>
  <c r="T39" i="9"/>
  <c r="T31" i="9"/>
  <c r="T23" i="9"/>
  <c r="T37" i="9"/>
  <c r="T21" i="9"/>
  <c r="T46" i="9"/>
  <c r="T38" i="9"/>
  <c r="T30" i="9"/>
  <c r="T22" i="9"/>
  <c r="T45" i="9"/>
  <c r="T29" i="9"/>
  <c r="T44" i="9"/>
  <c r="T36" i="9"/>
  <c r="T28" i="9"/>
  <c r="T20" i="9"/>
  <c r="T27" i="9"/>
  <c r="T34" i="9"/>
  <c r="AB25" i="9"/>
  <c r="V20" i="9"/>
  <c r="U23" i="9"/>
  <c r="V28" i="9"/>
  <c r="U31" i="9"/>
  <c r="V36" i="9"/>
  <c r="U39" i="9"/>
  <c r="V44" i="9"/>
  <c r="I8" i="9"/>
  <c r="Y16" i="9"/>
  <c r="Y18" i="9"/>
  <c r="Y20" i="9"/>
  <c r="Y22" i="9"/>
  <c r="Y24" i="9"/>
  <c r="Y26" i="9"/>
  <c r="Y28" i="9"/>
  <c r="Y30" i="9"/>
  <c r="Y32" i="9"/>
  <c r="Y34" i="9"/>
  <c r="Y36" i="9"/>
  <c r="Y38" i="9"/>
  <c r="Y40" i="9"/>
  <c r="Y42" i="9"/>
  <c r="Y44" i="9"/>
  <c r="Y46" i="9"/>
  <c r="AD16" i="9"/>
  <c r="AD18" i="9"/>
  <c r="AD20" i="9"/>
  <c r="AD22" i="9"/>
  <c r="AD24" i="9"/>
  <c r="AD26" i="9"/>
  <c r="AD28" i="9"/>
  <c r="AD30" i="9"/>
  <c r="AD32" i="9"/>
  <c r="AD34" i="9"/>
  <c r="AD36" i="9"/>
  <c r="AD38" i="9"/>
  <c r="AD40" i="9"/>
  <c r="AD42" i="9"/>
  <c r="AD44" i="9"/>
  <c r="AD46" i="9"/>
  <c r="I9" i="9"/>
  <c r="Z16" i="9"/>
  <c r="Z20" i="9"/>
  <c r="Z22" i="9"/>
  <c r="Z26" i="9"/>
  <c r="Z30" i="9"/>
  <c r="Z36" i="9"/>
  <c r="Z40" i="9"/>
  <c r="Z44" i="9"/>
  <c r="AE16" i="9"/>
  <c r="AE18" i="9"/>
  <c r="AE22" i="9"/>
  <c r="AE26" i="9"/>
  <c r="AE30" i="9"/>
  <c r="AE32" i="9"/>
  <c r="AE36" i="9"/>
  <c r="AE38" i="9"/>
  <c r="AE42" i="9"/>
  <c r="AE46" i="9"/>
  <c r="V18" i="9"/>
  <c r="U21" i="9"/>
  <c r="V26" i="9"/>
  <c r="U29" i="9"/>
  <c r="V34" i="9"/>
  <c r="U37" i="9"/>
  <c r="V42" i="9"/>
  <c r="U45" i="9"/>
  <c r="I10" i="9"/>
  <c r="AA16" i="9"/>
  <c r="AA18" i="9"/>
  <c r="AA20" i="9"/>
  <c r="AA22" i="9"/>
  <c r="AA24" i="9"/>
  <c r="AA26" i="9"/>
  <c r="AA28" i="9"/>
  <c r="AA30" i="9"/>
  <c r="AA32" i="9"/>
  <c r="AA34" i="9"/>
  <c r="AA36" i="9"/>
  <c r="AA38" i="9"/>
  <c r="AA40" i="9"/>
  <c r="AA42" i="9"/>
  <c r="AA44" i="9"/>
  <c r="AA46" i="9"/>
  <c r="AF16" i="9"/>
  <c r="AF18" i="9"/>
  <c r="AF20" i="9"/>
  <c r="AF22" i="9"/>
  <c r="AF24" i="9"/>
  <c r="AF26" i="9"/>
  <c r="AF28" i="9"/>
  <c r="AF30" i="9"/>
  <c r="AF32" i="9"/>
  <c r="AF34" i="9"/>
  <c r="AF36" i="9"/>
  <c r="AF38" i="9"/>
  <c r="AF40" i="9"/>
  <c r="AF42" i="9"/>
  <c r="AF44" i="9"/>
  <c r="AF46" i="9"/>
  <c r="AJ16" i="9"/>
  <c r="AJ18" i="9"/>
  <c r="AJ20" i="9"/>
  <c r="AJ22" i="9"/>
  <c r="AJ24" i="9"/>
  <c r="AJ26" i="9"/>
  <c r="AJ28" i="9"/>
  <c r="AJ30" i="9"/>
  <c r="AJ32" i="9"/>
  <c r="AJ34" i="9"/>
  <c r="AJ36" i="9"/>
  <c r="AJ38" i="9"/>
  <c r="AJ40" i="9"/>
  <c r="AJ42" i="9"/>
  <c r="AJ44" i="9"/>
  <c r="AJ46" i="9"/>
  <c r="V23" i="9"/>
  <c r="V31" i="9"/>
  <c r="V39" i="9"/>
  <c r="Z18" i="9"/>
  <c r="Z24" i="9"/>
  <c r="Z28" i="9"/>
  <c r="Z32" i="9"/>
  <c r="Z34" i="9"/>
  <c r="Z38" i="9"/>
  <c r="Z42" i="9"/>
  <c r="Z46" i="9"/>
  <c r="AE20" i="9"/>
  <c r="AE24" i="9"/>
  <c r="AE28" i="9"/>
  <c r="AE34" i="9"/>
  <c r="AE40" i="9"/>
  <c r="AE44" i="9"/>
  <c r="U16" i="9"/>
  <c r="V21" i="9"/>
  <c r="U24" i="9"/>
  <c r="V29" i="9"/>
  <c r="U32" i="9"/>
  <c r="V37" i="9"/>
  <c r="V45" i="9"/>
  <c r="AK16" i="9"/>
  <c r="AK18" i="9"/>
  <c r="AK20" i="9"/>
  <c r="AK22" i="9"/>
  <c r="AK24" i="9"/>
  <c r="AK26" i="9"/>
  <c r="AK28" i="9"/>
  <c r="AK30" i="9"/>
  <c r="AK32" i="9"/>
  <c r="AK34" i="9"/>
  <c r="AK36" i="9"/>
  <c r="AK38" i="9"/>
  <c r="AK40" i="9"/>
  <c r="AK42" i="9"/>
  <c r="AK44" i="9"/>
  <c r="V16" i="9"/>
  <c r="V24" i="9"/>
  <c r="V32" i="9"/>
  <c r="V40" i="9"/>
  <c r="B19" i="9"/>
  <c r="B20" i="9" s="1"/>
  <c r="B21" i="9" s="1"/>
  <c r="B22" i="9" s="1"/>
  <c r="B23" i="9" s="1"/>
  <c r="V19" i="9"/>
  <c r="V27" i="9"/>
  <c r="V35" i="9"/>
  <c r="Z15" i="9"/>
  <c r="Z17" i="9"/>
  <c r="Z19" i="9"/>
  <c r="Z21" i="9"/>
  <c r="Z23" i="9"/>
  <c r="Z25" i="9"/>
  <c r="Z27" i="9"/>
  <c r="Z29" i="9"/>
  <c r="Z31" i="9"/>
  <c r="Z33" i="9"/>
  <c r="Z35" i="9"/>
  <c r="Z37" i="9"/>
  <c r="Z39" i="9"/>
  <c r="Z41" i="9"/>
  <c r="Z43" i="9"/>
  <c r="Z45" i="9"/>
  <c r="AE15" i="9"/>
  <c r="AE17" i="9"/>
  <c r="AE19" i="9"/>
  <c r="AE21" i="9"/>
  <c r="AE23" i="9"/>
  <c r="AE25" i="9"/>
  <c r="AE27" i="9"/>
  <c r="AE29" i="9"/>
  <c r="AE31" i="9"/>
  <c r="AE33" i="9"/>
  <c r="AE35" i="9"/>
  <c r="AE37" i="9"/>
  <c r="AE39" i="9"/>
  <c r="AE41" i="9"/>
  <c r="AE43" i="9"/>
  <c r="AI17" i="9"/>
  <c r="AI19" i="9"/>
  <c r="AI21" i="9"/>
  <c r="AI23" i="9"/>
  <c r="AI25" i="9"/>
  <c r="AI27" i="9"/>
  <c r="AI29" i="9"/>
  <c r="AI31" i="9"/>
  <c r="AI33" i="9"/>
  <c r="AI35" i="9"/>
  <c r="AI37" i="9"/>
  <c r="AI39" i="9"/>
  <c r="AI41" i="9"/>
  <c r="AI43" i="9"/>
  <c r="AQ54" i="6"/>
  <c r="BD54" i="6" s="1"/>
  <c r="AP54" i="6"/>
  <c r="AQ53" i="6"/>
  <c r="AP53" i="6"/>
  <c r="AQ52" i="6"/>
  <c r="BD52" i="6" s="1"/>
  <c r="AQ51" i="6"/>
  <c r="BD51" i="6" s="1"/>
  <c r="AP51" i="6"/>
  <c r="AQ50" i="6"/>
  <c r="AP50" i="6"/>
  <c r="BC50" i="6" s="1"/>
  <c r="AQ49" i="6"/>
  <c r="AQ48" i="6"/>
  <c r="BD48" i="6" s="1"/>
  <c r="AP48" i="6"/>
  <c r="AQ47" i="6"/>
  <c r="AP47" i="6"/>
  <c r="BC47" i="6" s="1"/>
  <c r="AQ46" i="6"/>
  <c r="BK15" i="6"/>
  <c r="AM58" i="6"/>
  <c r="AM60" i="6"/>
  <c r="AN57" i="6"/>
  <c r="AN59" i="6"/>
  <c r="BC54" i="6"/>
  <c r="BC53" i="6"/>
  <c r="BC51" i="6"/>
  <c r="BC48" i="6"/>
  <c r="BC44" i="6"/>
  <c r="AJ44" i="6"/>
  <c r="AY44" i="6"/>
  <c r="AZ44" i="6" s="1"/>
  <c r="BA44" i="6" s="1"/>
  <c r="BB44" i="6" s="1"/>
  <c r="AJ29" i="6"/>
  <c r="AY29" i="6"/>
  <c r="AZ29" i="6" s="1"/>
  <c r="BA29" i="6" s="1"/>
  <c r="BB29" i="6" s="1"/>
  <c r="BC29" i="6" s="1"/>
  <c r="AJ6" i="6"/>
  <c r="AY6" i="6"/>
  <c r="AZ6" i="6" s="1"/>
  <c r="BA6" i="6" s="1"/>
  <c r="BB6" i="6" s="1"/>
  <c r="BC6" i="6" s="1"/>
  <c r="BF6" i="6" s="1"/>
  <c r="BC5" i="6"/>
  <c r="AJ5" i="6"/>
  <c r="AY5" i="6"/>
  <c r="AZ5" i="6" s="1"/>
  <c r="BA5" i="6" s="1"/>
  <c r="BB5" i="6" s="1"/>
  <c r="AQ10" i="6"/>
  <c r="AP10" i="6"/>
  <c r="AJ63" i="6"/>
  <c r="AJ56" i="6"/>
  <c r="AJ55" i="6"/>
  <c r="AJ45" i="6"/>
  <c r="AJ43" i="6"/>
  <c r="AJ30" i="6"/>
  <c r="AJ28" i="6"/>
  <c r="AJ27" i="6"/>
  <c r="AP26" i="6"/>
  <c r="BC26" i="6" s="1"/>
  <c r="AP20" i="6"/>
  <c r="AP14" i="6"/>
  <c r="AJ8" i="6"/>
  <c r="AJ7" i="6"/>
  <c r="AJ4" i="6"/>
  <c r="AJ3" i="6"/>
  <c r="AY63" i="6"/>
  <c r="AZ63" i="6" s="1"/>
  <c r="BA63" i="6" s="1"/>
  <c r="BB63" i="6" s="1"/>
  <c r="BC63" i="6" s="1"/>
  <c r="BD63" i="6" s="1"/>
  <c r="BE63" i="6" s="1"/>
  <c r="BF63" i="6" s="1"/>
  <c r="BE62" i="6"/>
  <c r="BE61" i="6"/>
  <c r="BE60" i="6"/>
  <c r="BE59" i="6"/>
  <c r="BE58" i="6"/>
  <c r="BE57" i="6"/>
  <c r="BE56" i="6"/>
  <c r="BD56" i="6"/>
  <c r="BC56" i="6"/>
  <c r="AY56" i="6"/>
  <c r="AZ56" i="6" s="1"/>
  <c r="BA56" i="6" s="1"/>
  <c r="BB56" i="6" s="1"/>
  <c r="BF56" i="6" s="1"/>
  <c r="BE55" i="6"/>
  <c r="BD55" i="6"/>
  <c r="AY55" i="6"/>
  <c r="AZ55" i="6" s="1"/>
  <c r="BA55" i="6" s="1"/>
  <c r="BB55" i="6" s="1"/>
  <c r="BC55" i="6" s="1"/>
  <c r="BF55" i="6" s="1"/>
  <c r="BE54" i="6"/>
  <c r="BE53" i="6"/>
  <c r="BD53" i="6"/>
  <c r="BE52" i="6"/>
  <c r="BE51" i="6"/>
  <c r="BE50" i="6"/>
  <c r="BD50" i="6"/>
  <c r="BE49" i="6"/>
  <c r="BD49" i="6"/>
  <c r="BE48" i="6"/>
  <c r="BE47" i="6"/>
  <c r="BD47" i="6"/>
  <c r="BE46" i="6"/>
  <c r="BD46" i="6"/>
  <c r="BE45" i="6"/>
  <c r="BD45" i="6"/>
  <c r="BC45" i="6"/>
  <c r="AY45" i="6"/>
  <c r="AZ45" i="6"/>
  <c r="BA45" i="6" s="1"/>
  <c r="BB45" i="6" s="1"/>
  <c r="BF45" i="6" s="1"/>
  <c r="BE44" i="6"/>
  <c r="BD44" i="6"/>
  <c r="BE43" i="6"/>
  <c r="BD43" i="6"/>
  <c r="AY43" i="6"/>
  <c r="AZ43" i="6" s="1"/>
  <c r="BA43" i="6" s="1"/>
  <c r="BB43" i="6" s="1"/>
  <c r="BC43" i="6" s="1"/>
  <c r="BF43" i="6" s="1"/>
  <c r="BE42" i="6"/>
  <c r="BE41" i="6"/>
  <c r="BE40" i="6"/>
  <c r="BE39" i="6"/>
  <c r="BE38" i="6"/>
  <c r="BE37" i="6"/>
  <c r="BE36" i="6"/>
  <c r="BE35" i="6"/>
  <c r="BE34" i="6"/>
  <c r="BE33" i="6"/>
  <c r="BE32" i="6"/>
  <c r="BE31" i="6"/>
  <c r="BE30" i="6"/>
  <c r="BD30" i="6"/>
  <c r="BC30" i="6"/>
  <c r="AY30" i="6"/>
  <c r="AZ30" i="6" s="1"/>
  <c r="BA30" i="6" s="1"/>
  <c r="BB30" i="6" s="1"/>
  <c r="BF30" i="6" s="1"/>
  <c r="BE29" i="6"/>
  <c r="BE28" i="6"/>
  <c r="BD28" i="6"/>
  <c r="BC28" i="6"/>
  <c r="AY28" i="6"/>
  <c r="AZ28" i="6"/>
  <c r="BA28" i="6" s="1"/>
  <c r="BB28" i="6" s="1"/>
  <c r="BE27" i="6"/>
  <c r="BD27" i="6"/>
  <c r="AY27" i="6"/>
  <c r="AZ27" i="6"/>
  <c r="BA27" i="6" s="1"/>
  <c r="BB27" i="6" s="1"/>
  <c r="BC27" i="6" s="1"/>
  <c r="BF27" i="6" s="1"/>
  <c r="BE26" i="6"/>
  <c r="BE25" i="6"/>
  <c r="BE24" i="6"/>
  <c r="BE23" i="6"/>
  <c r="BE22" i="6"/>
  <c r="BE21" i="6"/>
  <c r="BE20" i="6"/>
  <c r="BC20" i="6"/>
  <c r="BE19" i="6"/>
  <c r="BE18" i="6"/>
  <c r="BE17" i="6"/>
  <c r="BE16" i="6"/>
  <c r="BE15" i="6"/>
  <c r="BE14" i="6"/>
  <c r="BC14" i="6"/>
  <c r="BE13" i="6"/>
  <c r="BE12" i="6"/>
  <c r="BE11" i="6"/>
  <c r="BE10" i="6"/>
  <c r="BD10" i="6"/>
  <c r="BC10" i="6"/>
  <c r="BE9" i="6"/>
  <c r="BE8" i="6"/>
  <c r="BD8" i="6"/>
  <c r="AY8" i="6"/>
  <c r="AZ8" i="6" s="1"/>
  <c r="BA8" i="6" s="1"/>
  <c r="BB8" i="6" s="1"/>
  <c r="BC8" i="6"/>
  <c r="BE7" i="6"/>
  <c r="BD7" i="6"/>
  <c r="BC7" i="6"/>
  <c r="AY7" i="6"/>
  <c r="AZ7" i="6" s="1"/>
  <c r="BA7" i="6" s="1"/>
  <c r="BB7" i="6" s="1"/>
  <c r="BE6" i="6"/>
  <c r="BD6" i="6"/>
  <c r="BE5" i="6"/>
  <c r="BD5" i="6"/>
  <c r="BE4" i="6"/>
  <c r="BD4" i="6"/>
  <c r="BC4" i="6"/>
  <c r="AY4" i="6"/>
  <c r="AZ4" i="6" s="1"/>
  <c r="BA4" i="6" s="1"/>
  <c r="BB4" i="6" s="1"/>
  <c r="BD3" i="6"/>
  <c r="AY3" i="6"/>
  <c r="AZ3" i="6" s="1"/>
  <c r="BA3" i="6" s="1"/>
  <c r="BB3" i="6" s="1"/>
  <c r="BC3" i="6" s="1"/>
  <c r="BF3" i="6" s="1"/>
  <c r="AM62" i="6"/>
  <c r="AN61" i="6"/>
  <c r="AQ62" i="6"/>
  <c r="BD62" i="6" s="1"/>
  <c r="AP62" i="6"/>
  <c r="BC62" i="6" s="1"/>
  <c r="AQ61" i="6"/>
  <c r="BD61" i="6" s="1"/>
  <c r="AQ60" i="6"/>
  <c r="BD60" i="6" s="1"/>
  <c r="AP60" i="6"/>
  <c r="BC60" i="6" s="1"/>
  <c r="AQ59" i="6"/>
  <c r="BD59" i="6" s="1"/>
  <c r="AQ58" i="6"/>
  <c r="BD58" i="6" s="1"/>
  <c r="AP58" i="6"/>
  <c r="BC58" i="6" s="1"/>
  <c r="AQ57" i="6"/>
  <c r="BD57" i="6" s="1"/>
  <c r="AQ42" i="6"/>
  <c r="BD42" i="6" s="1"/>
  <c r="AP42" i="6"/>
  <c r="BC42" i="6" s="1"/>
  <c r="AQ40" i="6"/>
  <c r="BD40" i="6" s="1"/>
  <c r="AP40" i="6"/>
  <c r="BC40" i="6" s="1"/>
  <c r="AQ39" i="6"/>
  <c r="BD39" i="6" s="1"/>
  <c r="AQ38" i="6"/>
  <c r="BD38" i="6" s="1"/>
  <c r="AP38" i="6"/>
  <c r="BC38" i="6" s="1"/>
  <c r="AQ36" i="6"/>
  <c r="BD36" i="6" s="1"/>
  <c r="AP36" i="6"/>
  <c r="BC36" i="6" s="1"/>
  <c r="AQ35" i="6"/>
  <c r="BD35" i="6" s="1"/>
  <c r="AQ34" i="6"/>
  <c r="BD34" i="6" s="1"/>
  <c r="AP34" i="6"/>
  <c r="BC34" i="6" s="1"/>
  <c r="AQ32" i="6"/>
  <c r="BD32" i="6" s="1"/>
  <c r="AP32" i="6"/>
  <c r="BC32" i="6" s="1"/>
  <c r="AQ31" i="6"/>
  <c r="BD31" i="6" s="1"/>
  <c r="AQ26" i="6"/>
  <c r="BD26" i="6" s="1"/>
  <c r="AQ25" i="6"/>
  <c r="BD25" i="6" s="1"/>
  <c r="AP25" i="6"/>
  <c r="BC25" i="6" s="1"/>
  <c r="AQ24" i="6"/>
  <c r="BD24" i="6" s="1"/>
  <c r="AQ23" i="6"/>
  <c r="BD23" i="6" s="1"/>
  <c r="AP23" i="6"/>
  <c r="BC23" i="6" s="1"/>
  <c r="AQ22" i="6"/>
  <c r="BD22" i="6" s="1"/>
  <c r="AP22" i="6"/>
  <c r="BC22" i="6" s="1"/>
  <c r="AQ21" i="6"/>
  <c r="BD21" i="6" s="1"/>
  <c r="AQ20" i="6"/>
  <c r="BD20" i="6" s="1"/>
  <c r="AQ19" i="6"/>
  <c r="BD19" i="6" s="1"/>
  <c r="AP19" i="6"/>
  <c r="BC19" i="6" s="1"/>
  <c r="AQ18" i="6"/>
  <c r="BD18" i="6" s="1"/>
  <c r="AQ17" i="6"/>
  <c r="BD17" i="6" s="1"/>
  <c r="AP17" i="6"/>
  <c r="BC17" i="6" s="1"/>
  <c r="AQ16" i="6"/>
  <c r="BD16" i="6" s="1"/>
  <c r="AP16" i="6"/>
  <c r="BC16" i="6" s="1"/>
  <c r="AQ14" i="6"/>
  <c r="BD14" i="6" s="1"/>
  <c r="AQ13" i="6"/>
  <c r="BD13" i="6" s="1"/>
  <c r="AP13" i="6"/>
  <c r="BC13" i="6" s="1"/>
  <c r="AQ12" i="6"/>
  <c r="BD12" i="6" s="1"/>
  <c r="AQ11" i="6"/>
  <c r="BD11" i="6" s="1"/>
  <c r="AP11" i="6"/>
  <c r="BC11" i="6" s="1"/>
  <c r="AQ9" i="6"/>
  <c r="BD9" i="6" s="1"/>
  <c r="AQ15" i="6"/>
  <c r="BD15" i="6" s="1"/>
  <c r="C3" i="6"/>
  <c r="T4" i="6" s="1"/>
  <c r="T5" i="6" s="1"/>
  <c r="T6" i="6" s="1"/>
  <c r="T7" i="6" s="1"/>
  <c r="T8" i="6" s="1"/>
  <c r="T9" i="6" s="1"/>
  <c r="T10" i="6" s="1"/>
  <c r="T11" i="6" s="1"/>
  <c r="T12" i="6" s="1"/>
  <c r="T13" i="6" s="1"/>
  <c r="T14" i="6" s="1"/>
  <c r="T15" i="6" s="1"/>
  <c r="B3" i="6"/>
  <c r="S4" i="6" s="1"/>
  <c r="S5" i="6" s="1"/>
  <c r="S6" i="6" s="1"/>
  <c r="S7" i="6" s="1"/>
  <c r="S8" i="6" s="1"/>
  <c r="S9" i="6" s="1"/>
  <c r="S10" i="6" s="1"/>
  <c r="S11" i="6" s="1"/>
  <c r="S12" i="6" s="1"/>
  <c r="S13" i="6" s="1"/>
  <c r="N81" i="4"/>
  <c r="P3" i="6"/>
  <c r="L3" i="6"/>
  <c r="K3" i="6"/>
  <c r="J3" i="6"/>
  <c r="I3" i="6"/>
  <c r="G3" i="6"/>
  <c r="F3" i="6"/>
  <c r="E3" i="6"/>
  <c r="A3" i="6"/>
  <c r="U4" i="6"/>
  <c r="U5" i="6"/>
  <c r="U6" i="6" s="1"/>
  <c r="U7" i="6" s="1"/>
  <c r="U8" i="6" s="1"/>
  <c r="U9" i="6" s="1"/>
  <c r="U10" i="6" s="1"/>
  <c r="U11" i="6" s="1"/>
  <c r="U12" i="6" s="1"/>
  <c r="U13" i="6" s="1"/>
  <c r="U14" i="6" s="1"/>
  <c r="U15" i="6" s="1"/>
  <c r="AF4" i="6"/>
  <c r="AF5" i="6"/>
  <c r="AF6" i="6"/>
  <c r="AF7" i="6" s="1"/>
  <c r="AF8" i="6" s="1"/>
  <c r="AF9" i="6" s="1"/>
  <c r="AF10" i="6" s="1"/>
  <c r="AF11" i="6" s="1"/>
  <c r="AF12" i="6" s="1"/>
  <c r="AF13" i="6" s="1"/>
  <c r="AF14" i="6" s="1"/>
  <c r="AF15" i="6" s="1"/>
  <c r="AF16" i="6" s="1"/>
  <c r="AF17" i="6" s="1"/>
  <c r="AF18" i="6" s="1"/>
  <c r="AF19" i="6" s="1"/>
  <c r="AF20" i="6" s="1"/>
  <c r="AF21" i="6" s="1"/>
  <c r="AF22" i="6" s="1"/>
  <c r="AF23" i="6" s="1"/>
  <c r="AF24" i="6" s="1"/>
  <c r="AF25" i="6" s="1"/>
  <c r="AF26" i="6" s="1"/>
  <c r="AF27" i="6" s="1"/>
  <c r="AF28" i="6" s="1"/>
  <c r="AF29" i="6" s="1"/>
  <c r="AF30" i="6" s="1"/>
  <c r="AF31" i="6" s="1"/>
  <c r="AF32" i="6" s="1"/>
  <c r="AF33" i="6" s="1"/>
  <c r="AF34" i="6" s="1"/>
  <c r="AF35" i="6" s="1"/>
  <c r="AF36" i="6" s="1"/>
  <c r="AF37" i="6" s="1"/>
  <c r="AF38" i="6" s="1"/>
  <c r="AF39" i="6" s="1"/>
  <c r="AF40" i="6" s="1"/>
  <c r="AF41" i="6" s="1"/>
  <c r="AF42" i="6" s="1"/>
  <c r="AF43" i="6" s="1"/>
  <c r="AF44" i="6" s="1"/>
  <c r="AF45" i="6" s="1"/>
  <c r="AF46" i="6" s="1"/>
  <c r="AF47" i="6" s="1"/>
  <c r="AF48" i="6" s="1"/>
  <c r="AF49" i="6" s="1"/>
  <c r="AF50" i="6" s="1"/>
  <c r="AF51" i="6" s="1"/>
  <c r="AF52" i="6" s="1"/>
  <c r="AF53" i="6" s="1"/>
  <c r="AF54" i="6" s="1"/>
  <c r="AF55" i="6" s="1"/>
  <c r="AF56" i="6" s="1"/>
  <c r="AF57" i="6" s="1"/>
  <c r="AF58" i="6" s="1"/>
  <c r="AF59" i="6" s="1"/>
  <c r="AF60" i="6" s="1"/>
  <c r="AF61" i="6" s="1"/>
  <c r="AF62" i="6" s="1"/>
  <c r="AF63" i="6" s="1"/>
  <c r="AF64" i="6" s="1"/>
  <c r="AF65" i="6" s="1"/>
  <c r="AF66" i="6" s="1"/>
  <c r="AF67" i="6" s="1"/>
  <c r="AF68" i="6" s="1"/>
  <c r="AF69" i="6" s="1"/>
  <c r="AF70" i="6" s="1"/>
  <c r="AF71" i="6" s="1"/>
  <c r="AF72" i="6" s="1"/>
  <c r="AF73" i="6" s="1"/>
  <c r="AF74" i="6" s="1"/>
  <c r="AF75" i="6" s="1"/>
  <c r="AF76" i="6" s="1"/>
  <c r="AF77" i="6" s="1"/>
  <c r="AF78" i="6" s="1"/>
  <c r="AF79" i="6" s="1"/>
  <c r="AF80" i="6" s="1"/>
  <c r="AF81" i="6" s="1"/>
  <c r="AF82" i="6" s="1"/>
  <c r="AF83" i="6" s="1"/>
  <c r="AF84" i="6" s="1"/>
  <c r="AF85" i="6" s="1"/>
  <c r="AF86" i="6" s="1"/>
  <c r="AF87" i="6" s="1"/>
  <c r="AF88" i="6" s="1"/>
  <c r="AF89" i="6" s="1"/>
  <c r="AF90" i="6" s="1"/>
  <c r="AF91" i="6" s="1"/>
  <c r="AF92" i="6" s="1"/>
  <c r="AF93" i="6" s="1"/>
  <c r="AF94" i="6" s="1"/>
  <c r="AF95" i="6" s="1"/>
  <c r="AF96" i="6" s="1"/>
  <c r="R4" i="6"/>
  <c r="R5" i="6" s="1"/>
  <c r="R6" i="6" s="1"/>
  <c r="R7" i="6" s="1"/>
  <c r="R8" i="6" s="1"/>
  <c r="R9" i="6" s="1"/>
  <c r="R10" i="6" s="1"/>
  <c r="R11" i="6" s="1"/>
  <c r="R12" i="6" s="1"/>
  <c r="R13" i="6" s="1"/>
  <c r="R14" i="6" s="1"/>
  <c r="R15" i="6" s="1"/>
  <c r="R16" i="6" s="1"/>
  <c r="R17" i="6" s="1"/>
  <c r="R18" i="6" s="1"/>
  <c r="R19" i="6" s="1"/>
  <c r="R20" i="6" s="1"/>
  <c r="V4" i="6"/>
  <c r="V5" i="6" s="1"/>
  <c r="V6" i="6" s="1"/>
  <c r="V7" i="6" s="1"/>
  <c r="V8" i="6" s="1"/>
  <c r="V9" i="6" s="1"/>
  <c r="V10" i="6" s="1"/>
  <c r="V11" i="6" s="1"/>
  <c r="V12" i="6" s="1"/>
  <c r="V13" i="6" s="1"/>
  <c r="V14" i="6" s="1"/>
  <c r="V15" i="6" s="1"/>
  <c r="V16" i="6" s="1"/>
  <c r="V17" i="6" s="1"/>
  <c r="V18" i="6" s="1"/>
  <c r="V19" i="6" s="1"/>
  <c r="V20" i="6" s="1"/>
  <c r="W4" i="6"/>
  <c r="W5" i="6" s="1"/>
  <c r="W6" i="6" s="1"/>
  <c r="W7" i="6" s="1"/>
  <c r="W8" i="6" s="1"/>
  <c r="W9" i="6" s="1"/>
  <c r="W10" i="6" s="1"/>
  <c r="W11" i="6" s="1"/>
  <c r="W12" i="6" s="1"/>
  <c r="W13" i="6" s="1"/>
  <c r="W14" i="6" s="1"/>
  <c r="W15" i="6" s="1"/>
  <c r="W16" i="6" s="1"/>
  <c r="W17" i="6" s="1"/>
  <c r="W18" i="6" s="1"/>
  <c r="W19" i="6" s="1"/>
  <c r="W20" i="6" s="1"/>
  <c r="Y4" i="6"/>
  <c r="Y5" i="6"/>
  <c r="Y6" i="6"/>
  <c r="Y7" i="6" s="1"/>
  <c r="Y8" i="6" s="1"/>
  <c r="Y9" i="6" s="1"/>
  <c r="Y10" i="6" s="1"/>
  <c r="Y11" i="6" s="1"/>
  <c r="Y12" i="6" s="1"/>
  <c r="Y13" i="6" s="1"/>
  <c r="Y14" i="6" s="1"/>
  <c r="Y15" i="6" s="1"/>
  <c r="Y16" i="6" s="1"/>
  <c r="Y17" i="6" s="1"/>
  <c r="Y18" i="6" s="1"/>
  <c r="Y19" i="6" s="1"/>
  <c r="Y20" i="6" s="1"/>
  <c r="Z4" i="6"/>
  <c r="Z5" i="6"/>
  <c r="Z6" i="6" s="1"/>
  <c r="Z7" i="6" s="1"/>
  <c r="Z8" i="6" s="1"/>
  <c r="Z9" i="6" s="1"/>
  <c r="Z10" i="6" s="1"/>
  <c r="Z11" i="6" s="1"/>
  <c r="Z12" i="6" s="1"/>
  <c r="Z13" i="6" s="1"/>
  <c r="Z14" i="6" s="1"/>
  <c r="Z15" i="6" s="1"/>
  <c r="Z16" i="6" s="1"/>
  <c r="Z17" i="6" s="1"/>
  <c r="Z18" i="6" s="1"/>
  <c r="Z19" i="6" s="1"/>
  <c r="Z20" i="6" s="1"/>
  <c r="Z21" i="6" s="1"/>
  <c r="Z22" i="6" s="1"/>
  <c r="Z23" i="6" s="1"/>
  <c r="Z24" i="6" s="1"/>
  <c r="Z25" i="6" s="1"/>
  <c r="Z26" i="6" s="1"/>
  <c r="Z27" i="6" s="1"/>
  <c r="AA4" i="6"/>
  <c r="AA5" i="6"/>
  <c r="AA6" i="6" s="1"/>
  <c r="AA7" i="6" s="1"/>
  <c r="AA8" i="6" s="1"/>
  <c r="AA9" i="6" s="1"/>
  <c r="AA10" i="6" s="1"/>
  <c r="AA11" i="6" s="1"/>
  <c r="AA12" i="6" s="1"/>
  <c r="AA13" i="6" s="1"/>
  <c r="AA14" i="6" s="1"/>
  <c r="AA15" i="6" s="1"/>
  <c r="AA16" i="6" s="1"/>
  <c r="AA17" i="6" s="1"/>
  <c r="AA18" i="6" s="1"/>
  <c r="AB4" i="6"/>
  <c r="AB5" i="6"/>
  <c r="AB6" i="6"/>
  <c r="AB7" i="6" s="1"/>
  <c r="AB8" i="6" s="1"/>
  <c r="AB9" i="6" s="1"/>
  <c r="AB10" i="6" s="1"/>
  <c r="AB11" i="6" s="1"/>
  <c r="AB12" i="6" s="1"/>
  <c r="AB13" i="6" s="1"/>
  <c r="AB14" i="6" s="1"/>
  <c r="AB15" i="6" s="1"/>
  <c r="AB16" i="6" s="1"/>
  <c r="AB17" i="6" s="1"/>
  <c r="AB18" i="6" s="1"/>
  <c r="AB19" i="6" s="1"/>
  <c r="AB20" i="6" s="1"/>
  <c r="AB21" i="6" s="1"/>
  <c r="AB22" i="6" s="1"/>
  <c r="AB23" i="6" s="1"/>
  <c r="AB24" i="6" s="1"/>
  <c r="AB25" i="6" s="1"/>
  <c r="AB26" i="6" s="1"/>
  <c r="AB27" i="6" s="1"/>
  <c r="AE40" i="5"/>
  <c r="AE39" i="5"/>
  <c r="AE38" i="5"/>
  <c r="AE37" i="5"/>
  <c r="AE36" i="5"/>
  <c r="AE35" i="5"/>
  <c r="AE34" i="5"/>
  <c r="AE33" i="5"/>
  <c r="AE32" i="5"/>
  <c r="AE31" i="5"/>
  <c r="AE30" i="5"/>
  <c r="AE29" i="5"/>
  <c r="AE28" i="5"/>
  <c r="N28" i="5"/>
  <c r="Y28" i="5"/>
  <c r="AA28" i="5"/>
  <c r="N36" i="5"/>
  <c r="Y36" i="5"/>
  <c r="AA36" i="5"/>
  <c r="N96" i="5"/>
  <c r="Y96" i="5"/>
  <c r="AC96" i="5"/>
  <c r="M96" i="5"/>
  <c r="W96" i="5"/>
  <c r="AB96" i="5"/>
  <c r="V96" i="5"/>
  <c r="AA96" i="5"/>
  <c r="U96" i="5"/>
  <c r="N95" i="5"/>
  <c r="Y95" i="5"/>
  <c r="AC95" i="5"/>
  <c r="M95" i="5"/>
  <c r="W95" i="5"/>
  <c r="AB95" i="5"/>
  <c r="V95" i="5"/>
  <c r="AA95" i="5"/>
  <c r="U95" i="5"/>
  <c r="N94" i="5"/>
  <c r="Y94" i="5"/>
  <c r="AC94" i="5"/>
  <c r="M94" i="5"/>
  <c r="W94" i="5"/>
  <c r="AB94" i="5"/>
  <c r="V94" i="5"/>
  <c r="AA94" i="5"/>
  <c r="U94" i="5"/>
  <c r="N93" i="5"/>
  <c r="Y93" i="5"/>
  <c r="AC93" i="5"/>
  <c r="M93" i="5"/>
  <c r="W93" i="5"/>
  <c r="AB93" i="5"/>
  <c r="V93" i="5"/>
  <c r="AA93" i="5"/>
  <c r="U93" i="5"/>
  <c r="N92" i="5"/>
  <c r="Y92" i="5"/>
  <c r="AC92" i="5"/>
  <c r="M92" i="5"/>
  <c r="W92" i="5"/>
  <c r="AB92" i="5"/>
  <c r="V92" i="5"/>
  <c r="AA92" i="5"/>
  <c r="U92" i="5"/>
  <c r="N91" i="5"/>
  <c r="Y91" i="5"/>
  <c r="AC91" i="5"/>
  <c r="M91" i="5"/>
  <c r="W91" i="5"/>
  <c r="AB91" i="5"/>
  <c r="V91" i="5"/>
  <c r="AA91" i="5"/>
  <c r="U91" i="5"/>
  <c r="N90" i="5"/>
  <c r="Y90" i="5"/>
  <c r="AC90" i="5"/>
  <c r="M90" i="5"/>
  <c r="W90" i="5"/>
  <c r="AB90" i="5"/>
  <c r="V90" i="5"/>
  <c r="AA90" i="5"/>
  <c r="U90" i="5"/>
  <c r="N89" i="5"/>
  <c r="Y89" i="5"/>
  <c r="AC89" i="5"/>
  <c r="M89" i="5"/>
  <c r="W89" i="5"/>
  <c r="AB89" i="5"/>
  <c r="V89" i="5"/>
  <c r="AA89" i="5"/>
  <c r="U89" i="5"/>
  <c r="N88" i="5"/>
  <c r="Y88" i="5"/>
  <c r="AC88" i="5"/>
  <c r="M88" i="5"/>
  <c r="W88" i="5"/>
  <c r="AB88" i="5"/>
  <c r="V88" i="5"/>
  <c r="AA88" i="5"/>
  <c r="U88" i="5"/>
  <c r="N87" i="5"/>
  <c r="Y87" i="5"/>
  <c r="AC87" i="5"/>
  <c r="M87" i="5"/>
  <c r="W87" i="5"/>
  <c r="AB87" i="5"/>
  <c r="V87" i="5"/>
  <c r="AA87" i="5"/>
  <c r="U87" i="5"/>
  <c r="N86" i="5"/>
  <c r="Y86" i="5"/>
  <c r="AC86" i="5"/>
  <c r="M86" i="5"/>
  <c r="W86" i="5"/>
  <c r="AB86" i="5"/>
  <c r="V86" i="5"/>
  <c r="AA86" i="5"/>
  <c r="U86" i="5"/>
  <c r="N85" i="5"/>
  <c r="Y85" i="5"/>
  <c r="AC85" i="5"/>
  <c r="M85" i="5"/>
  <c r="W85" i="5"/>
  <c r="AB85" i="5"/>
  <c r="V85" i="5"/>
  <c r="AA85" i="5"/>
  <c r="U85" i="5"/>
  <c r="N84" i="5"/>
  <c r="Y84" i="5"/>
  <c r="AC84" i="5"/>
  <c r="M84" i="5"/>
  <c r="W84" i="5"/>
  <c r="AB84" i="5"/>
  <c r="V84" i="5"/>
  <c r="AA84" i="5"/>
  <c r="U84" i="5"/>
  <c r="N83" i="5"/>
  <c r="Y83" i="5"/>
  <c r="AC83" i="5"/>
  <c r="M83" i="5"/>
  <c r="W83" i="5"/>
  <c r="AB83" i="5"/>
  <c r="V83" i="5"/>
  <c r="AA83" i="5"/>
  <c r="U83" i="5"/>
  <c r="N82" i="5"/>
  <c r="Y82" i="5"/>
  <c r="AC82" i="5"/>
  <c r="M82" i="5"/>
  <c r="W82" i="5"/>
  <c r="AB82" i="5"/>
  <c r="V82" i="5"/>
  <c r="AA82" i="5"/>
  <c r="U82" i="5"/>
  <c r="N81" i="5"/>
  <c r="Y81" i="5"/>
  <c r="AC81" i="5"/>
  <c r="M81" i="5"/>
  <c r="W81" i="5"/>
  <c r="AB81" i="5"/>
  <c r="V81" i="5"/>
  <c r="AA81" i="5"/>
  <c r="U81" i="5"/>
  <c r="N80" i="5"/>
  <c r="Y80" i="5"/>
  <c r="AC80" i="5"/>
  <c r="M80" i="5"/>
  <c r="W80" i="5"/>
  <c r="AB80" i="5"/>
  <c r="V80" i="5"/>
  <c r="AA80" i="5"/>
  <c r="U80" i="5"/>
  <c r="N79" i="5"/>
  <c r="Y79" i="5"/>
  <c r="AC79" i="5"/>
  <c r="M79" i="5"/>
  <c r="W79" i="5"/>
  <c r="AB79" i="5"/>
  <c r="V79" i="5"/>
  <c r="AA79" i="5"/>
  <c r="U79" i="5"/>
  <c r="N78" i="5"/>
  <c r="Y78" i="5"/>
  <c r="AC78" i="5"/>
  <c r="M78" i="5"/>
  <c r="W78" i="5"/>
  <c r="AB78" i="5"/>
  <c r="V78" i="5"/>
  <c r="AA78" i="5"/>
  <c r="U78" i="5"/>
  <c r="N77" i="5"/>
  <c r="Y77" i="5"/>
  <c r="AC77" i="5"/>
  <c r="M77" i="5"/>
  <c r="W77" i="5"/>
  <c r="AB77" i="5"/>
  <c r="V77" i="5"/>
  <c r="AA77" i="5"/>
  <c r="U77" i="5"/>
  <c r="N76" i="5"/>
  <c r="Y76" i="5"/>
  <c r="AC76" i="5"/>
  <c r="M76" i="5"/>
  <c r="W76" i="5"/>
  <c r="AB76" i="5"/>
  <c r="V76" i="5"/>
  <c r="AA76" i="5"/>
  <c r="U76" i="5"/>
  <c r="N75" i="5"/>
  <c r="Y75" i="5"/>
  <c r="AC75" i="5"/>
  <c r="M75" i="5"/>
  <c r="W75" i="5"/>
  <c r="AB75" i="5"/>
  <c r="V75" i="5"/>
  <c r="AA75" i="5"/>
  <c r="U75" i="5"/>
  <c r="N74" i="5"/>
  <c r="Y74" i="5"/>
  <c r="AC74" i="5"/>
  <c r="M74" i="5"/>
  <c r="W74" i="5"/>
  <c r="AB74" i="5"/>
  <c r="V74" i="5"/>
  <c r="AA74" i="5"/>
  <c r="U74" i="5"/>
  <c r="N73" i="5"/>
  <c r="Y73" i="5"/>
  <c r="AC73" i="5"/>
  <c r="M73" i="5"/>
  <c r="W73" i="5"/>
  <c r="AB73" i="5"/>
  <c r="V73" i="5"/>
  <c r="AA73" i="5"/>
  <c r="U73" i="5"/>
  <c r="N72" i="5"/>
  <c r="Y72" i="5"/>
  <c r="AC72" i="5"/>
  <c r="M72" i="5"/>
  <c r="W72" i="5"/>
  <c r="AB72" i="5"/>
  <c r="V72" i="5"/>
  <c r="AA72" i="5"/>
  <c r="U72" i="5"/>
  <c r="N71" i="5"/>
  <c r="Y71" i="5"/>
  <c r="AC71" i="5"/>
  <c r="M71" i="5"/>
  <c r="W71" i="5"/>
  <c r="AB71" i="5"/>
  <c r="V71" i="5"/>
  <c r="AA71" i="5"/>
  <c r="U71" i="5"/>
  <c r="N70" i="5"/>
  <c r="Y70" i="5"/>
  <c r="AC70" i="5"/>
  <c r="M70" i="5"/>
  <c r="W70" i="5"/>
  <c r="AB70" i="5"/>
  <c r="V70" i="5"/>
  <c r="AA70" i="5"/>
  <c r="U70" i="5"/>
  <c r="N69" i="5"/>
  <c r="Y69" i="5"/>
  <c r="AC69" i="5"/>
  <c r="M69" i="5"/>
  <c r="W69" i="5"/>
  <c r="AB69" i="5"/>
  <c r="V69" i="5"/>
  <c r="AA69" i="5"/>
  <c r="U69" i="5"/>
  <c r="N68" i="5"/>
  <c r="Y68" i="5"/>
  <c r="AC68" i="5"/>
  <c r="M68" i="5"/>
  <c r="W68" i="5"/>
  <c r="AB68" i="5"/>
  <c r="V68" i="5"/>
  <c r="AA68" i="5"/>
  <c r="U68" i="5"/>
  <c r="N67" i="5"/>
  <c r="Y67" i="5"/>
  <c r="AC67" i="5"/>
  <c r="M67" i="5"/>
  <c r="W67" i="5"/>
  <c r="AB67" i="5"/>
  <c r="V67" i="5"/>
  <c r="AA67" i="5"/>
  <c r="U67" i="5"/>
  <c r="N66" i="5"/>
  <c r="Y66" i="5"/>
  <c r="AC66" i="5"/>
  <c r="M66" i="5"/>
  <c r="W66" i="5"/>
  <c r="AB66" i="5"/>
  <c r="V66" i="5"/>
  <c r="AA66" i="5"/>
  <c r="U66" i="5"/>
  <c r="N65" i="5"/>
  <c r="Y65" i="5"/>
  <c r="AC65" i="5"/>
  <c r="M65" i="5"/>
  <c r="W65" i="5"/>
  <c r="AB65" i="5"/>
  <c r="V65" i="5"/>
  <c r="AA65" i="5"/>
  <c r="U65" i="5"/>
  <c r="N64" i="5"/>
  <c r="Y64" i="5"/>
  <c r="AC64" i="5"/>
  <c r="M64" i="5"/>
  <c r="W64" i="5"/>
  <c r="AB64" i="5"/>
  <c r="V64" i="5"/>
  <c r="AA64" i="5"/>
  <c r="U64" i="5"/>
  <c r="N63" i="5"/>
  <c r="Y63" i="5"/>
  <c r="AC63" i="5"/>
  <c r="M63" i="5"/>
  <c r="W63" i="5"/>
  <c r="AB63" i="5"/>
  <c r="V63" i="5"/>
  <c r="AA63" i="5"/>
  <c r="U63" i="5"/>
  <c r="N62" i="5"/>
  <c r="Y62" i="5"/>
  <c r="AC62" i="5"/>
  <c r="M62" i="5"/>
  <c r="W62" i="5"/>
  <c r="AB62" i="5"/>
  <c r="V62" i="5"/>
  <c r="AA62" i="5"/>
  <c r="U62" i="5"/>
  <c r="N61" i="5"/>
  <c r="Y61" i="5"/>
  <c r="AC61" i="5"/>
  <c r="M61" i="5"/>
  <c r="W61" i="5"/>
  <c r="AB61" i="5"/>
  <c r="V61" i="5"/>
  <c r="AA61" i="5"/>
  <c r="U61" i="5"/>
  <c r="N60" i="5"/>
  <c r="Y60" i="5"/>
  <c r="AC60" i="5"/>
  <c r="M60" i="5"/>
  <c r="W60" i="5"/>
  <c r="AB60" i="5"/>
  <c r="V60" i="5"/>
  <c r="AA60" i="5"/>
  <c r="U60" i="5"/>
  <c r="N59" i="5"/>
  <c r="Y59" i="5"/>
  <c r="AC59" i="5"/>
  <c r="M59" i="5"/>
  <c r="W59" i="5"/>
  <c r="AB59" i="5"/>
  <c r="V59" i="5"/>
  <c r="AA59" i="5"/>
  <c r="U59" i="5"/>
  <c r="N58" i="5"/>
  <c r="Y58" i="5"/>
  <c r="AC58" i="5"/>
  <c r="M58" i="5"/>
  <c r="W58" i="5"/>
  <c r="AB58" i="5"/>
  <c r="V58" i="5"/>
  <c r="AA58" i="5"/>
  <c r="U58" i="5"/>
  <c r="N57" i="5"/>
  <c r="Y57" i="5"/>
  <c r="AC57" i="5"/>
  <c r="M57" i="5"/>
  <c r="W57" i="5"/>
  <c r="AB57" i="5"/>
  <c r="V57" i="5"/>
  <c r="AA57" i="5"/>
  <c r="U57" i="5"/>
  <c r="N56" i="5"/>
  <c r="Y56" i="5"/>
  <c r="AC56" i="5"/>
  <c r="M56" i="5"/>
  <c r="W56" i="5"/>
  <c r="AB56" i="5"/>
  <c r="V56" i="5"/>
  <c r="AA56" i="5"/>
  <c r="U56" i="5"/>
  <c r="N55" i="5"/>
  <c r="Y55" i="5"/>
  <c r="AC55" i="5"/>
  <c r="M55" i="5"/>
  <c r="W55" i="5"/>
  <c r="AB55" i="5"/>
  <c r="V55" i="5"/>
  <c r="AA55" i="5"/>
  <c r="U55" i="5"/>
  <c r="N54" i="5"/>
  <c r="Y54" i="5"/>
  <c r="AC54" i="5"/>
  <c r="M54" i="5"/>
  <c r="W54" i="5"/>
  <c r="AB54" i="5"/>
  <c r="V54" i="5"/>
  <c r="AA54" i="5"/>
  <c r="U54" i="5"/>
  <c r="N53" i="5"/>
  <c r="Y53" i="5"/>
  <c r="AC53" i="5"/>
  <c r="M53" i="5"/>
  <c r="W53" i="5"/>
  <c r="AB53" i="5"/>
  <c r="V53" i="5"/>
  <c r="AA53" i="5"/>
  <c r="U53" i="5"/>
  <c r="N52" i="5"/>
  <c r="Y52" i="5"/>
  <c r="AC52" i="5"/>
  <c r="M52" i="5"/>
  <c r="W52" i="5"/>
  <c r="AB52" i="5"/>
  <c r="V52" i="5"/>
  <c r="AA52" i="5"/>
  <c r="U52" i="5"/>
  <c r="N51" i="5"/>
  <c r="Y51" i="5"/>
  <c r="AC51" i="5"/>
  <c r="M51" i="5"/>
  <c r="W51" i="5"/>
  <c r="AB51" i="5"/>
  <c r="V51" i="5"/>
  <c r="AA51" i="5"/>
  <c r="U51" i="5"/>
  <c r="N50" i="5"/>
  <c r="Y50" i="5"/>
  <c r="AC50" i="5"/>
  <c r="M50" i="5"/>
  <c r="W50" i="5"/>
  <c r="AB50" i="5"/>
  <c r="V50" i="5"/>
  <c r="AA50" i="5"/>
  <c r="U50" i="5"/>
  <c r="N49" i="5"/>
  <c r="Y49" i="5"/>
  <c r="AC49" i="5"/>
  <c r="M49" i="5"/>
  <c r="W49" i="5"/>
  <c r="AB49" i="5"/>
  <c r="V49" i="5"/>
  <c r="AA49" i="5"/>
  <c r="U49" i="5"/>
  <c r="N48" i="5"/>
  <c r="Y48" i="5"/>
  <c r="AC48" i="5"/>
  <c r="M48" i="5"/>
  <c r="W48" i="5"/>
  <c r="AB48" i="5"/>
  <c r="V48" i="5"/>
  <c r="AA48" i="5"/>
  <c r="U48" i="5"/>
  <c r="N47" i="5"/>
  <c r="Y47" i="5"/>
  <c r="AC47" i="5"/>
  <c r="M47" i="5"/>
  <c r="W47" i="5"/>
  <c r="AB47" i="5"/>
  <c r="V47" i="5"/>
  <c r="AA47" i="5"/>
  <c r="U47" i="5"/>
  <c r="N46" i="5"/>
  <c r="Y46" i="5"/>
  <c r="AC46" i="5"/>
  <c r="M46" i="5"/>
  <c r="W46" i="5"/>
  <c r="AB46" i="5"/>
  <c r="V46" i="5"/>
  <c r="AA46" i="5"/>
  <c r="U46" i="5"/>
  <c r="N45" i="5"/>
  <c r="Y45" i="5"/>
  <c r="AC45" i="5"/>
  <c r="M45" i="5"/>
  <c r="W45" i="5"/>
  <c r="AB45" i="5"/>
  <c r="V45" i="5"/>
  <c r="AA45" i="5"/>
  <c r="U45" i="5"/>
  <c r="N44" i="5"/>
  <c r="Y44" i="5"/>
  <c r="AC44" i="5"/>
  <c r="M44" i="5"/>
  <c r="W44" i="5"/>
  <c r="AB44" i="5"/>
  <c r="V44" i="5"/>
  <c r="AA44" i="5"/>
  <c r="U44" i="5"/>
  <c r="N43" i="5"/>
  <c r="Y43" i="5"/>
  <c r="AC43" i="5"/>
  <c r="M43" i="5"/>
  <c r="W43" i="5"/>
  <c r="AB43" i="5"/>
  <c r="V43" i="5"/>
  <c r="AA43" i="5"/>
  <c r="U43" i="5"/>
  <c r="N42" i="5"/>
  <c r="Y42" i="5"/>
  <c r="AC42" i="5"/>
  <c r="M42" i="5"/>
  <c r="W42" i="5"/>
  <c r="AB42" i="5"/>
  <c r="V42" i="5"/>
  <c r="AA42" i="5"/>
  <c r="U42" i="5"/>
  <c r="N41" i="5"/>
  <c r="Y41" i="5"/>
  <c r="AC41" i="5"/>
  <c r="M41" i="5"/>
  <c r="W41" i="5"/>
  <c r="AB41" i="5"/>
  <c r="V41" i="5"/>
  <c r="AA41" i="5"/>
  <c r="U41" i="5"/>
  <c r="N40" i="5"/>
  <c r="Y40" i="5"/>
  <c r="AC40" i="5"/>
  <c r="M40" i="5"/>
  <c r="W40" i="5"/>
  <c r="AB40" i="5"/>
  <c r="V40" i="5"/>
  <c r="AA40" i="5"/>
  <c r="U40" i="5"/>
  <c r="N39" i="5"/>
  <c r="Y39" i="5"/>
  <c r="AC39" i="5"/>
  <c r="M39" i="5"/>
  <c r="W39" i="5"/>
  <c r="AB39" i="5"/>
  <c r="V39" i="5"/>
  <c r="AA39" i="5"/>
  <c r="U39" i="5"/>
  <c r="N38" i="5"/>
  <c r="Y38" i="5"/>
  <c r="AC38" i="5"/>
  <c r="M38" i="5"/>
  <c r="W38" i="5"/>
  <c r="AB38" i="5"/>
  <c r="V38" i="5"/>
  <c r="AA38" i="5"/>
  <c r="U38" i="5"/>
  <c r="N37" i="5"/>
  <c r="Y37" i="5"/>
  <c r="AC37" i="5"/>
  <c r="M37" i="5"/>
  <c r="W37" i="5"/>
  <c r="AB37" i="5"/>
  <c r="V37" i="5"/>
  <c r="AA37" i="5"/>
  <c r="U37" i="5"/>
  <c r="AC36" i="5"/>
  <c r="M36" i="5"/>
  <c r="W36" i="5"/>
  <c r="AB36" i="5"/>
  <c r="V36" i="5"/>
  <c r="U36" i="5"/>
  <c r="N35" i="5"/>
  <c r="Y35" i="5"/>
  <c r="AC35" i="5"/>
  <c r="M35" i="5"/>
  <c r="W35" i="5"/>
  <c r="AB35" i="5"/>
  <c r="V35" i="5"/>
  <c r="AA35" i="5"/>
  <c r="U35" i="5"/>
  <c r="N34" i="5"/>
  <c r="Y34" i="5"/>
  <c r="AC34" i="5"/>
  <c r="M34" i="5"/>
  <c r="W34" i="5"/>
  <c r="AB34" i="5"/>
  <c r="V34" i="5"/>
  <c r="AA34" i="5"/>
  <c r="U34" i="5"/>
  <c r="N33" i="5"/>
  <c r="Y33" i="5"/>
  <c r="AC33" i="5"/>
  <c r="M33" i="5"/>
  <c r="W33" i="5"/>
  <c r="AB33" i="5"/>
  <c r="V33" i="5"/>
  <c r="AA33" i="5"/>
  <c r="U33" i="5"/>
  <c r="N32" i="5"/>
  <c r="Y32" i="5"/>
  <c r="AC32" i="5"/>
  <c r="M32" i="5"/>
  <c r="W32" i="5"/>
  <c r="AB32" i="5"/>
  <c r="V32" i="5"/>
  <c r="AA32" i="5"/>
  <c r="U32" i="5"/>
  <c r="N31" i="5"/>
  <c r="Y31" i="5"/>
  <c r="AC31" i="5"/>
  <c r="M31" i="5"/>
  <c r="W31" i="5"/>
  <c r="AB31" i="5"/>
  <c r="V31" i="5"/>
  <c r="AA31" i="5"/>
  <c r="U31" i="5"/>
  <c r="N30" i="5"/>
  <c r="Y30" i="5"/>
  <c r="AC30" i="5"/>
  <c r="M30" i="5"/>
  <c r="W30" i="5"/>
  <c r="AB30" i="5"/>
  <c r="V30" i="5"/>
  <c r="AA30" i="5"/>
  <c r="U30" i="5"/>
  <c r="N29" i="5"/>
  <c r="Y29" i="5"/>
  <c r="AC29" i="5"/>
  <c r="M29" i="5"/>
  <c r="W29" i="5"/>
  <c r="AB29" i="5"/>
  <c r="V29" i="5"/>
  <c r="AA29" i="5"/>
  <c r="U29" i="5"/>
  <c r="AC28" i="5"/>
  <c r="M28" i="5"/>
  <c r="W28" i="5"/>
  <c r="AB28" i="5"/>
  <c r="V28" i="5"/>
  <c r="U28" i="5"/>
  <c r="N27" i="5"/>
  <c r="Y27" i="5"/>
  <c r="AC27" i="5"/>
  <c r="M27" i="5"/>
  <c r="W27" i="5"/>
  <c r="AB27" i="5"/>
  <c r="V27" i="5"/>
  <c r="AA27" i="5"/>
  <c r="U27" i="5"/>
  <c r="N26" i="5"/>
  <c r="Y26" i="5"/>
  <c r="AC26" i="5"/>
  <c r="M26" i="5"/>
  <c r="W26" i="5"/>
  <c r="AB26" i="5"/>
  <c r="V26" i="5"/>
  <c r="AA26" i="5"/>
  <c r="U26" i="5"/>
  <c r="N25" i="5"/>
  <c r="Y25" i="5"/>
  <c r="AC25" i="5"/>
  <c r="M25" i="5"/>
  <c r="W25" i="5"/>
  <c r="AB25" i="5"/>
  <c r="V25" i="5"/>
  <c r="AA25" i="5"/>
  <c r="U25" i="5"/>
  <c r="N24" i="5"/>
  <c r="Y24" i="5"/>
  <c r="AC24" i="5"/>
  <c r="M24" i="5"/>
  <c r="W24" i="5"/>
  <c r="AB24" i="5"/>
  <c r="V24" i="5"/>
  <c r="AA24" i="5"/>
  <c r="U24" i="5"/>
  <c r="N23" i="5"/>
  <c r="Y23" i="5"/>
  <c r="AC23" i="5"/>
  <c r="M23" i="5"/>
  <c r="W23" i="5"/>
  <c r="AB23" i="5"/>
  <c r="V23" i="5"/>
  <c r="AA23" i="5"/>
  <c r="U23" i="5"/>
  <c r="N22" i="5"/>
  <c r="Y22" i="5"/>
  <c r="AC22" i="5"/>
  <c r="M22" i="5"/>
  <c r="W22" i="5"/>
  <c r="AB22" i="5"/>
  <c r="V22" i="5"/>
  <c r="AA22" i="5"/>
  <c r="U22" i="5"/>
  <c r="N21" i="5"/>
  <c r="Y21" i="5"/>
  <c r="AC21" i="5"/>
  <c r="M21" i="5"/>
  <c r="W21" i="5"/>
  <c r="AB21" i="5"/>
  <c r="V21" i="5"/>
  <c r="AA21" i="5"/>
  <c r="U21" i="5"/>
  <c r="N20" i="5"/>
  <c r="Y20" i="5"/>
  <c r="AC20" i="5"/>
  <c r="M20" i="5"/>
  <c r="W20" i="5"/>
  <c r="AB20" i="5"/>
  <c r="V20" i="5"/>
  <c r="AA20" i="5"/>
  <c r="U20" i="5"/>
  <c r="N19" i="5"/>
  <c r="Y19" i="5"/>
  <c r="AC19" i="5"/>
  <c r="M19" i="5"/>
  <c r="W19" i="5"/>
  <c r="AB19" i="5"/>
  <c r="V19" i="5"/>
  <c r="AA19" i="5"/>
  <c r="U19" i="5"/>
  <c r="N18" i="5"/>
  <c r="Y18" i="5"/>
  <c r="AC18" i="5"/>
  <c r="M18" i="5"/>
  <c r="W18" i="5"/>
  <c r="AB18" i="5"/>
  <c r="V18" i="5"/>
  <c r="AA18" i="5"/>
  <c r="U18" i="5"/>
  <c r="N17" i="5"/>
  <c r="Y17" i="5"/>
  <c r="AC17" i="5"/>
  <c r="M17" i="5"/>
  <c r="W17" i="5"/>
  <c r="AB17" i="5"/>
  <c r="V17" i="5"/>
  <c r="AA17" i="5"/>
  <c r="U17" i="5"/>
  <c r="N16" i="5"/>
  <c r="Y16" i="5"/>
  <c r="AC16" i="5"/>
  <c r="M16" i="5"/>
  <c r="W16" i="5"/>
  <c r="AB16" i="5"/>
  <c r="V16" i="5"/>
  <c r="AA16" i="5"/>
  <c r="U16" i="5"/>
  <c r="N15" i="5"/>
  <c r="Y15" i="5"/>
  <c r="AC15" i="5"/>
  <c r="M15" i="5"/>
  <c r="W15" i="5"/>
  <c r="AB15" i="5"/>
  <c r="V15" i="5"/>
  <c r="AA15" i="5"/>
  <c r="U15" i="5"/>
  <c r="N14" i="5"/>
  <c r="Y14" i="5"/>
  <c r="AC14" i="5"/>
  <c r="M14" i="5"/>
  <c r="W14" i="5"/>
  <c r="AB14" i="5"/>
  <c r="V14" i="5"/>
  <c r="AA14" i="5"/>
  <c r="U14" i="5"/>
  <c r="N13" i="5"/>
  <c r="Y13" i="5"/>
  <c r="AC13" i="5"/>
  <c r="M13" i="5"/>
  <c r="W13" i="5"/>
  <c r="AB13" i="5"/>
  <c r="V13" i="5"/>
  <c r="AA13" i="5"/>
  <c r="U13" i="5"/>
  <c r="N12" i="5"/>
  <c r="Y12" i="5"/>
  <c r="AC12" i="5"/>
  <c r="M12" i="5"/>
  <c r="W12" i="5"/>
  <c r="AB12" i="5"/>
  <c r="V12" i="5"/>
  <c r="AA12" i="5"/>
  <c r="U12" i="5"/>
  <c r="N11" i="5"/>
  <c r="Y11" i="5"/>
  <c r="AC11" i="5"/>
  <c r="M11" i="5"/>
  <c r="W11" i="5"/>
  <c r="AB11" i="5"/>
  <c r="V11" i="5"/>
  <c r="AA11" i="5"/>
  <c r="U11" i="5"/>
  <c r="N10" i="5"/>
  <c r="Y10" i="5"/>
  <c r="AC10" i="5"/>
  <c r="M10" i="5"/>
  <c r="W10" i="5"/>
  <c r="AB10" i="5"/>
  <c r="V10" i="5"/>
  <c r="AA10" i="5"/>
  <c r="U10" i="5"/>
  <c r="N9" i="5"/>
  <c r="Y9" i="5"/>
  <c r="AC9" i="5"/>
  <c r="M9" i="5"/>
  <c r="W9" i="5"/>
  <c r="AB9" i="5"/>
  <c r="V9" i="5"/>
  <c r="AA9" i="5"/>
  <c r="U9" i="5"/>
  <c r="N8" i="5"/>
  <c r="Y8" i="5"/>
  <c r="AC8" i="5"/>
  <c r="M8" i="5"/>
  <c r="W8" i="5"/>
  <c r="AB8" i="5"/>
  <c r="V8" i="5"/>
  <c r="AA8" i="5"/>
  <c r="U8" i="5"/>
  <c r="N7" i="5"/>
  <c r="Y7" i="5"/>
  <c r="AC7" i="5"/>
  <c r="M7" i="5"/>
  <c r="W7" i="5"/>
  <c r="AB7" i="5"/>
  <c r="V7" i="5"/>
  <c r="AA7" i="5"/>
  <c r="U7" i="5"/>
  <c r="N6" i="5"/>
  <c r="Y6" i="5"/>
  <c r="AC6" i="5"/>
  <c r="M6" i="5"/>
  <c r="W6" i="5"/>
  <c r="AB6" i="5"/>
  <c r="V6" i="5"/>
  <c r="AA6" i="5"/>
  <c r="U6" i="5"/>
  <c r="N5" i="5"/>
  <c r="Y5" i="5"/>
  <c r="AC5" i="5"/>
  <c r="M5" i="5"/>
  <c r="W5" i="5"/>
  <c r="AB5" i="5"/>
  <c r="V5" i="5"/>
  <c r="AA5" i="5"/>
  <c r="U5" i="5"/>
  <c r="N4" i="5"/>
  <c r="Y4" i="5"/>
  <c r="AC4" i="5"/>
  <c r="M4" i="5"/>
  <c r="W4" i="5"/>
  <c r="AB4" i="5"/>
  <c r="V4" i="5"/>
  <c r="AA4" i="5"/>
  <c r="U4" i="5"/>
  <c r="Z96" i="5"/>
  <c r="T96" i="5"/>
  <c r="Z95" i="5"/>
  <c r="T95" i="5"/>
  <c r="Z94" i="5"/>
  <c r="T94" i="5"/>
  <c r="Z93" i="5"/>
  <c r="T93" i="5"/>
  <c r="Z92" i="5"/>
  <c r="T92" i="5"/>
  <c r="Z91" i="5"/>
  <c r="T91" i="5"/>
  <c r="Z90" i="5"/>
  <c r="T90" i="5"/>
  <c r="Z89" i="5"/>
  <c r="T89" i="5"/>
  <c r="Z88" i="5"/>
  <c r="T88" i="5"/>
  <c r="Z87" i="5"/>
  <c r="T87" i="5"/>
  <c r="Z86" i="5"/>
  <c r="T86" i="5"/>
  <c r="Z85" i="5"/>
  <c r="T85" i="5"/>
  <c r="Z84" i="5"/>
  <c r="T84" i="5"/>
  <c r="Z83" i="5"/>
  <c r="T83" i="5"/>
  <c r="Z82" i="5"/>
  <c r="T82" i="5"/>
  <c r="Z81" i="5"/>
  <c r="T81" i="5"/>
  <c r="Z80" i="5"/>
  <c r="T80" i="5"/>
  <c r="Z79" i="5"/>
  <c r="T79" i="5"/>
  <c r="Z78" i="5"/>
  <c r="T78" i="5"/>
  <c r="Z77" i="5"/>
  <c r="T77" i="5"/>
  <c r="Z76" i="5"/>
  <c r="T76" i="5"/>
  <c r="Z75" i="5"/>
  <c r="T75" i="5"/>
  <c r="Z74" i="5"/>
  <c r="T74" i="5"/>
  <c r="Z73" i="5"/>
  <c r="T73" i="5"/>
  <c r="Z72" i="5"/>
  <c r="T72" i="5"/>
  <c r="Z71" i="5"/>
  <c r="T71" i="5"/>
  <c r="Z70" i="5"/>
  <c r="T70" i="5"/>
  <c r="Z69" i="5"/>
  <c r="T69" i="5"/>
  <c r="Z68" i="5"/>
  <c r="T68" i="5"/>
  <c r="Z67" i="5"/>
  <c r="T67" i="5"/>
  <c r="Z66" i="5"/>
  <c r="T66" i="5"/>
  <c r="Z65" i="5"/>
  <c r="T65" i="5"/>
  <c r="Z64" i="5"/>
  <c r="T64" i="5"/>
  <c r="Z63" i="5"/>
  <c r="T63" i="5"/>
  <c r="Z62" i="5"/>
  <c r="T62" i="5"/>
  <c r="Z61" i="5"/>
  <c r="T61" i="5"/>
  <c r="Z60" i="5"/>
  <c r="T60" i="5"/>
  <c r="Z59" i="5"/>
  <c r="T59" i="5"/>
  <c r="Z58" i="5"/>
  <c r="T58" i="5"/>
  <c r="Z57" i="5"/>
  <c r="T57" i="5"/>
  <c r="Z56" i="5"/>
  <c r="T56" i="5"/>
  <c r="Z55" i="5"/>
  <c r="T55" i="5"/>
  <c r="Z54" i="5"/>
  <c r="T54" i="5"/>
  <c r="Z53" i="5"/>
  <c r="T53" i="5"/>
  <c r="Z52" i="5"/>
  <c r="T52" i="5"/>
  <c r="Z51" i="5"/>
  <c r="T51" i="5"/>
  <c r="Z50" i="5"/>
  <c r="T50" i="5"/>
  <c r="Z49" i="5"/>
  <c r="T49" i="5"/>
  <c r="Z48" i="5"/>
  <c r="T48" i="5"/>
  <c r="Z47" i="5"/>
  <c r="T47" i="5"/>
  <c r="Z46" i="5"/>
  <c r="T46" i="5"/>
  <c r="Z45" i="5"/>
  <c r="T45" i="5"/>
  <c r="Z44" i="5"/>
  <c r="T44" i="5"/>
  <c r="Z43" i="5"/>
  <c r="T43" i="5"/>
  <c r="Z42" i="5"/>
  <c r="T42" i="5"/>
  <c r="Z41" i="5"/>
  <c r="T41" i="5"/>
  <c r="Z40" i="5"/>
  <c r="T40" i="5"/>
  <c r="Z39" i="5"/>
  <c r="T39" i="5"/>
  <c r="Z38" i="5"/>
  <c r="T38" i="5"/>
  <c r="Z37" i="5"/>
  <c r="T37" i="5"/>
  <c r="Z36" i="5"/>
  <c r="T36" i="5"/>
  <c r="Z35" i="5"/>
  <c r="T35" i="5"/>
  <c r="Z34" i="5"/>
  <c r="T34" i="5"/>
  <c r="Z33" i="5"/>
  <c r="T33" i="5"/>
  <c r="Z32" i="5"/>
  <c r="T32" i="5"/>
  <c r="Z31" i="5"/>
  <c r="T31" i="5"/>
  <c r="Z30" i="5"/>
  <c r="T30" i="5"/>
  <c r="Z29" i="5"/>
  <c r="T29" i="5"/>
  <c r="Z28" i="5"/>
  <c r="T28" i="5"/>
  <c r="Z27" i="5"/>
  <c r="T27" i="5"/>
  <c r="Z26" i="5"/>
  <c r="T26" i="5"/>
  <c r="Z25" i="5"/>
  <c r="T25" i="5"/>
  <c r="Z24" i="5"/>
  <c r="T24" i="5"/>
  <c r="Z23" i="5"/>
  <c r="T23" i="5"/>
  <c r="Z22" i="5"/>
  <c r="T22" i="5"/>
  <c r="Z21" i="5"/>
  <c r="T21" i="5"/>
  <c r="Z20" i="5"/>
  <c r="T20" i="5"/>
  <c r="Z19" i="5"/>
  <c r="T19" i="5"/>
  <c r="Z18" i="5"/>
  <c r="T18" i="5"/>
  <c r="Z17" i="5"/>
  <c r="T17" i="5"/>
  <c r="Z16" i="5"/>
  <c r="T16" i="5"/>
  <c r="Z15" i="5"/>
  <c r="T15" i="5"/>
  <c r="Z14" i="5"/>
  <c r="T14" i="5"/>
  <c r="Z13" i="5"/>
  <c r="T13" i="5"/>
  <c r="Z12" i="5"/>
  <c r="T12" i="5"/>
  <c r="Z11" i="5"/>
  <c r="T11" i="5"/>
  <c r="Z10" i="5"/>
  <c r="T10" i="5"/>
  <c r="Z9" i="5"/>
  <c r="T9" i="5"/>
  <c r="Z8" i="5"/>
  <c r="T8" i="5"/>
  <c r="Z7" i="5"/>
  <c r="T7" i="5"/>
  <c r="Z6" i="5"/>
  <c r="T6" i="5"/>
  <c r="Z5" i="5"/>
  <c r="T5" i="5"/>
  <c r="Z4" i="5"/>
  <c r="T4" i="5"/>
  <c r="Q96" i="5"/>
  <c r="Q95" i="5"/>
  <c r="Q94" i="5"/>
  <c r="Q93" i="5"/>
  <c r="Q92" i="5"/>
  <c r="Q91" i="5"/>
  <c r="Q90" i="5"/>
  <c r="Q89" i="5"/>
  <c r="Q88" i="5"/>
  <c r="Q87" i="5"/>
  <c r="Q86" i="5"/>
  <c r="Q85" i="5"/>
  <c r="Q84" i="5"/>
  <c r="Q83" i="5"/>
  <c r="Q82" i="5"/>
  <c r="Q81" i="5"/>
  <c r="Q80" i="5"/>
  <c r="Q79" i="5"/>
  <c r="Q78" i="5"/>
  <c r="Q77" i="5"/>
  <c r="Q76" i="5"/>
  <c r="Q75" i="5"/>
  <c r="Q74" i="5"/>
  <c r="Q73" i="5"/>
  <c r="Q72" i="5"/>
  <c r="Q71" i="5"/>
  <c r="Q70" i="5"/>
  <c r="Q69" i="5"/>
  <c r="Q68" i="5"/>
  <c r="Q67" i="5"/>
  <c r="Q66" i="5"/>
  <c r="Q65" i="5"/>
  <c r="Q64" i="5"/>
  <c r="Q63" i="5"/>
  <c r="Q62" i="5"/>
  <c r="Q61" i="5"/>
  <c r="Q60" i="5"/>
  <c r="Q59" i="5"/>
  <c r="Q58" i="5"/>
  <c r="Q57" i="5"/>
  <c r="Q56" i="5"/>
  <c r="Q55" i="5"/>
  <c r="Q54" i="5"/>
  <c r="Q53" i="5"/>
  <c r="Q52" i="5"/>
  <c r="Q51" i="5"/>
  <c r="Q50" i="5"/>
  <c r="Q49" i="5"/>
  <c r="Q48" i="5"/>
  <c r="Q47" i="5"/>
  <c r="Q46" i="5"/>
  <c r="Q45" i="5"/>
  <c r="Q44" i="5"/>
  <c r="Q43" i="5"/>
  <c r="Q42" i="5"/>
  <c r="Q41" i="5"/>
  <c r="Q40" i="5"/>
  <c r="Q39" i="5"/>
  <c r="Q38" i="5"/>
  <c r="Q37" i="5"/>
  <c r="Q36" i="5"/>
  <c r="Q35" i="5"/>
  <c r="Q34" i="5"/>
  <c r="Q33" i="5"/>
  <c r="Q32" i="5"/>
  <c r="Q31" i="5"/>
  <c r="Q30" i="5"/>
  <c r="Q29" i="5"/>
  <c r="Q28" i="5"/>
  <c r="Q27" i="5"/>
  <c r="Q26" i="5"/>
  <c r="Q25" i="5"/>
  <c r="Q24" i="5"/>
  <c r="Q23" i="5"/>
  <c r="Q22" i="5"/>
  <c r="Q21" i="5"/>
  <c r="Q20" i="5"/>
  <c r="Q19" i="5"/>
  <c r="Q18" i="5"/>
  <c r="Q17" i="5"/>
  <c r="Q16" i="5"/>
  <c r="Q15" i="5"/>
  <c r="Q14" i="5"/>
  <c r="Q13" i="5"/>
  <c r="Q12" i="5"/>
  <c r="Q11" i="5"/>
  <c r="Q10" i="5"/>
  <c r="Q9" i="5"/>
  <c r="Q8" i="5"/>
  <c r="Q7" i="5"/>
  <c r="Q6" i="5"/>
  <c r="Q5" i="5"/>
  <c r="Q4"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Z26" i="1"/>
  <c r="Z25" i="1"/>
  <c r="Z24" i="1"/>
  <c r="Z23" i="1"/>
  <c r="Z22" i="1"/>
  <c r="Y26" i="1"/>
  <c r="X26" i="1"/>
  <c r="W26" i="1"/>
  <c r="V26" i="1"/>
  <c r="U26" i="1"/>
  <c r="Y25" i="1"/>
  <c r="X25" i="1"/>
  <c r="W25" i="1"/>
  <c r="V25" i="1"/>
  <c r="U25" i="1"/>
  <c r="Y24" i="1"/>
  <c r="X24" i="1"/>
  <c r="W24" i="1"/>
  <c r="V24" i="1"/>
  <c r="U24" i="1"/>
  <c r="Y23" i="1"/>
  <c r="X23" i="1"/>
  <c r="W23" i="1"/>
  <c r="V23" i="1"/>
  <c r="U23" i="1"/>
  <c r="Y22" i="1"/>
  <c r="X22" i="1"/>
  <c r="W22" i="1"/>
  <c r="V22" i="1"/>
  <c r="U22" i="1"/>
  <c r="T26" i="1"/>
  <c r="T25" i="1"/>
  <c r="T24" i="1"/>
  <c r="T23" i="1"/>
  <c r="T22" i="1"/>
  <c r="T69" i="4"/>
  <c r="T68" i="4"/>
  <c r="T67" i="4"/>
  <c r="T66" i="4"/>
  <c r="T65" i="4"/>
  <c r="Q69" i="4"/>
  <c r="Q68" i="4"/>
  <c r="Q67" i="4"/>
  <c r="Q66" i="4"/>
  <c r="Q65" i="4"/>
  <c r="V69" i="4"/>
  <c r="V68" i="4"/>
  <c r="V67" i="4"/>
  <c r="V66" i="4"/>
  <c r="V65" i="4"/>
  <c r="P69" i="4"/>
  <c r="P68" i="4"/>
  <c r="P67" i="4"/>
  <c r="P66" i="4"/>
  <c r="P65" i="4"/>
  <c r="O69" i="4"/>
  <c r="O68" i="4"/>
  <c r="O67" i="4"/>
  <c r="O66" i="4"/>
  <c r="O65" i="4"/>
  <c r="H52" i="4"/>
  <c r="H51" i="4"/>
  <c r="H50" i="4"/>
  <c r="H49" i="4"/>
  <c r="AB116" i="1"/>
  <c r="Y118" i="1"/>
  <c r="Y117" i="1"/>
  <c r="AB112" i="1"/>
  <c r="AB113" i="1"/>
  <c r="AB114" i="1"/>
  <c r="Y113" i="1"/>
  <c r="Y112" i="1"/>
  <c r="S114" i="1"/>
  <c r="S100" i="1"/>
  <c r="AC100" i="1"/>
  <c r="S102" i="1"/>
  <c r="W100" i="1"/>
  <c r="W102" i="1"/>
  <c r="Y100" i="1"/>
  <c r="Y102" i="1"/>
  <c r="AA102" i="1"/>
  <c r="AA100" i="1"/>
  <c r="Q13" i="1"/>
  <c r="AP46" i="6"/>
  <c r="AN62" i="6"/>
  <c r="AP35" i="6"/>
  <c r="AK18" i="6"/>
  <c r="F57" i="7"/>
  <c r="B58" i="7"/>
  <c r="AQ41" i="6"/>
  <c r="AK35" i="6"/>
  <c r="AN20" i="6"/>
  <c r="B24" i="7"/>
  <c r="F13" i="7"/>
  <c r="AK51" i="6"/>
  <c r="AM41" i="6"/>
  <c r="AN11" i="6"/>
  <c r="F47" i="7"/>
  <c r="B2" i="7"/>
  <c r="AO37" i="6"/>
  <c r="AN41" i="6"/>
  <c r="AO9" i="6"/>
  <c r="AN12" i="6"/>
  <c r="F54" i="7"/>
  <c r="F60" i="7"/>
  <c r="AL61" i="6"/>
  <c r="AL32" i="6"/>
  <c r="AK20" i="6"/>
  <c r="B21" i="7"/>
  <c r="F10" i="7"/>
  <c r="AL47" i="6"/>
  <c r="AP39" i="6"/>
  <c r="AK26" i="6"/>
  <c r="B44" i="7"/>
  <c r="F35" i="7"/>
  <c r="AO51" i="6"/>
  <c r="AO16" i="6"/>
  <c r="AN37" i="6"/>
  <c r="AL23" i="6"/>
  <c r="B35" i="7"/>
  <c r="F26" i="7"/>
  <c r="AN51" i="6"/>
  <c r="AL57" i="6"/>
  <c r="AL21" i="6"/>
  <c r="AM13" i="6"/>
  <c r="F50" i="7"/>
  <c r="F63" i="7"/>
  <c r="AL11" i="6"/>
  <c r="AN58" i="6"/>
  <c r="AN17" i="6"/>
  <c r="B54" i="7"/>
  <c r="AM37" i="6"/>
  <c r="B36" i="7"/>
  <c r="F27" i="7"/>
  <c r="AO60" i="6"/>
  <c r="AM18" i="6"/>
  <c r="F16" i="7"/>
  <c r="AO42" i="6"/>
  <c r="AL10" i="6"/>
  <c r="AN19" i="6"/>
  <c r="AK24" i="6"/>
  <c r="F67" i="7"/>
  <c r="AL16" i="6"/>
  <c r="AL40" i="6"/>
  <c r="AO12" i="6"/>
  <c r="AN14" i="6"/>
  <c r="AP41" i="6"/>
  <c r="AL59" i="6"/>
  <c r="AL33" i="6"/>
  <c r="AM14" i="6"/>
  <c r="F49" i="7"/>
  <c r="F62" i="7"/>
  <c r="AK62" i="6"/>
  <c r="AM33" i="6"/>
  <c r="AM19" i="6"/>
  <c r="B16" i="7"/>
  <c r="F5" i="7"/>
  <c r="AO47" i="6"/>
  <c r="AM39" i="6"/>
  <c r="AN26" i="6"/>
  <c r="AK10" i="6"/>
  <c r="F38" i="7"/>
  <c r="AL54" i="6"/>
  <c r="AP24" i="6"/>
  <c r="AN39" i="6"/>
  <c r="AM26" i="6"/>
  <c r="F46" i="7"/>
  <c r="AK54" i="6"/>
  <c r="AP31" i="6"/>
  <c r="B13" i="7"/>
  <c r="AK39" i="6"/>
  <c r="AN23" i="6"/>
  <c r="AN50" i="6"/>
  <c r="AN35" i="6"/>
  <c r="B27" i="7"/>
  <c r="AM50" i="6"/>
  <c r="AM9" i="6"/>
  <c r="F41" i="7"/>
  <c r="AO22" i="6"/>
  <c r="AP57" i="6"/>
  <c r="AM46" i="6"/>
  <c r="AM34" i="6"/>
  <c r="AO52" i="6"/>
  <c r="AL60" i="6"/>
  <c r="AO54" i="6"/>
  <c r="AQ37" i="6"/>
  <c r="AN60" i="6"/>
  <c r="AL31" i="6"/>
  <c r="AL13" i="6"/>
  <c r="F40" i="7"/>
  <c r="AN54" i="6"/>
  <c r="AK59" i="6"/>
  <c r="AM31" i="6"/>
  <c r="AN16" i="6"/>
  <c r="B8" i="7"/>
  <c r="B49" i="7"/>
  <c r="AN46" i="6"/>
  <c r="AO38" i="6"/>
  <c r="AM25" i="6"/>
  <c r="B39" i="7"/>
  <c r="F30" i="7"/>
  <c r="AK53" i="6"/>
  <c r="AP18" i="6"/>
  <c r="AK37" i="6"/>
  <c r="AL25" i="6"/>
  <c r="B46" i="7"/>
  <c r="F37" i="7"/>
  <c r="AO49" i="6"/>
  <c r="AL42" i="6"/>
  <c r="AK15" i="6"/>
  <c r="AK16" i="6"/>
  <c r="B5" i="7"/>
  <c r="B62" i="7"/>
  <c r="AQ33" i="6"/>
  <c r="AM35" i="6"/>
  <c r="AK22" i="6"/>
  <c r="B28" i="7"/>
  <c r="F19" i="7"/>
  <c r="AM49" i="6"/>
  <c r="AO59" i="6"/>
  <c r="AO34" i="6"/>
  <c r="AK17" i="6"/>
  <c r="B19" i="7"/>
  <c r="F8" i="7"/>
  <c r="AL49" i="6"/>
  <c r="AN40" i="6"/>
  <c r="AK9" i="6"/>
  <c r="B42" i="7"/>
  <c r="F33" i="7"/>
  <c r="AM24" i="6"/>
  <c r="AL34" i="6"/>
  <c r="AO39" i="6"/>
  <c r="F44" i="7"/>
  <c r="AM61" i="6"/>
  <c r="AL17" i="6"/>
  <c r="AK57" i="6"/>
  <c r="F4" i="7"/>
  <c r="AP37" i="6"/>
  <c r="B26" i="7"/>
  <c r="AL36" i="6"/>
  <c r="B32" i="7"/>
  <c r="AK14" i="6"/>
  <c r="B63" i="7"/>
  <c r="AM48" i="6"/>
  <c r="AK38" i="6"/>
  <c r="F58" i="7"/>
  <c r="AN53" i="6"/>
  <c r="AO33" i="6"/>
  <c r="AM57" i="6"/>
  <c r="AM21" i="6"/>
  <c r="B41" i="7"/>
  <c r="F32" i="7"/>
  <c r="AM53" i="6"/>
  <c r="AO57" i="6"/>
  <c r="AN21" i="6"/>
  <c r="AL14" i="6"/>
  <c r="F56" i="7"/>
  <c r="B57" i="7"/>
  <c r="AO10" i="6"/>
  <c r="AN36" i="6"/>
  <c r="AN22" i="6"/>
  <c r="B31" i="7"/>
  <c r="F22" i="7"/>
  <c r="AK49" i="6"/>
  <c r="AP12" i="6"/>
  <c r="AO36" i="6"/>
  <c r="AM22" i="6"/>
  <c r="B38" i="7"/>
  <c r="F29" i="7"/>
  <c r="AN48" i="6"/>
  <c r="AK40" i="6"/>
  <c r="AO15" i="6"/>
  <c r="AM12" i="6"/>
  <c r="F53" i="7"/>
  <c r="F66" i="7"/>
  <c r="AP59" i="6"/>
  <c r="AN34" i="6"/>
  <c r="AN18" i="6"/>
  <c r="B20" i="7"/>
  <c r="F9" i="7"/>
  <c r="AL48" i="6"/>
  <c r="AK60" i="6"/>
  <c r="AN32" i="6"/>
  <c r="AO14" i="6"/>
  <c r="B11" i="7"/>
  <c r="B52" i="7"/>
  <c r="AK48" i="6"/>
  <c r="AL38" i="6"/>
  <c r="B34" i="7"/>
  <c r="F25" i="7"/>
  <c r="AL20" i="6"/>
  <c r="AK11" i="6"/>
  <c r="AM32" i="6"/>
  <c r="B53" i="7"/>
  <c r="AK21" i="6"/>
  <c r="B60" i="7"/>
  <c r="AK23" i="6"/>
  <c r="B9" i="7"/>
  <c r="AO46" i="6"/>
  <c r="AO21" i="6"/>
  <c r="B6" i="7"/>
  <c r="B29" i="7"/>
  <c r="AP9" i="6"/>
  <c r="B43" i="7"/>
  <c r="AO32" i="6"/>
  <c r="AM52" i="6"/>
  <c r="AM23" i="6"/>
  <c r="AK41" i="6"/>
  <c r="AO25" i="6"/>
  <c r="B33" i="7"/>
  <c r="F24" i="7"/>
  <c r="AL52" i="6"/>
  <c r="AL41" i="6"/>
  <c r="AN9" i="6"/>
  <c r="AN15" i="6" s="1"/>
  <c r="AK13" i="6"/>
  <c r="F48" i="7"/>
  <c r="F61" i="7"/>
  <c r="AO61" i="6"/>
  <c r="AK34" i="6"/>
  <c r="AM20" i="6"/>
  <c r="B23" i="7"/>
  <c r="F12" i="7"/>
  <c r="AP49" i="6"/>
  <c r="AP61" i="6"/>
  <c r="B30" i="7"/>
  <c r="F21" i="7"/>
  <c r="AM47" i="6"/>
  <c r="AL26" i="6"/>
  <c r="AP52" i="6"/>
  <c r="B12" i="7"/>
  <c r="AK47" i="6"/>
  <c r="AN13" i="6"/>
  <c r="AK36" i="6"/>
  <c r="F15" i="7"/>
  <c r="B50" i="7"/>
  <c r="AK52" i="6"/>
  <c r="AK42" i="6"/>
  <c r="AL22" i="6"/>
  <c r="F43" i="7"/>
  <c r="AN52" i="6"/>
  <c r="AM51" i="6"/>
  <c r="AM17" i="6"/>
  <c r="AO40" i="6"/>
  <c r="AL24" i="6"/>
  <c r="B25" i="7"/>
  <c r="F14" i="7"/>
  <c r="AL51" i="6"/>
  <c r="AL39" i="6"/>
  <c r="AO26" i="6"/>
  <c r="AO11" i="6"/>
  <c r="F39" i="7"/>
  <c r="AM54" i="6"/>
  <c r="AL62" i="6"/>
  <c r="AN33" i="6"/>
  <c r="AL19" i="6"/>
  <c r="B15" i="7"/>
  <c r="B64" i="7"/>
  <c r="AO48" i="6"/>
  <c r="AK61" i="6"/>
  <c r="AK32" i="6"/>
  <c r="AK19" i="6"/>
  <c r="B22" i="7"/>
  <c r="F11" i="7"/>
  <c r="AL46" i="6"/>
  <c r="AL37" i="6"/>
  <c r="AK25" i="6"/>
  <c r="B45" i="7"/>
  <c r="F36" i="7"/>
  <c r="AO50" i="6"/>
  <c r="AO58" i="6"/>
  <c r="AK31" i="6"/>
  <c r="AO13" i="6"/>
  <c r="B4" i="7"/>
  <c r="B61" i="7"/>
  <c r="AO24" i="6"/>
  <c r="AN42" i="6"/>
  <c r="AK12" i="6"/>
  <c r="F51" i="7"/>
  <c r="F64" i="7"/>
  <c r="AO62" i="6"/>
  <c r="AO35" i="6"/>
  <c r="AO19" i="6"/>
  <c r="B18" i="7"/>
  <c r="F7" i="7"/>
  <c r="F23" i="7"/>
  <c r="AP33" i="6"/>
  <c r="AN24" i="6"/>
  <c r="AL50" i="6"/>
  <c r="AM11" i="6"/>
  <c r="AM38" i="6"/>
  <c r="AO20" i="6"/>
  <c r="B17" i="7"/>
  <c r="F6" i="7"/>
  <c r="AK50" i="6"/>
  <c r="AN38" i="6"/>
  <c r="AN25" i="6"/>
  <c r="B40" i="7"/>
  <c r="F18" i="7"/>
  <c r="AL53" i="6"/>
  <c r="AK58" i="6"/>
  <c r="AN31" i="6"/>
  <c r="AM16" i="6"/>
  <c r="B7" i="7"/>
  <c r="B48" i="7"/>
  <c r="AN47" i="6"/>
  <c r="AL58" i="6"/>
  <c r="AO31" i="6"/>
  <c r="AO17" i="6"/>
  <c r="B14" i="7"/>
  <c r="B55" i="7"/>
  <c r="AO41" i="6"/>
  <c r="AL35" i="6"/>
  <c r="AO23" i="6"/>
  <c r="B37" i="7"/>
  <c r="F28" i="7"/>
  <c r="AN49" i="6"/>
  <c r="AM42" i="6"/>
  <c r="AL9" i="6"/>
  <c r="AL15" i="6" s="1"/>
  <c r="AL12" i="6"/>
  <c r="F52" i="7"/>
  <c r="F65" i="7"/>
  <c r="AO18" i="6"/>
  <c r="AM40" i="6"/>
  <c r="AP15" i="6"/>
  <c r="AM10" i="6"/>
  <c r="F42" i="7"/>
  <c r="AO53" i="6"/>
  <c r="AM59" i="6"/>
  <c r="AK33" i="6"/>
  <c r="AL18" i="6"/>
  <c r="B10" i="7"/>
  <c r="B51" i="7"/>
  <c r="AK46" i="6"/>
  <c r="AM36" i="6"/>
  <c r="F55" i="7"/>
  <c r="AP21" i="6"/>
  <c r="F20" i="7"/>
  <c r="AN10" i="6"/>
  <c r="F34" i="7"/>
  <c r="B59" i="7"/>
  <c r="AJ23" i="6" l="1"/>
  <c r="AX23" i="6" s="1"/>
  <c r="AY23" i="6" s="1"/>
  <c r="AZ23" i="6" s="1"/>
  <c r="BA23" i="6" s="1"/>
  <c r="BB23" i="6" s="1"/>
  <c r="BF23" i="6" s="1"/>
  <c r="AJ9" i="6"/>
  <c r="AX9" i="6" s="1"/>
  <c r="AJ33" i="6"/>
  <c r="AX33" i="6" s="1"/>
  <c r="AJ36" i="6"/>
  <c r="AX36" i="6" s="1"/>
  <c r="AJ48" i="6"/>
  <c r="AX48" i="6" s="1"/>
  <c r="AJ12" i="6"/>
  <c r="AX12" i="6" s="1"/>
  <c r="AY12" i="6" s="1"/>
  <c r="AZ12" i="6" s="1"/>
  <c r="BA12" i="6" s="1"/>
  <c r="BB12" i="6" s="1"/>
  <c r="BC12" i="6" s="1"/>
  <c r="BF12" i="6" s="1"/>
  <c r="AJ17" i="6"/>
  <c r="AX17" i="6" s="1"/>
  <c r="AY17" i="6" s="1"/>
  <c r="AZ17" i="6" s="1"/>
  <c r="BA17" i="6" s="1"/>
  <c r="BB17" i="6" s="1"/>
  <c r="BF17" i="6" s="1"/>
  <c r="AJ21" i="6"/>
  <c r="AX21" i="6" s="1"/>
  <c r="AY21" i="6" s="1"/>
  <c r="AZ21" i="6" s="1"/>
  <c r="BA21" i="6" s="1"/>
  <c r="BB21" i="6" s="1"/>
  <c r="BC21" i="6" s="1"/>
  <c r="BF21" i="6" s="1"/>
  <c r="AJ38" i="6"/>
  <c r="AX38" i="6" s="1"/>
  <c r="AY38" i="6" s="1"/>
  <c r="AZ38" i="6" s="1"/>
  <c r="BA38" i="6" s="1"/>
  <c r="BB38" i="6" s="1"/>
  <c r="BF38" i="6" s="1"/>
  <c r="AJ57" i="6"/>
  <c r="AX57" i="6" s="1"/>
  <c r="AY57" i="6" s="1"/>
  <c r="AZ57" i="6" s="1"/>
  <c r="BA57" i="6" s="1"/>
  <c r="BB57" i="6" s="1"/>
  <c r="BC57" i="6" s="1"/>
  <c r="BF57" i="6" s="1"/>
  <c r="AJ60" i="6"/>
  <c r="AX60" i="6" s="1"/>
  <c r="AY60" i="6" s="1"/>
  <c r="AZ60" i="6" s="1"/>
  <c r="BA60" i="6" s="1"/>
  <c r="BB60" i="6" s="1"/>
  <c r="BF60" i="6" s="1"/>
  <c r="AJ47" i="6"/>
  <c r="AX47" i="6" s="1"/>
  <c r="AY47" i="6" s="1"/>
  <c r="AZ47" i="6" s="1"/>
  <c r="BA47" i="6" s="1"/>
  <c r="BB47" i="6" s="1"/>
  <c r="BF47" i="6" s="1"/>
  <c r="AY48" i="6"/>
  <c r="AZ48" i="6" s="1"/>
  <c r="BA48" i="6" s="1"/>
  <c r="BB48" i="6" s="1"/>
  <c r="AJ22" i="6"/>
  <c r="AX22" i="6" s="1"/>
  <c r="AJ26" i="6"/>
  <c r="AX26" i="6" s="1"/>
  <c r="AY26" i="6" s="1"/>
  <c r="AZ26" i="6" s="1"/>
  <c r="BA26" i="6" s="1"/>
  <c r="BB26" i="6" s="1"/>
  <c r="BF26" i="6" s="1"/>
  <c r="AY9" i="6"/>
  <c r="AZ9" i="6" s="1"/>
  <c r="BA9" i="6" s="1"/>
  <c r="BB9" i="6" s="1"/>
  <c r="BC9" i="6" s="1"/>
  <c r="BF9" i="6" s="1"/>
  <c r="AJ31" i="6"/>
  <c r="AX31" i="6" s="1"/>
  <c r="AJ39" i="6"/>
  <c r="AX39" i="6" s="1"/>
  <c r="AJ11" i="6"/>
  <c r="AX11" i="6" s="1"/>
  <c r="AY11" i="6" s="1"/>
  <c r="AZ11" i="6" s="1"/>
  <c r="BA11" i="6" s="1"/>
  <c r="BB11" i="6" s="1"/>
  <c r="BF11" i="6" s="1"/>
  <c r="AJ16" i="6"/>
  <c r="AX16" i="6" s="1"/>
  <c r="AJ20" i="6"/>
  <c r="AX20" i="6" s="1"/>
  <c r="AY22" i="6"/>
  <c r="AZ22" i="6" s="1"/>
  <c r="BA22" i="6" s="1"/>
  <c r="BB22" i="6" s="1"/>
  <c r="AJ25" i="6"/>
  <c r="AX25" i="6" s="1"/>
  <c r="AY25" i="6" s="1"/>
  <c r="AZ25" i="6" s="1"/>
  <c r="BA25" i="6" s="1"/>
  <c r="BB25" i="6" s="1"/>
  <c r="BF25" i="6" s="1"/>
  <c r="AJ40" i="6"/>
  <c r="AX40" i="6" s="1"/>
  <c r="AY40" i="6" s="1"/>
  <c r="AZ40" i="6" s="1"/>
  <c r="BA40" i="6" s="1"/>
  <c r="BB40" i="6" s="1"/>
  <c r="BF40" i="6" s="1"/>
  <c r="AJ54" i="6"/>
  <c r="AX54" i="6" s="1"/>
  <c r="AY54" i="6" s="1"/>
  <c r="AZ54" i="6" s="1"/>
  <c r="BA54" i="6" s="1"/>
  <c r="BB54" i="6" s="1"/>
  <c r="BF54" i="6" s="1"/>
  <c r="AY16" i="6"/>
  <c r="AJ19" i="6"/>
  <c r="AX19" i="6" s="1"/>
  <c r="AY19" i="6" s="1"/>
  <c r="AZ19" i="6" s="1"/>
  <c r="BA19" i="6" s="1"/>
  <c r="BB19" i="6" s="1"/>
  <c r="BF19" i="6" s="1"/>
  <c r="AY20" i="6"/>
  <c r="AZ20" i="6" s="1"/>
  <c r="BA20" i="6" s="1"/>
  <c r="BB20" i="6" s="1"/>
  <c r="BF20" i="6" s="1"/>
  <c r="AJ32" i="6"/>
  <c r="AX32" i="6" s="1"/>
  <c r="AY32" i="6" s="1"/>
  <c r="AZ32" i="6" s="1"/>
  <c r="BA32" i="6" s="1"/>
  <c r="BB32" i="6" s="1"/>
  <c r="BF32" i="6" s="1"/>
  <c r="AJ37" i="6"/>
  <c r="AX37" i="6" s="1"/>
  <c r="AY37" i="6" s="1"/>
  <c r="AZ37" i="6" s="1"/>
  <c r="BA37" i="6" s="1"/>
  <c r="BB37" i="6" s="1"/>
  <c r="BC37" i="6" s="1"/>
  <c r="AJ42" i="6"/>
  <c r="AX42" i="6" s="1"/>
  <c r="AY42" i="6" s="1"/>
  <c r="AZ42" i="6" s="1"/>
  <c r="BA42" i="6" s="1"/>
  <c r="BB42" i="6" s="1"/>
  <c r="BF42" i="6" s="1"/>
  <c r="AJ61" i="6"/>
  <c r="AX61" i="6" s="1"/>
  <c r="AY61" i="6" s="1"/>
  <c r="AZ61" i="6" s="1"/>
  <c r="BA61" i="6" s="1"/>
  <c r="BB61" i="6" s="1"/>
  <c r="BC61" i="6" s="1"/>
  <c r="BF61" i="6" s="1"/>
  <c r="AJ49" i="6"/>
  <c r="AX49" i="6" s="1"/>
  <c r="AY49" i="6" s="1"/>
  <c r="AZ49" i="6" s="1"/>
  <c r="BA49" i="6" s="1"/>
  <c r="BB49" i="6" s="1"/>
  <c r="BC49" i="6" s="1"/>
  <c r="BF49" i="6" s="1"/>
  <c r="AJ53" i="6"/>
  <c r="AX53" i="6" s="1"/>
  <c r="AY53" i="6" s="1"/>
  <c r="AZ53" i="6" s="1"/>
  <c r="BA53" i="6" s="1"/>
  <c r="BB53" i="6" s="1"/>
  <c r="BF53" i="6" s="1"/>
  <c r="AJ10" i="6"/>
  <c r="AX10" i="6" s="1"/>
  <c r="AY10" i="6" s="1"/>
  <c r="AZ10" i="6" s="1"/>
  <c r="BA10" i="6" s="1"/>
  <c r="BB10" i="6" s="1"/>
  <c r="BF10" i="6" s="1"/>
  <c r="AJ14" i="6"/>
  <c r="AX14" i="6" s="1"/>
  <c r="AY14" i="6" s="1"/>
  <c r="AZ14" i="6" s="1"/>
  <c r="BA14" i="6" s="1"/>
  <c r="BB14" i="6" s="1"/>
  <c r="BF14" i="6" s="1"/>
  <c r="AZ16" i="6"/>
  <c r="BA16" i="6" s="1"/>
  <c r="BB16" i="6" s="1"/>
  <c r="BF16" i="6" s="1"/>
  <c r="AJ34" i="6"/>
  <c r="AX34" i="6" s="1"/>
  <c r="AY34" i="6" s="1"/>
  <c r="AZ34" i="6" s="1"/>
  <c r="BA34" i="6" s="1"/>
  <c r="BB34" i="6" s="1"/>
  <c r="BF34" i="6" s="1"/>
  <c r="AJ58" i="6"/>
  <c r="AX58" i="6" s="1"/>
  <c r="AY58" i="6" s="1"/>
  <c r="AZ58" i="6" s="1"/>
  <c r="BA58" i="6" s="1"/>
  <c r="BB58" i="6" s="1"/>
  <c r="BF58" i="6" s="1"/>
  <c r="AJ51" i="6"/>
  <c r="AX51" i="6" s="1"/>
  <c r="AY51" i="6" s="1"/>
  <c r="AZ51" i="6" s="1"/>
  <c r="BA51" i="6" s="1"/>
  <c r="BB51" i="6" s="1"/>
  <c r="BF51" i="6" s="1"/>
  <c r="AJ52" i="6"/>
  <c r="AX52" i="6" s="1"/>
  <c r="AJ13" i="6"/>
  <c r="AX13" i="6" s="1"/>
  <c r="AY13" i="6" s="1"/>
  <c r="AZ13" i="6" s="1"/>
  <c r="BA13" i="6" s="1"/>
  <c r="BB13" i="6" s="1"/>
  <c r="BF13" i="6" s="1"/>
  <c r="AJ24" i="6"/>
  <c r="AX24" i="6" s="1"/>
  <c r="AY24" i="6" s="1"/>
  <c r="AZ24" i="6" s="1"/>
  <c r="BA24" i="6" s="1"/>
  <c r="BB24" i="6" s="1"/>
  <c r="BC24" i="6" s="1"/>
  <c r="BF24" i="6" s="1"/>
  <c r="AJ35" i="6"/>
  <c r="AX35" i="6" s="1"/>
  <c r="AY35" i="6" s="1"/>
  <c r="AZ35" i="6" s="1"/>
  <c r="BA35" i="6" s="1"/>
  <c r="BB35" i="6" s="1"/>
  <c r="BC35" i="6" s="1"/>
  <c r="BF35" i="6" s="1"/>
  <c r="AY39" i="6"/>
  <c r="AZ39" i="6" s="1"/>
  <c r="BA39" i="6" s="1"/>
  <c r="BB39" i="6" s="1"/>
  <c r="BC39" i="6" s="1"/>
  <c r="BF39" i="6" s="1"/>
  <c r="AJ59" i="6"/>
  <c r="AX59" i="6" s="1"/>
  <c r="AY59" i="6" s="1"/>
  <c r="AZ59" i="6" s="1"/>
  <c r="BA59" i="6" s="1"/>
  <c r="BB59" i="6" s="1"/>
  <c r="BC59" i="6" s="1"/>
  <c r="BF59" i="6" s="1"/>
  <c r="AJ62" i="6"/>
  <c r="AX62" i="6" s="1"/>
  <c r="AY62" i="6" s="1"/>
  <c r="AZ62" i="6" s="1"/>
  <c r="BA62" i="6" s="1"/>
  <c r="BB62" i="6" s="1"/>
  <c r="BF62" i="6" s="1"/>
  <c r="AJ50" i="6"/>
  <c r="AX50" i="6" s="1"/>
  <c r="AY50" i="6" s="1"/>
  <c r="AZ50" i="6" s="1"/>
  <c r="BA50" i="6" s="1"/>
  <c r="BB50" i="6" s="1"/>
  <c r="BF50" i="6" s="1"/>
  <c r="AY52" i="6"/>
  <c r="AZ52" i="6" s="1"/>
  <c r="BA52" i="6" s="1"/>
  <c r="BB52" i="6" s="1"/>
  <c r="BC52" i="6" s="1"/>
  <c r="BF52" i="6" s="1"/>
  <c r="AJ18" i="6"/>
  <c r="AX18" i="6" s="1"/>
  <c r="AY18" i="6" s="1"/>
  <c r="AZ18" i="6" s="1"/>
  <c r="BA18" i="6" s="1"/>
  <c r="BB18" i="6" s="1"/>
  <c r="BC18" i="6" s="1"/>
  <c r="BF18" i="6" s="1"/>
  <c r="AY31" i="6"/>
  <c r="AZ31" i="6" s="1"/>
  <c r="BA31" i="6" s="1"/>
  <c r="BB31" i="6" s="1"/>
  <c r="BC31" i="6" s="1"/>
  <c r="BF31" i="6" s="1"/>
  <c r="AY33" i="6"/>
  <c r="AZ33" i="6" s="1"/>
  <c r="BA33" i="6" s="1"/>
  <c r="BB33" i="6" s="1"/>
  <c r="BC33" i="6" s="1"/>
  <c r="AY36" i="6"/>
  <c r="AZ36" i="6" s="1"/>
  <c r="BA36" i="6" s="1"/>
  <c r="BB36" i="6" s="1"/>
  <c r="AJ41" i="6"/>
  <c r="AX41" i="6" s="1"/>
  <c r="AY41" i="6" s="1"/>
  <c r="AZ41" i="6" s="1"/>
  <c r="BA41" i="6" s="1"/>
  <c r="BB41" i="6" s="1"/>
  <c r="BC41" i="6" s="1"/>
  <c r="AJ46" i="6"/>
  <c r="AX46" i="6" s="1"/>
  <c r="AY46" i="6" s="1"/>
  <c r="AZ46" i="6" s="1"/>
  <c r="BA46" i="6" s="1"/>
  <c r="BB46" i="6" s="1"/>
  <c r="BC46" i="6" s="1"/>
  <c r="BF46" i="6" s="1"/>
  <c r="BF28" i="6"/>
  <c r="BF5" i="6"/>
  <c r="BF44" i="6"/>
  <c r="BF4" i="6"/>
  <c r="BF7" i="6"/>
  <c r="BF48" i="6"/>
  <c r="AJ70" i="6"/>
  <c r="BF36" i="6"/>
  <c r="BF29" i="6"/>
  <c r="BD29" i="6"/>
  <c r="BF22" i="6"/>
  <c r="BF8" i="6"/>
  <c r="BD33" i="6"/>
  <c r="BF33" i="6"/>
  <c r="AM15" i="6"/>
  <c r="AJ15" i="6" l="1"/>
  <c r="AX15" i="6" s="1"/>
  <c r="AY15" i="6" s="1"/>
  <c r="AZ15" i="6" s="1"/>
  <c r="BA15" i="6" s="1"/>
  <c r="BB15" i="6" s="1"/>
  <c r="BC15" i="6" s="1"/>
  <c r="BF15" i="6" s="1"/>
  <c r="BD41" i="6"/>
  <c r="BF41" i="6"/>
  <c r="BF37" i="6"/>
  <c r="BD37" i="6"/>
  <c r="AJ71" i="6"/>
  <c r="AJ72" i="6" l="1"/>
  <c r="AJ73" i="6" l="1"/>
  <c r="AJ74" i="6" l="1"/>
  <c r="AX74" i="6" s="1"/>
  <c r="AY74" i="6" s="1"/>
  <c r="AZ74" i="6" s="1"/>
  <c r="BA74" i="6" s="1"/>
  <c r="BB74" i="6" s="1"/>
  <c r="BF74" i="6" s="1"/>
  <c r="AJ75" i="6" l="1"/>
  <c r="AX75" i="6" s="1"/>
  <c r="AY75" i="6" s="1"/>
  <c r="AZ75" i="6" s="1"/>
  <c r="BA75" i="6" s="1"/>
  <c r="BF75" i="6" s="1"/>
  <c r="AJ76" i="6" l="1"/>
  <c r="AX76" i="6" s="1"/>
  <c r="AY76" i="6" s="1"/>
  <c r="AZ76" i="6" s="1"/>
  <c r="BA76" i="6" s="1"/>
  <c r="BF76" i="6" s="1"/>
  <c r="AJ77" i="6" l="1"/>
  <c r="AX77" i="6" s="1"/>
  <c r="AY77" i="6" s="1"/>
  <c r="AZ77" i="6" s="1"/>
  <c r="BA77" i="6" s="1"/>
  <c r="BF77" i="6" s="1"/>
  <c r="AJ78" i="6" l="1"/>
  <c r="AX78" i="6" s="1"/>
  <c r="AY78" i="6" s="1"/>
  <c r="AZ78" i="6" s="1"/>
  <c r="BA78" i="6" s="1"/>
  <c r="BF78" i="6" s="1"/>
  <c r="AJ79" i="6" l="1"/>
  <c r="AX79" i="6" s="1"/>
  <c r="AY79" i="6" s="1"/>
  <c r="AZ79" i="6" s="1"/>
  <c r="BA79" i="6" s="1"/>
  <c r="BF79" i="6" s="1"/>
  <c r="AJ80" i="6" l="1"/>
  <c r="AX80" i="6" s="1"/>
  <c r="AY80" i="6" s="1"/>
  <c r="AZ80" i="6" s="1"/>
  <c r="BA80" i="6" s="1"/>
  <c r="BF80" i="6" s="1"/>
  <c r="AJ81" i="6" l="1"/>
  <c r="AX81" i="6" s="1"/>
  <c r="AY81" i="6" s="1"/>
  <c r="AZ81" i="6" s="1"/>
  <c r="BA81" i="6" s="1"/>
  <c r="BF81" i="6" s="1"/>
  <c r="AJ82" i="6" l="1"/>
  <c r="AX82" i="6" s="1"/>
  <c r="AY82" i="6" s="1"/>
  <c r="AZ82" i="6" s="1"/>
  <c r="BA82" i="6" s="1"/>
  <c r="BB82" i="6" s="1"/>
  <c r="BF82" i="6" s="1"/>
  <c r="AJ83" i="6" l="1"/>
  <c r="AX83" i="6" s="1"/>
  <c r="AY83" i="6" s="1"/>
  <c r="AZ83" i="6" s="1"/>
  <c r="BA83" i="6" s="1"/>
  <c r="BF83" i="6" s="1"/>
  <c r="AJ84" i="6" l="1"/>
  <c r="AX84" i="6" s="1"/>
  <c r="AY84" i="6" s="1"/>
  <c r="AZ84" i="6" s="1"/>
  <c r="BA84" i="6" s="1"/>
  <c r="BF84" i="6" s="1"/>
  <c r="AJ85" i="6" l="1"/>
  <c r="AX85" i="6" s="1"/>
  <c r="AY85" i="6" s="1"/>
  <c r="AZ85" i="6" s="1"/>
  <c r="BA85" i="6" s="1"/>
  <c r="BF85" i="6" s="1"/>
  <c r="AJ86" i="6" l="1"/>
  <c r="AX86" i="6" s="1"/>
  <c r="AY86" i="6" s="1"/>
  <c r="AZ86" i="6" s="1"/>
  <c r="BA86" i="6" s="1"/>
  <c r="BF86" i="6" s="1"/>
  <c r="AJ87" i="6" l="1"/>
  <c r="AX87" i="6" s="1"/>
  <c r="AY87" i="6" s="1"/>
  <c r="AZ87" i="6" s="1"/>
  <c r="BA87" i="6" s="1"/>
  <c r="BF87" i="6" s="1"/>
  <c r="AJ88" i="6" l="1"/>
  <c r="AX88" i="6" s="1"/>
  <c r="AY88" i="6" s="1"/>
  <c r="AZ88" i="6" s="1"/>
  <c r="BA88" i="6" s="1"/>
  <c r="BF88" i="6" s="1"/>
  <c r="AJ89" i="6" l="1"/>
  <c r="AX89" i="6" s="1"/>
  <c r="AY89" i="6" s="1"/>
  <c r="AZ89" i="6" s="1"/>
  <c r="BA89" i="6" s="1"/>
  <c r="BF89" i="6" s="1"/>
  <c r="AJ90" i="6" l="1"/>
  <c r="AX90" i="6" s="1"/>
  <c r="AY90" i="6" s="1"/>
  <c r="AZ90" i="6" s="1"/>
  <c r="BA90" i="6" s="1"/>
  <c r="BB90" i="6" s="1"/>
  <c r="BF90" i="6" s="1"/>
  <c r="AJ91" i="6" l="1"/>
  <c r="AX91" i="6" s="1"/>
  <c r="AY91" i="6" s="1"/>
  <c r="AZ91" i="6" s="1"/>
  <c r="BA91" i="6" s="1"/>
  <c r="BF91" i="6" s="1"/>
  <c r="AJ92" i="6" l="1"/>
  <c r="AX92" i="6" s="1"/>
  <c r="AY92" i="6" s="1"/>
  <c r="AZ92" i="6" s="1"/>
  <c r="BA92" i="6" s="1"/>
  <c r="BF92" i="6" s="1"/>
  <c r="AJ93" i="6" l="1"/>
  <c r="AX93" i="6" s="1"/>
  <c r="AY93" i="6" s="1"/>
  <c r="AZ93" i="6" s="1"/>
  <c r="BA93" i="6" s="1"/>
  <c r="BF93" i="6" s="1"/>
  <c r="AJ94" i="6" l="1"/>
  <c r="AX94" i="6" s="1"/>
  <c r="AY94" i="6" s="1"/>
  <c r="AZ94" i="6" s="1"/>
  <c r="BA94" i="6" s="1"/>
  <c r="BF94" i="6" s="1"/>
  <c r="AJ95" i="6" l="1"/>
  <c r="AX95" i="6" s="1"/>
  <c r="AY95" i="6" s="1"/>
  <c r="AZ95" i="6" s="1"/>
  <c r="BA95" i="6" s="1"/>
  <c r="BF95" i="6" s="1"/>
  <c r="AJ97" i="6" l="1"/>
  <c r="AX97" i="6" s="1"/>
  <c r="AY97" i="6" s="1"/>
  <c r="AZ97" i="6" s="1"/>
  <c r="BA97" i="6" s="1"/>
  <c r="BF97" i="6" s="1"/>
  <c r="AJ96" i="6"/>
  <c r="AX96" i="6" s="1"/>
  <c r="AY96" i="6" s="1"/>
  <c r="AZ96" i="6" s="1"/>
  <c r="BA96" i="6" s="1"/>
  <c r="BF96" i="6" s="1"/>
</calcChain>
</file>

<file path=xl/sharedStrings.xml><?xml version="1.0" encoding="utf-8"?>
<sst xmlns="http://schemas.openxmlformats.org/spreadsheetml/2006/main" count="514" uniqueCount="261">
  <si>
    <t>LED count</t>
  </si>
  <si>
    <t>diameter</t>
  </si>
  <si>
    <t>N/A</t>
  </si>
  <si>
    <t>2812b 5 volt</t>
  </si>
  <si>
    <t>total</t>
  </si>
  <si>
    <t>32 led ring: 111.8 mm diameter</t>
  </si>
  <si>
    <t>Question: What are the dimensions of the rings?</t>
  </si>
  <si>
    <t>Answer: My digital caliper says:</t>
  </si>
  <si>
    <t xml:space="preserve">24 led ring: 91.8 mm diameter… see more </t>
  </si>
  <si>
    <t>https://smile.amazon.com/gp/product/B01EUAKLT0/ref=oh_aui_detailpage_o01_s00?ie=UTF8&amp;psc=1</t>
  </si>
  <si>
    <t>Mokungit 93 Leds WS2812B WS2812 5050 RGB LED Ring Lamp Light with Integrated Drivers</t>
  </si>
  <si>
    <t>outside-to-outside outer hole to diag outer hole</t>
  </si>
  <si>
    <t>outside-to-outside outer hole to adjacent outer hole</t>
  </si>
  <si>
    <t>hole diameter</t>
  </si>
  <si>
    <t>rectangle is 85 x 70 mm with 1.5 mm holes</t>
  </si>
  <si>
    <t>wide side of rectangle parallel to solder points lineup on adjacent rings</t>
  </si>
  <si>
    <t>mm side of cap</t>
  </si>
  <si>
    <t>mm outside diameter LED ring</t>
  </si>
  <si>
    <t>mm separation between LED rings, both ways</t>
  </si>
  <si>
    <t>check</t>
  </si>
  <si>
    <t>Cap edge</t>
  </si>
  <si>
    <t>Center LED ring to:</t>
  </si>
  <si>
    <t>center adjacent LED ring</t>
  </si>
  <si>
    <t>Cap edge to:</t>
  </si>
  <si>
    <t>Center LED ring</t>
  </si>
  <si>
    <t>LED ring wide attach</t>
  </si>
  <si>
    <t>LED ring narrow attach</t>
  </si>
  <si>
    <t>LED ring wide rectangle</t>
  </si>
  <si>
    <t>LED ring narrow rectangle</t>
  </si>
  <si>
    <t>angle of diag</t>
  </si>
  <si>
    <t>Chipset</t>
  </si>
  <si>
    <t>Supported</t>
  </si>
  <si>
    <t>Wires</t>
  </si>
  <si>
    <t>Color Bits</t>
  </si>
  <si>
    <t>Data Rate</t>
  </si>
  <si>
    <t>PWM Rate</t>
  </si>
  <si>
    <t>Chipset Power Draw</t>
  </si>
  <si>
    <t>APA102/DOTSTAR</t>
  </si>
  <si>
    <t>√</t>
  </si>
  <si>
    <t>~24Mbps</t>
  </si>
  <si>
    <t>20khz</t>
  </si>
  <si>
    <t>0.9ma@5v</t>
  </si>
  <si>
    <t>WS2811</t>
  </si>
  <si>
    <t>800kbps</t>
  </si>
  <si>
    <t>400Hz</t>
  </si>
  <si>
    <t>5mw / 1ma@5v</t>
  </si>
  <si>
    <t>WS2812B/NEOPIXEL</t>
  </si>
  <si>
    <t>TM1809/TM1812</t>
  </si>
  <si>
    <t>7.2mw / 0.6ma@12v</t>
  </si>
  <si>
    <t>TM1803</t>
  </si>
  <si>
    <t>400kbps</t>
  </si>
  <si>
    <t>TM1804</t>
  </si>
  <si>
    <t>WS2801</t>
  </si>
  <si>
    <t>1Mbps</t>
  </si>
  <si>
    <t>2.5kHz</t>
  </si>
  <si>
    <t>60mw / 5ma@12v</t>
  </si>
  <si>
    <t>UCS1903</t>
  </si>
  <si>
    <t>unknown</t>
  </si>
  <si>
    <t>?</t>
  </si>
  <si>
    <t>UCS2903</t>
  </si>
  <si>
    <t>LPD8806</t>
  </si>
  <si>
    <t>1-20Mbps</t>
  </si>
  <si>
    <t>4kHz</t>
  </si>
  <si>
    <t>P9813</t>
  </si>
  <si>
    <t>1-15Mbps</t>
  </si>
  <si>
    <t>4.5kHz</t>
  </si>
  <si>
    <t>SM16716</t>
  </si>
  <si>
    <t>TM1829</t>
  </si>
  <si>
    <t>X</t>
  </si>
  <si>
    <t>1.6Mbps/800kbps</t>
  </si>
  <si>
    <t>7kHz</t>
  </si>
  <si>
    <t>6ma@12v</t>
  </si>
  <si>
    <t>TLS3001</t>
  </si>
  <si>
    <t>TLC5940</t>
  </si>
  <si>
    <t>TLC5947</t>
  </si>
  <si>
    <t>LPD1886</t>
  </si>
  <si>
    <t>Chipset power draw is how much power a single chip draws when the leds are off, but power is connected</t>
  </si>
  <si>
    <t xml:space="preserve">  https://github.com/FastLED/FastLED/wiki/Chipset-reference</t>
  </si>
  <si>
    <r>
      <t>ws2811/ws2812/ws2812B - (adafruit sells these as "neopixels") super cheap (30 leds/m for $6, 60 leds/m for $11!), very slow data rate (800Kbps - meaning you'd want to investigate parallel output for more than a few hundred leds - see paul's excellent OctoWS2811 if you're using a teensy 3 - and i'm currently working on code for FastLED that will allow grouping/blocking of multiple streams of output in parallel - hopefully that will be out some time this year - I had an installation going in on july 4th that used it :). Also - many of the strips are 1 led, 1 controller, so you can cut at every led. Even better, is the ws2812 variant, which is the led and chip in a single package (some people still sell these as ws2811 - but the protocol is the same) - so it can be very very compact. Unfortunately, their data protocol requires disabling interrupts on the avr while writing data out, and so using these leds will interfere with things like IR libraries or using i2c and serial. </t>
    </r>
    <r>
      <rPr>
        <sz val="12"/>
        <color rgb="FF24292E"/>
        <rFont val="Segoe UI"/>
        <family val="2"/>
      </rPr>
      <t>NOTE:</t>
    </r>
    <r>
      <rPr>
        <sz val="12"/>
        <color rgb="FF24292E"/>
        <rFont val="Segoe UI"/>
        <family val="2"/>
      </rPr>
      <t> at some point, the timings for WS2811 chips changed to be closer in line to the WS2812 timings. If you have chips identified as WS2811 that are behaving badly, try changing the chipset reference in addLEds to WS2812, and see if that fixes the issues.</t>
    </r>
  </si>
  <si>
    <t xml:space="preserve">  http://fastled.io/docs/3.1/group___power.html</t>
  </si>
  <si>
    <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gRed_mW = 16 * 5; </t>
    </r>
    <r>
      <rPr>
        <sz val="10"/>
        <color rgb="FF800000"/>
        <rFont val="Courier New"/>
        <family val="3"/>
      </rPr>
      <t>// 16mA @ 5v = 80mW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</si>
  <si>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gGreen_mW = 11 * 5; </t>
    </r>
    <r>
      <rPr>
        <sz val="10"/>
        <color rgb="FF800000"/>
        <rFont val="Courier New"/>
        <family val="3"/>
      </rPr>
      <t>// 11mA @ 5v = 55mW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</si>
  <si>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gBlue_mW = 15 * 5; </t>
    </r>
    <r>
      <rPr>
        <sz val="10"/>
        <color rgb="FF800000"/>
        <rFont val="Courier New"/>
        <family val="3"/>
      </rPr>
      <t>// 15mA @ 5v = 75mW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</si>
  <si>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gDark_mW = 1 * 5; </t>
    </r>
    <r>
      <rPr>
        <sz val="10"/>
        <color rgb="FF800000"/>
        <rFont val="Courier New"/>
        <family val="3"/>
      </rPr>
      <t>// 1mA @ 5v = 5mW</t>
    </r>
  </si>
  <si>
    <t xml:space="preserve">  http://fastled.io/docs/3.1/power__mgt_8cpp_source.html</t>
  </si>
  <si>
    <t>#define NUM_LEDS    93</t>
  </si>
  <si>
    <t>#define BRIGHTNESS         255</t>
  </si>
  <si>
    <t>uint8_t pwrBright = calculate_max_brightness_for_power_vmA(leds, NUM_LEDS, BRIGHTNESS, 5, 1500); // WHITE</t>
  </si>
  <si>
    <t>uint8_t pwrBright = calculate_max_brightness_for_power_vmA(leds, NUM_LEDS, BRIGHTNESS, 5, 1500); // RED</t>
  </si>
  <si>
    <t>uint8_t pwrBright = calculate_max_brightness_for_power_vmA(leds, NUM_LEDS, BRIGHTNESS, 5, 1500); // GREEN</t>
  </si>
  <si>
    <t>uint8_t pwrBright = calculate_max_brightness_for_power_vmA(leds, NUM_LEDS, BRIGHTNESS, 5, 1500); // BLUE</t>
  </si>
  <si>
    <t>uint8_t pwrBright = calculate_max_brightness_for_power_vmA(leds, NUM_LEDS, BRIGHTNESS, 5, 500); // WHITE</t>
  </si>
  <si>
    <t>uint8_t pwrBright = calculate_max_brightness_for_power_vmA(leds, NUM_LEDS, BRIGHTNESS, 5, 500); // RED</t>
  </si>
  <si>
    <t>uint8_t pwrBright = calculate_max_brightness_for_power_vmA(leds, NUM_LEDS, BRIGHTNESS, 5, 500); // GREEN</t>
  </si>
  <si>
    <t>uint8_t pwrBright = calculate_max_brightness_for_power_vmA(leds, NUM_LEDS, BRIGHTNESS, 5, 500); // BLUE</t>
  </si>
  <si>
    <t>uint8_t pwrBright = calculate_max_brightness_for_power_vmA(leds, NUM_LEDS, BRIGHTNESS, 5, 3968); // WHITE</t>
  </si>
  <si>
    <t>uint8_t pwrBright = calculate_max_brightness_for_power_vmA(leds, NUM_LEDS, BRIGHTNESS, 5, 3967); // WHITE</t>
  </si>
  <si>
    <t>93 LEDs White</t>
  </si>
  <si>
    <t>93 LEDs Red</t>
  </si>
  <si>
    <t>93 LEDs Green</t>
  </si>
  <si>
    <t>93 LEDs Blue</t>
  </si>
  <si>
    <t>Battery Capacity</t>
  </si>
  <si>
    <t>Battery Type</t>
  </si>
  <si>
    <t>Capacity (mAh)</t>
  </si>
  <si>
    <t>Typical Drain (mA)</t>
  </si>
  <si>
    <t>AA</t>
  </si>
  <si>
    <t>AAA</t>
  </si>
  <si>
    <t>9 Volt</t>
  </si>
  <si>
    <t>Volts</t>
  </si>
  <si>
    <t>D</t>
  </si>
  <si>
    <t>C</t>
  </si>
  <si>
    <t>Power</t>
  </si>
  <si>
    <t>Power Drain</t>
  </si>
  <si>
    <t>Time (h)</t>
  </si>
  <si>
    <t>how many</t>
  </si>
  <si>
    <t>my drain</t>
  </si>
  <si>
    <t>my time</t>
  </si>
  <si>
    <t>total battery</t>
  </si>
  <si>
    <t>factor</t>
  </si>
  <si>
    <t xml:space="preserve">   https://www.parts-express.com/shoppingcart.aspx 50 4-carriers for C-cell @ $1.02 = $51</t>
  </si>
  <si>
    <t>banggood.com</t>
  </si>
  <si>
    <t>ZTW 6A BEC UBEC Universal Battery Eliminator Circuit For RC Models (989402)</t>
  </si>
  <si>
    <t>Soloop 328pcs 2:1 Polyolefin Halogen-Free Heat Shrink Tube Sleeving 5 Color 8 Size (969574)</t>
  </si>
  <si>
    <t>all white but one yellow expt - using 9V battery - battery drained quickly</t>
  </si>
  <si>
    <t>ratio</t>
  </si>
  <si>
    <t>4 to 3</t>
  </si>
  <si>
    <t>3 to 2</t>
  </si>
  <si>
    <t>8 to 6</t>
  </si>
  <si>
    <t>6 to 4</t>
  </si>
  <si>
    <t>part</t>
  </si>
  <si>
    <t>Circle 0</t>
  </si>
  <si>
    <t>Circle 1</t>
  </si>
  <si>
    <t>Circle 2</t>
  </si>
  <si>
    <t>Circle 3</t>
  </si>
  <si>
    <t>int leds_per_ring[NUM_RINGS_PER_CIRCLE] = { 32, 24, 16, 12, 8, 1 };</t>
  </si>
  <si>
    <t>int leds_per_ring_qrtr[NUM_RINGS_PER_CIRCLE] = { 8, 6, 4, 3, 2, 1 };</t>
  </si>
  <si>
    <t>int direc_per_ring[NUM_RINGS_PER_CIRCLE] = { 1, -1, 1, -1, 1, 1 };</t>
  </si>
  <si>
    <t>int offset_qrtrs_per_circle[4] = { 0, 1, 2, 3 };</t>
  </si>
  <si>
    <t>leds_per_ring</t>
  </si>
  <si>
    <t>leds_per_ring_qrtr</t>
  </si>
  <si>
    <t>direc_per_ring</t>
  </si>
  <si>
    <t>offset_qrtrs_per_circle</t>
  </si>
  <si>
    <t>idx</t>
  </si>
  <si>
    <t>tmp_led_num</t>
  </si>
  <si>
    <t>tot_leds_so_far</t>
  </si>
  <si>
    <t>logical_led_num</t>
  </si>
  <si>
    <t>ring</t>
  </si>
  <si>
    <t>adjust direc</t>
  </si>
  <si>
    <t>all Circle</t>
  </si>
  <si>
    <t>adjust qrtr</t>
  </si>
  <si>
    <t>adjust phys</t>
  </si>
  <si>
    <t>P</t>
  </si>
  <si>
    <t>T</t>
  </si>
  <si>
    <t>H</t>
  </si>
  <si>
    <t>S</t>
  </si>
  <si>
    <t>all</t>
  </si>
  <si>
    <t xml:space="preserve"> Power Banks RAVPower 22000 Portable Charger 22000mAh 5.8A Output 3-Port Battery Pack (2.4A Input, iSmart 2.0 USB Ports, Li-polymer Battery Banks) Portable Battery Charger For Smartphone Tablet – Black</t>
  </si>
  <si>
    <t>https://www.amazon.com/RAVPower-Portable-22000mAh-Li-polymer-Smartphone/dp/B01G1XH46M/ref=sr_1_1_sspa?ie=UTF8&amp;qid=1515301821&amp;sr=8-1-spons&amp;keywords=battery+power+pack&amp;psc=1</t>
  </si>
  <si>
    <t>$39.99  | FREE One-Day  - currently a 10% off coupon</t>
  </si>
  <si>
    <t>per hour</t>
  </si>
  <si>
    <t>Portable Charger RAVPower 26800 Battery Packs 26800mAh Total 5.5A Output 3-Port…</t>
  </si>
  <si>
    <t>$49.99  | FREE One-Day - currently 5% off</t>
  </si>
  <si>
    <t>Power Banks 32000 RAVPower 32000mAh 6A Output Portable Charger, External Battery Pack (3…</t>
  </si>
  <si>
    <r>
      <t>$59.99</t>
    </r>
    <r>
      <rPr>
        <sz val="10"/>
        <color rgb="FF111111"/>
        <rFont val="Arial"/>
        <family val="2"/>
      </rPr>
      <t>  | </t>
    </r>
    <r>
      <rPr>
        <b/>
        <sz val="10"/>
        <color rgb="FF111111"/>
        <rFont val="Arial"/>
        <family val="2"/>
      </rPr>
      <t>FREE</t>
    </r>
    <r>
      <rPr>
        <sz val="10"/>
        <color rgb="FF111111"/>
        <rFont val="Arial"/>
        <family val="2"/>
      </rPr>
      <t> One-Day</t>
    </r>
  </si>
  <si>
    <t xml:space="preserve">$33.99  | FREE One-Day </t>
  </si>
  <si>
    <t>[Upgraded] Poweradd Pilot Pro3 30000mAh Power Bank (Dual Inputs/4A, 3 Outputs…</t>
  </si>
  <si>
    <t>L</t>
  </si>
  <si>
    <t>Y</t>
  </si>
  <si>
    <t>used</t>
  </si>
  <si>
    <t>Sub CycleThrough()
    Dim counter As Integer
    For counter = 1 To 20
        Worksheets("Sheet1").Cells(counter, 3).Value = counter * 5
    Next counter
End Sub</t>
  </si>
  <si>
    <t>Dim IsUsernameValid As Boolean
If Username.Text = "user" Then
    IsUsernameValid = False
ElseIf Username.Text = "admin"
    IsUsernameValid = True
Else
    IsUsernameValid = False
End If
as many ElseIf as you want</t>
  </si>
  <si>
    <t>Sub testing()
  Worksheets("Letters").Cells(1,1).Value = ActiveCell.Offset(1, 1).value
End Sub</t>
  </si>
  <si>
    <t>Sub Underline()
    ActiveCell.Offset(1, 3).Font.Underline = xlDouble
End Sub
Offset(0,0) is current cell</t>
  </si>
  <si>
    <t xml:space="preserve"> Declare a single-dimension array of 5 numbers.  
Dim numbers(4) As Integer   
'Declare a single-dimension array and set its 4 values.  
Dim numbers = New Integer() {1, 2, 4, 8}  
' Change the size of an existing array to 16 elements and retain the current values.
ReDim Preserve numbers(15)
' Redefine the size of an existing array and reset the values.
ReDim numbers(15)  
' Declare a 6 x 6 multidimensional array.
Dim matrix(5, 5) As Double  
' Declare a 4 x 3 multidimensional array and set array element values.  
Dim matrix = New Integer(3, 2) {{1, 2, 3}, {2, 3, 4}, {3, 4, 5}, {4, 5, 6}}  
' Declare a jagged array  
Dim sales()() As Double = New Double(11)() {}  </t>
  </si>
  <si>
    <t>mdoNumRings</t>
  </si>
  <si>
    <t>mdoRingCnt</t>
  </si>
  <si>
    <t>Unit Testing:</t>
  </si>
  <si>
    <t>mdoRingMax</t>
  </si>
  <si>
    <t>mdoRingMin</t>
  </si>
  <si>
    <t>mdoLED2Qtr</t>
  </si>
  <si>
    <t>mdoLED2RingCnt</t>
  </si>
  <si>
    <t>mdoLED2RingMin</t>
  </si>
  <si>
    <t>mdoLED2RingMax</t>
  </si>
  <si>
    <t>mdoLED2Ring</t>
  </si>
  <si>
    <t>star</t>
  </si>
  <si>
    <t>const int8_t ltr_P[18] = { -17, 81, 82, 70, 54, 55, 32, 33, 34, 59, 75, 86, 92, 90, 80, 66, 46 };</t>
  </si>
  <si>
    <t>const int8_t ltr_L[11] = { -10, 54, 70, 82, 81, 80, 66, 65, 64, 63, 41 };</t>
  </si>
  <si>
    <t>const int8_t ltr_Y[13] = { -12, 78, 64, 44, 53, 70, 82, 90, 88, 86, 74, 58, 35 };</t>
  </si>
  <si>
    <t>const int8_t ltr_T[13] = { -12, 53, 71, 56, 57, 35, 72, 84, 92, 88, 78, 64, 44 };</t>
  </si>
  <si>
    <t>const int8_t ltr_H[18] = { -17, 54, 70, 82, 81, 80, 66, 46, 34, 58, 74, 75, 76, 62, 42, 90, 92, 86 };</t>
  </si>
  <si>
    <t>const int8_t ltr_S[18] = { -17, 34, 33, 32, 55, 54, 70, 82, 91, 92, 87, 76, 62, 42, 43, 44, 45, 46 };</t>
  </si>
  <si>
    <t>const int8_t ltr_2[18] = { -17, 53, 54, 55, 32, 33, 34, 35, 58, 85, 92, 89, 66, 47, 65, 64, 63, 41 };</t>
  </si>
  <si>
    <t>const int8_t ltr_0[25] = { -24, 32, 33, 34, 35, 36, 37, 38, 39, 40, 41, 42, 43, 44, 45, 46, 47, 48, 49, 50, 51, 52, 53, 54, 55 };</t>
  </si>
  <si>
    <t>const int8_t ltr_1[16] = { -15, 53, 54, 55, 32, 56, 72, 84, 92, 88, 78, 47, 65, 64, 63, 41 };</t>
  </si>
  <si>
    <t>const int8_t ltr_8[25] = { -24, 54, 55, 32, 33, 34, 58, 74, 85, 92, 89, 80, 66, 46, 45, 44, 43, 42, 62, 76, 87, 91, 82, 70, 54 };</t>
  </si>
  <si>
    <t>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 92 };</t>
  </si>
  <si>
    <t>Sketch uses 11304 bytes (35%) of program storage space. Maximum is 32256 bytes.</t>
  </si>
  <si>
    <t>Global variables use 1718 bytes (83%) of dynamic memory, leaving 330 bytes for local variables. Maximum is 2048 bytes.</t>
  </si>
  <si>
    <t>Low memory available, stability problems may occur.</t>
  </si>
  <si>
    <t>Sketch uses 11564 bytes (35%) of program storage space. Maximum is 32256 bytes.</t>
  </si>
  <si>
    <t>Global variables use 1728 bytes (84%) of dynamic memory, leaving 320 bytes for local variables. Maximum is 2048 bytes.</t>
  </si>
  <si>
    <t>Sketch uses 11804 bytes (36%) of program storage space. Maximum is 32256 bytes.</t>
  </si>
  <si>
    <t>Global variables use 1208 bytes (58%) of dynamic memory, leaving 840 bytes for local variables. Maximum is 2048 bytes.</t>
  </si>
  <si>
    <t>Sketch uses 11570 bytes (35%) of program storage space. Maximum is 32256 bytes.</t>
  </si>
  <si>
    <t>Global variables use 1214 bytes (59%) of dynamic memory, leaving 834 bytes for local variables. Maximum is 2048 bytes.</t>
  </si>
  <si>
    <t>Sketch uses 11638 bytes (36%) of program storage space. Maximum is 32256 bytes.</t>
  </si>
  <si>
    <t>Global variables use 1400 bytes (68%) of dynamic memory, leaving 648 bytes for local variables. Maximum is 2048 bytes.</t>
  </si>
  <si>
    <t>uint8_t  leds_per_ring[NUM_RINGS_PER_DISK]  = { 32, 24, 16, 12,  8,  1 };</t>
  </si>
  <si>
    <t>uint8_t  start_per_ring[NUM_RINGS_PER_DISK] = {  0, 32, 56, 72, 84, 92 };</t>
  </si>
  <si>
    <t>start_per_ring</t>
  </si>
  <si>
    <t>eighths</t>
  </si>
  <si>
    <t>Blend on the plus</t>
  </si>
  <si>
    <t>LED</t>
  </si>
  <si>
    <t>uint8_t radar_adv_per_LED_per_ring[NUM_RINGS_PER_DISK] = { 0, 192, 128, 96, 64, 0 };</t>
  </si>
  <si>
    <t>MAX</t>
  </si>
  <si>
    <t>for (tmp_idx = 0; tmp_idx &lt; leds_per_ring[0]; tmp_idx++)</t>
  </si>
  <si>
    <t>fadeToBlackBy (&amp;led_display[TARGET_DSPLAY], NUM_LEDS_PER_DISK, 32);</t>
  </si>
  <si>
    <t>theLED = (tmp_idx + leds_per_ring[0] - 1) % leds_per_ring[0];</t>
  </si>
  <si>
    <t>back1</t>
  </si>
  <si>
    <t>theLED</t>
  </si>
  <si>
    <t>Ring6</t>
  </si>
  <si>
    <t>Ring5</t>
  </si>
  <si>
    <t>const uint8_t  radar_adv_per_LED_per_ring[NUM_RINGS_PER_DISK] = { 0, 192, 128, 96, 64, 0 };</t>
  </si>
  <si>
    <t>radar_adv</t>
  </si>
  <si>
    <t>led_display[TARGET_DSPLAY+theLED] = led_display[TARGET_SHDW1+theLED];</t>
  </si>
  <si>
    <t>tmp_idx</t>
  </si>
  <si>
    <t>tmp_calc = (uint16_t)radar_adv_per_LED_per_ring[this_ring] * tmp_idx / 256;</t>
  </si>
  <si>
    <t>Ring4</t>
  </si>
  <si>
    <t>add start of ring</t>
  </si>
  <si>
    <t>tmp_calc = (tmp_calc + leds_per_ring[this_ring] - 1) % leds_per_ring[this_ring];</t>
  </si>
  <si>
    <t xml:space="preserve">  sed "s/led_display\[\([^]]*\)]/LED_DISPLAY(\1)/g"</t>
  </si>
  <si>
    <t>This Linux/Unix line converts led_display[anything_without_[_or_]_] to LED_DISPLAY(anything_without_[_or_]_)</t>
  </si>
  <si>
    <t>NOTE: if you have anything inside the array calc that uses an array, that line is (much) too simple to handle it</t>
  </si>
  <si>
    <t>Fortunately in my case, all the problem cases involve one array ref inside the led_display[] array ref, and they are all at the very end with no spaces, so I can just patch it up with the following</t>
  </si>
  <si>
    <t xml:space="preserve">  sed "s/)]/])/g"</t>
  </si>
  <si>
    <t xml:space="preserve">Then I can #define LED_DISPLAY(parm) to check parm </t>
  </si>
  <si>
    <t>Since I don't want to go to C++ this doesn't work on the left-hand side of the equals sign</t>
  </si>
  <si>
    <t>There was still one double LED_DISPLAY on the line; I moved it by hand</t>
  </si>
  <si>
    <t>grep -n . *.ino | sed "s/led_display\[\([^]]*\)]/LED_DISPLAY(\1)/g" | grep LED_DISPLAY | sed "s/)]/])/g" | sed "s/\(^[^:]*:\)[^A-Z]*LED_DISPLAY/\1LED_DISPLAY/" | sed "s/[)]\([^L]*LED_DISPLAY\)/)\nLED_DISPLAY/" &gt; /d/mdo.txt</t>
  </si>
  <si>
    <t xml:space="preserve"> sed "s/[)].*/)/" /d/mdo.txt | sed "s/^[^0-9L]//" &gt; /d/mdo2.txt</t>
  </si>
  <si>
    <t>141:static CRGB LED_DISPLAY((1+NUM_SHADOWS)</t>
  </si>
  <si>
    <t>LED_DISPLAY(draw_target+idx2-1)</t>
  </si>
  <si>
    <t>LED_DISPLAY(draw_target+idx2)</t>
  </si>
  <si>
    <t>LED_DISPLAY(TARGET_SHDW1+tmp_idx)</t>
  </si>
  <si>
    <t>LED_DISPLAY(TARGET_SHDW1+NUM_LEDS_PER_DISK-tmp_idx-1)</t>
  </si>
  <si>
    <t>LED_DISPLAY(TARGET_DSPLAY+theLED)</t>
  </si>
  <si>
    <t>LED_DISPLAY(TARGET_SHDW1+theLED)</t>
  </si>
  <si>
    <t>LED_DISPLAY(TARGET_SHDW1+tmp_calc)</t>
  </si>
  <si>
    <t>LED_DISPLAY(draw_target+theLED)</t>
  </si>
  <si>
    <t>LED_DISPLAY(TARGET_DSPLAY+NUM_LEDS_PER_DISK-1)</t>
  </si>
  <si>
    <t>LED_DISPLAY(draw_target)</t>
  </si>
  <si>
    <t>LED_DISPLAY(draw_target+92)</t>
  </si>
  <si>
    <t>LED_DISPLAY(draw_target+this_effect_ptr[tmp_idx])</t>
  </si>
  <si>
    <t>LED_DISPLAY(draw_target+ltr_ptr[tmp_idx])</t>
  </si>
  <si>
    <t>LED_DISPLAY(TARGET_DSPLAY+tmp_idx)</t>
  </si>
  <si>
    <t>LED_DISPLAY(draw_target+start_per_ring[this_ring])</t>
  </si>
  <si>
    <t>LED_DISPLAY(TARGET_DSPLAY+tmp_calc)</t>
  </si>
  <si>
    <t>LED_DISPLAY(TARGET_DSPLAY+92)</t>
  </si>
  <si>
    <t>LED_DISPLAY(draw_target + ltr_index)</t>
  </si>
  <si>
    <t>LED_DISPLAY(draw_target + effect_LEDidx_array_ptr[i])</t>
  </si>
  <si>
    <t>Final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</si>
</sst>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00"/>
    <numFmt numFmtId="165" formatCode="0.000000000"/>
    <numFmt numFmtId="166" formatCode="0.000"/>
  </numFmts>
  <fonts count="22" x14ac:knownFonts="1">
    <font>
      <sz val="11"/>
      <color theme="1"/>
      <name val="Calibri"/>
      <family val="2"/>
      <scheme val="minor"/>
    </font>
    <font>
      <u/>
      <sz val="11"/>
      <color theme="10"/>
      <name val="Calibri"/>
      <family val="2"/>
      <scheme val="minor"/>
    </font>
    <font>
      <b/>
      <sz val="11"/>
      <color theme="1"/>
      <name val="Calibri"/>
      <family val="2"/>
      <scheme val="minor"/>
    </font>
    <font>
      <sz val="12"/>
      <color rgb="FF24292E"/>
      <name val="Segoe UI"/>
      <family val="2"/>
    </font>
    <font>
      <sz val="12"/>
      <color rgb="FF24292E"/>
      <name val="Segoe UI"/>
      <family val="2"/>
    </font>
    <font>
      <sz val="10"/>
      <color rgb="FF000000"/>
      <name val="Courier New"/>
      <family val="3"/>
    </font>
    <font>
      <sz val="10"/>
      <color rgb="FF008000"/>
      <name val="Courier New"/>
      <family val="3"/>
    </font>
    <font>
      <sz val="10"/>
      <color rgb="FF800000"/>
      <name val="Courier New"/>
      <family val="3"/>
    </font>
    <font>
      <sz val="12"/>
      <color rgb="FF222222"/>
      <name val="Arial"/>
      <family val="2"/>
    </font>
    <font>
      <b/>
      <sz val="11"/>
      <color rgb="FF000000"/>
      <name val="Arial"/>
      <family val="2"/>
    </font>
    <font>
      <sz val="11"/>
      <color theme="1"/>
      <name val="Arial"/>
      <family val="2"/>
    </font>
    <font>
      <sz val="11"/>
      <color rgb="FF003366"/>
      <name val="Century Gothic"/>
      <family val="2"/>
    </font>
    <font>
      <u/>
      <sz val="11"/>
      <color theme="11"/>
      <name val="Calibri"/>
      <family val="2"/>
      <scheme val="minor"/>
    </font>
    <font>
      <sz val="11"/>
      <color rgb="FFFF0000"/>
      <name val="Calibri"/>
      <family val="2"/>
      <scheme val="minor"/>
    </font>
    <font>
      <i/>
      <sz val="11"/>
      <color theme="1"/>
      <name val="Calibri"/>
      <family val="2"/>
      <scheme val="minor"/>
    </font>
    <font>
      <b/>
      <i/>
      <sz val="11"/>
      <color theme="1"/>
      <name val="Calibri"/>
      <family val="2"/>
      <scheme val="minor"/>
    </font>
    <font>
      <sz val="10"/>
      <color rgb="FF111111"/>
      <name val="Arial"/>
      <family val="2"/>
    </font>
    <font>
      <b/>
      <sz val="10"/>
      <color rgb="FF111111"/>
      <name val="Arial"/>
      <family val="2"/>
    </font>
    <font>
      <sz val="11"/>
      <color rgb="FF006100"/>
      <name val="Calibri"/>
      <family val="2"/>
      <scheme val="minor"/>
    </font>
    <font>
      <sz val="11"/>
      <color rgb="FF9C0006"/>
      <name val="Calibri"/>
      <family val="2"/>
      <scheme val="minor"/>
    </font>
    <font>
      <b/>
      <sz val="11"/>
      <color theme="0"/>
      <name val="Calibri"/>
      <family val="2"/>
      <scheme val="minor"/>
    </font>
    <font>
      <sz val="48"/>
      <color theme="1"/>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rgb="FFF6F8FA"/>
        <bgColor indexed="64"/>
      </patternFill>
    </fill>
    <fill>
      <patternFill patternType="solid">
        <fgColor rgb="FFFFFFCC"/>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rgb="FFA5A5A5"/>
      </patternFill>
    </fill>
  </fills>
  <borders count="13">
    <border>
      <left/>
      <right/>
      <top/>
      <bottom/>
      <diagonal/>
    </border>
    <border>
      <left style="medium">
        <color rgb="FFDFE2E5"/>
      </left>
      <right style="medium">
        <color rgb="FFDFE2E5"/>
      </right>
      <top style="medium">
        <color rgb="FFDFE2E5"/>
      </top>
      <bottom style="medium">
        <color rgb="FFDFE2E5"/>
      </bottom>
      <diagonal/>
    </border>
    <border>
      <left/>
      <right/>
      <top/>
      <bottom style="medium">
        <color rgb="FFEBEBEB"/>
      </bottom>
      <diagonal/>
    </border>
    <border>
      <left style="thin">
        <color rgb="FF9900FF"/>
      </left>
      <right style="thin">
        <color rgb="FF9900FF"/>
      </right>
      <top style="thin">
        <color rgb="FF9900FF"/>
      </top>
      <bottom style="thin">
        <color rgb="FF9900FF"/>
      </bottom>
      <diagonal/>
    </border>
    <border>
      <left style="thin">
        <color rgb="FF330099"/>
      </left>
      <right style="thin">
        <color rgb="FF9900FF"/>
      </right>
      <top style="thin">
        <color rgb="FF330099"/>
      </top>
      <bottom style="thin">
        <color rgb="FF9900FF"/>
      </bottom>
      <diagonal/>
    </border>
    <border>
      <left style="thin">
        <color rgb="FF9900FF"/>
      </left>
      <right style="thin">
        <color rgb="FF9900FF"/>
      </right>
      <top style="thin">
        <color rgb="FF330099"/>
      </top>
      <bottom style="thin">
        <color rgb="FF9900FF"/>
      </bottom>
      <diagonal/>
    </border>
    <border>
      <left style="thin">
        <color rgb="FF9900FF"/>
      </left>
      <right style="thin">
        <color rgb="FF330099"/>
      </right>
      <top style="thin">
        <color rgb="FF330099"/>
      </top>
      <bottom style="thin">
        <color rgb="FF9900FF"/>
      </bottom>
      <diagonal/>
    </border>
    <border>
      <left style="thin">
        <color rgb="FF330099"/>
      </left>
      <right style="thin">
        <color rgb="FF9900FF"/>
      </right>
      <top style="thin">
        <color rgb="FF9900FF"/>
      </top>
      <bottom style="thin">
        <color rgb="FF9900FF"/>
      </bottom>
      <diagonal/>
    </border>
    <border>
      <left style="thin">
        <color rgb="FF9900FF"/>
      </left>
      <right style="thin">
        <color rgb="FF330099"/>
      </right>
      <top style="thin">
        <color rgb="FF9900FF"/>
      </top>
      <bottom style="thin">
        <color rgb="FF9900FF"/>
      </bottom>
      <diagonal/>
    </border>
    <border>
      <left style="thin">
        <color rgb="FF330099"/>
      </left>
      <right style="thin">
        <color rgb="FF9900FF"/>
      </right>
      <top style="thin">
        <color rgb="FF9900FF"/>
      </top>
      <bottom style="thin">
        <color rgb="FF330099"/>
      </bottom>
      <diagonal/>
    </border>
    <border>
      <left style="thin">
        <color rgb="FF9900FF"/>
      </left>
      <right style="thin">
        <color rgb="FF9900FF"/>
      </right>
      <top style="thin">
        <color rgb="FF9900FF"/>
      </top>
      <bottom style="thin">
        <color rgb="FF330099"/>
      </bottom>
      <diagonal/>
    </border>
    <border>
      <left style="thin">
        <color rgb="FF9900FF"/>
      </left>
      <right style="thin">
        <color rgb="FF330099"/>
      </right>
      <top style="thin">
        <color rgb="FF9900FF"/>
      </top>
      <bottom style="thin">
        <color rgb="FF330099"/>
      </bottom>
      <diagonal/>
    </border>
    <border>
      <left style="double">
        <color rgb="FF3F3F3F"/>
      </left>
      <right style="double">
        <color rgb="FF3F3F3F"/>
      </right>
      <top style="double">
        <color rgb="FF3F3F3F"/>
      </top>
      <bottom style="double">
        <color rgb="FF3F3F3F"/>
      </bottom>
      <diagonal/>
    </border>
  </borders>
  <cellStyleXfs count="8">
    <xf numFmtId="0" fontId="0" fillId="0" borderId="0"/>
    <xf numFmtId="0" fontId="1"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8" fillId="6" borderId="0" applyNumberFormat="0" applyBorder="0" applyAlignment="0" applyProtection="0"/>
    <xf numFmtId="0" fontId="19" fillId="7" borderId="0" applyNumberFormat="0" applyBorder="0" applyAlignment="0" applyProtection="0"/>
    <xf numFmtId="0" fontId="20" fillId="9" borderId="12" applyNumberFormat="0" applyAlignment="0" applyProtection="0"/>
  </cellStyleXfs>
  <cellXfs count="51">
    <xf numFmtId="0" fontId="0" fillId="0" borderId="0" xfId="0"/>
    <xf numFmtId="0" fontId="1" fillId="0" borderId="0" xfId="1"/>
    <xf numFmtId="2" fontId="0" fillId="0" borderId="0" xfId="0" applyNumberFormat="1"/>
    <xf numFmtId="2" fontId="2" fillId="0" borderId="0" xfId="0" applyNumberFormat="1" applyFont="1"/>
    <xf numFmtId="164" fontId="0" fillId="0" borderId="0" xfId="0" applyNumberFormat="1"/>
    <xf numFmtId="165" fontId="0" fillId="0" borderId="0" xfId="0" applyNumberFormat="1"/>
    <xf numFmtId="0" fontId="3" fillId="2" borderId="1" xfId="0" applyFont="1" applyFill="1" applyBorder="1" applyAlignment="1">
      <alignment horizontal="center" vertical="center" wrapText="1"/>
    </xf>
    <xf numFmtId="0" fontId="4" fillId="2" borderId="1" xfId="0" applyFont="1" applyFill="1" applyBorder="1" applyAlignment="1">
      <alignment horizontal="left" vertical="center" wrapText="1" indent="1"/>
    </xf>
    <xf numFmtId="0" fontId="4" fillId="3" borderId="1" xfId="0" applyFont="1" applyFill="1" applyBorder="1" applyAlignment="1">
      <alignment horizontal="left" vertical="center" wrapText="1" indent="1"/>
    </xf>
    <xf numFmtId="0" fontId="4" fillId="0" borderId="0" xfId="0" applyFont="1"/>
    <xf numFmtId="0" fontId="2" fillId="0" borderId="0" xfId="0" applyFont="1"/>
    <xf numFmtId="0" fontId="4" fillId="0" borderId="0" xfId="0" applyFont="1" applyAlignment="1">
      <alignment horizontal="left" vertical="center" wrapText="1" indent="1"/>
    </xf>
    <xf numFmtId="0" fontId="6" fillId="0" borderId="0" xfId="0" applyFont="1" applyAlignment="1">
      <alignment horizontal="left" vertical="center" indent="5"/>
    </xf>
    <xf numFmtId="0" fontId="5" fillId="0" borderId="0" xfId="0" applyFont="1" applyAlignment="1">
      <alignment horizontal="left" vertical="center" indent="5"/>
    </xf>
    <xf numFmtId="0" fontId="8" fillId="0" borderId="0" xfId="0" applyFont="1" applyAlignment="1">
      <alignment horizontal="left" vertical="center" wrapText="1"/>
    </xf>
    <xf numFmtId="0" fontId="9" fillId="0" borderId="2" xfId="0" applyFont="1" applyBorder="1" applyAlignment="1">
      <alignment horizontal="left" vertical="center" wrapText="1" indent="1"/>
    </xf>
    <xf numFmtId="0" fontId="10" fillId="0" borderId="2" xfId="0" applyFont="1" applyBorder="1" applyAlignment="1">
      <alignment horizontal="left" vertical="center" wrapText="1" indent="1"/>
    </xf>
    <xf numFmtId="0" fontId="9" fillId="0" borderId="0" xfId="0" applyFont="1" applyFill="1" applyBorder="1" applyAlignment="1">
      <alignment horizontal="left" vertical="center" wrapText="1" indent="1"/>
    </xf>
    <xf numFmtId="0" fontId="11" fillId="4" borderId="3" xfId="0" applyFont="1" applyFill="1" applyBorder="1" applyAlignment="1">
      <alignment horizontal="center" vertical="center" wrapText="1"/>
    </xf>
    <xf numFmtId="0" fontId="11" fillId="4" borderId="4" xfId="0" applyFont="1" applyFill="1" applyBorder="1" applyAlignment="1">
      <alignment horizontal="center" vertical="center" wrapText="1"/>
    </xf>
    <xf numFmtId="0" fontId="11" fillId="4" borderId="5" xfId="0" applyFont="1" applyFill="1" applyBorder="1" applyAlignment="1">
      <alignment horizontal="center" vertical="center" wrapText="1"/>
    </xf>
    <xf numFmtId="0" fontId="11" fillId="4" borderId="6" xfId="0" applyFont="1" applyFill="1" applyBorder="1" applyAlignment="1">
      <alignment horizontal="center" vertical="center" wrapText="1"/>
    </xf>
    <xf numFmtId="0" fontId="11" fillId="4" borderId="7" xfId="0" applyFont="1" applyFill="1" applyBorder="1" applyAlignment="1">
      <alignment horizontal="center" vertical="center" wrapText="1"/>
    </xf>
    <xf numFmtId="0" fontId="11" fillId="4" borderId="8" xfId="0" applyFont="1" applyFill="1" applyBorder="1" applyAlignment="1">
      <alignment horizontal="center" vertical="center" wrapText="1"/>
    </xf>
    <xf numFmtId="0" fontId="11" fillId="4" borderId="9" xfId="0" applyFont="1" applyFill="1" applyBorder="1" applyAlignment="1">
      <alignment horizontal="center" vertical="center" wrapText="1"/>
    </xf>
    <xf numFmtId="0" fontId="11" fillId="4" borderId="10" xfId="0" applyFont="1" applyFill="1" applyBorder="1" applyAlignment="1">
      <alignment horizontal="center" vertical="center" wrapText="1"/>
    </xf>
    <xf numFmtId="0" fontId="11" fillId="4" borderId="11" xfId="0" applyFont="1" applyFill="1" applyBorder="1" applyAlignment="1">
      <alignment horizontal="center" vertical="center" wrapText="1"/>
    </xf>
    <xf numFmtId="0" fontId="9" fillId="0" borderId="0" xfId="0" applyFont="1" applyFill="1" applyBorder="1" applyAlignment="1">
      <alignment horizontal="center" vertical="center" wrapText="1"/>
    </xf>
    <xf numFmtId="1" fontId="0" fillId="0" borderId="0" xfId="0" applyNumberFormat="1"/>
    <xf numFmtId="166" fontId="0" fillId="0" borderId="0" xfId="0" applyNumberFormat="1"/>
    <xf numFmtId="0" fontId="0" fillId="0" borderId="0" xfId="0" applyFill="1"/>
    <xf numFmtId="20" fontId="0" fillId="0" borderId="0" xfId="0" applyNumberFormat="1"/>
    <xf numFmtId="0" fontId="13" fillId="0" borderId="0" xfId="0" applyFont="1"/>
    <xf numFmtId="0" fontId="14" fillId="0" borderId="0" xfId="0" applyFont="1"/>
    <xf numFmtId="0" fontId="15" fillId="0" borderId="0" xfId="0" applyFont="1"/>
    <xf numFmtId="0" fontId="0" fillId="0" borderId="0" xfId="0" applyAlignment="1">
      <alignment horizontal="center"/>
    </xf>
    <xf numFmtId="0" fontId="0" fillId="0" borderId="0" xfId="0" applyAlignment="1">
      <alignment horizontal="center"/>
    </xf>
    <xf numFmtId="0" fontId="14" fillId="5" borderId="0" xfId="0" applyFont="1" applyFill="1"/>
    <xf numFmtId="0" fontId="0" fillId="0" borderId="0" xfId="0" applyAlignment="1">
      <alignment horizontal="center"/>
    </xf>
    <xf numFmtId="0" fontId="0" fillId="0" borderId="0" xfId="0" applyAlignment="1">
      <alignment horizontal="center"/>
    </xf>
    <xf numFmtId="0" fontId="0" fillId="5" borderId="0" xfId="0" applyFill="1"/>
    <xf numFmtId="0" fontId="0" fillId="0" borderId="0" xfId="0" applyAlignment="1">
      <alignment wrapText="1"/>
    </xf>
    <xf numFmtId="0" fontId="0" fillId="0" borderId="0" xfId="0" quotePrefix="1" applyAlignment="1">
      <alignment wrapText="1"/>
    </xf>
    <xf numFmtId="0" fontId="0" fillId="8" borderId="0" xfId="0" applyFill="1"/>
    <xf numFmtId="0" fontId="18" fillId="6" borderId="0" xfId="5"/>
    <xf numFmtId="0" fontId="19" fillId="7" borderId="0" xfId="6"/>
    <xf numFmtId="0" fontId="18" fillId="8" borderId="0" xfId="5" applyFill="1"/>
    <xf numFmtId="0" fontId="0" fillId="0" borderId="0" xfId="0" applyAlignment="1">
      <alignment horizontal="center"/>
    </xf>
    <xf numFmtId="0" fontId="20" fillId="9" borderId="12" xfId="7"/>
    <xf numFmtId="0" fontId="0" fillId="0" borderId="0" xfId="0" applyAlignment="1">
      <alignment horizontal="center"/>
    </xf>
    <xf numFmtId="0" fontId="21" fillId="0" borderId="0" xfId="0" applyFont="1"/>
  </cellXfs>
  <cellStyles count="8">
    <cellStyle name="Bad" xfId="6" builtinId="27"/>
    <cellStyle name="Check Cell" xfId="7" builtinId="23"/>
    <cellStyle name="Followed Hyperlink" xfId="2" builtinId="9" hidden="1"/>
    <cellStyle name="Followed Hyperlink" xfId="3" builtinId="9" hidden="1"/>
    <cellStyle name="Followed Hyperlink" xfId="4" builtinId="9" hidden="1"/>
    <cellStyle name="Good" xfId="5" builtinId="26"/>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jpeg"/><Relationship Id="rId1" Type="http://schemas.openxmlformats.org/officeDocument/2006/relationships/image" Target="../media/image4.jpeg"/><Relationship Id="rId5" Type="http://schemas.openxmlformats.org/officeDocument/2006/relationships/image" Target="../media/image8.png"/><Relationship Id="rId4" Type="http://schemas.openxmlformats.org/officeDocument/2006/relationships/image" Target="../media/image7.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104775</xdr:rowOff>
    </xdr:from>
    <xdr:to>
      <xdr:col>11</xdr:col>
      <xdr:colOff>129369</xdr:colOff>
      <xdr:row>31</xdr:row>
      <xdr:rowOff>162493</xdr:rowOff>
    </xdr:to>
    <xdr:pic>
      <xdr:nvPicPr>
        <xdr:cNvPr id="4" name="Picture 3">
          <a:extLst>
            <a:ext uri="{FF2B5EF4-FFF2-40B4-BE49-F238E27FC236}">
              <a16:creationId xmlns:a16="http://schemas.microsoft.com/office/drawing/2014/main" id="{E48053C6-3A2E-4471-9805-3CC3F7003CBE}"/>
            </a:ext>
          </a:extLst>
        </xdr:cNvPr>
        <xdr:cNvPicPr>
          <a:picLocks noChangeAspect="1"/>
        </xdr:cNvPicPr>
      </xdr:nvPicPr>
      <xdr:blipFill>
        <a:blip xmlns:r="http://schemas.openxmlformats.org/officeDocument/2006/relationships" r:embed="rId1"/>
        <a:stretch>
          <a:fillRect/>
        </a:stretch>
      </xdr:blipFill>
      <xdr:spPr>
        <a:xfrm>
          <a:off x="19050" y="104775"/>
          <a:ext cx="6815919" cy="6553768"/>
        </a:xfrm>
        <a:prstGeom prst="rect">
          <a:avLst/>
        </a:prstGeom>
      </xdr:spPr>
    </xdr:pic>
    <xdr:clientData/>
  </xdr:twoCellAnchor>
  <xdr:twoCellAnchor editAs="oneCell">
    <xdr:from>
      <xdr:col>13</xdr:col>
      <xdr:colOff>419100</xdr:colOff>
      <xdr:row>4</xdr:row>
      <xdr:rowOff>180975</xdr:rowOff>
    </xdr:from>
    <xdr:to>
      <xdr:col>27</xdr:col>
      <xdr:colOff>514350</xdr:colOff>
      <xdr:row>42</xdr:row>
      <xdr:rowOff>104775</xdr:rowOff>
    </xdr:to>
    <xdr:pic>
      <xdr:nvPicPr>
        <xdr:cNvPr id="3" name="Picture 2">
          <a:extLst>
            <a:ext uri="{FF2B5EF4-FFF2-40B4-BE49-F238E27FC236}">
              <a16:creationId xmlns:a16="http://schemas.microsoft.com/office/drawing/2014/main" id="{147EE8AB-23C3-43A8-BE3A-435EB7F0965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942975"/>
          <a:ext cx="8362950" cy="716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76200</xdr:rowOff>
    </xdr:from>
    <xdr:to>
      <xdr:col>11</xdr:col>
      <xdr:colOff>110319</xdr:colOff>
      <xdr:row>34</xdr:row>
      <xdr:rowOff>152968</xdr:rowOff>
    </xdr:to>
    <xdr:pic>
      <xdr:nvPicPr>
        <xdr:cNvPr id="3" name="Picture 2">
          <a:extLst>
            <a:ext uri="{FF2B5EF4-FFF2-40B4-BE49-F238E27FC236}">
              <a16:creationId xmlns:a16="http://schemas.microsoft.com/office/drawing/2014/main" id="{8B9B8970-58E4-4550-B528-1E9EE87D1DBF}"/>
            </a:ext>
          </a:extLst>
        </xdr:cNvPr>
        <xdr:cNvPicPr>
          <a:picLocks noChangeAspect="1"/>
        </xdr:cNvPicPr>
      </xdr:nvPicPr>
      <xdr:blipFill>
        <a:blip xmlns:r="http://schemas.openxmlformats.org/officeDocument/2006/relationships" r:embed="rId1"/>
        <a:stretch>
          <a:fillRect/>
        </a:stretch>
      </xdr:blipFill>
      <xdr:spPr>
        <a:xfrm>
          <a:off x="0" y="76200"/>
          <a:ext cx="6815919" cy="655376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257175</xdr:colOff>
      <xdr:row>37</xdr:row>
      <xdr:rowOff>123825</xdr:rowOff>
    </xdr:from>
    <xdr:to>
      <xdr:col>36</xdr:col>
      <xdr:colOff>136237</xdr:colOff>
      <xdr:row>87</xdr:row>
      <xdr:rowOff>133350</xdr:rowOff>
    </xdr:to>
    <xdr:pic>
      <xdr:nvPicPr>
        <xdr:cNvPr id="4" name="Picture 3" descr="https://images-na.ssl-images-amazon.com/images/I/61WYjfrHNHL._SL1001_.jpg">
          <a:extLst>
            <a:ext uri="{FF2B5EF4-FFF2-40B4-BE49-F238E27FC236}">
              <a16:creationId xmlns:a16="http://schemas.microsoft.com/office/drawing/2014/main" id="{8077E3A7-02D1-4B5B-AB3B-B8815EF93A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20375" y="7172325"/>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171450</xdr:colOff>
      <xdr:row>54</xdr:row>
      <xdr:rowOff>180975</xdr:rowOff>
    </xdr:from>
    <xdr:to>
      <xdr:col>15</xdr:col>
      <xdr:colOff>561975</xdr:colOff>
      <xdr:row>105</xdr:row>
      <xdr:rowOff>0</xdr:rowOff>
    </xdr:to>
    <xdr:pic>
      <xdr:nvPicPr>
        <xdr:cNvPr id="5" name="Picture 4" descr="https://images-na.ssl-images-amazon.com/images/I/71yrfoWkL8L._SL1001_.jpg">
          <a:extLst>
            <a:ext uri="{FF2B5EF4-FFF2-40B4-BE49-F238E27FC236}">
              <a16:creationId xmlns:a16="http://schemas.microsoft.com/office/drawing/2014/main" id="{CEBD3286-CFE1-4B3D-8DA6-C6D508EB31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1450" y="10467975"/>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xdr:colOff>
      <xdr:row>105</xdr:row>
      <xdr:rowOff>133350</xdr:rowOff>
    </xdr:from>
    <xdr:to>
      <xdr:col>15</xdr:col>
      <xdr:colOff>428625</xdr:colOff>
      <xdr:row>155</xdr:row>
      <xdr:rowOff>142875</xdr:rowOff>
    </xdr:to>
    <xdr:pic>
      <xdr:nvPicPr>
        <xdr:cNvPr id="6" name="Picture 5" descr="https://images-na.ssl-images-amazon.com/images/I/61EpM%2BFNcHL._SL1001_.jpg">
          <a:extLst>
            <a:ext uri="{FF2B5EF4-FFF2-40B4-BE49-F238E27FC236}">
              <a16:creationId xmlns:a16="http://schemas.microsoft.com/office/drawing/2014/main" id="{32A79380-1790-4498-9246-8B88CE9267F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8100" y="20135850"/>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xdr:row>
      <xdr:rowOff>45898</xdr:rowOff>
    </xdr:from>
    <xdr:to>
      <xdr:col>15</xdr:col>
      <xdr:colOff>390525</xdr:colOff>
      <xdr:row>54</xdr:row>
      <xdr:rowOff>55423</xdr:rowOff>
    </xdr:to>
    <xdr:pic>
      <xdr:nvPicPr>
        <xdr:cNvPr id="7" name="Picture 6" descr="https://images-na.ssl-images-amazon.com/images/I/71VYB7pCbqL._SL1001_.jpg">
          <a:extLst>
            <a:ext uri="{FF2B5EF4-FFF2-40B4-BE49-F238E27FC236}">
              <a16:creationId xmlns:a16="http://schemas.microsoft.com/office/drawing/2014/main" id="{D91B8009-EE17-4DCA-9BE4-25C1091AF4FE}"/>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807898"/>
          <a:ext cx="9482570"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26</xdr:col>
      <xdr:colOff>352715</xdr:colOff>
      <xdr:row>0</xdr:row>
      <xdr:rowOff>195119</xdr:rowOff>
    </xdr:from>
    <xdr:to>
      <xdr:col>34</xdr:col>
      <xdr:colOff>367897</xdr:colOff>
      <xdr:row>39</xdr:row>
      <xdr:rowOff>47489</xdr:rowOff>
    </xdr:to>
    <xdr:pic>
      <xdr:nvPicPr>
        <xdr:cNvPr id="9" name="Picture 8">
          <a:extLst>
            <a:ext uri="{FF2B5EF4-FFF2-40B4-BE49-F238E27FC236}">
              <a16:creationId xmlns:a16="http://schemas.microsoft.com/office/drawing/2014/main" id="{A3192DEF-38F8-4112-8E7A-FCE4837B132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477260" y="195119"/>
          <a:ext cx="5961092" cy="750700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28575</xdr:colOff>
      <xdr:row>7</xdr:row>
      <xdr:rowOff>38100</xdr:rowOff>
    </xdr:from>
    <xdr:to>
      <xdr:col>19</xdr:col>
      <xdr:colOff>107373</xdr:colOff>
      <xdr:row>57</xdr:row>
      <xdr:rowOff>47625</xdr:rowOff>
    </xdr:to>
    <xdr:pic>
      <xdr:nvPicPr>
        <xdr:cNvPr id="2" name="Picture 1" descr="https://images-na.ssl-images-amazon.com/images/I/71yrfoWkL8L._SL1001_.jpg">
          <a:extLst>
            <a:ext uri="{FF2B5EF4-FFF2-40B4-BE49-F238E27FC236}">
              <a16:creationId xmlns:a16="http://schemas.microsoft.com/office/drawing/2014/main" id="{2BB91E60-D9FC-42C6-B5DB-E5985E1BF8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66975" y="1371600"/>
          <a:ext cx="9222798"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304800</xdr:colOff>
      <xdr:row>32</xdr:row>
      <xdr:rowOff>133350</xdr:rowOff>
    </xdr:from>
    <xdr:to>
      <xdr:col>11</xdr:col>
      <xdr:colOff>304800</xdr:colOff>
      <xdr:row>55</xdr:row>
      <xdr:rowOff>28575</xdr:rowOff>
    </xdr:to>
    <xdr:cxnSp macro="">
      <xdr:nvCxnSpPr>
        <xdr:cNvPr id="4" name="Straight Connector 3">
          <a:extLst>
            <a:ext uri="{FF2B5EF4-FFF2-40B4-BE49-F238E27FC236}">
              <a16:creationId xmlns:a16="http://schemas.microsoft.com/office/drawing/2014/main" id="{97D3B454-14D3-41C6-A9C8-5289FC6671B8}"/>
            </a:ext>
          </a:extLst>
        </xdr:cNvPr>
        <xdr:cNvCxnSpPr/>
      </xdr:nvCxnSpPr>
      <xdr:spPr>
        <a:xfrm>
          <a:off x="7010400" y="6229350"/>
          <a:ext cx="0" cy="4276725"/>
        </a:xfrm>
        <a:prstGeom prst="line">
          <a:avLst/>
        </a:prstGeom>
        <a:ln w="381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495300</xdr:colOff>
      <xdr:row>32</xdr:row>
      <xdr:rowOff>123825</xdr:rowOff>
    </xdr:from>
    <xdr:to>
      <xdr:col>11</xdr:col>
      <xdr:colOff>495300</xdr:colOff>
      <xdr:row>55</xdr:row>
      <xdr:rowOff>19050</xdr:rowOff>
    </xdr:to>
    <xdr:cxnSp macro="">
      <xdr:nvCxnSpPr>
        <xdr:cNvPr id="5" name="Straight Connector 4">
          <a:extLst>
            <a:ext uri="{FF2B5EF4-FFF2-40B4-BE49-F238E27FC236}">
              <a16:creationId xmlns:a16="http://schemas.microsoft.com/office/drawing/2014/main" id="{D40D64EE-DD52-4762-85BC-A2DDB209853D}"/>
            </a:ext>
          </a:extLst>
        </xdr:cNvPr>
        <xdr:cNvCxnSpPr/>
      </xdr:nvCxnSpPr>
      <xdr:spPr>
        <a:xfrm>
          <a:off x="7200900" y="6219825"/>
          <a:ext cx="0" cy="4276725"/>
        </a:xfrm>
        <a:prstGeom prst="line">
          <a:avLst/>
        </a:prstGeom>
        <a:ln w="381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95250</xdr:colOff>
      <xdr:row>52</xdr:row>
      <xdr:rowOff>152400</xdr:rowOff>
    </xdr:from>
    <xdr:to>
      <xdr:col>12</xdr:col>
      <xdr:colOff>95250</xdr:colOff>
      <xdr:row>55</xdr:row>
      <xdr:rowOff>9525</xdr:rowOff>
    </xdr:to>
    <xdr:cxnSp macro="">
      <xdr:nvCxnSpPr>
        <xdr:cNvPr id="6" name="Straight Connector 5">
          <a:extLst>
            <a:ext uri="{FF2B5EF4-FFF2-40B4-BE49-F238E27FC236}">
              <a16:creationId xmlns:a16="http://schemas.microsoft.com/office/drawing/2014/main" id="{AB256546-A4D0-4698-9F08-A4432EBCC0F1}"/>
            </a:ext>
          </a:extLst>
        </xdr:cNvPr>
        <xdr:cNvCxnSpPr/>
      </xdr:nvCxnSpPr>
      <xdr:spPr>
        <a:xfrm>
          <a:off x="7410450" y="10058400"/>
          <a:ext cx="0" cy="428625"/>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123825</xdr:colOff>
      <xdr:row>48</xdr:row>
      <xdr:rowOff>180975</xdr:rowOff>
    </xdr:from>
    <xdr:to>
      <xdr:col>11</xdr:col>
      <xdr:colOff>123825</xdr:colOff>
      <xdr:row>52</xdr:row>
      <xdr:rowOff>161925</xdr:rowOff>
    </xdr:to>
    <xdr:cxnSp macro="">
      <xdr:nvCxnSpPr>
        <xdr:cNvPr id="8" name="Straight Connector 7">
          <a:extLst>
            <a:ext uri="{FF2B5EF4-FFF2-40B4-BE49-F238E27FC236}">
              <a16:creationId xmlns:a16="http://schemas.microsoft.com/office/drawing/2014/main" id="{A7BFF6A9-B381-4926-A429-49A8E358A359}"/>
            </a:ext>
          </a:extLst>
        </xdr:cNvPr>
        <xdr:cNvCxnSpPr/>
      </xdr:nvCxnSpPr>
      <xdr:spPr>
        <a:xfrm>
          <a:off x="6829425" y="9324975"/>
          <a:ext cx="0" cy="74295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10</xdr:col>
      <xdr:colOff>572927</xdr:colOff>
      <xdr:row>38</xdr:row>
      <xdr:rowOff>181529</xdr:rowOff>
    </xdr:from>
    <xdr:ext cx="217560" cy="273601"/>
    <xdr:sp macro="" textlink="">
      <xdr:nvSpPr>
        <xdr:cNvPr id="19" name="TextBox 18">
          <a:extLst>
            <a:ext uri="{FF2B5EF4-FFF2-40B4-BE49-F238E27FC236}">
              <a16:creationId xmlns:a16="http://schemas.microsoft.com/office/drawing/2014/main" id="{9B5AEF10-CCBA-4C31-8D06-A5833872B74C}"/>
            </a:ext>
          </a:extLst>
        </xdr:cNvPr>
        <xdr:cNvSpPr txBox="1"/>
      </xdr:nvSpPr>
      <xdr:spPr>
        <a:xfrm rot="16200000">
          <a:off x="6640906" y="7448550"/>
          <a:ext cx="273601" cy="2175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a:t>DI</a:t>
          </a:r>
        </a:p>
      </xdr:txBody>
    </xdr:sp>
    <xdr:clientData/>
  </xdr:oneCellAnchor>
  <xdr:oneCellAnchor>
    <xdr:from>
      <xdr:col>10</xdr:col>
      <xdr:colOff>605552</xdr:colOff>
      <xdr:row>46</xdr:row>
      <xdr:rowOff>161925</xdr:rowOff>
    </xdr:from>
    <xdr:ext cx="223121" cy="304800"/>
    <xdr:sp macro="" textlink="">
      <xdr:nvSpPr>
        <xdr:cNvPr id="20" name="TextBox 19">
          <a:extLst>
            <a:ext uri="{FF2B5EF4-FFF2-40B4-BE49-F238E27FC236}">
              <a16:creationId xmlns:a16="http://schemas.microsoft.com/office/drawing/2014/main" id="{B87931B6-B87F-47DC-92FA-DEBA7DA8AA05}"/>
            </a:ext>
          </a:extLst>
        </xdr:cNvPr>
        <xdr:cNvSpPr txBox="1"/>
      </xdr:nvSpPr>
      <xdr:spPr>
        <a:xfrm rot="16200000">
          <a:off x="6660713" y="8965764"/>
          <a:ext cx="304800" cy="223121"/>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800"/>
            <a:t>DI</a:t>
          </a:r>
        </a:p>
      </xdr:txBody>
    </xdr:sp>
    <xdr:clientData/>
  </xdr:oneCellAnchor>
  <xdr:oneCellAnchor>
    <xdr:from>
      <xdr:col>11</xdr:col>
      <xdr:colOff>582452</xdr:colOff>
      <xdr:row>38</xdr:row>
      <xdr:rowOff>141448</xdr:rowOff>
    </xdr:from>
    <xdr:ext cx="217560" cy="315664"/>
    <xdr:sp macro="" textlink="">
      <xdr:nvSpPr>
        <xdr:cNvPr id="23" name="TextBox 22">
          <a:extLst>
            <a:ext uri="{FF2B5EF4-FFF2-40B4-BE49-F238E27FC236}">
              <a16:creationId xmlns:a16="http://schemas.microsoft.com/office/drawing/2014/main" id="{95F5AE30-0D12-4A7C-A0D2-F08D45EE93CE}"/>
            </a:ext>
          </a:extLst>
        </xdr:cNvPr>
        <xdr:cNvSpPr txBox="1"/>
      </xdr:nvSpPr>
      <xdr:spPr>
        <a:xfrm rot="16200000">
          <a:off x="7239000" y="7429500"/>
          <a:ext cx="315664" cy="2175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a:t>DO</a:t>
          </a:r>
        </a:p>
      </xdr:txBody>
    </xdr:sp>
    <xdr:clientData/>
  </xdr:oneCellAnchor>
  <xdr:oneCellAnchor>
    <xdr:from>
      <xdr:col>11</xdr:col>
      <xdr:colOff>601502</xdr:colOff>
      <xdr:row>46</xdr:row>
      <xdr:rowOff>150973</xdr:rowOff>
    </xdr:from>
    <xdr:ext cx="217560" cy="315664"/>
    <xdr:sp macro="" textlink="">
      <xdr:nvSpPr>
        <xdr:cNvPr id="24" name="TextBox 23">
          <a:extLst>
            <a:ext uri="{FF2B5EF4-FFF2-40B4-BE49-F238E27FC236}">
              <a16:creationId xmlns:a16="http://schemas.microsoft.com/office/drawing/2014/main" id="{DDB97DDB-6ED6-4D14-A55A-0CE51DDDCAEB}"/>
            </a:ext>
          </a:extLst>
        </xdr:cNvPr>
        <xdr:cNvSpPr txBox="1"/>
      </xdr:nvSpPr>
      <xdr:spPr>
        <a:xfrm rot="16200000">
          <a:off x="7258050" y="8963025"/>
          <a:ext cx="315664" cy="2175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a:t>DO</a:t>
          </a:r>
        </a:p>
      </xdr:txBody>
    </xdr:sp>
    <xdr:clientData/>
  </xdr:oneCellAnchor>
  <xdr:twoCellAnchor>
    <xdr:from>
      <xdr:col>12</xdr:col>
      <xdr:colOff>95250</xdr:colOff>
      <xdr:row>44</xdr:row>
      <xdr:rowOff>171450</xdr:rowOff>
    </xdr:from>
    <xdr:to>
      <xdr:col>12</xdr:col>
      <xdr:colOff>95250</xdr:colOff>
      <xdr:row>48</xdr:row>
      <xdr:rowOff>152400</xdr:rowOff>
    </xdr:to>
    <xdr:cxnSp macro="">
      <xdr:nvCxnSpPr>
        <xdr:cNvPr id="26" name="Straight Connector 25">
          <a:extLst>
            <a:ext uri="{FF2B5EF4-FFF2-40B4-BE49-F238E27FC236}">
              <a16:creationId xmlns:a16="http://schemas.microsoft.com/office/drawing/2014/main" id="{B8FC2B3C-764F-4AFE-9D79-45E5DC22C1D1}"/>
            </a:ext>
          </a:extLst>
        </xdr:cNvPr>
        <xdr:cNvCxnSpPr/>
      </xdr:nvCxnSpPr>
      <xdr:spPr>
        <a:xfrm>
          <a:off x="7410450" y="8553450"/>
          <a:ext cx="0" cy="74295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114300</xdr:colOff>
      <xdr:row>40</xdr:row>
      <xdr:rowOff>161925</xdr:rowOff>
    </xdr:from>
    <xdr:to>
      <xdr:col>11</xdr:col>
      <xdr:colOff>114300</xdr:colOff>
      <xdr:row>44</xdr:row>
      <xdr:rowOff>142875</xdr:rowOff>
    </xdr:to>
    <xdr:cxnSp macro="">
      <xdr:nvCxnSpPr>
        <xdr:cNvPr id="27" name="Straight Connector 26">
          <a:extLst>
            <a:ext uri="{FF2B5EF4-FFF2-40B4-BE49-F238E27FC236}">
              <a16:creationId xmlns:a16="http://schemas.microsoft.com/office/drawing/2014/main" id="{486C61CA-DDAD-4824-BD48-FC030938D6E7}"/>
            </a:ext>
          </a:extLst>
        </xdr:cNvPr>
        <xdr:cNvCxnSpPr/>
      </xdr:nvCxnSpPr>
      <xdr:spPr>
        <a:xfrm>
          <a:off x="6819900" y="7781925"/>
          <a:ext cx="0" cy="74295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36</xdr:row>
      <xdr:rowOff>171450</xdr:rowOff>
    </xdr:from>
    <xdr:to>
      <xdr:col>12</xdr:col>
      <xdr:colOff>85725</xdr:colOff>
      <xdr:row>40</xdr:row>
      <xdr:rowOff>152400</xdr:rowOff>
    </xdr:to>
    <xdr:cxnSp macro="">
      <xdr:nvCxnSpPr>
        <xdr:cNvPr id="28" name="Straight Connector 27">
          <a:extLst>
            <a:ext uri="{FF2B5EF4-FFF2-40B4-BE49-F238E27FC236}">
              <a16:creationId xmlns:a16="http://schemas.microsoft.com/office/drawing/2014/main" id="{C4E694CD-D6C2-4E54-8555-AD64D8076203}"/>
            </a:ext>
          </a:extLst>
        </xdr:cNvPr>
        <xdr:cNvCxnSpPr/>
      </xdr:nvCxnSpPr>
      <xdr:spPr>
        <a:xfrm>
          <a:off x="7400925" y="7029450"/>
          <a:ext cx="0" cy="74295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32</xdr:row>
      <xdr:rowOff>142875</xdr:rowOff>
    </xdr:from>
    <xdr:to>
      <xdr:col>11</xdr:col>
      <xdr:colOff>95250</xdr:colOff>
      <xdr:row>36</xdr:row>
      <xdr:rowOff>123825</xdr:rowOff>
    </xdr:to>
    <xdr:cxnSp macro="">
      <xdr:nvCxnSpPr>
        <xdr:cNvPr id="29" name="Straight Connector 28">
          <a:extLst>
            <a:ext uri="{FF2B5EF4-FFF2-40B4-BE49-F238E27FC236}">
              <a16:creationId xmlns:a16="http://schemas.microsoft.com/office/drawing/2014/main" id="{7C525E8E-2E60-44DA-8A23-8E9A3EC276AA}"/>
            </a:ext>
          </a:extLst>
        </xdr:cNvPr>
        <xdr:cNvCxnSpPr/>
      </xdr:nvCxnSpPr>
      <xdr:spPr>
        <a:xfrm>
          <a:off x="6800850" y="6238875"/>
          <a:ext cx="0" cy="74295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openxmlformats.org/officeDocument/2006/relationships/hyperlink" Target="https://smile.amazon.com/gp/product/B01EUAKLT0/ref=oh_aui_detailpage_o01_s00?ie=UTF8&amp;psc=1"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hyperlink" Target="https://smile.amazon.com/gp/slredirect/picassoRedirect.html/ref=sspa_dk_detail_4?ie=UTF8&amp;adId=A06848401NTNKZNFLGGDG&amp;qualifier=1515303508&amp;id=154144488656348&amp;widgetName=sp_detail&amp;url=%2Fdp%2FB01M5LKV4T%2Fref%3Dsspa_dk_detail_4%3Fpsc%3D1%26pd_rd_i%3DB01M5LKV4T%26pd_rd_wg%3DA6Dsb%26pd_rd_r%3DE4QY1G0ZAFBNGQW3P696%26pd_rd_w%3DaLxyw" TargetMode="External"/><Relationship Id="rId2" Type="http://schemas.openxmlformats.org/officeDocument/2006/relationships/hyperlink" Target="https://smile.amazon.com/RAVPower-32000mAh-Portable-High-Density-Li-Polymer/dp/B06XZ6KSG3/ref=pd_sbs_107_10?_encoding=UTF8&amp;pd_rd_i=B06XZ6KSG3&amp;pd_rd_r=3GSJP7F0DQ588TP9E1E2&amp;pd_rd_w=pZ6TK&amp;pd_rd_wg=o9KlO&amp;psc=1&amp;refRID=3GSJP7F0DQ588TP9E1E2" TargetMode="External"/><Relationship Id="rId1" Type="http://schemas.openxmlformats.org/officeDocument/2006/relationships/hyperlink" Target="https://www.amazon.com/RAVPower-Portable-22000mAh-Li-polymer-Smartphone/dp/B01G1XH46M/ref=sr_1_1_sspa?ie=UTF8&amp;qid=1515301821&amp;sr=8-1-spons&amp;keywords=battery+power+pack&amp;psc=1" TargetMode="External"/><Relationship Id="rId4"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P3"/>
  <sheetViews>
    <sheetView tabSelected="1" topLeftCell="A4" workbookViewId="0">
      <selection activeCell="L27" sqref="L27"/>
    </sheetView>
  </sheetViews>
  <sheetFormatPr defaultColWidth="8.85546875" defaultRowHeight="15" x14ac:dyDescent="0.25"/>
  <sheetData>
    <row r="3" spans="16:16" ht="61.5" x14ac:dyDescent="0.9">
      <c r="P3" s="50" t="s">
        <v>260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Q17" sqref="Q17"/>
    </sheetView>
  </sheetViews>
  <sheetFormatPr defaultColWidth="8.85546875"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C118"/>
  <sheetViews>
    <sheetView topLeftCell="D58" zoomScale="110" zoomScaleNormal="55" workbookViewId="0">
      <selection activeCell="S32" sqref="S32"/>
    </sheetView>
  </sheetViews>
  <sheetFormatPr defaultColWidth="8.85546875" defaultRowHeight="15" x14ac:dyDescent="0.25"/>
  <cols>
    <col min="20" max="26" width="3.85546875" customWidth="1"/>
    <col min="27" max="27" width="16.42578125" bestFit="1" customWidth="1"/>
  </cols>
  <sheetData>
    <row r="1" spans="1:18" x14ac:dyDescent="0.25">
      <c r="A1" t="s">
        <v>10</v>
      </c>
      <c r="Q1" s="1"/>
    </row>
    <row r="2" spans="1:18" x14ac:dyDescent="0.25">
      <c r="A2" s="1" t="s">
        <v>9</v>
      </c>
    </row>
    <row r="3" spans="1:18" x14ac:dyDescent="0.25">
      <c r="Q3" t="s">
        <v>3</v>
      </c>
    </row>
    <row r="5" spans="1:18" x14ac:dyDescent="0.25">
      <c r="Q5" t="s">
        <v>0</v>
      </c>
      <c r="R5" t="s">
        <v>1</v>
      </c>
    </row>
    <row r="6" spans="1:18" x14ac:dyDescent="0.25">
      <c r="Q6">
        <v>32</v>
      </c>
      <c r="R6">
        <v>110</v>
      </c>
    </row>
    <row r="7" spans="1:18" x14ac:dyDescent="0.25">
      <c r="Q7">
        <v>24</v>
      </c>
      <c r="R7">
        <v>90</v>
      </c>
    </row>
    <row r="8" spans="1:18" x14ac:dyDescent="0.25">
      <c r="Q8">
        <v>16</v>
      </c>
      <c r="R8">
        <v>70</v>
      </c>
    </row>
    <row r="9" spans="1:18" x14ac:dyDescent="0.25">
      <c r="Q9">
        <v>12</v>
      </c>
      <c r="R9">
        <v>50</v>
      </c>
    </row>
    <row r="10" spans="1:18" x14ac:dyDescent="0.25">
      <c r="Q10">
        <v>8</v>
      </c>
      <c r="R10">
        <v>30</v>
      </c>
    </row>
    <row r="11" spans="1:18" x14ac:dyDescent="0.25">
      <c r="Q11">
        <v>1</v>
      </c>
      <c r="R11" t="s">
        <v>2</v>
      </c>
    </row>
    <row r="13" spans="1:18" x14ac:dyDescent="0.25">
      <c r="Q13">
        <f>SUM(Q6:Q11)</f>
        <v>93</v>
      </c>
      <c r="R13" t="s">
        <v>4</v>
      </c>
    </row>
    <row r="15" spans="1:18" x14ac:dyDescent="0.25">
      <c r="Q15" t="s">
        <v>6</v>
      </c>
    </row>
    <row r="16" spans="1:18" x14ac:dyDescent="0.25">
      <c r="Q16" t="s">
        <v>7</v>
      </c>
    </row>
    <row r="17" spans="17:26" x14ac:dyDescent="0.25">
      <c r="Q17" t="s">
        <v>5</v>
      </c>
    </row>
    <row r="18" spans="17:26" x14ac:dyDescent="0.25">
      <c r="Q18" t="s">
        <v>8</v>
      </c>
    </row>
    <row r="21" spans="17:26" x14ac:dyDescent="0.25">
      <c r="Q21" t="s">
        <v>124</v>
      </c>
      <c r="S21" s="32" t="s">
        <v>129</v>
      </c>
      <c r="T21" s="32">
        <v>2</v>
      </c>
      <c r="U21">
        <v>3</v>
      </c>
      <c r="V21">
        <v>4</v>
      </c>
      <c r="W21">
        <v>5</v>
      </c>
      <c r="X21">
        <v>6</v>
      </c>
      <c r="Y21">
        <v>7</v>
      </c>
      <c r="Z21">
        <v>8</v>
      </c>
    </row>
    <row r="22" spans="17:26" x14ac:dyDescent="0.25">
      <c r="Q22" s="31" t="s">
        <v>125</v>
      </c>
      <c r="R22" t="s">
        <v>127</v>
      </c>
      <c r="T22">
        <f>$Q6/T$21</f>
        <v>16</v>
      </c>
      <c r="U22">
        <f t="shared" ref="U22:Y22" si="0">$Q6/U$21</f>
        <v>10.666666666666666</v>
      </c>
      <c r="V22">
        <f t="shared" si="0"/>
        <v>8</v>
      </c>
      <c r="W22">
        <f t="shared" si="0"/>
        <v>6.4</v>
      </c>
      <c r="X22">
        <f t="shared" si="0"/>
        <v>5.333333333333333</v>
      </c>
      <c r="Y22">
        <f t="shared" si="0"/>
        <v>4.5714285714285712</v>
      </c>
      <c r="Z22">
        <f t="shared" ref="Z22" si="1">$Q6/Z$21</f>
        <v>4</v>
      </c>
    </row>
    <row r="23" spans="17:26" x14ac:dyDescent="0.25">
      <c r="Q23" t="s">
        <v>126</v>
      </c>
      <c r="R23" t="s">
        <v>128</v>
      </c>
      <c r="T23">
        <f t="shared" ref="T23:Y26" si="2">$Q7/T$21</f>
        <v>12</v>
      </c>
      <c r="U23">
        <f t="shared" si="2"/>
        <v>8</v>
      </c>
      <c r="V23">
        <f t="shared" si="2"/>
        <v>6</v>
      </c>
      <c r="W23">
        <f t="shared" si="2"/>
        <v>4.8</v>
      </c>
      <c r="X23">
        <f t="shared" si="2"/>
        <v>4</v>
      </c>
      <c r="Y23">
        <f t="shared" si="2"/>
        <v>3.4285714285714284</v>
      </c>
      <c r="Z23">
        <f t="shared" ref="Z23" si="3">$Q7/Z$21</f>
        <v>3</v>
      </c>
    </row>
    <row r="24" spans="17:26" x14ac:dyDescent="0.25">
      <c r="R24" t="s">
        <v>125</v>
      </c>
      <c r="T24">
        <f t="shared" si="2"/>
        <v>8</v>
      </c>
      <c r="U24">
        <f t="shared" si="2"/>
        <v>5.333333333333333</v>
      </c>
      <c r="V24">
        <f t="shared" si="2"/>
        <v>4</v>
      </c>
      <c r="W24">
        <f t="shared" si="2"/>
        <v>3.2</v>
      </c>
      <c r="X24">
        <f t="shared" si="2"/>
        <v>2.6666666666666665</v>
      </c>
      <c r="Y24">
        <f t="shared" si="2"/>
        <v>2.2857142857142856</v>
      </c>
      <c r="Z24">
        <f t="shared" ref="Z24" si="4">$Q8/Z$21</f>
        <v>2</v>
      </c>
    </row>
    <row r="25" spans="17:26" x14ac:dyDescent="0.25">
      <c r="R25" t="s">
        <v>126</v>
      </c>
      <c r="T25">
        <f t="shared" si="2"/>
        <v>6</v>
      </c>
      <c r="U25">
        <f t="shared" si="2"/>
        <v>4</v>
      </c>
      <c r="V25">
        <f t="shared" si="2"/>
        <v>3</v>
      </c>
      <c r="W25">
        <f t="shared" si="2"/>
        <v>2.4</v>
      </c>
      <c r="X25">
        <f t="shared" si="2"/>
        <v>2</v>
      </c>
      <c r="Y25">
        <f t="shared" si="2"/>
        <v>1.7142857142857142</v>
      </c>
      <c r="Z25">
        <f t="shared" ref="Z25" si="5">$Q9/Z$21</f>
        <v>1.5</v>
      </c>
    </row>
    <row r="26" spans="17:26" x14ac:dyDescent="0.25">
      <c r="T26">
        <f t="shared" si="2"/>
        <v>4</v>
      </c>
      <c r="U26">
        <f t="shared" si="2"/>
        <v>2.6666666666666665</v>
      </c>
      <c r="V26">
        <f t="shared" si="2"/>
        <v>2</v>
      </c>
      <c r="W26">
        <f t="shared" si="2"/>
        <v>1.6</v>
      </c>
      <c r="X26">
        <f t="shared" si="2"/>
        <v>1.3333333333333333</v>
      </c>
      <c r="Y26">
        <f t="shared" si="2"/>
        <v>1.1428571428571428</v>
      </c>
      <c r="Z26">
        <f t="shared" ref="Z26" si="6">$Q10/Z$21</f>
        <v>1</v>
      </c>
    </row>
    <row r="95" spans="19:29" x14ac:dyDescent="0.25">
      <c r="S95" t="s">
        <v>11</v>
      </c>
      <c r="W95" t="s">
        <v>12</v>
      </c>
      <c r="AC95" t="s">
        <v>13</v>
      </c>
    </row>
    <row r="96" spans="19:29" x14ac:dyDescent="0.25">
      <c r="S96" s="2">
        <v>110.66</v>
      </c>
      <c r="W96" s="2">
        <v>85.62</v>
      </c>
      <c r="Y96" s="2">
        <v>70.569999999999993</v>
      </c>
      <c r="AC96">
        <v>1.45</v>
      </c>
    </row>
    <row r="97" spans="19:29" x14ac:dyDescent="0.25">
      <c r="S97" s="2">
        <v>110.45</v>
      </c>
      <c r="W97" s="2">
        <v>86.01</v>
      </c>
      <c r="Y97" s="2">
        <v>70.83</v>
      </c>
      <c r="AC97">
        <v>1.54</v>
      </c>
    </row>
    <row r="98" spans="19:29" x14ac:dyDescent="0.25">
      <c r="S98" s="2">
        <v>110.61</v>
      </c>
      <c r="W98" s="2">
        <v>85.88</v>
      </c>
      <c r="Y98" s="2">
        <v>70.61</v>
      </c>
      <c r="AC98">
        <v>1.67</v>
      </c>
    </row>
    <row r="99" spans="19:29" x14ac:dyDescent="0.25">
      <c r="S99" s="2">
        <v>110.7</v>
      </c>
      <c r="W99" s="2">
        <v>85.6</v>
      </c>
      <c r="Y99" s="2">
        <v>70.69</v>
      </c>
      <c r="AC99">
        <v>1.43</v>
      </c>
    </row>
    <row r="100" spans="19:29" x14ac:dyDescent="0.25">
      <c r="S100" s="3">
        <f>AVERAGE(S96:S99)</f>
        <v>110.605</v>
      </c>
      <c r="W100" s="3">
        <f>AVERAGE(W96:W99)</f>
        <v>85.777500000000003</v>
      </c>
      <c r="Y100" s="3">
        <f>AVERAGE(Y96:Y99)</f>
        <v>70.674999999999997</v>
      </c>
      <c r="AA100" s="4">
        <f>SQRT(POWER(W100,2)+POWER(Y100,2))</f>
        <v>111.14285911047097</v>
      </c>
      <c r="AC100" s="3">
        <f>AVERAGE(AC96:AC99)</f>
        <v>1.5225</v>
      </c>
    </row>
    <row r="101" spans="19:29" x14ac:dyDescent="0.25">
      <c r="AA101" s="4"/>
      <c r="AC101" s="3"/>
    </row>
    <row r="102" spans="19:29" x14ac:dyDescent="0.25">
      <c r="S102">
        <f>S100-0.5*$AC$100</f>
        <v>109.84375</v>
      </c>
      <c r="W102">
        <f>W100-0.5*$AC$100</f>
        <v>85.016249999999999</v>
      </c>
      <c r="Y102">
        <f>Y100-0.5*$AC$100</f>
        <v>69.913749999999993</v>
      </c>
      <c r="AA102" s="4">
        <f t="shared" ref="AA102" si="7">SQRT(POWER(W102,2)+POWER(Y102,2))</f>
        <v>110.0713187125738</v>
      </c>
    </row>
    <row r="105" spans="19:29" x14ac:dyDescent="0.25">
      <c r="Y105" t="s">
        <v>14</v>
      </c>
    </row>
    <row r="106" spans="19:29" x14ac:dyDescent="0.25">
      <c r="Y106" t="s">
        <v>15</v>
      </c>
    </row>
    <row r="107" spans="19:29" x14ac:dyDescent="0.25">
      <c r="S107">
        <v>14</v>
      </c>
      <c r="T107" t="s">
        <v>18</v>
      </c>
    </row>
    <row r="108" spans="19:29" x14ac:dyDescent="0.25">
      <c r="S108">
        <v>112</v>
      </c>
      <c r="T108" t="s">
        <v>17</v>
      </c>
    </row>
    <row r="109" spans="19:29" x14ac:dyDescent="0.25">
      <c r="S109">
        <v>238</v>
      </c>
      <c r="T109" t="s">
        <v>16</v>
      </c>
    </row>
    <row r="110" spans="19:29" x14ac:dyDescent="0.25">
      <c r="S110">
        <v>85</v>
      </c>
      <c r="T110" t="s">
        <v>27</v>
      </c>
    </row>
    <row r="111" spans="19:29" x14ac:dyDescent="0.25">
      <c r="S111">
        <v>70</v>
      </c>
      <c r="T111" t="s">
        <v>28</v>
      </c>
      <c r="Y111" t="s">
        <v>21</v>
      </c>
      <c r="AB111" t="s">
        <v>23</v>
      </c>
    </row>
    <row r="112" spans="19:29" x14ac:dyDescent="0.25">
      <c r="Y112">
        <f>S108/2</f>
        <v>56</v>
      </c>
      <c r="Z112" t="s">
        <v>20</v>
      </c>
      <c r="AB112">
        <f>S108/2</f>
        <v>56</v>
      </c>
      <c r="AC112" t="s">
        <v>24</v>
      </c>
    </row>
    <row r="113" spans="19:29" x14ac:dyDescent="0.25">
      <c r="Y113">
        <f>S109-S108</f>
        <v>126</v>
      </c>
      <c r="Z113" t="s">
        <v>22</v>
      </c>
      <c r="AB113">
        <f>AB112-S111/2</f>
        <v>21</v>
      </c>
      <c r="AC113" t="s">
        <v>25</v>
      </c>
    </row>
    <row r="114" spans="19:29" x14ac:dyDescent="0.25">
      <c r="S114">
        <f>2*S108+S107</f>
        <v>238</v>
      </c>
      <c r="T114" t="s">
        <v>19</v>
      </c>
      <c r="AB114">
        <f>AB112-S110/2</f>
        <v>13.5</v>
      </c>
      <c r="AC114" t="s">
        <v>26</v>
      </c>
    </row>
    <row r="116" spans="19:29" x14ac:dyDescent="0.25">
      <c r="Y116" t="s">
        <v>29</v>
      </c>
      <c r="AB116">
        <f>180/PI()</f>
        <v>57.295779513082323</v>
      </c>
    </row>
    <row r="117" spans="19:29" x14ac:dyDescent="0.25">
      <c r="Y117" s="5">
        <f>ATAN(S110/S111)*AB116</f>
        <v>50.527540151656176</v>
      </c>
    </row>
    <row r="118" spans="19:29" x14ac:dyDescent="0.25">
      <c r="Y118" s="5">
        <f>ATAN(S111/S110)*AB116</f>
        <v>39.472459848343824</v>
      </c>
    </row>
  </sheetData>
  <sortState ref="Q6:R11">
    <sortCondition descending="1" ref="Q6:Q11"/>
  </sortState>
  <hyperlinks>
    <hyperlink ref="A2" r:id="rId1" xr:uid="{00000000-0004-0000-0200-000000000000}"/>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workbookViewId="0">
      <selection activeCell="C46" sqref="C46"/>
    </sheetView>
  </sheetViews>
  <sheetFormatPr defaultRowHeight="15" x14ac:dyDescent="0.2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E96"/>
  <sheetViews>
    <sheetView workbookViewId="0">
      <pane ySplit="3" topLeftCell="A4" activePane="bottomLeft" state="frozenSplit"/>
      <selection activeCell="B4" sqref="B4"/>
      <selection pane="bottomLeft" activeCell="C50" sqref="C50"/>
    </sheetView>
  </sheetViews>
  <sheetFormatPr defaultColWidth="11.42578125" defaultRowHeight="15" x14ac:dyDescent="0.25"/>
  <cols>
    <col min="2" max="2" width="19.42578125" customWidth="1"/>
    <col min="3" max="3" width="11.85546875" bestFit="1" customWidth="1"/>
    <col min="4" max="4" width="15.7109375" bestFit="1" customWidth="1"/>
    <col min="5" max="5" width="12.7109375" bestFit="1" customWidth="1"/>
    <col min="7" max="12" width="10.85546875" style="33"/>
    <col min="13" max="13" width="13.28515625" style="33" bestFit="1" customWidth="1"/>
    <col min="14" max="14" width="12.140625" bestFit="1" customWidth="1"/>
  </cols>
  <sheetData>
    <row r="1" spans="1:29" x14ac:dyDescent="0.25">
      <c r="Z1">
        <v>0</v>
      </c>
      <c r="AA1">
        <v>1</v>
      </c>
      <c r="AB1">
        <v>2</v>
      </c>
      <c r="AC1">
        <v>3</v>
      </c>
    </row>
    <row r="2" spans="1:29" x14ac:dyDescent="0.25">
      <c r="O2" s="33"/>
      <c r="P2" s="33"/>
      <c r="Q2" s="33"/>
      <c r="R2" s="33"/>
      <c r="S2" s="33"/>
      <c r="T2" s="49" t="s">
        <v>150</v>
      </c>
      <c r="U2" s="49"/>
      <c r="V2" s="49"/>
      <c r="W2" s="49"/>
      <c r="X2" s="35"/>
      <c r="Y2" t="s">
        <v>147</v>
      </c>
      <c r="Z2" s="49" t="s">
        <v>149</v>
      </c>
      <c r="AA2" s="49"/>
      <c r="AB2" s="49"/>
      <c r="AC2" s="49"/>
    </row>
    <row r="3" spans="1:29" s="33" customFormat="1" x14ac:dyDescent="0.25">
      <c r="G3" s="33" t="s">
        <v>146</v>
      </c>
      <c r="H3" s="33" t="s">
        <v>145</v>
      </c>
      <c r="I3" s="37" t="s">
        <v>130</v>
      </c>
      <c r="J3" s="33" t="s">
        <v>131</v>
      </c>
      <c r="K3" s="33" t="s">
        <v>132</v>
      </c>
      <c r="L3" s="33" t="s">
        <v>133</v>
      </c>
      <c r="M3" s="33" t="s">
        <v>144</v>
      </c>
      <c r="N3" s="33" t="s">
        <v>143</v>
      </c>
      <c r="P3" s="37" t="s">
        <v>130</v>
      </c>
      <c r="Q3" s="33" t="s">
        <v>131</v>
      </c>
      <c r="R3" s="33" t="s">
        <v>132</v>
      </c>
      <c r="S3" s="33" t="s">
        <v>133</v>
      </c>
      <c r="T3" s="37" t="s">
        <v>130</v>
      </c>
      <c r="U3" s="33" t="s">
        <v>131</v>
      </c>
      <c r="V3" s="33" t="s">
        <v>132</v>
      </c>
      <c r="W3" s="33" t="s">
        <v>133</v>
      </c>
      <c r="Y3" s="33" t="s">
        <v>148</v>
      </c>
      <c r="Z3" s="33" t="s">
        <v>130</v>
      </c>
      <c r="AA3" s="33" t="s">
        <v>131</v>
      </c>
      <c r="AB3" s="33" t="s">
        <v>132</v>
      </c>
      <c r="AC3" s="33" t="s">
        <v>133</v>
      </c>
    </row>
    <row r="4" spans="1:29" s="33" customFormat="1" x14ac:dyDescent="0.25">
      <c r="A4" s="33">
        <v>3</v>
      </c>
      <c r="B4" s="33" t="s">
        <v>134</v>
      </c>
      <c r="G4" s="34">
        <v>0</v>
      </c>
      <c r="H4" s="34">
        <v>0</v>
      </c>
      <c r="I4" s="37">
        <v>0</v>
      </c>
      <c r="J4" s="33">
        <v>8</v>
      </c>
      <c r="M4" s="33">
        <f>H4-N4</f>
        <v>0</v>
      </c>
      <c r="N4" s="33">
        <f t="shared" ref="N4:N35" si="0">IF(H4&lt;32,H4,IF(H4&lt;56,H4-32,IF(H4&lt;72,H4-56,IF(H4&lt;84,H4-72,IF(H4&lt;92,H4-84,0)))))</f>
        <v>0</v>
      </c>
      <c r="P4" s="33" t="b">
        <f t="shared" ref="P4:P35" si="1">EXACT(T4,I4)</f>
        <v>1</v>
      </c>
      <c r="Q4" s="33" t="b">
        <f t="shared" ref="Q4:Q35" si="2">EXACT(U4,J4)</f>
        <v>1</v>
      </c>
      <c r="T4" s="37">
        <f>Z4+$M4</f>
        <v>0</v>
      </c>
      <c r="U4" s="33">
        <f>AA4+$M4</f>
        <v>8</v>
      </c>
      <c r="V4" s="33">
        <f t="shared" ref="V4:V67" si="3">AB4+$M4</f>
        <v>16</v>
      </c>
      <c r="W4" s="33">
        <f t="shared" ref="W4:W67" si="4">AC4+$M4</f>
        <v>24</v>
      </c>
      <c r="Y4" s="33">
        <f t="shared" ref="Y4:Y35" si="5">IF(VLOOKUP(G4,myLookup,direc_per_ring,FALSE)&gt;0,N4,VLOOKUP(G4,myLookup,leds_per_ring,FALSE)-N4-1)</f>
        <v>0</v>
      </c>
      <c r="Z4" s="33">
        <f t="shared" ref="Z4:AC23" si="6">MOD($Y4+VLOOKUP(Z$1,myLookup,offset_qrtrs_per_circle,FALSE)*VLOOKUP($G4,myLookup,leds_per_ring_qrtr,FALSE),VLOOKUP($G4,myLookup,leds_per_ring,FALSE))</f>
        <v>0</v>
      </c>
      <c r="AA4" s="33">
        <f t="shared" si="6"/>
        <v>8</v>
      </c>
      <c r="AB4" s="33">
        <f t="shared" si="6"/>
        <v>16</v>
      </c>
      <c r="AC4" s="33">
        <f t="shared" si="6"/>
        <v>24</v>
      </c>
    </row>
    <row r="5" spans="1:29" x14ac:dyDescent="0.25">
      <c r="A5" s="33">
        <v>4</v>
      </c>
      <c r="B5" s="33" t="s">
        <v>135</v>
      </c>
      <c r="C5" s="33"/>
      <c r="D5" s="33"/>
      <c r="E5" s="33"/>
      <c r="F5" s="33"/>
      <c r="G5" s="34">
        <v>0</v>
      </c>
      <c r="H5" s="34">
        <v>1</v>
      </c>
      <c r="I5" s="37">
        <v>1</v>
      </c>
      <c r="J5" s="33">
        <v>9</v>
      </c>
      <c r="M5" s="33">
        <f t="shared" ref="M5:M68" si="7">H5-N5</f>
        <v>0</v>
      </c>
      <c r="N5" s="33">
        <f t="shared" si="0"/>
        <v>1</v>
      </c>
      <c r="P5" s="33" t="b">
        <f t="shared" si="1"/>
        <v>1</v>
      </c>
      <c r="Q5" s="33" t="b">
        <f t="shared" si="2"/>
        <v>1</v>
      </c>
      <c r="T5" s="37">
        <f t="shared" ref="T5:T68" si="8">Z5+$M5</f>
        <v>1</v>
      </c>
      <c r="U5" s="33">
        <f t="shared" ref="U5:U68" si="9">AA5+$M5</f>
        <v>9</v>
      </c>
      <c r="V5" s="33">
        <f t="shared" si="3"/>
        <v>17</v>
      </c>
      <c r="W5" s="33">
        <f t="shared" si="4"/>
        <v>25</v>
      </c>
      <c r="X5" s="33"/>
      <c r="Y5" s="33">
        <f t="shared" si="5"/>
        <v>1</v>
      </c>
      <c r="Z5" s="33">
        <f t="shared" si="6"/>
        <v>1</v>
      </c>
      <c r="AA5" s="33">
        <f t="shared" si="6"/>
        <v>9</v>
      </c>
      <c r="AB5" s="33">
        <f t="shared" si="6"/>
        <v>17</v>
      </c>
      <c r="AC5" s="33">
        <f t="shared" si="6"/>
        <v>25</v>
      </c>
    </row>
    <row r="6" spans="1:29" x14ac:dyDescent="0.25">
      <c r="A6" s="33">
        <v>5</v>
      </c>
      <c r="B6" s="33" t="s">
        <v>136</v>
      </c>
      <c r="C6" s="33"/>
      <c r="D6" s="33"/>
      <c r="E6" s="33"/>
      <c r="F6" s="33"/>
      <c r="G6" s="34">
        <v>0</v>
      </c>
      <c r="H6" s="34">
        <v>2</v>
      </c>
      <c r="I6" s="37">
        <v>2</v>
      </c>
      <c r="J6" s="33">
        <v>10</v>
      </c>
      <c r="M6" s="33">
        <f t="shared" si="7"/>
        <v>0</v>
      </c>
      <c r="N6" s="33">
        <f t="shared" si="0"/>
        <v>2</v>
      </c>
      <c r="P6" s="33" t="b">
        <f t="shared" si="1"/>
        <v>1</v>
      </c>
      <c r="Q6" s="33" t="b">
        <f t="shared" si="2"/>
        <v>1</v>
      </c>
      <c r="T6" s="37">
        <f t="shared" si="8"/>
        <v>2</v>
      </c>
      <c r="U6" s="33">
        <f t="shared" si="9"/>
        <v>10</v>
      </c>
      <c r="V6" s="33">
        <f t="shared" si="3"/>
        <v>18</v>
      </c>
      <c r="W6" s="33">
        <f t="shared" si="4"/>
        <v>26</v>
      </c>
      <c r="X6" s="33"/>
      <c r="Y6" s="33">
        <f t="shared" si="5"/>
        <v>2</v>
      </c>
      <c r="Z6" s="33">
        <f t="shared" si="6"/>
        <v>2</v>
      </c>
      <c r="AA6" s="33">
        <f t="shared" si="6"/>
        <v>10</v>
      </c>
      <c r="AB6" s="33">
        <f t="shared" si="6"/>
        <v>18</v>
      </c>
      <c r="AC6" s="33">
        <f t="shared" si="6"/>
        <v>26</v>
      </c>
    </row>
    <row r="7" spans="1:29" x14ac:dyDescent="0.25">
      <c r="A7" s="33">
        <v>2</v>
      </c>
      <c r="B7" s="33" t="s">
        <v>137</v>
      </c>
      <c r="C7" s="33"/>
      <c r="D7" s="33"/>
      <c r="E7" s="33"/>
      <c r="F7" s="33"/>
      <c r="G7" s="34">
        <v>0</v>
      </c>
      <c r="H7" s="34">
        <v>3</v>
      </c>
      <c r="I7" s="37">
        <v>3</v>
      </c>
      <c r="J7" s="33">
        <v>11</v>
      </c>
      <c r="M7" s="33">
        <f t="shared" si="7"/>
        <v>0</v>
      </c>
      <c r="N7" s="33">
        <f t="shared" si="0"/>
        <v>3</v>
      </c>
      <c r="P7" s="33" t="b">
        <f t="shared" si="1"/>
        <v>1</v>
      </c>
      <c r="Q7" s="33" t="b">
        <f t="shared" si="2"/>
        <v>1</v>
      </c>
      <c r="T7" s="37">
        <f t="shared" si="8"/>
        <v>3</v>
      </c>
      <c r="U7" s="33">
        <f t="shared" si="9"/>
        <v>11</v>
      </c>
      <c r="V7" s="33">
        <f t="shared" si="3"/>
        <v>19</v>
      </c>
      <c r="W7" s="33">
        <f t="shared" si="4"/>
        <v>27</v>
      </c>
      <c r="X7" s="33"/>
      <c r="Y7" s="33">
        <f t="shared" si="5"/>
        <v>3</v>
      </c>
      <c r="Z7" s="33">
        <f t="shared" si="6"/>
        <v>3</v>
      </c>
      <c r="AA7" s="33">
        <f t="shared" si="6"/>
        <v>11</v>
      </c>
      <c r="AB7" s="33">
        <f t="shared" si="6"/>
        <v>19</v>
      </c>
      <c r="AC7" s="33">
        <f t="shared" si="6"/>
        <v>27</v>
      </c>
    </row>
    <row r="8" spans="1:29" x14ac:dyDescent="0.25">
      <c r="A8" s="33" t="s">
        <v>142</v>
      </c>
      <c r="B8" s="33" t="s">
        <v>141</v>
      </c>
      <c r="C8" s="33" t="s">
        <v>138</v>
      </c>
      <c r="D8" s="33" t="s">
        <v>139</v>
      </c>
      <c r="E8" s="33" t="s">
        <v>140</v>
      </c>
      <c r="F8" s="33"/>
      <c r="G8" s="34">
        <v>0</v>
      </c>
      <c r="H8" s="34">
        <v>4</v>
      </c>
      <c r="I8" s="37">
        <v>4</v>
      </c>
      <c r="J8" s="33">
        <v>12</v>
      </c>
      <c r="M8" s="33">
        <f t="shared" si="7"/>
        <v>0</v>
      </c>
      <c r="N8" s="33">
        <f t="shared" si="0"/>
        <v>4</v>
      </c>
      <c r="P8" s="33" t="b">
        <f t="shared" si="1"/>
        <v>1</v>
      </c>
      <c r="Q8" s="33" t="b">
        <f t="shared" si="2"/>
        <v>1</v>
      </c>
      <c r="T8" s="37">
        <f t="shared" si="8"/>
        <v>4</v>
      </c>
      <c r="U8" s="33">
        <f t="shared" si="9"/>
        <v>12</v>
      </c>
      <c r="V8" s="33">
        <f t="shared" si="3"/>
        <v>20</v>
      </c>
      <c r="W8" s="33">
        <f t="shared" si="4"/>
        <v>28</v>
      </c>
      <c r="X8" s="33"/>
      <c r="Y8" s="33">
        <f t="shared" si="5"/>
        <v>4</v>
      </c>
      <c r="Z8" s="33">
        <f t="shared" si="6"/>
        <v>4</v>
      </c>
      <c r="AA8" s="33">
        <f t="shared" si="6"/>
        <v>12</v>
      </c>
      <c r="AB8" s="33">
        <f t="shared" si="6"/>
        <v>20</v>
      </c>
      <c r="AC8" s="33">
        <f t="shared" si="6"/>
        <v>28</v>
      </c>
    </row>
    <row r="9" spans="1:29" x14ac:dyDescent="0.25">
      <c r="A9" s="33">
        <v>0</v>
      </c>
      <c r="B9" s="33">
        <v>0</v>
      </c>
      <c r="C9" s="33">
        <v>32</v>
      </c>
      <c r="D9" s="33">
        <v>8</v>
      </c>
      <c r="E9" s="33">
        <v>1</v>
      </c>
      <c r="F9" s="33"/>
      <c r="G9" s="34">
        <v>0</v>
      </c>
      <c r="H9" s="34">
        <v>5</v>
      </c>
      <c r="I9" s="37">
        <v>5</v>
      </c>
      <c r="J9" s="33">
        <v>13</v>
      </c>
      <c r="M9" s="33">
        <f t="shared" si="7"/>
        <v>0</v>
      </c>
      <c r="N9" s="33">
        <f t="shared" si="0"/>
        <v>5</v>
      </c>
      <c r="P9" s="33" t="b">
        <f t="shared" si="1"/>
        <v>1</v>
      </c>
      <c r="Q9" s="33" t="b">
        <f t="shared" si="2"/>
        <v>1</v>
      </c>
      <c r="T9" s="37">
        <f t="shared" si="8"/>
        <v>5</v>
      </c>
      <c r="U9" s="33">
        <f t="shared" si="9"/>
        <v>13</v>
      </c>
      <c r="V9" s="33">
        <f t="shared" si="3"/>
        <v>21</v>
      </c>
      <c r="W9" s="33">
        <f t="shared" si="4"/>
        <v>29</v>
      </c>
      <c r="X9" s="33"/>
      <c r="Y9" s="33">
        <f t="shared" si="5"/>
        <v>5</v>
      </c>
      <c r="Z9" s="33">
        <f t="shared" si="6"/>
        <v>5</v>
      </c>
      <c r="AA9" s="33">
        <f t="shared" si="6"/>
        <v>13</v>
      </c>
      <c r="AB9" s="33">
        <f t="shared" si="6"/>
        <v>21</v>
      </c>
      <c r="AC9" s="33">
        <f t="shared" si="6"/>
        <v>29</v>
      </c>
    </row>
    <row r="10" spans="1:29" x14ac:dyDescent="0.25">
      <c r="A10" s="33">
        <v>1</v>
      </c>
      <c r="B10" s="33">
        <v>1</v>
      </c>
      <c r="C10" s="33">
        <v>24</v>
      </c>
      <c r="D10" s="33">
        <v>6</v>
      </c>
      <c r="E10" s="33">
        <v>-1</v>
      </c>
      <c r="F10" s="33"/>
      <c r="G10" s="34">
        <v>0</v>
      </c>
      <c r="H10" s="34">
        <v>6</v>
      </c>
      <c r="I10" s="37">
        <v>6</v>
      </c>
      <c r="J10" s="33">
        <v>14</v>
      </c>
      <c r="M10" s="33">
        <f t="shared" si="7"/>
        <v>0</v>
      </c>
      <c r="N10" s="33">
        <f t="shared" si="0"/>
        <v>6</v>
      </c>
      <c r="P10" s="33" t="b">
        <f t="shared" si="1"/>
        <v>1</v>
      </c>
      <c r="Q10" s="33" t="b">
        <f t="shared" si="2"/>
        <v>1</v>
      </c>
      <c r="T10" s="37">
        <f t="shared" si="8"/>
        <v>6</v>
      </c>
      <c r="U10" s="33">
        <f t="shared" si="9"/>
        <v>14</v>
      </c>
      <c r="V10" s="33">
        <f t="shared" si="3"/>
        <v>22</v>
      </c>
      <c r="W10" s="33">
        <f t="shared" si="4"/>
        <v>30</v>
      </c>
      <c r="X10" s="33"/>
      <c r="Y10" s="33">
        <f t="shared" si="5"/>
        <v>6</v>
      </c>
      <c r="Z10" s="33">
        <f t="shared" si="6"/>
        <v>6</v>
      </c>
      <c r="AA10" s="33">
        <f t="shared" si="6"/>
        <v>14</v>
      </c>
      <c r="AB10" s="33">
        <f t="shared" si="6"/>
        <v>22</v>
      </c>
      <c r="AC10" s="33">
        <f t="shared" si="6"/>
        <v>30</v>
      </c>
    </row>
    <row r="11" spans="1:29" x14ac:dyDescent="0.25">
      <c r="A11" s="33">
        <v>2</v>
      </c>
      <c r="B11" s="33">
        <v>2</v>
      </c>
      <c r="C11" s="33">
        <v>16</v>
      </c>
      <c r="D11" s="33">
        <v>4</v>
      </c>
      <c r="E11" s="33">
        <v>1</v>
      </c>
      <c r="F11" s="33"/>
      <c r="G11" s="34">
        <v>0</v>
      </c>
      <c r="H11" s="34">
        <v>7</v>
      </c>
      <c r="I11" s="37">
        <v>7</v>
      </c>
      <c r="J11" s="33">
        <v>15</v>
      </c>
      <c r="M11" s="33">
        <f t="shared" si="7"/>
        <v>0</v>
      </c>
      <c r="N11" s="33">
        <f t="shared" si="0"/>
        <v>7</v>
      </c>
      <c r="P11" s="33" t="b">
        <f t="shared" si="1"/>
        <v>1</v>
      </c>
      <c r="Q11" s="33" t="b">
        <f t="shared" si="2"/>
        <v>1</v>
      </c>
      <c r="T11" s="37">
        <f t="shared" si="8"/>
        <v>7</v>
      </c>
      <c r="U11" s="33">
        <f t="shared" si="9"/>
        <v>15</v>
      </c>
      <c r="V11" s="33">
        <f t="shared" si="3"/>
        <v>23</v>
      </c>
      <c r="W11" s="33">
        <f t="shared" si="4"/>
        <v>31</v>
      </c>
      <c r="X11" s="33"/>
      <c r="Y11" s="33">
        <f t="shared" si="5"/>
        <v>7</v>
      </c>
      <c r="Z11" s="33">
        <f t="shared" si="6"/>
        <v>7</v>
      </c>
      <c r="AA11" s="33">
        <f t="shared" si="6"/>
        <v>15</v>
      </c>
      <c r="AB11" s="33">
        <f t="shared" si="6"/>
        <v>23</v>
      </c>
      <c r="AC11" s="33">
        <f t="shared" si="6"/>
        <v>31</v>
      </c>
    </row>
    <row r="12" spans="1:29" x14ac:dyDescent="0.25">
      <c r="A12" s="33">
        <v>3</v>
      </c>
      <c r="B12" s="33">
        <v>3</v>
      </c>
      <c r="C12" s="33">
        <v>12</v>
      </c>
      <c r="D12" s="33">
        <v>3</v>
      </c>
      <c r="E12" s="33">
        <v>-1</v>
      </c>
      <c r="F12" s="33"/>
      <c r="G12" s="34">
        <v>0</v>
      </c>
      <c r="H12" s="34">
        <v>8</v>
      </c>
      <c r="I12" s="37">
        <v>8</v>
      </c>
      <c r="J12" s="33">
        <v>16</v>
      </c>
      <c r="M12" s="33">
        <f t="shared" si="7"/>
        <v>0</v>
      </c>
      <c r="N12" s="33">
        <f t="shared" si="0"/>
        <v>8</v>
      </c>
      <c r="P12" s="33" t="b">
        <f t="shared" si="1"/>
        <v>1</v>
      </c>
      <c r="Q12" s="33" t="b">
        <f t="shared" si="2"/>
        <v>1</v>
      </c>
      <c r="T12" s="37">
        <f t="shared" si="8"/>
        <v>8</v>
      </c>
      <c r="U12" s="33">
        <f t="shared" si="9"/>
        <v>16</v>
      </c>
      <c r="V12" s="33">
        <f t="shared" si="3"/>
        <v>24</v>
      </c>
      <c r="W12" s="33">
        <f t="shared" si="4"/>
        <v>0</v>
      </c>
      <c r="X12" s="33"/>
      <c r="Y12" s="33">
        <f t="shared" si="5"/>
        <v>8</v>
      </c>
      <c r="Z12" s="33">
        <f t="shared" si="6"/>
        <v>8</v>
      </c>
      <c r="AA12" s="33">
        <f t="shared" si="6"/>
        <v>16</v>
      </c>
      <c r="AB12" s="33">
        <f t="shared" si="6"/>
        <v>24</v>
      </c>
      <c r="AC12" s="33">
        <f t="shared" si="6"/>
        <v>0</v>
      </c>
    </row>
    <row r="13" spans="1:29" x14ac:dyDescent="0.25">
      <c r="A13" s="33">
        <v>4</v>
      </c>
      <c r="B13" s="33">
        <v>-999</v>
      </c>
      <c r="C13" s="33">
        <v>8</v>
      </c>
      <c r="D13" s="33">
        <v>2</v>
      </c>
      <c r="E13" s="33">
        <v>1</v>
      </c>
      <c r="F13" s="33"/>
      <c r="G13" s="34">
        <v>0</v>
      </c>
      <c r="H13" s="34">
        <v>9</v>
      </c>
      <c r="I13" s="37">
        <v>9</v>
      </c>
      <c r="J13" s="33">
        <v>17</v>
      </c>
      <c r="M13" s="33">
        <f t="shared" si="7"/>
        <v>0</v>
      </c>
      <c r="N13" s="33">
        <f t="shared" si="0"/>
        <v>9</v>
      </c>
      <c r="P13" s="33" t="b">
        <f t="shared" si="1"/>
        <v>1</v>
      </c>
      <c r="Q13" s="33" t="b">
        <f t="shared" si="2"/>
        <v>1</v>
      </c>
      <c r="T13" s="37">
        <f t="shared" si="8"/>
        <v>9</v>
      </c>
      <c r="U13" s="33">
        <f t="shared" si="9"/>
        <v>17</v>
      </c>
      <c r="V13" s="33">
        <f t="shared" si="3"/>
        <v>25</v>
      </c>
      <c r="W13" s="33">
        <f t="shared" si="4"/>
        <v>1</v>
      </c>
      <c r="X13" s="33"/>
      <c r="Y13" s="33">
        <f t="shared" si="5"/>
        <v>9</v>
      </c>
      <c r="Z13" s="33">
        <f t="shared" si="6"/>
        <v>9</v>
      </c>
      <c r="AA13" s="33">
        <f t="shared" si="6"/>
        <v>17</v>
      </c>
      <c r="AB13" s="33">
        <f t="shared" si="6"/>
        <v>25</v>
      </c>
      <c r="AC13" s="33">
        <f t="shared" si="6"/>
        <v>1</v>
      </c>
    </row>
    <row r="14" spans="1:29" x14ac:dyDescent="0.25">
      <c r="A14" s="33">
        <v>5</v>
      </c>
      <c r="B14" s="33">
        <v>-999</v>
      </c>
      <c r="C14" s="33">
        <v>1</v>
      </c>
      <c r="D14" s="33">
        <v>1</v>
      </c>
      <c r="E14" s="33">
        <v>-1</v>
      </c>
      <c r="F14" s="33"/>
      <c r="G14" s="34">
        <v>0</v>
      </c>
      <c r="H14" s="34">
        <v>10</v>
      </c>
      <c r="I14" s="37">
        <v>10</v>
      </c>
      <c r="J14" s="33">
        <v>18</v>
      </c>
      <c r="M14" s="33">
        <f t="shared" si="7"/>
        <v>0</v>
      </c>
      <c r="N14" s="33">
        <f t="shared" si="0"/>
        <v>10</v>
      </c>
      <c r="P14" s="33" t="b">
        <f t="shared" si="1"/>
        <v>1</v>
      </c>
      <c r="Q14" s="33" t="b">
        <f t="shared" si="2"/>
        <v>1</v>
      </c>
      <c r="T14" s="37">
        <f t="shared" si="8"/>
        <v>10</v>
      </c>
      <c r="U14" s="33">
        <f t="shared" si="9"/>
        <v>18</v>
      </c>
      <c r="V14" s="33">
        <f t="shared" si="3"/>
        <v>26</v>
      </c>
      <c r="W14" s="33">
        <f t="shared" si="4"/>
        <v>2</v>
      </c>
      <c r="X14" s="33"/>
      <c r="Y14" s="33">
        <f t="shared" si="5"/>
        <v>10</v>
      </c>
      <c r="Z14" s="33">
        <f t="shared" si="6"/>
        <v>10</v>
      </c>
      <c r="AA14" s="33">
        <f t="shared" si="6"/>
        <v>18</v>
      </c>
      <c r="AB14" s="33">
        <f t="shared" si="6"/>
        <v>26</v>
      </c>
      <c r="AC14" s="33">
        <f t="shared" si="6"/>
        <v>2</v>
      </c>
    </row>
    <row r="15" spans="1:29" x14ac:dyDescent="0.25">
      <c r="G15" s="34">
        <v>0</v>
      </c>
      <c r="H15" s="34">
        <v>11</v>
      </c>
      <c r="I15" s="37">
        <v>11</v>
      </c>
      <c r="J15" s="33">
        <v>19</v>
      </c>
      <c r="M15" s="33">
        <f t="shared" si="7"/>
        <v>0</v>
      </c>
      <c r="N15" s="33">
        <f t="shared" si="0"/>
        <v>11</v>
      </c>
      <c r="P15" s="33" t="b">
        <f t="shared" si="1"/>
        <v>1</v>
      </c>
      <c r="Q15" s="33" t="b">
        <f t="shared" si="2"/>
        <v>1</v>
      </c>
      <c r="T15" s="37">
        <f t="shared" si="8"/>
        <v>11</v>
      </c>
      <c r="U15" s="33">
        <f t="shared" si="9"/>
        <v>19</v>
      </c>
      <c r="V15" s="33">
        <f t="shared" si="3"/>
        <v>27</v>
      </c>
      <c r="W15" s="33">
        <f t="shared" si="4"/>
        <v>3</v>
      </c>
      <c r="X15" s="33"/>
      <c r="Y15" s="33">
        <f t="shared" si="5"/>
        <v>11</v>
      </c>
      <c r="Z15" s="33">
        <f t="shared" si="6"/>
        <v>11</v>
      </c>
      <c r="AA15" s="33">
        <f t="shared" si="6"/>
        <v>19</v>
      </c>
      <c r="AB15" s="33">
        <f t="shared" si="6"/>
        <v>27</v>
      </c>
      <c r="AC15" s="33">
        <f t="shared" si="6"/>
        <v>3</v>
      </c>
    </row>
    <row r="16" spans="1:29" x14ac:dyDescent="0.25">
      <c r="G16" s="34">
        <v>0</v>
      </c>
      <c r="H16" s="34">
        <v>12</v>
      </c>
      <c r="I16" s="37">
        <v>12</v>
      </c>
      <c r="J16" s="33">
        <v>20</v>
      </c>
      <c r="M16" s="33">
        <f t="shared" si="7"/>
        <v>0</v>
      </c>
      <c r="N16" s="33">
        <f t="shared" si="0"/>
        <v>12</v>
      </c>
      <c r="P16" s="33" t="b">
        <f t="shared" si="1"/>
        <v>1</v>
      </c>
      <c r="Q16" s="33" t="b">
        <f t="shared" si="2"/>
        <v>1</v>
      </c>
      <c r="T16" s="37">
        <f t="shared" si="8"/>
        <v>12</v>
      </c>
      <c r="U16" s="33">
        <f t="shared" si="9"/>
        <v>20</v>
      </c>
      <c r="V16" s="33">
        <f t="shared" si="3"/>
        <v>28</v>
      </c>
      <c r="W16" s="33">
        <f t="shared" si="4"/>
        <v>4</v>
      </c>
      <c r="X16" s="33"/>
      <c r="Y16" s="33">
        <f t="shared" si="5"/>
        <v>12</v>
      </c>
      <c r="Z16" s="33">
        <f t="shared" si="6"/>
        <v>12</v>
      </c>
      <c r="AA16" s="33">
        <f t="shared" si="6"/>
        <v>20</v>
      </c>
      <c r="AB16" s="33">
        <f t="shared" si="6"/>
        <v>28</v>
      </c>
      <c r="AC16" s="33">
        <f t="shared" si="6"/>
        <v>4</v>
      </c>
    </row>
    <row r="17" spans="7:31" x14ac:dyDescent="0.25">
      <c r="G17" s="34">
        <v>0</v>
      </c>
      <c r="H17" s="34">
        <v>13</v>
      </c>
      <c r="I17" s="37">
        <v>13</v>
      </c>
      <c r="J17" s="33">
        <v>21</v>
      </c>
      <c r="M17" s="33">
        <f t="shared" si="7"/>
        <v>0</v>
      </c>
      <c r="N17" s="33">
        <f t="shared" si="0"/>
        <v>13</v>
      </c>
      <c r="P17" s="33" t="b">
        <f t="shared" si="1"/>
        <v>1</v>
      </c>
      <c r="Q17" s="33" t="b">
        <f t="shared" si="2"/>
        <v>1</v>
      </c>
      <c r="T17" s="37">
        <f t="shared" si="8"/>
        <v>13</v>
      </c>
      <c r="U17" s="33">
        <f t="shared" si="9"/>
        <v>21</v>
      </c>
      <c r="V17" s="33">
        <f t="shared" si="3"/>
        <v>29</v>
      </c>
      <c r="W17" s="33">
        <f t="shared" si="4"/>
        <v>5</v>
      </c>
      <c r="X17" s="33"/>
      <c r="Y17" s="33">
        <f t="shared" si="5"/>
        <v>13</v>
      </c>
      <c r="Z17" s="33">
        <f t="shared" si="6"/>
        <v>13</v>
      </c>
      <c r="AA17" s="33">
        <f t="shared" si="6"/>
        <v>21</v>
      </c>
      <c r="AB17" s="33">
        <f t="shared" si="6"/>
        <v>29</v>
      </c>
      <c r="AC17" s="33">
        <f t="shared" si="6"/>
        <v>5</v>
      </c>
    </row>
    <row r="18" spans="7:31" x14ac:dyDescent="0.25">
      <c r="G18" s="34">
        <v>0</v>
      </c>
      <c r="H18" s="34">
        <v>14</v>
      </c>
      <c r="I18" s="37">
        <v>14</v>
      </c>
      <c r="J18" s="33">
        <v>22</v>
      </c>
      <c r="M18" s="33">
        <f t="shared" si="7"/>
        <v>0</v>
      </c>
      <c r="N18" s="33">
        <f t="shared" si="0"/>
        <v>14</v>
      </c>
      <c r="P18" s="33" t="b">
        <f t="shared" si="1"/>
        <v>1</v>
      </c>
      <c r="Q18" s="33" t="b">
        <f t="shared" si="2"/>
        <v>1</v>
      </c>
      <c r="T18" s="37">
        <f t="shared" si="8"/>
        <v>14</v>
      </c>
      <c r="U18" s="33">
        <f t="shared" si="9"/>
        <v>22</v>
      </c>
      <c r="V18" s="33">
        <f t="shared" si="3"/>
        <v>30</v>
      </c>
      <c r="W18" s="33">
        <f t="shared" si="4"/>
        <v>6</v>
      </c>
      <c r="X18" s="33"/>
      <c r="Y18" s="33">
        <f t="shared" si="5"/>
        <v>14</v>
      </c>
      <c r="Z18" s="33">
        <f t="shared" si="6"/>
        <v>14</v>
      </c>
      <c r="AA18" s="33">
        <f t="shared" si="6"/>
        <v>22</v>
      </c>
      <c r="AB18" s="33">
        <f t="shared" si="6"/>
        <v>30</v>
      </c>
      <c r="AC18" s="33">
        <f t="shared" si="6"/>
        <v>6</v>
      </c>
    </row>
    <row r="19" spans="7:31" x14ac:dyDescent="0.25">
      <c r="G19" s="34">
        <v>0</v>
      </c>
      <c r="H19" s="34">
        <v>15</v>
      </c>
      <c r="I19" s="37">
        <v>15</v>
      </c>
      <c r="J19" s="33">
        <v>23</v>
      </c>
      <c r="M19" s="33">
        <f t="shared" si="7"/>
        <v>0</v>
      </c>
      <c r="N19" s="33">
        <f t="shared" si="0"/>
        <v>15</v>
      </c>
      <c r="P19" s="33" t="b">
        <f t="shared" si="1"/>
        <v>1</v>
      </c>
      <c r="Q19" s="33" t="b">
        <f t="shared" si="2"/>
        <v>1</v>
      </c>
      <c r="T19" s="37">
        <f t="shared" si="8"/>
        <v>15</v>
      </c>
      <c r="U19" s="33">
        <f t="shared" si="9"/>
        <v>23</v>
      </c>
      <c r="V19" s="33">
        <f t="shared" si="3"/>
        <v>31</v>
      </c>
      <c r="W19" s="33">
        <f t="shared" si="4"/>
        <v>7</v>
      </c>
      <c r="X19" s="33"/>
      <c r="Y19" s="33">
        <f t="shared" si="5"/>
        <v>15</v>
      </c>
      <c r="Z19" s="33">
        <f t="shared" si="6"/>
        <v>15</v>
      </c>
      <c r="AA19" s="33">
        <f t="shared" si="6"/>
        <v>23</v>
      </c>
      <c r="AB19" s="33">
        <f t="shared" si="6"/>
        <v>31</v>
      </c>
      <c r="AC19" s="33">
        <f t="shared" si="6"/>
        <v>7</v>
      </c>
    </row>
    <row r="20" spans="7:31" x14ac:dyDescent="0.25">
      <c r="G20" s="34">
        <v>0</v>
      </c>
      <c r="H20" s="34">
        <v>16</v>
      </c>
      <c r="I20" s="37">
        <v>16</v>
      </c>
      <c r="J20" s="33">
        <v>24</v>
      </c>
      <c r="M20" s="33">
        <f t="shared" si="7"/>
        <v>0</v>
      </c>
      <c r="N20" s="33">
        <f t="shared" si="0"/>
        <v>16</v>
      </c>
      <c r="P20" s="33" t="b">
        <f t="shared" si="1"/>
        <v>1</v>
      </c>
      <c r="Q20" s="33" t="b">
        <f t="shared" si="2"/>
        <v>1</v>
      </c>
      <c r="T20" s="37">
        <f t="shared" si="8"/>
        <v>16</v>
      </c>
      <c r="U20" s="33">
        <f t="shared" si="9"/>
        <v>24</v>
      </c>
      <c r="V20" s="33">
        <f t="shared" si="3"/>
        <v>0</v>
      </c>
      <c r="W20" s="33">
        <f t="shared" si="4"/>
        <v>8</v>
      </c>
      <c r="X20" s="33"/>
      <c r="Y20" s="33">
        <f t="shared" si="5"/>
        <v>16</v>
      </c>
      <c r="Z20" s="33">
        <f t="shared" si="6"/>
        <v>16</v>
      </c>
      <c r="AA20" s="33">
        <f t="shared" si="6"/>
        <v>24</v>
      </c>
      <c r="AB20" s="33">
        <f t="shared" si="6"/>
        <v>0</v>
      </c>
      <c r="AC20" s="33">
        <f t="shared" si="6"/>
        <v>8</v>
      </c>
    </row>
    <row r="21" spans="7:31" x14ac:dyDescent="0.25">
      <c r="G21" s="34">
        <v>0</v>
      </c>
      <c r="H21" s="34">
        <v>17</v>
      </c>
      <c r="I21" s="37">
        <v>17</v>
      </c>
      <c r="J21" s="33">
        <v>25</v>
      </c>
      <c r="M21" s="33">
        <f t="shared" si="7"/>
        <v>0</v>
      </c>
      <c r="N21" s="33">
        <f t="shared" si="0"/>
        <v>17</v>
      </c>
      <c r="P21" s="33" t="b">
        <f t="shared" si="1"/>
        <v>1</v>
      </c>
      <c r="Q21" s="33" t="b">
        <f t="shared" si="2"/>
        <v>1</v>
      </c>
      <c r="T21" s="37">
        <f t="shared" si="8"/>
        <v>17</v>
      </c>
      <c r="U21" s="33">
        <f t="shared" si="9"/>
        <v>25</v>
      </c>
      <c r="V21" s="33">
        <f t="shared" si="3"/>
        <v>1</v>
      </c>
      <c r="W21" s="33">
        <f t="shared" si="4"/>
        <v>9</v>
      </c>
      <c r="X21" s="33"/>
      <c r="Y21" s="33">
        <f t="shared" si="5"/>
        <v>17</v>
      </c>
      <c r="Z21" s="33">
        <f t="shared" si="6"/>
        <v>17</v>
      </c>
      <c r="AA21" s="33">
        <f t="shared" si="6"/>
        <v>25</v>
      </c>
      <c r="AB21" s="33">
        <f t="shared" si="6"/>
        <v>1</v>
      </c>
      <c r="AC21" s="33">
        <f t="shared" si="6"/>
        <v>9</v>
      </c>
    </row>
    <row r="22" spans="7:31" x14ac:dyDescent="0.25">
      <c r="G22" s="34">
        <v>0</v>
      </c>
      <c r="H22" s="34">
        <v>18</v>
      </c>
      <c r="I22" s="37">
        <v>18</v>
      </c>
      <c r="J22" s="33">
        <v>26</v>
      </c>
      <c r="M22" s="33">
        <f t="shared" si="7"/>
        <v>0</v>
      </c>
      <c r="N22" s="33">
        <f t="shared" si="0"/>
        <v>18</v>
      </c>
      <c r="P22" s="33" t="b">
        <f t="shared" si="1"/>
        <v>1</v>
      </c>
      <c r="Q22" s="33" t="b">
        <f t="shared" si="2"/>
        <v>1</v>
      </c>
      <c r="T22" s="37">
        <f t="shared" si="8"/>
        <v>18</v>
      </c>
      <c r="U22" s="33">
        <f t="shared" si="9"/>
        <v>26</v>
      </c>
      <c r="V22" s="33">
        <f t="shared" si="3"/>
        <v>2</v>
      </c>
      <c r="W22" s="33">
        <f t="shared" si="4"/>
        <v>10</v>
      </c>
      <c r="X22" s="33"/>
      <c r="Y22" s="33">
        <f t="shared" si="5"/>
        <v>18</v>
      </c>
      <c r="Z22" s="33">
        <f t="shared" si="6"/>
        <v>18</v>
      </c>
      <c r="AA22" s="33">
        <f t="shared" si="6"/>
        <v>26</v>
      </c>
      <c r="AB22" s="33">
        <f t="shared" si="6"/>
        <v>2</v>
      </c>
      <c r="AC22" s="33">
        <f t="shared" si="6"/>
        <v>10</v>
      </c>
    </row>
    <row r="23" spans="7:31" x14ac:dyDescent="0.25">
      <c r="G23" s="34">
        <v>0</v>
      </c>
      <c r="H23" s="34">
        <v>19</v>
      </c>
      <c r="I23" s="37">
        <v>19</v>
      </c>
      <c r="J23" s="33">
        <v>27</v>
      </c>
      <c r="M23" s="33">
        <f t="shared" si="7"/>
        <v>0</v>
      </c>
      <c r="N23" s="33">
        <f t="shared" si="0"/>
        <v>19</v>
      </c>
      <c r="P23" s="33" t="b">
        <f t="shared" si="1"/>
        <v>1</v>
      </c>
      <c r="Q23" s="33" t="b">
        <f t="shared" si="2"/>
        <v>1</v>
      </c>
      <c r="T23" s="37">
        <f t="shared" si="8"/>
        <v>19</v>
      </c>
      <c r="U23" s="33">
        <f t="shared" si="9"/>
        <v>27</v>
      </c>
      <c r="V23" s="33">
        <f t="shared" si="3"/>
        <v>3</v>
      </c>
      <c r="W23" s="33">
        <f t="shared" si="4"/>
        <v>11</v>
      </c>
      <c r="X23" s="33"/>
      <c r="Y23" s="33">
        <f t="shared" si="5"/>
        <v>19</v>
      </c>
      <c r="Z23" s="33">
        <f t="shared" si="6"/>
        <v>19</v>
      </c>
      <c r="AA23" s="33">
        <f t="shared" si="6"/>
        <v>27</v>
      </c>
      <c r="AB23" s="33">
        <f t="shared" si="6"/>
        <v>3</v>
      </c>
      <c r="AC23" s="33">
        <f t="shared" si="6"/>
        <v>11</v>
      </c>
    </row>
    <row r="24" spans="7:31" x14ac:dyDescent="0.25">
      <c r="G24" s="34">
        <v>0</v>
      </c>
      <c r="H24" s="34">
        <v>20</v>
      </c>
      <c r="I24" s="37">
        <v>20</v>
      </c>
      <c r="J24" s="33">
        <v>28</v>
      </c>
      <c r="M24" s="33">
        <f t="shared" si="7"/>
        <v>0</v>
      </c>
      <c r="N24" s="33">
        <f t="shared" si="0"/>
        <v>20</v>
      </c>
      <c r="P24" s="33" t="b">
        <f t="shared" si="1"/>
        <v>1</v>
      </c>
      <c r="Q24" s="33" t="b">
        <f t="shared" si="2"/>
        <v>1</v>
      </c>
      <c r="T24" s="37">
        <f t="shared" si="8"/>
        <v>20</v>
      </c>
      <c r="U24" s="33">
        <f t="shared" si="9"/>
        <v>28</v>
      </c>
      <c r="V24" s="33">
        <f t="shared" si="3"/>
        <v>4</v>
      </c>
      <c r="W24" s="33">
        <f t="shared" si="4"/>
        <v>12</v>
      </c>
      <c r="X24" s="33"/>
      <c r="Y24" s="33">
        <f t="shared" si="5"/>
        <v>20</v>
      </c>
      <c r="Z24" s="33">
        <f t="shared" ref="Z24:AC43" si="10">MOD($Y24+VLOOKUP(Z$1,myLookup,offset_qrtrs_per_circle,FALSE)*VLOOKUP($G24,myLookup,leds_per_ring_qrtr,FALSE),VLOOKUP($G24,myLookup,leds_per_ring,FALSE))</f>
        <v>20</v>
      </c>
      <c r="AA24" s="33">
        <f t="shared" si="10"/>
        <v>28</v>
      </c>
      <c r="AB24" s="33">
        <f t="shared" si="10"/>
        <v>4</v>
      </c>
      <c r="AC24" s="33">
        <f t="shared" si="10"/>
        <v>12</v>
      </c>
    </row>
    <row r="25" spans="7:31" x14ac:dyDescent="0.25">
      <c r="G25" s="34">
        <v>0</v>
      </c>
      <c r="H25" s="34">
        <v>21</v>
      </c>
      <c r="I25" s="37">
        <v>21</v>
      </c>
      <c r="J25" s="33">
        <v>29</v>
      </c>
      <c r="M25" s="33">
        <f t="shared" si="7"/>
        <v>0</v>
      </c>
      <c r="N25" s="33">
        <f t="shared" si="0"/>
        <v>21</v>
      </c>
      <c r="P25" s="33" t="b">
        <f t="shared" si="1"/>
        <v>1</v>
      </c>
      <c r="Q25" s="33" t="b">
        <f t="shared" si="2"/>
        <v>1</v>
      </c>
      <c r="T25" s="37">
        <f t="shared" si="8"/>
        <v>21</v>
      </c>
      <c r="U25" s="33">
        <f t="shared" si="9"/>
        <v>29</v>
      </c>
      <c r="V25" s="33">
        <f t="shared" si="3"/>
        <v>5</v>
      </c>
      <c r="W25" s="33">
        <f t="shared" si="4"/>
        <v>13</v>
      </c>
      <c r="X25" s="33"/>
      <c r="Y25" s="33">
        <f t="shared" si="5"/>
        <v>21</v>
      </c>
      <c r="Z25" s="33">
        <f t="shared" si="10"/>
        <v>21</v>
      </c>
      <c r="AA25" s="33">
        <f t="shared" si="10"/>
        <v>29</v>
      </c>
      <c r="AB25" s="33">
        <f t="shared" si="10"/>
        <v>5</v>
      </c>
      <c r="AC25" s="33">
        <f t="shared" si="10"/>
        <v>13</v>
      </c>
    </row>
    <row r="26" spans="7:31" x14ac:dyDescent="0.25">
      <c r="G26" s="34">
        <v>0</v>
      </c>
      <c r="H26" s="34">
        <v>22</v>
      </c>
      <c r="I26" s="37">
        <v>22</v>
      </c>
      <c r="J26" s="33">
        <v>30</v>
      </c>
      <c r="M26" s="33">
        <f t="shared" si="7"/>
        <v>0</v>
      </c>
      <c r="N26" s="33">
        <f t="shared" si="0"/>
        <v>22</v>
      </c>
      <c r="P26" s="33" t="b">
        <f t="shared" si="1"/>
        <v>1</v>
      </c>
      <c r="Q26" s="33" t="b">
        <f t="shared" si="2"/>
        <v>1</v>
      </c>
      <c r="T26" s="37">
        <f t="shared" si="8"/>
        <v>22</v>
      </c>
      <c r="U26" s="33">
        <f t="shared" si="9"/>
        <v>30</v>
      </c>
      <c r="V26" s="33">
        <f t="shared" si="3"/>
        <v>6</v>
      </c>
      <c r="W26" s="33">
        <f t="shared" si="4"/>
        <v>14</v>
      </c>
      <c r="X26" s="33"/>
      <c r="Y26" s="33">
        <f t="shared" si="5"/>
        <v>22</v>
      </c>
      <c r="Z26" s="33">
        <f t="shared" si="10"/>
        <v>22</v>
      </c>
      <c r="AA26" s="33">
        <f t="shared" si="10"/>
        <v>30</v>
      </c>
      <c r="AB26" s="33">
        <f t="shared" si="10"/>
        <v>6</v>
      </c>
      <c r="AC26" s="33">
        <f t="shared" si="10"/>
        <v>14</v>
      </c>
    </row>
    <row r="27" spans="7:31" x14ac:dyDescent="0.25">
      <c r="G27" s="34">
        <v>0</v>
      </c>
      <c r="H27" s="34">
        <v>23</v>
      </c>
      <c r="I27" s="37">
        <v>23</v>
      </c>
      <c r="J27" s="33">
        <v>31</v>
      </c>
      <c r="M27" s="33">
        <f t="shared" si="7"/>
        <v>0</v>
      </c>
      <c r="N27" s="33">
        <f t="shared" si="0"/>
        <v>23</v>
      </c>
      <c r="P27" s="33" t="b">
        <f t="shared" si="1"/>
        <v>1</v>
      </c>
      <c r="Q27" s="33" t="b">
        <f t="shared" si="2"/>
        <v>1</v>
      </c>
      <c r="T27" s="37">
        <f t="shared" si="8"/>
        <v>23</v>
      </c>
      <c r="U27" s="33">
        <f t="shared" si="9"/>
        <v>31</v>
      </c>
      <c r="V27" s="33">
        <f t="shared" si="3"/>
        <v>7</v>
      </c>
      <c r="W27" s="33">
        <f t="shared" si="4"/>
        <v>15</v>
      </c>
      <c r="X27" s="33"/>
      <c r="Y27" s="33">
        <f t="shared" si="5"/>
        <v>23</v>
      </c>
      <c r="Z27" s="33">
        <f t="shared" si="10"/>
        <v>23</v>
      </c>
      <c r="AA27" s="33">
        <f t="shared" si="10"/>
        <v>31</v>
      </c>
      <c r="AB27" s="33">
        <f t="shared" si="10"/>
        <v>7</v>
      </c>
      <c r="AC27" s="33">
        <f t="shared" si="10"/>
        <v>15</v>
      </c>
    </row>
    <row r="28" spans="7:31" x14ac:dyDescent="0.25">
      <c r="G28" s="34">
        <v>0</v>
      </c>
      <c r="H28" s="34">
        <v>24</v>
      </c>
      <c r="I28" s="37">
        <v>24</v>
      </c>
      <c r="J28" s="33">
        <v>0</v>
      </c>
      <c r="M28" s="33">
        <f t="shared" si="7"/>
        <v>0</v>
      </c>
      <c r="N28" s="33">
        <f t="shared" si="0"/>
        <v>24</v>
      </c>
      <c r="P28" s="33" t="b">
        <f t="shared" si="1"/>
        <v>1</v>
      </c>
      <c r="Q28" s="33" t="b">
        <f t="shared" si="2"/>
        <v>1</v>
      </c>
      <c r="T28" s="37">
        <f t="shared" si="8"/>
        <v>24</v>
      </c>
      <c r="U28" s="33">
        <f t="shared" si="9"/>
        <v>0</v>
      </c>
      <c r="V28" s="33">
        <f t="shared" si="3"/>
        <v>8</v>
      </c>
      <c r="W28" s="33">
        <f t="shared" si="4"/>
        <v>16</v>
      </c>
      <c r="X28" s="33"/>
      <c r="Y28" s="33">
        <f t="shared" si="5"/>
        <v>24</v>
      </c>
      <c r="Z28" s="33">
        <f t="shared" si="10"/>
        <v>24</v>
      </c>
      <c r="AA28" s="33">
        <f t="shared" si="10"/>
        <v>0</v>
      </c>
      <c r="AB28" s="33">
        <f t="shared" si="10"/>
        <v>8</v>
      </c>
      <c r="AC28" s="33">
        <f t="shared" si="10"/>
        <v>16</v>
      </c>
      <c r="AE28" s="33">
        <f t="shared" ref="AE28:AE40" si="11">VLOOKUP(AA$1,myLookup,offset_qrtrs_per_circle,FALSE)*VLOOKUP($G28,myLookup,leds_per_ring_qrtr,FALSE)</f>
        <v>8</v>
      </c>
    </row>
    <row r="29" spans="7:31" x14ac:dyDescent="0.25">
      <c r="G29" s="34">
        <v>0</v>
      </c>
      <c r="H29" s="34">
        <v>25</v>
      </c>
      <c r="I29" s="37">
        <v>25</v>
      </c>
      <c r="J29" s="33">
        <v>1</v>
      </c>
      <c r="M29" s="33">
        <f t="shared" si="7"/>
        <v>0</v>
      </c>
      <c r="N29" s="33">
        <f t="shared" si="0"/>
        <v>25</v>
      </c>
      <c r="P29" s="33" t="b">
        <f t="shared" si="1"/>
        <v>1</v>
      </c>
      <c r="Q29" s="33" t="b">
        <f t="shared" si="2"/>
        <v>1</v>
      </c>
      <c r="T29" s="37">
        <f t="shared" si="8"/>
        <v>25</v>
      </c>
      <c r="U29" s="33">
        <f t="shared" si="9"/>
        <v>1</v>
      </c>
      <c r="V29" s="33">
        <f t="shared" si="3"/>
        <v>9</v>
      </c>
      <c r="W29" s="33">
        <f t="shared" si="4"/>
        <v>17</v>
      </c>
      <c r="X29" s="33"/>
      <c r="Y29" s="33">
        <f t="shared" si="5"/>
        <v>25</v>
      </c>
      <c r="Z29" s="33">
        <f t="shared" si="10"/>
        <v>25</v>
      </c>
      <c r="AA29" s="33">
        <f t="shared" si="10"/>
        <v>1</v>
      </c>
      <c r="AB29" s="33">
        <f t="shared" si="10"/>
        <v>9</v>
      </c>
      <c r="AC29" s="33">
        <f t="shared" si="10"/>
        <v>17</v>
      </c>
      <c r="AE29" s="33">
        <f t="shared" si="11"/>
        <v>8</v>
      </c>
    </row>
    <row r="30" spans="7:31" x14ac:dyDescent="0.25">
      <c r="G30" s="34">
        <v>0</v>
      </c>
      <c r="H30" s="34">
        <v>26</v>
      </c>
      <c r="I30" s="37">
        <v>26</v>
      </c>
      <c r="J30" s="33">
        <v>2</v>
      </c>
      <c r="M30" s="33">
        <f t="shared" si="7"/>
        <v>0</v>
      </c>
      <c r="N30" s="33">
        <f t="shared" si="0"/>
        <v>26</v>
      </c>
      <c r="P30" s="33" t="b">
        <f t="shared" si="1"/>
        <v>1</v>
      </c>
      <c r="Q30" s="33" t="b">
        <f t="shared" si="2"/>
        <v>1</v>
      </c>
      <c r="T30" s="37">
        <f t="shared" si="8"/>
        <v>26</v>
      </c>
      <c r="U30" s="33">
        <f t="shared" si="9"/>
        <v>2</v>
      </c>
      <c r="V30" s="33">
        <f t="shared" si="3"/>
        <v>10</v>
      </c>
      <c r="W30" s="33">
        <f t="shared" si="4"/>
        <v>18</v>
      </c>
      <c r="X30" s="33"/>
      <c r="Y30" s="33">
        <f t="shared" si="5"/>
        <v>26</v>
      </c>
      <c r="Z30" s="33">
        <f t="shared" si="10"/>
        <v>26</v>
      </c>
      <c r="AA30" s="33">
        <f t="shared" si="10"/>
        <v>2</v>
      </c>
      <c r="AB30" s="33">
        <f t="shared" si="10"/>
        <v>10</v>
      </c>
      <c r="AC30" s="33">
        <f t="shared" si="10"/>
        <v>18</v>
      </c>
      <c r="AE30" s="33">
        <f t="shared" si="11"/>
        <v>8</v>
      </c>
    </row>
    <row r="31" spans="7:31" x14ac:dyDescent="0.25">
      <c r="G31" s="34">
        <v>0</v>
      </c>
      <c r="H31" s="34">
        <v>27</v>
      </c>
      <c r="I31" s="37">
        <v>27</v>
      </c>
      <c r="J31" s="33">
        <v>3</v>
      </c>
      <c r="M31" s="33">
        <f t="shared" si="7"/>
        <v>0</v>
      </c>
      <c r="N31" s="33">
        <f t="shared" si="0"/>
        <v>27</v>
      </c>
      <c r="P31" s="33" t="b">
        <f t="shared" si="1"/>
        <v>1</v>
      </c>
      <c r="Q31" s="33" t="b">
        <f t="shared" si="2"/>
        <v>1</v>
      </c>
      <c r="T31" s="37">
        <f t="shared" si="8"/>
        <v>27</v>
      </c>
      <c r="U31" s="33">
        <f t="shared" si="9"/>
        <v>3</v>
      </c>
      <c r="V31" s="33">
        <f t="shared" si="3"/>
        <v>11</v>
      </c>
      <c r="W31" s="33">
        <f t="shared" si="4"/>
        <v>19</v>
      </c>
      <c r="X31" s="33"/>
      <c r="Y31" s="33">
        <f t="shared" si="5"/>
        <v>27</v>
      </c>
      <c r="Z31" s="33">
        <f t="shared" si="10"/>
        <v>27</v>
      </c>
      <c r="AA31" s="33">
        <f t="shared" si="10"/>
        <v>3</v>
      </c>
      <c r="AB31" s="33">
        <f t="shared" si="10"/>
        <v>11</v>
      </c>
      <c r="AC31" s="33">
        <f t="shared" si="10"/>
        <v>19</v>
      </c>
      <c r="AE31" s="33">
        <f t="shared" si="11"/>
        <v>8</v>
      </c>
    </row>
    <row r="32" spans="7:31" x14ac:dyDescent="0.25">
      <c r="G32" s="34">
        <v>0</v>
      </c>
      <c r="H32" s="34">
        <v>28</v>
      </c>
      <c r="I32" s="37">
        <v>28</v>
      </c>
      <c r="J32" s="33">
        <v>4</v>
      </c>
      <c r="M32" s="33">
        <f t="shared" si="7"/>
        <v>0</v>
      </c>
      <c r="N32" s="33">
        <f t="shared" si="0"/>
        <v>28</v>
      </c>
      <c r="P32" s="33" t="b">
        <f t="shared" si="1"/>
        <v>1</v>
      </c>
      <c r="Q32" s="33" t="b">
        <f t="shared" si="2"/>
        <v>1</v>
      </c>
      <c r="T32" s="37">
        <f t="shared" si="8"/>
        <v>28</v>
      </c>
      <c r="U32" s="33">
        <f t="shared" si="9"/>
        <v>4</v>
      </c>
      <c r="V32" s="33">
        <f t="shared" si="3"/>
        <v>12</v>
      </c>
      <c r="W32" s="33">
        <f t="shared" si="4"/>
        <v>20</v>
      </c>
      <c r="X32" s="33"/>
      <c r="Y32" s="33">
        <f t="shared" si="5"/>
        <v>28</v>
      </c>
      <c r="Z32" s="33">
        <f t="shared" si="10"/>
        <v>28</v>
      </c>
      <c r="AA32" s="33">
        <f t="shared" si="10"/>
        <v>4</v>
      </c>
      <c r="AB32" s="33">
        <f t="shared" si="10"/>
        <v>12</v>
      </c>
      <c r="AC32" s="33">
        <f t="shared" si="10"/>
        <v>20</v>
      </c>
      <c r="AE32" s="33">
        <f t="shared" si="11"/>
        <v>8</v>
      </c>
    </row>
    <row r="33" spans="7:31" x14ac:dyDescent="0.25">
      <c r="G33" s="34">
        <v>0</v>
      </c>
      <c r="H33" s="34">
        <v>29</v>
      </c>
      <c r="I33" s="37">
        <v>29</v>
      </c>
      <c r="J33" s="33">
        <v>5</v>
      </c>
      <c r="M33" s="33">
        <f t="shared" si="7"/>
        <v>0</v>
      </c>
      <c r="N33" s="33">
        <f t="shared" si="0"/>
        <v>29</v>
      </c>
      <c r="P33" s="33" t="b">
        <f t="shared" si="1"/>
        <v>1</v>
      </c>
      <c r="Q33" s="33" t="b">
        <f t="shared" si="2"/>
        <v>1</v>
      </c>
      <c r="T33" s="37">
        <f t="shared" si="8"/>
        <v>29</v>
      </c>
      <c r="U33" s="33">
        <f t="shared" si="9"/>
        <v>5</v>
      </c>
      <c r="V33" s="33">
        <f t="shared" si="3"/>
        <v>13</v>
      </c>
      <c r="W33" s="33">
        <f t="shared" si="4"/>
        <v>21</v>
      </c>
      <c r="X33" s="33"/>
      <c r="Y33" s="33">
        <f t="shared" si="5"/>
        <v>29</v>
      </c>
      <c r="Z33" s="33">
        <f t="shared" si="10"/>
        <v>29</v>
      </c>
      <c r="AA33" s="33">
        <f t="shared" si="10"/>
        <v>5</v>
      </c>
      <c r="AB33" s="33">
        <f t="shared" si="10"/>
        <v>13</v>
      </c>
      <c r="AC33" s="33">
        <f t="shared" si="10"/>
        <v>21</v>
      </c>
      <c r="AE33" s="33">
        <f t="shared" si="11"/>
        <v>8</v>
      </c>
    </row>
    <row r="34" spans="7:31" x14ac:dyDescent="0.25">
      <c r="G34" s="34">
        <v>0</v>
      </c>
      <c r="H34" s="34">
        <v>30</v>
      </c>
      <c r="I34" s="37">
        <v>30</v>
      </c>
      <c r="J34" s="33">
        <v>6</v>
      </c>
      <c r="M34" s="33">
        <f t="shared" si="7"/>
        <v>0</v>
      </c>
      <c r="N34" s="33">
        <f t="shared" si="0"/>
        <v>30</v>
      </c>
      <c r="P34" s="33" t="b">
        <f t="shared" si="1"/>
        <v>1</v>
      </c>
      <c r="Q34" s="33" t="b">
        <f t="shared" si="2"/>
        <v>1</v>
      </c>
      <c r="T34" s="37">
        <f t="shared" si="8"/>
        <v>30</v>
      </c>
      <c r="U34" s="33">
        <f t="shared" si="9"/>
        <v>6</v>
      </c>
      <c r="V34" s="33">
        <f t="shared" si="3"/>
        <v>14</v>
      </c>
      <c r="W34" s="33">
        <f t="shared" si="4"/>
        <v>22</v>
      </c>
      <c r="X34" s="33"/>
      <c r="Y34" s="33">
        <f t="shared" si="5"/>
        <v>30</v>
      </c>
      <c r="Z34" s="33">
        <f t="shared" si="10"/>
        <v>30</v>
      </c>
      <c r="AA34" s="33">
        <f t="shared" si="10"/>
        <v>6</v>
      </c>
      <c r="AB34" s="33">
        <f t="shared" si="10"/>
        <v>14</v>
      </c>
      <c r="AC34" s="33">
        <f t="shared" si="10"/>
        <v>22</v>
      </c>
      <c r="AE34" s="33">
        <f t="shared" si="11"/>
        <v>8</v>
      </c>
    </row>
    <row r="35" spans="7:31" x14ac:dyDescent="0.25">
      <c r="G35" s="34">
        <v>0</v>
      </c>
      <c r="H35" s="34">
        <v>31</v>
      </c>
      <c r="I35" s="37">
        <v>31</v>
      </c>
      <c r="J35" s="33">
        <v>7</v>
      </c>
      <c r="M35" s="33">
        <f t="shared" si="7"/>
        <v>0</v>
      </c>
      <c r="N35" s="33">
        <f t="shared" si="0"/>
        <v>31</v>
      </c>
      <c r="P35" s="33" t="b">
        <f t="shared" si="1"/>
        <v>1</v>
      </c>
      <c r="Q35" s="33" t="b">
        <f t="shared" si="2"/>
        <v>1</v>
      </c>
      <c r="T35" s="37">
        <f t="shared" si="8"/>
        <v>31</v>
      </c>
      <c r="U35" s="33">
        <f t="shared" si="9"/>
        <v>7</v>
      </c>
      <c r="V35" s="33">
        <f t="shared" si="3"/>
        <v>15</v>
      </c>
      <c r="W35" s="33">
        <f t="shared" si="4"/>
        <v>23</v>
      </c>
      <c r="X35" s="33"/>
      <c r="Y35" s="33">
        <f t="shared" si="5"/>
        <v>31</v>
      </c>
      <c r="Z35" s="33">
        <f t="shared" si="10"/>
        <v>31</v>
      </c>
      <c r="AA35" s="33">
        <f t="shared" si="10"/>
        <v>7</v>
      </c>
      <c r="AB35" s="33">
        <f t="shared" si="10"/>
        <v>15</v>
      </c>
      <c r="AC35" s="33">
        <f t="shared" si="10"/>
        <v>23</v>
      </c>
      <c r="AE35" s="33">
        <f t="shared" si="11"/>
        <v>8</v>
      </c>
    </row>
    <row r="36" spans="7:31" x14ac:dyDescent="0.25">
      <c r="G36" s="34">
        <v>1</v>
      </c>
      <c r="H36" s="34">
        <v>32</v>
      </c>
      <c r="I36" s="37">
        <v>55</v>
      </c>
      <c r="J36" s="33">
        <v>49</v>
      </c>
      <c r="M36" s="33">
        <f t="shared" si="7"/>
        <v>32</v>
      </c>
      <c r="N36" s="33">
        <f t="shared" ref="N36:N67" si="12">IF(H36&lt;32,H36,IF(H36&lt;56,H36-32,IF(H36&lt;72,H36-56,IF(H36&lt;84,H36-72,IF(H36&lt;92,H36-84,0)))))</f>
        <v>0</v>
      </c>
      <c r="P36" s="33" t="b">
        <f t="shared" ref="P36:P67" si="13">EXACT(T36,I36)</f>
        <v>1</v>
      </c>
      <c r="Q36" s="33" t="b">
        <f t="shared" ref="Q36:Q67" si="14">EXACT(U36,J36)</f>
        <v>0</v>
      </c>
      <c r="T36" s="37">
        <f t="shared" si="8"/>
        <v>55</v>
      </c>
      <c r="U36" s="33">
        <f t="shared" si="9"/>
        <v>37</v>
      </c>
      <c r="V36" s="33">
        <f t="shared" si="3"/>
        <v>43</v>
      </c>
      <c r="W36" s="33">
        <f t="shared" si="4"/>
        <v>49</v>
      </c>
      <c r="X36" s="33"/>
      <c r="Y36" s="33">
        <f t="shared" ref="Y36:Y67" si="15">IF(VLOOKUP(G36,myLookup,direc_per_ring,FALSE)&gt;0,N36,VLOOKUP(G36,myLookup,leds_per_ring,FALSE)-N36-1)</f>
        <v>23</v>
      </c>
      <c r="Z36" s="33">
        <f t="shared" si="10"/>
        <v>23</v>
      </c>
      <c r="AA36" s="33">
        <f t="shared" si="10"/>
        <v>5</v>
      </c>
      <c r="AB36" s="33">
        <f t="shared" si="10"/>
        <v>11</v>
      </c>
      <c r="AC36" s="33">
        <f t="shared" si="10"/>
        <v>17</v>
      </c>
      <c r="AE36" s="33">
        <f t="shared" si="11"/>
        <v>6</v>
      </c>
    </row>
    <row r="37" spans="7:31" x14ac:dyDescent="0.25">
      <c r="G37" s="34">
        <v>1</v>
      </c>
      <c r="H37" s="34">
        <v>33</v>
      </c>
      <c r="I37" s="37">
        <v>54</v>
      </c>
      <c r="J37" s="33">
        <v>48</v>
      </c>
      <c r="M37" s="33">
        <f t="shared" si="7"/>
        <v>32</v>
      </c>
      <c r="N37" s="33">
        <f t="shared" si="12"/>
        <v>1</v>
      </c>
      <c r="P37" s="33" t="b">
        <f t="shared" si="13"/>
        <v>1</v>
      </c>
      <c r="Q37" s="33" t="b">
        <f t="shared" si="14"/>
        <v>0</v>
      </c>
      <c r="T37" s="37">
        <f t="shared" si="8"/>
        <v>54</v>
      </c>
      <c r="U37" s="33">
        <f t="shared" si="9"/>
        <v>36</v>
      </c>
      <c r="V37" s="33">
        <f t="shared" si="3"/>
        <v>42</v>
      </c>
      <c r="W37" s="33">
        <f t="shared" si="4"/>
        <v>48</v>
      </c>
      <c r="X37" s="33"/>
      <c r="Y37" s="33">
        <f t="shared" si="15"/>
        <v>22</v>
      </c>
      <c r="Z37" s="33">
        <f t="shared" si="10"/>
        <v>22</v>
      </c>
      <c r="AA37" s="33">
        <f t="shared" si="10"/>
        <v>4</v>
      </c>
      <c r="AB37" s="33">
        <f t="shared" si="10"/>
        <v>10</v>
      </c>
      <c r="AC37" s="33">
        <f t="shared" si="10"/>
        <v>16</v>
      </c>
      <c r="AE37" s="33">
        <f t="shared" si="11"/>
        <v>6</v>
      </c>
    </row>
    <row r="38" spans="7:31" x14ac:dyDescent="0.25">
      <c r="G38" s="34">
        <v>1</v>
      </c>
      <c r="H38" s="34">
        <v>34</v>
      </c>
      <c r="I38" s="37">
        <v>53</v>
      </c>
      <c r="J38" s="33">
        <v>47</v>
      </c>
      <c r="M38" s="33">
        <f t="shared" si="7"/>
        <v>32</v>
      </c>
      <c r="N38" s="33">
        <f t="shared" si="12"/>
        <v>2</v>
      </c>
      <c r="P38" s="33" t="b">
        <f t="shared" si="13"/>
        <v>1</v>
      </c>
      <c r="Q38" s="33" t="b">
        <f t="shared" si="14"/>
        <v>0</v>
      </c>
      <c r="T38" s="37">
        <f t="shared" si="8"/>
        <v>53</v>
      </c>
      <c r="U38" s="33">
        <f t="shared" si="9"/>
        <v>35</v>
      </c>
      <c r="V38" s="33">
        <f t="shared" si="3"/>
        <v>41</v>
      </c>
      <c r="W38" s="33">
        <f t="shared" si="4"/>
        <v>47</v>
      </c>
      <c r="X38" s="33"/>
      <c r="Y38" s="33">
        <f t="shared" si="15"/>
        <v>21</v>
      </c>
      <c r="Z38" s="33">
        <f t="shared" si="10"/>
        <v>21</v>
      </c>
      <c r="AA38" s="33">
        <f t="shared" si="10"/>
        <v>3</v>
      </c>
      <c r="AB38" s="33">
        <f t="shared" si="10"/>
        <v>9</v>
      </c>
      <c r="AC38" s="33">
        <f t="shared" si="10"/>
        <v>15</v>
      </c>
      <c r="AE38" s="33">
        <f t="shared" si="11"/>
        <v>6</v>
      </c>
    </row>
    <row r="39" spans="7:31" x14ac:dyDescent="0.25">
      <c r="G39" s="34">
        <v>1</v>
      </c>
      <c r="H39" s="34">
        <v>35</v>
      </c>
      <c r="I39" s="37">
        <v>52</v>
      </c>
      <c r="J39" s="33">
        <v>46</v>
      </c>
      <c r="M39" s="33">
        <f t="shared" si="7"/>
        <v>32</v>
      </c>
      <c r="N39" s="33">
        <f t="shared" si="12"/>
        <v>3</v>
      </c>
      <c r="P39" s="33" t="b">
        <f t="shared" si="13"/>
        <v>1</v>
      </c>
      <c r="Q39" s="33" t="b">
        <f t="shared" si="14"/>
        <v>0</v>
      </c>
      <c r="T39" s="37">
        <f t="shared" si="8"/>
        <v>52</v>
      </c>
      <c r="U39" s="33">
        <f t="shared" si="9"/>
        <v>34</v>
      </c>
      <c r="V39" s="33">
        <f t="shared" si="3"/>
        <v>40</v>
      </c>
      <c r="W39" s="33">
        <f t="shared" si="4"/>
        <v>46</v>
      </c>
      <c r="X39" s="33"/>
      <c r="Y39" s="33">
        <f t="shared" si="15"/>
        <v>20</v>
      </c>
      <c r="Z39" s="33">
        <f t="shared" si="10"/>
        <v>20</v>
      </c>
      <c r="AA39" s="33">
        <f t="shared" si="10"/>
        <v>2</v>
      </c>
      <c r="AB39" s="33">
        <f t="shared" si="10"/>
        <v>8</v>
      </c>
      <c r="AC39" s="33">
        <f t="shared" si="10"/>
        <v>14</v>
      </c>
      <c r="AE39" s="33">
        <f t="shared" si="11"/>
        <v>6</v>
      </c>
    </row>
    <row r="40" spans="7:31" x14ac:dyDescent="0.25">
      <c r="G40" s="34">
        <v>1</v>
      </c>
      <c r="H40" s="34">
        <v>36</v>
      </c>
      <c r="I40" s="37">
        <v>51</v>
      </c>
      <c r="J40" s="33">
        <v>45</v>
      </c>
      <c r="M40" s="33">
        <f t="shared" si="7"/>
        <v>32</v>
      </c>
      <c r="N40" s="33">
        <f t="shared" si="12"/>
        <v>4</v>
      </c>
      <c r="P40" s="33" t="b">
        <f t="shared" si="13"/>
        <v>1</v>
      </c>
      <c r="Q40" s="33" t="b">
        <f t="shared" si="14"/>
        <v>0</v>
      </c>
      <c r="T40" s="37">
        <f t="shared" si="8"/>
        <v>51</v>
      </c>
      <c r="U40" s="33">
        <f t="shared" si="9"/>
        <v>33</v>
      </c>
      <c r="V40" s="33">
        <f t="shared" si="3"/>
        <v>39</v>
      </c>
      <c r="W40" s="33">
        <f t="shared" si="4"/>
        <v>45</v>
      </c>
      <c r="X40" s="33"/>
      <c r="Y40" s="33">
        <f t="shared" si="15"/>
        <v>19</v>
      </c>
      <c r="Z40" s="33">
        <f t="shared" si="10"/>
        <v>19</v>
      </c>
      <c r="AA40" s="33">
        <f t="shared" si="10"/>
        <v>1</v>
      </c>
      <c r="AB40" s="33">
        <f t="shared" si="10"/>
        <v>7</v>
      </c>
      <c r="AC40" s="33">
        <f t="shared" si="10"/>
        <v>13</v>
      </c>
      <c r="AE40" s="33">
        <f t="shared" si="11"/>
        <v>6</v>
      </c>
    </row>
    <row r="41" spans="7:31" x14ac:dyDescent="0.25">
      <c r="G41" s="34">
        <v>1</v>
      </c>
      <c r="H41" s="34">
        <v>37</v>
      </c>
      <c r="I41" s="37">
        <v>50</v>
      </c>
      <c r="J41" s="33">
        <v>44</v>
      </c>
      <c r="M41" s="33">
        <f t="shared" si="7"/>
        <v>32</v>
      </c>
      <c r="N41" s="33">
        <f t="shared" si="12"/>
        <v>5</v>
      </c>
      <c r="P41" s="33" t="b">
        <f t="shared" si="13"/>
        <v>1</v>
      </c>
      <c r="Q41" s="33" t="b">
        <f t="shared" si="14"/>
        <v>0</v>
      </c>
      <c r="T41" s="37">
        <f t="shared" si="8"/>
        <v>50</v>
      </c>
      <c r="U41" s="33">
        <f t="shared" si="9"/>
        <v>32</v>
      </c>
      <c r="V41" s="33">
        <f t="shared" si="3"/>
        <v>38</v>
      </c>
      <c r="W41" s="33">
        <f t="shared" si="4"/>
        <v>44</v>
      </c>
      <c r="X41" s="33"/>
      <c r="Y41" s="33">
        <f t="shared" si="15"/>
        <v>18</v>
      </c>
      <c r="Z41" s="33">
        <f t="shared" si="10"/>
        <v>18</v>
      </c>
      <c r="AA41" s="33">
        <f t="shared" si="10"/>
        <v>0</v>
      </c>
      <c r="AB41" s="33">
        <f t="shared" si="10"/>
        <v>6</v>
      </c>
      <c r="AC41" s="33">
        <f t="shared" si="10"/>
        <v>12</v>
      </c>
    </row>
    <row r="42" spans="7:31" x14ac:dyDescent="0.25">
      <c r="G42" s="34">
        <v>1</v>
      </c>
      <c r="H42" s="34">
        <v>38</v>
      </c>
      <c r="I42" s="37">
        <v>49</v>
      </c>
      <c r="J42" s="33">
        <v>43</v>
      </c>
      <c r="M42" s="33">
        <f t="shared" si="7"/>
        <v>32</v>
      </c>
      <c r="N42" s="33">
        <f t="shared" si="12"/>
        <v>6</v>
      </c>
      <c r="P42" s="33" t="b">
        <f t="shared" si="13"/>
        <v>1</v>
      </c>
      <c r="Q42" s="33" t="b">
        <f t="shared" si="14"/>
        <v>0</v>
      </c>
      <c r="T42" s="37">
        <f t="shared" si="8"/>
        <v>49</v>
      </c>
      <c r="U42" s="33">
        <f t="shared" si="9"/>
        <v>55</v>
      </c>
      <c r="V42" s="33">
        <f t="shared" si="3"/>
        <v>37</v>
      </c>
      <c r="W42" s="33">
        <f t="shared" si="4"/>
        <v>43</v>
      </c>
      <c r="X42" s="33"/>
      <c r="Y42" s="33">
        <f t="shared" si="15"/>
        <v>17</v>
      </c>
      <c r="Z42" s="33">
        <f t="shared" si="10"/>
        <v>17</v>
      </c>
      <c r="AA42" s="33">
        <f t="shared" si="10"/>
        <v>23</v>
      </c>
      <c r="AB42" s="33">
        <f t="shared" si="10"/>
        <v>5</v>
      </c>
      <c r="AC42" s="33">
        <f t="shared" si="10"/>
        <v>11</v>
      </c>
    </row>
    <row r="43" spans="7:31" x14ac:dyDescent="0.25">
      <c r="G43" s="34">
        <v>1</v>
      </c>
      <c r="H43" s="34">
        <v>39</v>
      </c>
      <c r="I43" s="37">
        <v>48</v>
      </c>
      <c r="J43" s="33">
        <v>42</v>
      </c>
      <c r="M43" s="33">
        <f t="shared" si="7"/>
        <v>32</v>
      </c>
      <c r="N43" s="33">
        <f t="shared" si="12"/>
        <v>7</v>
      </c>
      <c r="P43" s="33" t="b">
        <f t="shared" si="13"/>
        <v>1</v>
      </c>
      <c r="Q43" s="33" t="b">
        <f t="shared" si="14"/>
        <v>0</v>
      </c>
      <c r="T43" s="37">
        <f t="shared" si="8"/>
        <v>48</v>
      </c>
      <c r="U43" s="33">
        <f t="shared" si="9"/>
        <v>54</v>
      </c>
      <c r="V43" s="33">
        <f t="shared" si="3"/>
        <v>36</v>
      </c>
      <c r="W43" s="33">
        <f t="shared" si="4"/>
        <v>42</v>
      </c>
      <c r="X43" s="33"/>
      <c r="Y43" s="33">
        <f t="shared" si="15"/>
        <v>16</v>
      </c>
      <c r="Z43" s="33">
        <f t="shared" si="10"/>
        <v>16</v>
      </c>
      <c r="AA43" s="33">
        <f t="shared" si="10"/>
        <v>22</v>
      </c>
      <c r="AB43" s="33">
        <f t="shared" si="10"/>
        <v>4</v>
      </c>
      <c r="AC43" s="33">
        <f t="shared" si="10"/>
        <v>10</v>
      </c>
    </row>
    <row r="44" spans="7:31" x14ac:dyDescent="0.25">
      <c r="G44" s="34">
        <v>1</v>
      </c>
      <c r="H44" s="34">
        <v>40</v>
      </c>
      <c r="I44" s="37">
        <v>47</v>
      </c>
      <c r="J44" s="33">
        <v>41</v>
      </c>
      <c r="M44" s="33">
        <f t="shared" si="7"/>
        <v>32</v>
      </c>
      <c r="N44" s="33">
        <f t="shared" si="12"/>
        <v>8</v>
      </c>
      <c r="P44" s="33" t="b">
        <f t="shared" si="13"/>
        <v>1</v>
      </c>
      <c r="Q44" s="33" t="b">
        <f t="shared" si="14"/>
        <v>0</v>
      </c>
      <c r="T44" s="37">
        <f t="shared" si="8"/>
        <v>47</v>
      </c>
      <c r="U44" s="33">
        <f t="shared" si="9"/>
        <v>53</v>
      </c>
      <c r="V44" s="33">
        <f t="shared" si="3"/>
        <v>35</v>
      </c>
      <c r="W44" s="33">
        <f t="shared" si="4"/>
        <v>41</v>
      </c>
      <c r="X44" s="33"/>
      <c r="Y44" s="33">
        <f t="shared" si="15"/>
        <v>15</v>
      </c>
      <c r="Z44" s="33">
        <f t="shared" ref="Z44:AC63" si="16">MOD($Y44+VLOOKUP(Z$1,myLookup,offset_qrtrs_per_circle,FALSE)*VLOOKUP($G44,myLookup,leds_per_ring_qrtr,FALSE),VLOOKUP($G44,myLookup,leds_per_ring,FALSE))</f>
        <v>15</v>
      </c>
      <c r="AA44" s="33">
        <f t="shared" si="16"/>
        <v>21</v>
      </c>
      <c r="AB44" s="33">
        <f t="shared" si="16"/>
        <v>3</v>
      </c>
      <c r="AC44" s="33">
        <f t="shared" si="16"/>
        <v>9</v>
      </c>
    </row>
    <row r="45" spans="7:31" x14ac:dyDescent="0.25">
      <c r="G45" s="34">
        <v>1</v>
      </c>
      <c r="H45" s="34">
        <v>41</v>
      </c>
      <c r="I45" s="37">
        <v>46</v>
      </c>
      <c r="J45" s="33">
        <v>40</v>
      </c>
      <c r="M45" s="33">
        <f t="shared" si="7"/>
        <v>32</v>
      </c>
      <c r="N45" s="33">
        <f t="shared" si="12"/>
        <v>9</v>
      </c>
      <c r="P45" s="33" t="b">
        <f t="shared" si="13"/>
        <v>1</v>
      </c>
      <c r="Q45" s="33" t="b">
        <f t="shared" si="14"/>
        <v>0</v>
      </c>
      <c r="T45" s="37">
        <f t="shared" si="8"/>
        <v>46</v>
      </c>
      <c r="U45" s="33">
        <f t="shared" si="9"/>
        <v>52</v>
      </c>
      <c r="V45" s="33">
        <f t="shared" si="3"/>
        <v>34</v>
      </c>
      <c r="W45" s="33">
        <f t="shared" si="4"/>
        <v>40</v>
      </c>
      <c r="X45" s="33"/>
      <c r="Y45" s="33">
        <f t="shared" si="15"/>
        <v>14</v>
      </c>
      <c r="Z45" s="33">
        <f t="shared" si="16"/>
        <v>14</v>
      </c>
      <c r="AA45" s="33">
        <f t="shared" si="16"/>
        <v>20</v>
      </c>
      <c r="AB45" s="33">
        <f t="shared" si="16"/>
        <v>2</v>
      </c>
      <c r="AC45" s="33">
        <f t="shared" si="16"/>
        <v>8</v>
      </c>
    </row>
    <row r="46" spans="7:31" x14ac:dyDescent="0.25">
      <c r="G46" s="34">
        <v>1</v>
      </c>
      <c r="H46" s="34">
        <v>42</v>
      </c>
      <c r="I46" s="37">
        <v>45</v>
      </c>
      <c r="J46" s="33">
        <v>39</v>
      </c>
      <c r="M46" s="33">
        <f t="shared" si="7"/>
        <v>32</v>
      </c>
      <c r="N46" s="33">
        <f t="shared" si="12"/>
        <v>10</v>
      </c>
      <c r="P46" s="33" t="b">
        <f t="shared" si="13"/>
        <v>1</v>
      </c>
      <c r="Q46" s="33" t="b">
        <f t="shared" si="14"/>
        <v>0</v>
      </c>
      <c r="T46" s="37">
        <f t="shared" si="8"/>
        <v>45</v>
      </c>
      <c r="U46" s="33">
        <f t="shared" si="9"/>
        <v>51</v>
      </c>
      <c r="V46" s="33">
        <f t="shared" si="3"/>
        <v>33</v>
      </c>
      <c r="W46" s="33">
        <f t="shared" si="4"/>
        <v>39</v>
      </c>
      <c r="X46" s="33"/>
      <c r="Y46" s="33">
        <f t="shared" si="15"/>
        <v>13</v>
      </c>
      <c r="Z46" s="33">
        <f t="shared" si="16"/>
        <v>13</v>
      </c>
      <c r="AA46" s="33">
        <f t="shared" si="16"/>
        <v>19</v>
      </c>
      <c r="AB46" s="33">
        <f t="shared" si="16"/>
        <v>1</v>
      </c>
      <c r="AC46" s="33">
        <f t="shared" si="16"/>
        <v>7</v>
      </c>
    </row>
    <row r="47" spans="7:31" x14ac:dyDescent="0.25">
      <c r="G47" s="34">
        <v>1</v>
      </c>
      <c r="H47" s="34">
        <v>43</v>
      </c>
      <c r="I47" s="37">
        <v>44</v>
      </c>
      <c r="J47" s="33">
        <v>38</v>
      </c>
      <c r="M47" s="33">
        <f t="shared" si="7"/>
        <v>32</v>
      </c>
      <c r="N47" s="33">
        <f t="shared" si="12"/>
        <v>11</v>
      </c>
      <c r="P47" s="33" t="b">
        <f t="shared" si="13"/>
        <v>1</v>
      </c>
      <c r="Q47" s="33" t="b">
        <f t="shared" si="14"/>
        <v>0</v>
      </c>
      <c r="T47" s="37">
        <f t="shared" si="8"/>
        <v>44</v>
      </c>
      <c r="U47" s="33">
        <f t="shared" si="9"/>
        <v>50</v>
      </c>
      <c r="V47" s="33">
        <f t="shared" si="3"/>
        <v>32</v>
      </c>
      <c r="W47" s="33">
        <f t="shared" si="4"/>
        <v>38</v>
      </c>
      <c r="X47" s="33"/>
      <c r="Y47" s="33">
        <f t="shared" si="15"/>
        <v>12</v>
      </c>
      <c r="Z47" s="33">
        <f t="shared" si="16"/>
        <v>12</v>
      </c>
      <c r="AA47" s="33">
        <f t="shared" si="16"/>
        <v>18</v>
      </c>
      <c r="AB47" s="33">
        <f t="shared" si="16"/>
        <v>0</v>
      </c>
      <c r="AC47" s="33">
        <f t="shared" si="16"/>
        <v>6</v>
      </c>
    </row>
    <row r="48" spans="7:31" x14ac:dyDescent="0.25">
      <c r="G48" s="34">
        <v>1</v>
      </c>
      <c r="H48" s="34">
        <v>44</v>
      </c>
      <c r="I48" s="37">
        <v>43</v>
      </c>
      <c r="J48" s="33">
        <v>37</v>
      </c>
      <c r="M48" s="33">
        <f t="shared" si="7"/>
        <v>32</v>
      </c>
      <c r="N48" s="33">
        <f t="shared" si="12"/>
        <v>12</v>
      </c>
      <c r="P48" s="33" t="b">
        <f t="shared" si="13"/>
        <v>1</v>
      </c>
      <c r="Q48" s="33" t="b">
        <f t="shared" si="14"/>
        <v>0</v>
      </c>
      <c r="T48" s="37">
        <f t="shared" si="8"/>
        <v>43</v>
      </c>
      <c r="U48" s="33">
        <f t="shared" si="9"/>
        <v>49</v>
      </c>
      <c r="V48" s="33">
        <f t="shared" si="3"/>
        <v>55</v>
      </c>
      <c r="W48" s="33">
        <f t="shared" si="4"/>
        <v>37</v>
      </c>
      <c r="X48" s="33"/>
      <c r="Y48" s="33">
        <f t="shared" si="15"/>
        <v>11</v>
      </c>
      <c r="Z48" s="33">
        <f t="shared" si="16"/>
        <v>11</v>
      </c>
      <c r="AA48" s="33">
        <f t="shared" si="16"/>
        <v>17</v>
      </c>
      <c r="AB48" s="33">
        <f t="shared" si="16"/>
        <v>23</v>
      </c>
      <c r="AC48" s="33">
        <f t="shared" si="16"/>
        <v>5</v>
      </c>
    </row>
    <row r="49" spans="7:29" x14ac:dyDescent="0.25">
      <c r="G49" s="34">
        <v>1</v>
      </c>
      <c r="H49" s="34">
        <v>45</v>
      </c>
      <c r="I49" s="37">
        <v>42</v>
      </c>
      <c r="J49" s="33">
        <v>36</v>
      </c>
      <c r="M49" s="33">
        <f t="shared" si="7"/>
        <v>32</v>
      </c>
      <c r="N49" s="33">
        <f t="shared" si="12"/>
        <v>13</v>
      </c>
      <c r="P49" s="33" t="b">
        <f t="shared" si="13"/>
        <v>1</v>
      </c>
      <c r="Q49" s="33" t="b">
        <f t="shared" si="14"/>
        <v>0</v>
      </c>
      <c r="T49" s="37">
        <f t="shared" si="8"/>
        <v>42</v>
      </c>
      <c r="U49" s="33">
        <f t="shared" si="9"/>
        <v>48</v>
      </c>
      <c r="V49" s="33">
        <f t="shared" si="3"/>
        <v>54</v>
      </c>
      <c r="W49" s="33">
        <f t="shared" si="4"/>
        <v>36</v>
      </c>
      <c r="X49" s="33"/>
      <c r="Y49" s="33">
        <f t="shared" si="15"/>
        <v>10</v>
      </c>
      <c r="Z49" s="33">
        <f t="shared" si="16"/>
        <v>10</v>
      </c>
      <c r="AA49" s="33">
        <f t="shared" si="16"/>
        <v>16</v>
      </c>
      <c r="AB49" s="33">
        <f t="shared" si="16"/>
        <v>22</v>
      </c>
      <c r="AC49" s="33">
        <f t="shared" si="16"/>
        <v>4</v>
      </c>
    </row>
    <row r="50" spans="7:29" x14ac:dyDescent="0.25">
      <c r="G50" s="34">
        <v>1</v>
      </c>
      <c r="H50" s="34">
        <v>46</v>
      </c>
      <c r="I50" s="37">
        <v>41</v>
      </c>
      <c r="J50" s="33">
        <v>35</v>
      </c>
      <c r="M50" s="33">
        <f t="shared" si="7"/>
        <v>32</v>
      </c>
      <c r="N50" s="33">
        <f t="shared" si="12"/>
        <v>14</v>
      </c>
      <c r="P50" s="33" t="b">
        <f t="shared" si="13"/>
        <v>1</v>
      </c>
      <c r="Q50" s="33" t="b">
        <f t="shared" si="14"/>
        <v>0</v>
      </c>
      <c r="T50" s="37">
        <f t="shared" si="8"/>
        <v>41</v>
      </c>
      <c r="U50" s="33">
        <f t="shared" si="9"/>
        <v>47</v>
      </c>
      <c r="V50" s="33">
        <f t="shared" si="3"/>
        <v>53</v>
      </c>
      <c r="W50" s="33">
        <f t="shared" si="4"/>
        <v>35</v>
      </c>
      <c r="X50" s="33"/>
      <c r="Y50" s="33">
        <f t="shared" si="15"/>
        <v>9</v>
      </c>
      <c r="Z50" s="33">
        <f t="shared" si="16"/>
        <v>9</v>
      </c>
      <c r="AA50" s="33">
        <f t="shared" si="16"/>
        <v>15</v>
      </c>
      <c r="AB50" s="33">
        <f t="shared" si="16"/>
        <v>21</v>
      </c>
      <c r="AC50" s="33">
        <f t="shared" si="16"/>
        <v>3</v>
      </c>
    </row>
    <row r="51" spans="7:29" x14ac:dyDescent="0.25">
      <c r="G51" s="34">
        <v>1</v>
      </c>
      <c r="H51" s="34">
        <v>47</v>
      </c>
      <c r="I51" s="37">
        <v>40</v>
      </c>
      <c r="J51" s="33">
        <v>34</v>
      </c>
      <c r="M51" s="33">
        <f t="shared" si="7"/>
        <v>32</v>
      </c>
      <c r="N51" s="33">
        <f t="shared" si="12"/>
        <v>15</v>
      </c>
      <c r="P51" s="33" t="b">
        <f t="shared" si="13"/>
        <v>1</v>
      </c>
      <c r="Q51" s="33" t="b">
        <f t="shared" si="14"/>
        <v>0</v>
      </c>
      <c r="T51" s="37">
        <f t="shared" si="8"/>
        <v>40</v>
      </c>
      <c r="U51" s="33">
        <f t="shared" si="9"/>
        <v>46</v>
      </c>
      <c r="V51" s="33">
        <f t="shared" si="3"/>
        <v>52</v>
      </c>
      <c r="W51" s="33">
        <f t="shared" si="4"/>
        <v>34</v>
      </c>
      <c r="X51" s="33"/>
      <c r="Y51" s="33">
        <f t="shared" si="15"/>
        <v>8</v>
      </c>
      <c r="Z51" s="33">
        <f t="shared" si="16"/>
        <v>8</v>
      </c>
      <c r="AA51" s="33">
        <f t="shared" si="16"/>
        <v>14</v>
      </c>
      <c r="AB51" s="33">
        <f t="shared" si="16"/>
        <v>20</v>
      </c>
      <c r="AC51" s="33">
        <f t="shared" si="16"/>
        <v>2</v>
      </c>
    </row>
    <row r="52" spans="7:29" x14ac:dyDescent="0.25">
      <c r="G52" s="34">
        <v>1</v>
      </c>
      <c r="H52" s="34">
        <v>48</v>
      </c>
      <c r="I52" s="37">
        <v>39</v>
      </c>
      <c r="J52" s="33">
        <v>33</v>
      </c>
      <c r="M52" s="33">
        <f t="shared" si="7"/>
        <v>32</v>
      </c>
      <c r="N52" s="33">
        <f t="shared" si="12"/>
        <v>16</v>
      </c>
      <c r="P52" s="33" t="b">
        <f t="shared" si="13"/>
        <v>1</v>
      </c>
      <c r="Q52" s="33" t="b">
        <f t="shared" si="14"/>
        <v>0</v>
      </c>
      <c r="T52" s="37">
        <f t="shared" si="8"/>
        <v>39</v>
      </c>
      <c r="U52" s="33">
        <f t="shared" si="9"/>
        <v>45</v>
      </c>
      <c r="V52" s="33">
        <f t="shared" si="3"/>
        <v>51</v>
      </c>
      <c r="W52" s="33">
        <f t="shared" si="4"/>
        <v>33</v>
      </c>
      <c r="X52" s="33"/>
      <c r="Y52" s="33">
        <f t="shared" si="15"/>
        <v>7</v>
      </c>
      <c r="Z52" s="33">
        <f t="shared" si="16"/>
        <v>7</v>
      </c>
      <c r="AA52" s="33">
        <f t="shared" si="16"/>
        <v>13</v>
      </c>
      <c r="AB52" s="33">
        <f t="shared" si="16"/>
        <v>19</v>
      </c>
      <c r="AC52" s="33">
        <f t="shared" si="16"/>
        <v>1</v>
      </c>
    </row>
    <row r="53" spans="7:29" x14ac:dyDescent="0.25">
      <c r="G53" s="34">
        <v>1</v>
      </c>
      <c r="H53" s="34">
        <v>49</v>
      </c>
      <c r="I53" s="37">
        <v>38</v>
      </c>
      <c r="J53" s="33">
        <v>32</v>
      </c>
      <c r="M53" s="33">
        <f t="shared" si="7"/>
        <v>32</v>
      </c>
      <c r="N53" s="33">
        <f t="shared" si="12"/>
        <v>17</v>
      </c>
      <c r="P53" s="33" t="b">
        <f t="shared" si="13"/>
        <v>1</v>
      </c>
      <c r="Q53" s="33" t="b">
        <f t="shared" si="14"/>
        <v>0</v>
      </c>
      <c r="T53" s="37">
        <f t="shared" si="8"/>
        <v>38</v>
      </c>
      <c r="U53" s="33">
        <f t="shared" si="9"/>
        <v>44</v>
      </c>
      <c r="V53" s="33">
        <f t="shared" si="3"/>
        <v>50</v>
      </c>
      <c r="W53" s="33">
        <f t="shared" si="4"/>
        <v>32</v>
      </c>
      <c r="X53" s="33"/>
      <c r="Y53" s="33">
        <f t="shared" si="15"/>
        <v>6</v>
      </c>
      <c r="Z53" s="33">
        <f t="shared" si="16"/>
        <v>6</v>
      </c>
      <c r="AA53" s="33">
        <f t="shared" si="16"/>
        <v>12</v>
      </c>
      <c r="AB53" s="33">
        <f t="shared" si="16"/>
        <v>18</v>
      </c>
      <c r="AC53" s="33">
        <f t="shared" si="16"/>
        <v>0</v>
      </c>
    </row>
    <row r="54" spans="7:29" x14ac:dyDescent="0.25">
      <c r="G54" s="34">
        <v>1</v>
      </c>
      <c r="H54" s="34">
        <v>50</v>
      </c>
      <c r="I54" s="37">
        <v>37</v>
      </c>
      <c r="J54" s="33">
        <v>55</v>
      </c>
      <c r="M54" s="33">
        <f t="shared" si="7"/>
        <v>32</v>
      </c>
      <c r="N54" s="33">
        <f t="shared" si="12"/>
        <v>18</v>
      </c>
      <c r="P54" s="33" t="b">
        <f t="shared" si="13"/>
        <v>1</v>
      </c>
      <c r="Q54" s="33" t="b">
        <f t="shared" si="14"/>
        <v>0</v>
      </c>
      <c r="T54" s="37">
        <f t="shared" si="8"/>
        <v>37</v>
      </c>
      <c r="U54" s="33">
        <f t="shared" si="9"/>
        <v>43</v>
      </c>
      <c r="V54" s="33">
        <f t="shared" si="3"/>
        <v>49</v>
      </c>
      <c r="W54" s="33">
        <f t="shared" si="4"/>
        <v>55</v>
      </c>
      <c r="X54" s="33"/>
      <c r="Y54" s="33">
        <f t="shared" si="15"/>
        <v>5</v>
      </c>
      <c r="Z54" s="33">
        <f t="shared" si="16"/>
        <v>5</v>
      </c>
      <c r="AA54" s="33">
        <f t="shared" si="16"/>
        <v>11</v>
      </c>
      <c r="AB54" s="33">
        <f t="shared" si="16"/>
        <v>17</v>
      </c>
      <c r="AC54" s="33">
        <f t="shared" si="16"/>
        <v>23</v>
      </c>
    </row>
    <row r="55" spans="7:29" x14ac:dyDescent="0.25">
      <c r="G55" s="34">
        <v>1</v>
      </c>
      <c r="H55" s="34">
        <v>51</v>
      </c>
      <c r="I55" s="37">
        <v>36</v>
      </c>
      <c r="J55" s="33">
        <v>54</v>
      </c>
      <c r="M55" s="33">
        <f t="shared" si="7"/>
        <v>32</v>
      </c>
      <c r="N55" s="33">
        <f t="shared" si="12"/>
        <v>19</v>
      </c>
      <c r="P55" s="33" t="b">
        <f t="shared" si="13"/>
        <v>1</v>
      </c>
      <c r="Q55" s="33" t="b">
        <f t="shared" si="14"/>
        <v>0</v>
      </c>
      <c r="T55" s="37">
        <f t="shared" si="8"/>
        <v>36</v>
      </c>
      <c r="U55" s="33">
        <f t="shared" si="9"/>
        <v>42</v>
      </c>
      <c r="V55" s="33">
        <f t="shared" si="3"/>
        <v>48</v>
      </c>
      <c r="W55" s="33">
        <f t="shared" si="4"/>
        <v>54</v>
      </c>
      <c r="X55" s="33"/>
      <c r="Y55" s="33">
        <f t="shared" si="15"/>
        <v>4</v>
      </c>
      <c r="Z55" s="33">
        <f t="shared" si="16"/>
        <v>4</v>
      </c>
      <c r="AA55" s="33">
        <f t="shared" si="16"/>
        <v>10</v>
      </c>
      <c r="AB55" s="33">
        <f t="shared" si="16"/>
        <v>16</v>
      </c>
      <c r="AC55" s="33">
        <f t="shared" si="16"/>
        <v>22</v>
      </c>
    </row>
    <row r="56" spans="7:29" x14ac:dyDescent="0.25">
      <c r="G56" s="34">
        <v>1</v>
      </c>
      <c r="H56" s="34">
        <v>52</v>
      </c>
      <c r="I56" s="37">
        <v>35</v>
      </c>
      <c r="J56" s="33">
        <v>53</v>
      </c>
      <c r="M56" s="33">
        <f t="shared" si="7"/>
        <v>32</v>
      </c>
      <c r="N56" s="33">
        <f t="shared" si="12"/>
        <v>20</v>
      </c>
      <c r="P56" s="33" t="b">
        <f t="shared" si="13"/>
        <v>1</v>
      </c>
      <c r="Q56" s="33" t="b">
        <f t="shared" si="14"/>
        <v>0</v>
      </c>
      <c r="T56" s="37">
        <f t="shared" si="8"/>
        <v>35</v>
      </c>
      <c r="U56" s="33">
        <f t="shared" si="9"/>
        <v>41</v>
      </c>
      <c r="V56" s="33">
        <f t="shared" si="3"/>
        <v>47</v>
      </c>
      <c r="W56" s="33">
        <f t="shared" si="4"/>
        <v>53</v>
      </c>
      <c r="X56" s="33"/>
      <c r="Y56" s="33">
        <f t="shared" si="15"/>
        <v>3</v>
      </c>
      <c r="Z56" s="33">
        <f t="shared" si="16"/>
        <v>3</v>
      </c>
      <c r="AA56" s="33">
        <f t="shared" si="16"/>
        <v>9</v>
      </c>
      <c r="AB56" s="33">
        <f t="shared" si="16"/>
        <v>15</v>
      </c>
      <c r="AC56" s="33">
        <f t="shared" si="16"/>
        <v>21</v>
      </c>
    </row>
    <row r="57" spans="7:29" x14ac:dyDescent="0.25">
      <c r="G57" s="34">
        <v>1</v>
      </c>
      <c r="H57" s="34">
        <v>53</v>
      </c>
      <c r="I57" s="37">
        <v>34</v>
      </c>
      <c r="J57" s="33">
        <v>52</v>
      </c>
      <c r="M57" s="33">
        <f t="shared" si="7"/>
        <v>32</v>
      </c>
      <c r="N57" s="33">
        <f t="shared" si="12"/>
        <v>21</v>
      </c>
      <c r="P57" s="33" t="b">
        <f t="shared" si="13"/>
        <v>1</v>
      </c>
      <c r="Q57" s="33" t="b">
        <f t="shared" si="14"/>
        <v>0</v>
      </c>
      <c r="T57" s="37">
        <f t="shared" si="8"/>
        <v>34</v>
      </c>
      <c r="U57" s="33">
        <f t="shared" si="9"/>
        <v>40</v>
      </c>
      <c r="V57" s="33">
        <f t="shared" si="3"/>
        <v>46</v>
      </c>
      <c r="W57" s="33">
        <f t="shared" si="4"/>
        <v>52</v>
      </c>
      <c r="X57" s="33"/>
      <c r="Y57" s="33">
        <f t="shared" si="15"/>
        <v>2</v>
      </c>
      <c r="Z57" s="33">
        <f t="shared" si="16"/>
        <v>2</v>
      </c>
      <c r="AA57" s="33">
        <f t="shared" si="16"/>
        <v>8</v>
      </c>
      <c r="AB57" s="33">
        <f t="shared" si="16"/>
        <v>14</v>
      </c>
      <c r="AC57" s="33">
        <f t="shared" si="16"/>
        <v>20</v>
      </c>
    </row>
    <row r="58" spans="7:29" x14ac:dyDescent="0.25">
      <c r="G58" s="34">
        <v>1</v>
      </c>
      <c r="H58" s="34">
        <v>54</v>
      </c>
      <c r="I58" s="37">
        <v>33</v>
      </c>
      <c r="J58" s="33">
        <v>51</v>
      </c>
      <c r="M58" s="33">
        <f t="shared" si="7"/>
        <v>32</v>
      </c>
      <c r="N58" s="33">
        <f t="shared" si="12"/>
        <v>22</v>
      </c>
      <c r="P58" s="33" t="b">
        <f t="shared" si="13"/>
        <v>1</v>
      </c>
      <c r="Q58" s="33" t="b">
        <f t="shared" si="14"/>
        <v>0</v>
      </c>
      <c r="T58" s="37">
        <f t="shared" si="8"/>
        <v>33</v>
      </c>
      <c r="U58" s="33">
        <f t="shared" si="9"/>
        <v>39</v>
      </c>
      <c r="V58" s="33">
        <f t="shared" si="3"/>
        <v>45</v>
      </c>
      <c r="W58" s="33">
        <f t="shared" si="4"/>
        <v>51</v>
      </c>
      <c r="X58" s="33"/>
      <c r="Y58" s="33">
        <f t="shared" si="15"/>
        <v>1</v>
      </c>
      <c r="Z58" s="33">
        <f t="shared" si="16"/>
        <v>1</v>
      </c>
      <c r="AA58" s="33">
        <f t="shared" si="16"/>
        <v>7</v>
      </c>
      <c r="AB58" s="33">
        <f t="shared" si="16"/>
        <v>13</v>
      </c>
      <c r="AC58" s="33">
        <f t="shared" si="16"/>
        <v>19</v>
      </c>
    </row>
    <row r="59" spans="7:29" x14ac:dyDescent="0.25">
      <c r="G59" s="34">
        <v>1</v>
      </c>
      <c r="H59" s="34">
        <v>55</v>
      </c>
      <c r="I59" s="37">
        <v>32</v>
      </c>
      <c r="J59" s="33">
        <v>50</v>
      </c>
      <c r="M59" s="33">
        <f t="shared" si="7"/>
        <v>32</v>
      </c>
      <c r="N59" s="33">
        <f t="shared" si="12"/>
        <v>23</v>
      </c>
      <c r="P59" s="33" t="b">
        <f t="shared" si="13"/>
        <v>1</v>
      </c>
      <c r="Q59" s="33" t="b">
        <f t="shared" si="14"/>
        <v>0</v>
      </c>
      <c r="T59" s="37">
        <f t="shared" si="8"/>
        <v>32</v>
      </c>
      <c r="U59" s="33">
        <f t="shared" si="9"/>
        <v>38</v>
      </c>
      <c r="V59" s="33">
        <f t="shared" si="3"/>
        <v>44</v>
      </c>
      <c r="W59" s="33">
        <f t="shared" si="4"/>
        <v>50</v>
      </c>
      <c r="X59" s="33"/>
      <c r="Y59" s="33">
        <f t="shared" si="15"/>
        <v>0</v>
      </c>
      <c r="Z59" s="33">
        <f t="shared" si="16"/>
        <v>0</v>
      </c>
      <c r="AA59" s="33">
        <f t="shared" si="16"/>
        <v>6</v>
      </c>
      <c r="AB59" s="33">
        <f t="shared" si="16"/>
        <v>12</v>
      </c>
      <c r="AC59" s="33">
        <f t="shared" si="16"/>
        <v>18</v>
      </c>
    </row>
    <row r="60" spans="7:29" x14ac:dyDescent="0.25">
      <c r="G60" s="34">
        <v>2</v>
      </c>
      <c r="H60" s="34">
        <v>56</v>
      </c>
      <c r="I60" s="37">
        <v>56</v>
      </c>
      <c r="J60" s="33">
        <v>60</v>
      </c>
      <c r="M60" s="33">
        <f t="shared" si="7"/>
        <v>56</v>
      </c>
      <c r="N60" s="33">
        <f t="shared" si="12"/>
        <v>0</v>
      </c>
      <c r="P60" s="33" t="b">
        <f t="shared" si="13"/>
        <v>1</v>
      </c>
      <c r="Q60" s="33" t="b">
        <f t="shared" si="14"/>
        <v>1</v>
      </c>
      <c r="T60" s="37">
        <f t="shared" si="8"/>
        <v>56</v>
      </c>
      <c r="U60" s="33">
        <f t="shared" si="9"/>
        <v>60</v>
      </c>
      <c r="V60" s="33">
        <f t="shared" si="3"/>
        <v>64</v>
      </c>
      <c r="W60" s="33">
        <f t="shared" si="4"/>
        <v>68</v>
      </c>
      <c r="X60" s="33"/>
      <c r="Y60" s="33">
        <f t="shared" si="15"/>
        <v>0</v>
      </c>
      <c r="Z60" s="33">
        <f t="shared" si="16"/>
        <v>0</v>
      </c>
      <c r="AA60" s="33">
        <f t="shared" si="16"/>
        <v>4</v>
      </c>
      <c r="AB60" s="33">
        <f t="shared" si="16"/>
        <v>8</v>
      </c>
      <c r="AC60" s="33">
        <f t="shared" si="16"/>
        <v>12</v>
      </c>
    </row>
    <row r="61" spans="7:29" x14ac:dyDescent="0.25">
      <c r="G61" s="34">
        <v>2</v>
      </c>
      <c r="H61" s="34">
        <v>57</v>
      </c>
      <c r="I61" s="37">
        <v>57</v>
      </c>
      <c r="J61" s="33">
        <v>61</v>
      </c>
      <c r="M61" s="33">
        <f t="shared" si="7"/>
        <v>56</v>
      </c>
      <c r="N61" s="33">
        <f t="shared" si="12"/>
        <v>1</v>
      </c>
      <c r="P61" s="33" t="b">
        <f t="shared" si="13"/>
        <v>1</v>
      </c>
      <c r="Q61" s="33" t="b">
        <f t="shared" si="14"/>
        <v>1</v>
      </c>
      <c r="T61" s="37">
        <f t="shared" si="8"/>
        <v>57</v>
      </c>
      <c r="U61" s="33">
        <f t="shared" si="9"/>
        <v>61</v>
      </c>
      <c r="V61" s="33">
        <f t="shared" si="3"/>
        <v>65</v>
      </c>
      <c r="W61" s="33">
        <f t="shared" si="4"/>
        <v>69</v>
      </c>
      <c r="X61" s="33"/>
      <c r="Y61" s="33">
        <f t="shared" si="15"/>
        <v>1</v>
      </c>
      <c r="Z61" s="33">
        <f t="shared" si="16"/>
        <v>1</v>
      </c>
      <c r="AA61" s="33">
        <f t="shared" si="16"/>
        <v>5</v>
      </c>
      <c r="AB61" s="33">
        <f t="shared" si="16"/>
        <v>9</v>
      </c>
      <c r="AC61" s="33">
        <f t="shared" si="16"/>
        <v>13</v>
      </c>
    </row>
    <row r="62" spans="7:29" x14ac:dyDescent="0.25">
      <c r="G62" s="34">
        <v>2</v>
      </c>
      <c r="H62" s="34">
        <v>58</v>
      </c>
      <c r="I62" s="37">
        <v>58</v>
      </c>
      <c r="J62" s="33">
        <v>62</v>
      </c>
      <c r="M62" s="33">
        <f t="shared" si="7"/>
        <v>56</v>
      </c>
      <c r="N62" s="33">
        <f t="shared" si="12"/>
        <v>2</v>
      </c>
      <c r="P62" s="33" t="b">
        <f t="shared" si="13"/>
        <v>1</v>
      </c>
      <c r="Q62" s="33" t="b">
        <f t="shared" si="14"/>
        <v>1</v>
      </c>
      <c r="T62" s="37">
        <f t="shared" si="8"/>
        <v>58</v>
      </c>
      <c r="U62" s="33">
        <f t="shared" si="9"/>
        <v>62</v>
      </c>
      <c r="V62" s="33">
        <f t="shared" si="3"/>
        <v>66</v>
      </c>
      <c r="W62" s="33">
        <f t="shared" si="4"/>
        <v>70</v>
      </c>
      <c r="X62" s="33"/>
      <c r="Y62" s="33">
        <f t="shared" si="15"/>
        <v>2</v>
      </c>
      <c r="Z62" s="33">
        <f t="shared" si="16"/>
        <v>2</v>
      </c>
      <c r="AA62" s="33">
        <f t="shared" si="16"/>
        <v>6</v>
      </c>
      <c r="AB62" s="33">
        <f t="shared" si="16"/>
        <v>10</v>
      </c>
      <c r="AC62" s="33">
        <f t="shared" si="16"/>
        <v>14</v>
      </c>
    </row>
    <row r="63" spans="7:29" x14ac:dyDescent="0.25">
      <c r="G63" s="34">
        <v>2</v>
      </c>
      <c r="H63" s="34">
        <v>59</v>
      </c>
      <c r="I63" s="37">
        <v>59</v>
      </c>
      <c r="J63" s="33">
        <v>63</v>
      </c>
      <c r="M63" s="33">
        <f t="shared" si="7"/>
        <v>56</v>
      </c>
      <c r="N63" s="33">
        <f t="shared" si="12"/>
        <v>3</v>
      </c>
      <c r="P63" s="33" t="b">
        <f t="shared" si="13"/>
        <v>1</v>
      </c>
      <c r="Q63" s="33" t="b">
        <f t="shared" si="14"/>
        <v>1</v>
      </c>
      <c r="T63" s="37">
        <f t="shared" si="8"/>
        <v>59</v>
      </c>
      <c r="U63" s="33">
        <f t="shared" si="9"/>
        <v>63</v>
      </c>
      <c r="V63" s="33">
        <f t="shared" si="3"/>
        <v>67</v>
      </c>
      <c r="W63" s="33">
        <f t="shared" si="4"/>
        <v>71</v>
      </c>
      <c r="X63" s="33"/>
      <c r="Y63" s="33">
        <f t="shared" si="15"/>
        <v>3</v>
      </c>
      <c r="Z63" s="33">
        <f t="shared" si="16"/>
        <v>3</v>
      </c>
      <c r="AA63" s="33">
        <f t="shared" si="16"/>
        <v>7</v>
      </c>
      <c r="AB63" s="33">
        <f t="shared" si="16"/>
        <v>11</v>
      </c>
      <c r="AC63" s="33">
        <f t="shared" si="16"/>
        <v>15</v>
      </c>
    </row>
    <row r="64" spans="7:29" x14ac:dyDescent="0.25">
      <c r="G64" s="34">
        <v>2</v>
      </c>
      <c r="H64" s="34">
        <v>60</v>
      </c>
      <c r="I64" s="37">
        <v>60</v>
      </c>
      <c r="J64" s="33">
        <v>64</v>
      </c>
      <c r="M64" s="33">
        <f t="shared" si="7"/>
        <v>56</v>
      </c>
      <c r="N64" s="33">
        <f t="shared" si="12"/>
        <v>4</v>
      </c>
      <c r="P64" s="33" t="b">
        <f t="shared" si="13"/>
        <v>1</v>
      </c>
      <c r="Q64" s="33" t="b">
        <f t="shared" si="14"/>
        <v>1</v>
      </c>
      <c r="T64" s="37">
        <f t="shared" si="8"/>
        <v>60</v>
      </c>
      <c r="U64" s="33">
        <f t="shared" si="9"/>
        <v>64</v>
      </c>
      <c r="V64" s="33">
        <f t="shared" si="3"/>
        <v>68</v>
      </c>
      <c r="W64" s="33">
        <f t="shared" si="4"/>
        <v>56</v>
      </c>
      <c r="X64" s="33"/>
      <c r="Y64" s="33">
        <f t="shared" si="15"/>
        <v>4</v>
      </c>
      <c r="Z64" s="33">
        <f t="shared" ref="Z64:AC83" si="17">MOD($Y64+VLOOKUP(Z$1,myLookup,offset_qrtrs_per_circle,FALSE)*VLOOKUP($G64,myLookup,leds_per_ring_qrtr,FALSE),VLOOKUP($G64,myLookup,leds_per_ring,FALSE))</f>
        <v>4</v>
      </c>
      <c r="AA64" s="33">
        <f t="shared" si="17"/>
        <v>8</v>
      </c>
      <c r="AB64" s="33">
        <f t="shared" si="17"/>
        <v>12</v>
      </c>
      <c r="AC64" s="33">
        <f t="shared" si="17"/>
        <v>0</v>
      </c>
    </row>
    <row r="65" spans="7:29" x14ac:dyDescent="0.25">
      <c r="G65" s="34">
        <v>2</v>
      </c>
      <c r="H65" s="34">
        <v>61</v>
      </c>
      <c r="I65" s="37">
        <v>61</v>
      </c>
      <c r="J65" s="33">
        <v>65</v>
      </c>
      <c r="M65" s="33">
        <f t="shared" si="7"/>
        <v>56</v>
      </c>
      <c r="N65" s="33">
        <f t="shared" si="12"/>
        <v>5</v>
      </c>
      <c r="P65" s="33" t="b">
        <f t="shared" si="13"/>
        <v>1</v>
      </c>
      <c r="Q65" s="33" t="b">
        <f t="shared" si="14"/>
        <v>1</v>
      </c>
      <c r="T65" s="37">
        <f t="shared" si="8"/>
        <v>61</v>
      </c>
      <c r="U65" s="33">
        <f t="shared" si="9"/>
        <v>65</v>
      </c>
      <c r="V65" s="33">
        <f t="shared" si="3"/>
        <v>69</v>
      </c>
      <c r="W65" s="33">
        <f t="shared" si="4"/>
        <v>57</v>
      </c>
      <c r="X65" s="33"/>
      <c r="Y65" s="33">
        <f t="shared" si="15"/>
        <v>5</v>
      </c>
      <c r="Z65" s="33">
        <f t="shared" si="17"/>
        <v>5</v>
      </c>
      <c r="AA65" s="33">
        <f t="shared" si="17"/>
        <v>9</v>
      </c>
      <c r="AB65" s="33">
        <f t="shared" si="17"/>
        <v>13</v>
      </c>
      <c r="AC65" s="33">
        <f t="shared" si="17"/>
        <v>1</v>
      </c>
    </row>
    <row r="66" spans="7:29" x14ac:dyDescent="0.25">
      <c r="G66" s="34">
        <v>2</v>
      </c>
      <c r="H66" s="34">
        <v>62</v>
      </c>
      <c r="I66" s="37">
        <v>62</v>
      </c>
      <c r="J66" s="33">
        <v>66</v>
      </c>
      <c r="M66" s="33">
        <f t="shared" si="7"/>
        <v>56</v>
      </c>
      <c r="N66" s="33">
        <f t="shared" si="12"/>
        <v>6</v>
      </c>
      <c r="P66" s="33" t="b">
        <f t="shared" si="13"/>
        <v>1</v>
      </c>
      <c r="Q66" s="33" t="b">
        <f t="shared" si="14"/>
        <v>1</v>
      </c>
      <c r="T66" s="37">
        <f t="shared" si="8"/>
        <v>62</v>
      </c>
      <c r="U66" s="33">
        <f t="shared" si="9"/>
        <v>66</v>
      </c>
      <c r="V66" s="33">
        <f t="shared" si="3"/>
        <v>70</v>
      </c>
      <c r="W66" s="33">
        <f t="shared" si="4"/>
        <v>58</v>
      </c>
      <c r="X66" s="33"/>
      <c r="Y66" s="33">
        <f t="shared" si="15"/>
        <v>6</v>
      </c>
      <c r="Z66" s="33">
        <f t="shared" si="17"/>
        <v>6</v>
      </c>
      <c r="AA66" s="33">
        <f t="shared" si="17"/>
        <v>10</v>
      </c>
      <c r="AB66" s="33">
        <f t="shared" si="17"/>
        <v>14</v>
      </c>
      <c r="AC66" s="33">
        <f t="shared" si="17"/>
        <v>2</v>
      </c>
    </row>
    <row r="67" spans="7:29" x14ac:dyDescent="0.25">
      <c r="G67" s="34">
        <v>2</v>
      </c>
      <c r="H67" s="34">
        <v>63</v>
      </c>
      <c r="I67" s="37">
        <v>63</v>
      </c>
      <c r="J67" s="33">
        <v>67</v>
      </c>
      <c r="M67" s="33">
        <f t="shared" si="7"/>
        <v>56</v>
      </c>
      <c r="N67" s="33">
        <f t="shared" si="12"/>
        <v>7</v>
      </c>
      <c r="P67" s="33" t="b">
        <f t="shared" si="13"/>
        <v>1</v>
      </c>
      <c r="Q67" s="33" t="b">
        <f t="shared" si="14"/>
        <v>1</v>
      </c>
      <c r="T67" s="37">
        <f t="shared" si="8"/>
        <v>63</v>
      </c>
      <c r="U67" s="33">
        <f t="shared" si="9"/>
        <v>67</v>
      </c>
      <c r="V67" s="33">
        <f t="shared" si="3"/>
        <v>71</v>
      </c>
      <c r="W67" s="33">
        <f t="shared" si="4"/>
        <v>59</v>
      </c>
      <c r="X67" s="33"/>
      <c r="Y67" s="33">
        <f t="shared" si="15"/>
        <v>7</v>
      </c>
      <c r="Z67" s="33">
        <f t="shared" si="17"/>
        <v>7</v>
      </c>
      <c r="AA67" s="33">
        <f t="shared" si="17"/>
        <v>11</v>
      </c>
      <c r="AB67" s="33">
        <f t="shared" si="17"/>
        <v>15</v>
      </c>
      <c r="AC67" s="33">
        <f t="shared" si="17"/>
        <v>3</v>
      </c>
    </row>
    <row r="68" spans="7:29" x14ac:dyDescent="0.25">
      <c r="G68" s="34">
        <v>2</v>
      </c>
      <c r="H68" s="34">
        <v>64</v>
      </c>
      <c r="I68" s="37">
        <v>64</v>
      </c>
      <c r="J68" s="33">
        <v>68</v>
      </c>
      <c r="M68" s="33">
        <f t="shared" si="7"/>
        <v>56</v>
      </c>
      <c r="N68" s="33">
        <f t="shared" ref="N68:N96" si="18">IF(H68&lt;32,H68,IF(H68&lt;56,H68-32,IF(H68&lt;72,H68-56,IF(H68&lt;84,H68-72,IF(H68&lt;92,H68-84,0)))))</f>
        <v>8</v>
      </c>
      <c r="P68" s="33" t="b">
        <f t="shared" ref="P68:P96" si="19">EXACT(T68,I68)</f>
        <v>1</v>
      </c>
      <c r="Q68" s="33" t="b">
        <f t="shared" ref="Q68:Q96" si="20">EXACT(U68,J68)</f>
        <v>1</v>
      </c>
      <c r="T68" s="37">
        <f t="shared" si="8"/>
        <v>64</v>
      </c>
      <c r="U68" s="33">
        <f t="shared" si="9"/>
        <v>68</v>
      </c>
      <c r="V68" s="33">
        <f t="shared" ref="V68:V96" si="21">AB68+$M68</f>
        <v>56</v>
      </c>
      <c r="W68" s="33">
        <f t="shared" ref="W68:W96" si="22">AC68+$M68</f>
        <v>60</v>
      </c>
      <c r="X68" s="33"/>
      <c r="Y68" s="33">
        <f t="shared" ref="Y68:Y96" si="23">IF(VLOOKUP(G68,myLookup,direc_per_ring,FALSE)&gt;0,N68,VLOOKUP(G68,myLookup,leds_per_ring,FALSE)-N68-1)</f>
        <v>8</v>
      </c>
      <c r="Z68" s="33">
        <f t="shared" si="17"/>
        <v>8</v>
      </c>
      <c r="AA68" s="33">
        <f t="shared" si="17"/>
        <v>12</v>
      </c>
      <c r="AB68" s="33">
        <f t="shared" si="17"/>
        <v>0</v>
      </c>
      <c r="AC68" s="33">
        <f t="shared" si="17"/>
        <v>4</v>
      </c>
    </row>
    <row r="69" spans="7:29" x14ac:dyDescent="0.25">
      <c r="G69" s="34">
        <v>2</v>
      </c>
      <c r="H69" s="34">
        <v>65</v>
      </c>
      <c r="I69" s="37">
        <v>65</v>
      </c>
      <c r="J69" s="33">
        <v>69</v>
      </c>
      <c r="M69" s="33">
        <f t="shared" ref="M69:M96" si="24">H69-N69</f>
        <v>56</v>
      </c>
      <c r="N69" s="33">
        <f t="shared" si="18"/>
        <v>9</v>
      </c>
      <c r="P69" s="33" t="b">
        <f t="shared" si="19"/>
        <v>1</v>
      </c>
      <c r="Q69" s="33" t="b">
        <f t="shared" si="20"/>
        <v>1</v>
      </c>
      <c r="T69" s="37">
        <f t="shared" ref="T69:T96" si="25">Z69+$M69</f>
        <v>65</v>
      </c>
      <c r="U69" s="33">
        <f t="shared" ref="U69:U96" si="26">AA69+$M69</f>
        <v>69</v>
      </c>
      <c r="V69" s="33">
        <f t="shared" si="21"/>
        <v>57</v>
      </c>
      <c r="W69" s="33">
        <f t="shared" si="22"/>
        <v>61</v>
      </c>
      <c r="X69" s="33"/>
      <c r="Y69" s="33">
        <f t="shared" si="23"/>
        <v>9</v>
      </c>
      <c r="Z69" s="33">
        <f t="shared" si="17"/>
        <v>9</v>
      </c>
      <c r="AA69" s="33">
        <f t="shared" si="17"/>
        <v>13</v>
      </c>
      <c r="AB69" s="33">
        <f t="shared" si="17"/>
        <v>1</v>
      </c>
      <c r="AC69" s="33">
        <f t="shared" si="17"/>
        <v>5</v>
      </c>
    </row>
    <row r="70" spans="7:29" x14ac:dyDescent="0.25">
      <c r="G70" s="34">
        <v>2</v>
      </c>
      <c r="H70" s="34">
        <v>66</v>
      </c>
      <c r="I70" s="37">
        <v>66</v>
      </c>
      <c r="J70" s="33">
        <v>70</v>
      </c>
      <c r="M70" s="33">
        <f t="shared" si="24"/>
        <v>56</v>
      </c>
      <c r="N70" s="33">
        <f t="shared" si="18"/>
        <v>10</v>
      </c>
      <c r="P70" s="33" t="b">
        <f t="shared" si="19"/>
        <v>1</v>
      </c>
      <c r="Q70" s="33" t="b">
        <f t="shared" si="20"/>
        <v>1</v>
      </c>
      <c r="T70" s="37">
        <f t="shared" si="25"/>
        <v>66</v>
      </c>
      <c r="U70" s="33">
        <f t="shared" si="26"/>
        <v>70</v>
      </c>
      <c r="V70" s="33">
        <f t="shared" si="21"/>
        <v>58</v>
      </c>
      <c r="W70" s="33">
        <f t="shared" si="22"/>
        <v>62</v>
      </c>
      <c r="X70" s="33"/>
      <c r="Y70" s="33">
        <f t="shared" si="23"/>
        <v>10</v>
      </c>
      <c r="Z70" s="33">
        <f t="shared" si="17"/>
        <v>10</v>
      </c>
      <c r="AA70" s="33">
        <f t="shared" si="17"/>
        <v>14</v>
      </c>
      <c r="AB70" s="33">
        <f t="shared" si="17"/>
        <v>2</v>
      </c>
      <c r="AC70" s="33">
        <f t="shared" si="17"/>
        <v>6</v>
      </c>
    </row>
    <row r="71" spans="7:29" x14ac:dyDescent="0.25">
      <c r="G71" s="34">
        <v>2</v>
      </c>
      <c r="H71" s="34">
        <v>67</v>
      </c>
      <c r="I71" s="37">
        <v>67</v>
      </c>
      <c r="J71" s="33">
        <v>71</v>
      </c>
      <c r="M71" s="33">
        <f t="shared" si="24"/>
        <v>56</v>
      </c>
      <c r="N71" s="33">
        <f t="shared" si="18"/>
        <v>11</v>
      </c>
      <c r="P71" s="33" t="b">
        <f t="shared" si="19"/>
        <v>1</v>
      </c>
      <c r="Q71" s="33" t="b">
        <f t="shared" si="20"/>
        <v>1</v>
      </c>
      <c r="T71" s="37">
        <f t="shared" si="25"/>
        <v>67</v>
      </c>
      <c r="U71" s="33">
        <f t="shared" si="26"/>
        <v>71</v>
      </c>
      <c r="V71" s="33">
        <f t="shared" si="21"/>
        <v>59</v>
      </c>
      <c r="W71" s="33">
        <f t="shared" si="22"/>
        <v>63</v>
      </c>
      <c r="X71" s="33"/>
      <c r="Y71" s="33">
        <f t="shared" si="23"/>
        <v>11</v>
      </c>
      <c r="Z71" s="33">
        <f t="shared" si="17"/>
        <v>11</v>
      </c>
      <c r="AA71" s="33">
        <f t="shared" si="17"/>
        <v>15</v>
      </c>
      <c r="AB71" s="33">
        <f t="shared" si="17"/>
        <v>3</v>
      </c>
      <c r="AC71" s="33">
        <f t="shared" si="17"/>
        <v>7</v>
      </c>
    </row>
    <row r="72" spans="7:29" x14ac:dyDescent="0.25">
      <c r="G72" s="34">
        <v>2</v>
      </c>
      <c r="H72" s="34">
        <v>68</v>
      </c>
      <c r="I72" s="37">
        <v>68</v>
      </c>
      <c r="J72" s="33">
        <v>56</v>
      </c>
      <c r="M72" s="33">
        <f t="shared" si="24"/>
        <v>56</v>
      </c>
      <c r="N72" s="33">
        <f t="shared" si="18"/>
        <v>12</v>
      </c>
      <c r="P72" s="33" t="b">
        <f t="shared" si="19"/>
        <v>1</v>
      </c>
      <c r="Q72" s="33" t="b">
        <f t="shared" si="20"/>
        <v>1</v>
      </c>
      <c r="T72" s="37">
        <f t="shared" si="25"/>
        <v>68</v>
      </c>
      <c r="U72" s="33">
        <f t="shared" si="26"/>
        <v>56</v>
      </c>
      <c r="V72" s="33">
        <f t="shared" si="21"/>
        <v>60</v>
      </c>
      <c r="W72" s="33">
        <f t="shared" si="22"/>
        <v>64</v>
      </c>
      <c r="X72" s="33"/>
      <c r="Y72" s="33">
        <f t="shared" si="23"/>
        <v>12</v>
      </c>
      <c r="Z72" s="33">
        <f t="shared" si="17"/>
        <v>12</v>
      </c>
      <c r="AA72" s="33">
        <f t="shared" si="17"/>
        <v>0</v>
      </c>
      <c r="AB72" s="33">
        <f t="shared" si="17"/>
        <v>4</v>
      </c>
      <c r="AC72" s="33">
        <f t="shared" si="17"/>
        <v>8</v>
      </c>
    </row>
    <row r="73" spans="7:29" x14ac:dyDescent="0.25">
      <c r="G73" s="34">
        <v>2</v>
      </c>
      <c r="H73" s="34">
        <v>69</v>
      </c>
      <c r="I73" s="37">
        <v>69</v>
      </c>
      <c r="J73" s="33">
        <v>57</v>
      </c>
      <c r="M73" s="33">
        <f t="shared" si="24"/>
        <v>56</v>
      </c>
      <c r="N73" s="33">
        <f t="shared" si="18"/>
        <v>13</v>
      </c>
      <c r="P73" s="33" t="b">
        <f t="shared" si="19"/>
        <v>1</v>
      </c>
      <c r="Q73" s="33" t="b">
        <f t="shared" si="20"/>
        <v>1</v>
      </c>
      <c r="T73" s="37">
        <f t="shared" si="25"/>
        <v>69</v>
      </c>
      <c r="U73" s="33">
        <f t="shared" si="26"/>
        <v>57</v>
      </c>
      <c r="V73" s="33">
        <f t="shared" si="21"/>
        <v>61</v>
      </c>
      <c r="W73" s="33">
        <f t="shared" si="22"/>
        <v>65</v>
      </c>
      <c r="X73" s="33"/>
      <c r="Y73" s="33">
        <f t="shared" si="23"/>
        <v>13</v>
      </c>
      <c r="Z73" s="33">
        <f t="shared" si="17"/>
        <v>13</v>
      </c>
      <c r="AA73" s="33">
        <f t="shared" si="17"/>
        <v>1</v>
      </c>
      <c r="AB73" s="33">
        <f t="shared" si="17"/>
        <v>5</v>
      </c>
      <c r="AC73" s="33">
        <f t="shared" si="17"/>
        <v>9</v>
      </c>
    </row>
    <row r="74" spans="7:29" x14ac:dyDescent="0.25">
      <c r="G74" s="34">
        <v>2</v>
      </c>
      <c r="H74" s="34">
        <v>70</v>
      </c>
      <c r="I74" s="37">
        <v>70</v>
      </c>
      <c r="J74" s="33">
        <v>58</v>
      </c>
      <c r="M74" s="33">
        <f t="shared" si="24"/>
        <v>56</v>
      </c>
      <c r="N74" s="33">
        <f t="shared" si="18"/>
        <v>14</v>
      </c>
      <c r="P74" s="33" t="b">
        <f t="shared" si="19"/>
        <v>1</v>
      </c>
      <c r="Q74" s="33" t="b">
        <f t="shared" si="20"/>
        <v>1</v>
      </c>
      <c r="T74" s="37">
        <f t="shared" si="25"/>
        <v>70</v>
      </c>
      <c r="U74" s="33">
        <f t="shared" si="26"/>
        <v>58</v>
      </c>
      <c r="V74" s="33">
        <f t="shared" si="21"/>
        <v>62</v>
      </c>
      <c r="W74" s="33">
        <f t="shared" si="22"/>
        <v>66</v>
      </c>
      <c r="X74" s="33"/>
      <c r="Y74" s="33">
        <f t="shared" si="23"/>
        <v>14</v>
      </c>
      <c r="Z74" s="33">
        <f t="shared" si="17"/>
        <v>14</v>
      </c>
      <c r="AA74" s="33">
        <f t="shared" si="17"/>
        <v>2</v>
      </c>
      <c r="AB74" s="33">
        <f t="shared" si="17"/>
        <v>6</v>
      </c>
      <c r="AC74" s="33">
        <f t="shared" si="17"/>
        <v>10</v>
      </c>
    </row>
    <row r="75" spans="7:29" x14ac:dyDescent="0.25">
      <c r="G75" s="34">
        <v>2</v>
      </c>
      <c r="H75" s="34">
        <v>71</v>
      </c>
      <c r="I75" s="37">
        <v>71</v>
      </c>
      <c r="J75" s="33">
        <v>59</v>
      </c>
      <c r="M75" s="33">
        <f t="shared" si="24"/>
        <v>56</v>
      </c>
      <c r="N75" s="33">
        <f t="shared" si="18"/>
        <v>15</v>
      </c>
      <c r="P75" s="33" t="b">
        <f t="shared" si="19"/>
        <v>1</v>
      </c>
      <c r="Q75" s="33" t="b">
        <f t="shared" si="20"/>
        <v>1</v>
      </c>
      <c r="T75" s="37">
        <f t="shared" si="25"/>
        <v>71</v>
      </c>
      <c r="U75" s="33">
        <f t="shared" si="26"/>
        <v>59</v>
      </c>
      <c r="V75" s="33">
        <f t="shared" si="21"/>
        <v>63</v>
      </c>
      <c r="W75" s="33">
        <f t="shared" si="22"/>
        <v>67</v>
      </c>
      <c r="X75" s="33"/>
      <c r="Y75" s="33">
        <f t="shared" si="23"/>
        <v>15</v>
      </c>
      <c r="Z75" s="33">
        <f t="shared" si="17"/>
        <v>15</v>
      </c>
      <c r="AA75" s="33">
        <f t="shared" si="17"/>
        <v>3</v>
      </c>
      <c r="AB75" s="33">
        <f t="shared" si="17"/>
        <v>7</v>
      </c>
      <c r="AC75" s="33">
        <f t="shared" si="17"/>
        <v>11</v>
      </c>
    </row>
    <row r="76" spans="7:29" x14ac:dyDescent="0.25">
      <c r="G76" s="34">
        <v>3</v>
      </c>
      <c r="H76" s="34">
        <v>72</v>
      </c>
      <c r="I76" s="37">
        <v>83</v>
      </c>
      <c r="J76" s="33">
        <v>80</v>
      </c>
      <c r="M76" s="33">
        <f t="shared" si="24"/>
        <v>72</v>
      </c>
      <c r="N76" s="33">
        <f t="shared" si="18"/>
        <v>0</v>
      </c>
      <c r="P76" s="33" t="b">
        <f t="shared" si="19"/>
        <v>1</v>
      </c>
      <c r="Q76" s="33" t="b">
        <f t="shared" si="20"/>
        <v>0</v>
      </c>
      <c r="T76" s="37">
        <f t="shared" si="25"/>
        <v>83</v>
      </c>
      <c r="U76" s="33">
        <f t="shared" si="26"/>
        <v>74</v>
      </c>
      <c r="V76" s="33">
        <f t="shared" si="21"/>
        <v>77</v>
      </c>
      <c r="W76" s="33">
        <f t="shared" si="22"/>
        <v>80</v>
      </c>
      <c r="X76" s="33"/>
      <c r="Y76" s="33">
        <f t="shared" si="23"/>
        <v>11</v>
      </c>
      <c r="Z76" s="33">
        <f t="shared" si="17"/>
        <v>11</v>
      </c>
      <c r="AA76" s="33">
        <f t="shared" si="17"/>
        <v>2</v>
      </c>
      <c r="AB76" s="33">
        <f t="shared" si="17"/>
        <v>5</v>
      </c>
      <c r="AC76" s="33">
        <f t="shared" si="17"/>
        <v>8</v>
      </c>
    </row>
    <row r="77" spans="7:29" x14ac:dyDescent="0.25">
      <c r="G77" s="34">
        <v>3</v>
      </c>
      <c r="H77" s="34">
        <v>73</v>
      </c>
      <c r="I77" s="37">
        <v>82</v>
      </c>
      <c r="J77" s="33">
        <v>79</v>
      </c>
      <c r="M77" s="33">
        <f t="shared" si="24"/>
        <v>72</v>
      </c>
      <c r="N77" s="33">
        <f t="shared" si="18"/>
        <v>1</v>
      </c>
      <c r="P77" s="33" t="b">
        <f t="shared" si="19"/>
        <v>1</v>
      </c>
      <c r="Q77" s="33" t="b">
        <f t="shared" si="20"/>
        <v>0</v>
      </c>
      <c r="T77" s="37">
        <f t="shared" si="25"/>
        <v>82</v>
      </c>
      <c r="U77" s="33">
        <f t="shared" si="26"/>
        <v>73</v>
      </c>
      <c r="V77" s="33">
        <f t="shared" si="21"/>
        <v>76</v>
      </c>
      <c r="W77" s="33">
        <f t="shared" si="22"/>
        <v>79</v>
      </c>
      <c r="X77" s="33"/>
      <c r="Y77" s="33">
        <f t="shared" si="23"/>
        <v>10</v>
      </c>
      <c r="Z77" s="33">
        <f t="shared" si="17"/>
        <v>10</v>
      </c>
      <c r="AA77" s="33">
        <f t="shared" si="17"/>
        <v>1</v>
      </c>
      <c r="AB77" s="33">
        <f t="shared" si="17"/>
        <v>4</v>
      </c>
      <c r="AC77" s="33">
        <f t="shared" si="17"/>
        <v>7</v>
      </c>
    </row>
    <row r="78" spans="7:29" x14ac:dyDescent="0.25">
      <c r="G78" s="34">
        <v>3</v>
      </c>
      <c r="H78" s="34">
        <v>74</v>
      </c>
      <c r="I78" s="37">
        <v>81</v>
      </c>
      <c r="J78" s="33">
        <v>78</v>
      </c>
      <c r="M78" s="33">
        <f t="shared" si="24"/>
        <v>72</v>
      </c>
      <c r="N78" s="33">
        <f t="shared" si="18"/>
        <v>2</v>
      </c>
      <c r="P78" s="33" t="b">
        <f t="shared" si="19"/>
        <v>1</v>
      </c>
      <c r="Q78" s="33" t="b">
        <f t="shared" si="20"/>
        <v>0</v>
      </c>
      <c r="T78" s="37">
        <f t="shared" si="25"/>
        <v>81</v>
      </c>
      <c r="U78" s="33">
        <f t="shared" si="26"/>
        <v>72</v>
      </c>
      <c r="V78" s="33">
        <f t="shared" si="21"/>
        <v>75</v>
      </c>
      <c r="W78" s="33">
        <f t="shared" si="22"/>
        <v>78</v>
      </c>
      <c r="X78" s="33"/>
      <c r="Y78" s="33">
        <f t="shared" si="23"/>
        <v>9</v>
      </c>
      <c r="Z78" s="33">
        <f t="shared" si="17"/>
        <v>9</v>
      </c>
      <c r="AA78" s="33">
        <f t="shared" si="17"/>
        <v>0</v>
      </c>
      <c r="AB78" s="33">
        <f t="shared" si="17"/>
        <v>3</v>
      </c>
      <c r="AC78" s="33">
        <f t="shared" si="17"/>
        <v>6</v>
      </c>
    </row>
    <row r="79" spans="7:29" x14ac:dyDescent="0.25">
      <c r="G79" s="34">
        <v>3</v>
      </c>
      <c r="H79" s="34">
        <v>75</v>
      </c>
      <c r="I79" s="37">
        <v>80</v>
      </c>
      <c r="J79" s="33">
        <v>77</v>
      </c>
      <c r="M79" s="33">
        <f t="shared" si="24"/>
        <v>72</v>
      </c>
      <c r="N79" s="33">
        <f t="shared" si="18"/>
        <v>3</v>
      </c>
      <c r="P79" s="33" t="b">
        <f t="shared" si="19"/>
        <v>1</v>
      </c>
      <c r="Q79" s="33" t="b">
        <f t="shared" si="20"/>
        <v>0</v>
      </c>
      <c r="T79" s="37">
        <f t="shared" si="25"/>
        <v>80</v>
      </c>
      <c r="U79" s="33">
        <f t="shared" si="26"/>
        <v>83</v>
      </c>
      <c r="V79" s="33">
        <f t="shared" si="21"/>
        <v>74</v>
      </c>
      <c r="W79" s="33">
        <f t="shared" si="22"/>
        <v>77</v>
      </c>
      <c r="X79" s="33"/>
      <c r="Y79" s="33">
        <f t="shared" si="23"/>
        <v>8</v>
      </c>
      <c r="Z79" s="33">
        <f t="shared" si="17"/>
        <v>8</v>
      </c>
      <c r="AA79" s="33">
        <f t="shared" si="17"/>
        <v>11</v>
      </c>
      <c r="AB79" s="33">
        <f t="shared" si="17"/>
        <v>2</v>
      </c>
      <c r="AC79" s="33">
        <f t="shared" si="17"/>
        <v>5</v>
      </c>
    </row>
    <row r="80" spans="7:29" x14ac:dyDescent="0.25">
      <c r="G80" s="34">
        <v>3</v>
      </c>
      <c r="H80" s="34">
        <v>76</v>
      </c>
      <c r="I80" s="37">
        <v>79</v>
      </c>
      <c r="J80" s="33">
        <v>76</v>
      </c>
      <c r="M80" s="33">
        <f t="shared" si="24"/>
        <v>72</v>
      </c>
      <c r="N80" s="33">
        <f t="shared" si="18"/>
        <v>4</v>
      </c>
      <c r="P80" s="33" t="b">
        <f t="shared" si="19"/>
        <v>1</v>
      </c>
      <c r="Q80" s="33" t="b">
        <f t="shared" si="20"/>
        <v>0</v>
      </c>
      <c r="T80" s="37">
        <f t="shared" si="25"/>
        <v>79</v>
      </c>
      <c r="U80" s="33">
        <f t="shared" si="26"/>
        <v>82</v>
      </c>
      <c r="V80" s="33">
        <f t="shared" si="21"/>
        <v>73</v>
      </c>
      <c r="W80" s="33">
        <f t="shared" si="22"/>
        <v>76</v>
      </c>
      <c r="X80" s="33"/>
      <c r="Y80" s="33">
        <f t="shared" si="23"/>
        <v>7</v>
      </c>
      <c r="Z80" s="33">
        <f t="shared" si="17"/>
        <v>7</v>
      </c>
      <c r="AA80" s="33">
        <f t="shared" si="17"/>
        <v>10</v>
      </c>
      <c r="AB80" s="33">
        <f t="shared" si="17"/>
        <v>1</v>
      </c>
      <c r="AC80" s="33">
        <f t="shared" si="17"/>
        <v>4</v>
      </c>
    </row>
    <row r="81" spans="7:29" x14ac:dyDescent="0.25">
      <c r="G81" s="34">
        <v>3</v>
      </c>
      <c r="H81" s="34">
        <v>77</v>
      </c>
      <c r="I81" s="37">
        <v>78</v>
      </c>
      <c r="J81" s="33">
        <v>75</v>
      </c>
      <c r="M81" s="33">
        <f t="shared" si="24"/>
        <v>72</v>
      </c>
      <c r="N81" s="33">
        <f t="shared" si="18"/>
        <v>5</v>
      </c>
      <c r="P81" s="33" t="b">
        <f t="shared" si="19"/>
        <v>1</v>
      </c>
      <c r="Q81" s="33" t="b">
        <f t="shared" si="20"/>
        <v>0</v>
      </c>
      <c r="T81" s="37">
        <f t="shared" si="25"/>
        <v>78</v>
      </c>
      <c r="U81" s="33">
        <f t="shared" si="26"/>
        <v>81</v>
      </c>
      <c r="V81" s="33">
        <f t="shared" si="21"/>
        <v>72</v>
      </c>
      <c r="W81" s="33">
        <f t="shared" si="22"/>
        <v>75</v>
      </c>
      <c r="X81" s="33"/>
      <c r="Y81" s="33">
        <f t="shared" si="23"/>
        <v>6</v>
      </c>
      <c r="Z81" s="33">
        <f t="shared" si="17"/>
        <v>6</v>
      </c>
      <c r="AA81" s="33">
        <f t="shared" si="17"/>
        <v>9</v>
      </c>
      <c r="AB81" s="33">
        <f t="shared" si="17"/>
        <v>0</v>
      </c>
      <c r="AC81" s="33">
        <f t="shared" si="17"/>
        <v>3</v>
      </c>
    </row>
    <row r="82" spans="7:29" x14ac:dyDescent="0.25">
      <c r="G82" s="34">
        <v>3</v>
      </c>
      <c r="H82" s="34">
        <v>78</v>
      </c>
      <c r="I82" s="37">
        <v>77</v>
      </c>
      <c r="J82" s="33">
        <v>74</v>
      </c>
      <c r="M82" s="33">
        <f t="shared" si="24"/>
        <v>72</v>
      </c>
      <c r="N82" s="33">
        <f t="shared" si="18"/>
        <v>6</v>
      </c>
      <c r="P82" s="33" t="b">
        <f t="shared" si="19"/>
        <v>1</v>
      </c>
      <c r="Q82" s="33" t="b">
        <f t="shared" si="20"/>
        <v>0</v>
      </c>
      <c r="T82" s="37">
        <f t="shared" si="25"/>
        <v>77</v>
      </c>
      <c r="U82" s="33">
        <f t="shared" si="26"/>
        <v>80</v>
      </c>
      <c r="V82" s="33">
        <f t="shared" si="21"/>
        <v>83</v>
      </c>
      <c r="W82" s="33">
        <f t="shared" si="22"/>
        <v>74</v>
      </c>
      <c r="X82" s="33"/>
      <c r="Y82" s="33">
        <f t="shared" si="23"/>
        <v>5</v>
      </c>
      <c r="Z82" s="33">
        <f t="shared" si="17"/>
        <v>5</v>
      </c>
      <c r="AA82" s="33">
        <f t="shared" si="17"/>
        <v>8</v>
      </c>
      <c r="AB82" s="33">
        <f t="shared" si="17"/>
        <v>11</v>
      </c>
      <c r="AC82" s="33">
        <f t="shared" si="17"/>
        <v>2</v>
      </c>
    </row>
    <row r="83" spans="7:29" x14ac:dyDescent="0.25">
      <c r="G83" s="34">
        <v>3</v>
      </c>
      <c r="H83" s="34">
        <v>79</v>
      </c>
      <c r="I83" s="37">
        <v>76</v>
      </c>
      <c r="J83" s="33">
        <v>73</v>
      </c>
      <c r="M83" s="33">
        <f t="shared" si="24"/>
        <v>72</v>
      </c>
      <c r="N83" s="33">
        <f t="shared" si="18"/>
        <v>7</v>
      </c>
      <c r="P83" s="33" t="b">
        <f t="shared" si="19"/>
        <v>1</v>
      </c>
      <c r="Q83" s="33" t="b">
        <f t="shared" si="20"/>
        <v>0</v>
      </c>
      <c r="T83" s="37">
        <f t="shared" si="25"/>
        <v>76</v>
      </c>
      <c r="U83" s="33">
        <f t="shared" si="26"/>
        <v>79</v>
      </c>
      <c r="V83" s="33">
        <f t="shared" si="21"/>
        <v>82</v>
      </c>
      <c r="W83" s="33">
        <f t="shared" si="22"/>
        <v>73</v>
      </c>
      <c r="X83" s="33"/>
      <c r="Y83" s="33">
        <f t="shared" si="23"/>
        <v>4</v>
      </c>
      <c r="Z83" s="33">
        <f t="shared" si="17"/>
        <v>4</v>
      </c>
      <c r="AA83" s="33">
        <f t="shared" si="17"/>
        <v>7</v>
      </c>
      <c r="AB83" s="33">
        <f t="shared" si="17"/>
        <v>10</v>
      </c>
      <c r="AC83" s="33">
        <f t="shared" si="17"/>
        <v>1</v>
      </c>
    </row>
    <row r="84" spans="7:29" x14ac:dyDescent="0.25">
      <c r="G84" s="34">
        <v>3</v>
      </c>
      <c r="H84" s="34">
        <v>80</v>
      </c>
      <c r="I84" s="37">
        <v>75</v>
      </c>
      <c r="J84" s="33">
        <v>72</v>
      </c>
      <c r="M84" s="33">
        <f t="shared" si="24"/>
        <v>72</v>
      </c>
      <c r="N84" s="33">
        <f t="shared" si="18"/>
        <v>8</v>
      </c>
      <c r="P84" s="33" t="b">
        <f t="shared" si="19"/>
        <v>1</v>
      </c>
      <c r="Q84" s="33" t="b">
        <f t="shared" si="20"/>
        <v>0</v>
      </c>
      <c r="T84" s="37">
        <f t="shared" si="25"/>
        <v>75</v>
      </c>
      <c r="U84" s="33">
        <f t="shared" si="26"/>
        <v>78</v>
      </c>
      <c r="V84" s="33">
        <f t="shared" si="21"/>
        <v>81</v>
      </c>
      <c r="W84" s="33">
        <f t="shared" si="22"/>
        <v>72</v>
      </c>
      <c r="X84" s="33"/>
      <c r="Y84" s="33">
        <f t="shared" si="23"/>
        <v>3</v>
      </c>
      <c r="Z84" s="33">
        <f t="shared" ref="Z84:AC96" si="27">MOD($Y84+VLOOKUP(Z$1,myLookup,offset_qrtrs_per_circle,FALSE)*VLOOKUP($G84,myLookup,leds_per_ring_qrtr,FALSE),VLOOKUP($G84,myLookup,leds_per_ring,FALSE))</f>
        <v>3</v>
      </c>
      <c r="AA84" s="33">
        <f t="shared" si="27"/>
        <v>6</v>
      </c>
      <c r="AB84" s="33">
        <f t="shared" si="27"/>
        <v>9</v>
      </c>
      <c r="AC84" s="33">
        <f t="shared" si="27"/>
        <v>0</v>
      </c>
    </row>
    <row r="85" spans="7:29" x14ac:dyDescent="0.25">
      <c r="G85" s="34">
        <v>3</v>
      </c>
      <c r="H85" s="34">
        <v>81</v>
      </c>
      <c r="I85" s="37">
        <v>74</v>
      </c>
      <c r="J85" s="33">
        <v>83</v>
      </c>
      <c r="M85" s="33">
        <f t="shared" si="24"/>
        <v>72</v>
      </c>
      <c r="N85" s="33">
        <f t="shared" si="18"/>
        <v>9</v>
      </c>
      <c r="P85" s="33" t="b">
        <f t="shared" si="19"/>
        <v>1</v>
      </c>
      <c r="Q85" s="33" t="b">
        <f t="shared" si="20"/>
        <v>0</v>
      </c>
      <c r="T85" s="37">
        <f t="shared" si="25"/>
        <v>74</v>
      </c>
      <c r="U85" s="33">
        <f t="shared" si="26"/>
        <v>77</v>
      </c>
      <c r="V85" s="33">
        <f t="shared" si="21"/>
        <v>80</v>
      </c>
      <c r="W85" s="33">
        <f t="shared" si="22"/>
        <v>83</v>
      </c>
      <c r="X85" s="33"/>
      <c r="Y85" s="33">
        <f t="shared" si="23"/>
        <v>2</v>
      </c>
      <c r="Z85" s="33">
        <f t="shared" si="27"/>
        <v>2</v>
      </c>
      <c r="AA85" s="33">
        <f t="shared" si="27"/>
        <v>5</v>
      </c>
      <c r="AB85" s="33">
        <f t="shared" si="27"/>
        <v>8</v>
      </c>
      <c r="AC85" s="33">
        <f t="shared" si="27"/>
        <v>11</v>
      </c>
    </row>
    <row r="86" spans="7:29" x14ac:dyDescent="0.25">
      <c r="G86" s="34">
        <v>3</v>
      </c>
      <c r="H86" s="34">
        <v>82</v>
      </c>
      <c r="I86" s="37">
        <v>73</v>
      </c>
      <c r="J86" s="33">
        <v>82</v>
      </c>
      <c r="M86" s="33">
        <f t="shared" si="24"/>
        <v>72</v>
      </c>
      <c r="N86" s="33">
        <f t="shared" si="18"/>
        <v>10</v>
      </c>
      <c r="P86" s="33" t="b">
        <f t="shared" si="19"/>
        <v>1</v>
      </c>
      <c r="Q86" s="33" t="b">
        <f t="shared" si="20"/>
        <v>0</v>
      </c>
      <c r="T86" s="37">
        <f t="shared" si="25"/>
        <v>73</v>
      </c>
      <c r="U86" s="33">
        <f t="shared" si="26"/>
        <v>76</v>
      </c>
      <c r="V86" s="33">
        <f t="shared" si="21"/>
        <v>79</v>
      </c>
      <c r="W86" s="33">
        <f t="shared" si="22"/>
        <v>82</v>
      </c>
      <c r="X86" s="33"/>
      <c r="Y86" s="33">
        <f t="shared" si="23"/>
        <v>1</v>
      </c>
      <c r="Z86" s="33">
        <f t="shared" si="27"/>
        <v>1</v>
      </c>
      <c r="AA86" s="33">
        <f t="shared" si="27"/>
        <v>4</v>
      </c>
      <c r="AB86" s="33">
        <f t="shared" si="27"/>
        <v>7</v>
      </c>
      <c r="AC86" s="33">
        <f t="shared" si="27"/>
        <v>10</v>
      </c>
    </row>
    <row r="87" spans="7:29" x14ac:dyDescent="0.25">
      <c r="G87" s="34">
        <v>3</v>
      </c>
      <c r="H87" s="34">
        <v>83</v>
      </c>
      <c r="I87" s="37">
        <v>72</v>
      </c>
      <c r="J87" s="33">
        <v>81</v>
      </c>
      <c r="M87" s="33">
        <f t="shared" si="24"/>
        <v>72</v>
      </c>
      <c r="N87" s="33">
        <f t="shared" si="18"/>
        <v>11</v>
      </c>
      <c r="P87" s="33" t="b">
        <f t="shared" si="19"/>
        <v>1</v>
      </c>
      <c r="Q87" s="33" t="b">
        <f t="shared" si="20"/>
        <v>0</v>
      </c>
      <c r="T87" s="37">
        <f t="shared" si="25"/>
        <v>72</v>
      </c>
      <c r="U87" s="33">
        <f t="shared" si="26"/>
        <v>75</v>
      </c>
      <c r="V87" s="33">
        <f t="shared" si="21"/>
        <v>78</v>
      </c>
      <c r="W87" s="33">
        <f t="shared" si="22"/>
        <v>81</v>
      </c>
      <c r="X87" s="33"/>
      <c r="Y87" s="33">
        <f t="shared" si="23"/>
        <v>0</v>
      </c>
      <c r="Z87" s="33">
        <f t="shared" si="27"/>
        <v>0</v>
      </c>
      <c r="AA87" s="33">
        <f t="shared" si="27"/>
        <v>3</v>
      </c>
      <c r="AB87" s="33">
        <f t="shared" si="27"/>
        <v>6</v>
      </c>
      <c r="AC87" s="33">
        <f t="shared" si="27"/>
        <v>9</v>
      </c>
    </row>
    <row r="88" spans="7:29" x14ac:dyDescent="0.25">
      <c r="G88" s="34">
        <v>4</v>
      </c>
      <c r="H88" s="34">
        <v>84</v>
      </c>
      <c r="I88" s="37">
        <v>84</v>
      </c>
      <c r="J88" s="33">
        <v>86</v>
      </c>
      <c r="M88" s="33">
        <f t="shared" si="24"/>
        <v>84</v>
      </c>
      <c r="N88" s="33">
        <f t="shared" si="18"/>
        <v>0</v>
      </c>
      <c r="P88" s="33" t="b">
        <f t="shared" si="19"/>
        <v>1</v>
      </c>
      <c r="Q88" s="33" t="b">
        <f t="shared" si="20"/>
        <v>1</v>
      </c>
      <c r="T88" s="37">
        <f t="shared" si="25"/>
        <v>84</v>
      </c>
      <c r="U88" s="33">
        <f t="shared" si="26"/>
        <v>86</v>
      </c>
      <c r="V88" s="33">
        <f t="shared" si="21"/>
        <v>88</v>
      </c>
      <c r="W88" s="33">
        <f t="shared" si="22"/>
        <v>90</v>
      </c>
      <c r="X88" s="33"/>
      <c r="Y88" s="33">
        <f t="shared" si="23"/>
        <v>0</v>
      </c>
      <c r="Z88" s="33">
        <f t="shared" si="27"/>
        <v>0</v>
      </c>
      <c r="AA88" s="33">
        <f t="shared" si="27"/>
        <v>2</v>
      </c>
      <c r="AB88" s="33">
        <f t="shared" si="27"/>
        <v>4</v>
      </c>
      <c r="AC88" s="33">
        <f t="shared" si="27"/>
        <v>6</v>
      </c>
    </row>
    <row r="89" spans="7:29" x14ac:dyDescent="0.25">
      <c r="G89" s="34">
        <v>4</v>
      </c>
      <c r="H89" s="34">
        <v>85</v>
      </c>
      <c r="I89" s="37">
        <v>85</v>
      </c>
      <c r="J89" s="33">
        <v>87</v>
      </c>
      <c r="M89" s="33">
        <f t="shared" si="24"/>
        <v>84</v>
      </c>
      <c r="N89" s="33">
        <f t="shared" si="18"/>
        <v>1</v>
      </c>
      <c r="P89" s="33" t="b">
        <f t="shared" si="19"/>
        <v>1</v>
      </c>
      <c r="Q89" s="33" t="b">
        <f t="shared" si="20"/>
        <v>1</v>
      </c>
      <c r="T89" s="37">
        <f t="shared" si="25"/>
        <v>85</v>
      </c>
      <c r="U89" s="33">
        <f t="shared" si="26"/>
        <v>87</v>
      </c>
      <c r="V89" s="33">
        <f t="shared" si="21"/>
        <v>89</v>
      </c>
      <c r="W89" s="33">
        <f t="shared" si="22"/>
        <v>91</v>
      </c>
      <c r="X89" s="33"/>
      <c r="Y89" s="33">
        <f t="shared" si="23"/>
        <v>1</v>
      </c>
      <c r="Z89" s="33">
        <f t="shared" si="27"/>
        <v>1</v>
      </c>
      <c r="AA89" s="33">
        <f t="shared" si="27"/>
        <v>3</v>
      </c>
      <c r="AB89" s="33">
        <f t="shared" si="27"/>
        <v>5</v>
      </c>
      <c r="AC89" s="33">
        <f t="shared" si="27"/>
        <v>7</v>
      </c>
    </row>
    <row r="90" spans="7:29" x14ac:dyDescent="0.25">
      <c r="G90" s="34">
        <v>4</v>
      </c>
      <c r="H90" s="34">
        <v>86</v>
      </c>
      <c r="I90" s="37">
        <v>86</v>
      </c>
      <c r="J90" s="33">
        <v>88</v>
      </c>
      <c r="M90" s="33">
        <f t="shared" si="24"/>
        <v>84</v>
      </c>
      <c r="N90" s="33">
        <f t="shared" si="18"/>
        <v>2</v>
      </c>
      <c r="P90" s="33" t="b">
        <f t="shared" si="19"/>
        <v>1</v>
      </c>
      <c r="Q90" s="33" t="b">
        <f t="shared" si="20"/>
        <v>1</v>
      </c>
      <c r="T90" s="37">
        <f t="shared" si="25"/>
        <v>86</v>
      </c>
      <c r="U90" s="33">
        <f t="shared" si="26"/>
        <v>88</v>
      </c>
      <c r="V90" s="33">
        <f t="shared" si="21"/>
        <v>90</v>
      </c>
      <c r="W90" s="33">
        <f t="shared" si="22"/>
        <v>84</v>
      </c>
      <c r="X90" s="33"/>
      <c r="Y90" s="33">
        <f t="shared" si="23"/>
        <v>2</v>
      </c>
      <c r="Z90" s="33">
        <f t="shared" si="27"/>
        <v>2</v>
      </c>
      <c r="AA90" s="33">
        <f t="shared" si="27"/>
        <v>4</v>
      </c>
      <c r="AB90" s="33">
        <f t="shared" si="27"/>
        <v>6</v>
      </c>
      <c r="AC90" s="33">
        <f t="shared" si="27"/>
        <v>0</v>
      </c>
    </row>
    <row r="91" spans="7:29" x14ac:dyDescent="0.25">
      <c r="G91" s="34">
        <v>4</v>
      </c>
      <c r="H91" s="34">
        <v>87</v>
      </c>
      <c r="I91" s="37">
        <v>87</v>
      </c>
      <c r="J91" s="33">
        <v>89</v>
      </c>
      <c r="M91" s="33">
        <f t="shared" si="24"/>
        <v>84</v>
      </c>
      <c r="N91" s="33">
        <f t="shared" si="18"/>
        <v>3</v>
      </c>
      <c r="P91" s="33" t="b">
        <f t="shared" si="19"/>
        <v>1</v>
      </c>
      <c r="Q91" s="33" t="b">
        <f t="shared" si="20"/>
        <v>1</v>
      </c>
      <c r="T91" s="37">
        <f t="shared" si="25"/>
        <v>87</v>
      </c>
      <c r="U91" s="33">
        <f t="shared" si="26"/>
        <v>89</v>
      </c>
      <c r="V91" s="33">
        <f t="shared" si="21"/>
        <v>91</v>
      </c>
      <c r="W91" s="33">
        <f t="shared" si="22"/>
        <v>85</v>
      </c>
      <c r="X91" s="33"/>
      <c r="Y91" s="33">
        <f t="shared" si="23"/>
        <v>3</v>
      </c>
      <c r="Z91" s="33">
        <f t="shared" si="27"/>
        <v>3</v>
      </c>
      <c r="AA91" s="33">
        <f t="shared" si="27"/>
        <v>5</v>
      </c>
      <c r="AB91" s="33">
        <f t="shared" si="27"/>
        <v>7</v>
      </c>
      <c r="AC91" s="33">
        <f t="shared" si="27"/>
        <v>1</v>
      </c>
    </row>
    <row r="92" spans="7:29" x14ac:dyDescent="0.25">
      <c r="G92" s="34">
        <v>4</v>
      </c>
      <c r="H92" s="34">
        <v>88</v>
      </c>
      <c r="I92" s="37">
        <v>88</v>
      </c>
      <c r="J92" s="33">
        <v>90</v>
      </c>
      <c r="M92" s="33">
        <f t="shared" si="24"/>
        <v>84</v>
      </c>
      <c r="N92" s="33">
        <f t="shared" si="18"/>
        <v>4</v>
      </c>
      <c r="P92" s="33" t="b">
        <f t="shared" si="19"/>
        <v>1</v>
      </c>
      <c r="Q92" s="33" t="b">
        <f t="shared" si="20"/>
        <v>1</v>
      </c>
      <c r="T92" s="37">
        <f t="shared" si="25"/>
        <v>88</v>
      </c>
      <c r="U92" s="33">
        <f t="shared" si="26"/>
        <v>90</v>
      </c>
      <c r="V92" s="33">
        <f t="shared" si="21"/>
        <v>84</v>
      </c>
      <c r="W92" s="33">
        <f t="shared" si="22"/>
        <v>86</v>
      </c>
      <c r="X92" s="33"/>
      <c r="Y92" s="33">
        <f t="shared" si="23"/>
        <v>4</v>
      </c>
      <c r="Z92" s="33">
        <f t="shared" si="27"/>
        <v>4</v>
      </c>
      <c r="AA92" s="33">
        <f t="shared" si="27"/>
        <v>6</v>
      </c>
      <c r="AB92" s="33">
        <f t="shared" si="27"/>
        <v>0</v>
      </c>
      <c r="AC92" s="33">
        <f t="shared" si="27"/>
        <v>2</v>
      </c>
    </row>
    <row r="93" spans="7:29" x14ac:dyDescent="0.25">
      <c r="G93" s="34">
        <v>4</v>
      </c>
      <c r="H93" s="34">
        <v>89</v>
      </c>
      <c r="I93" s="37">
        <v>89</v>
      </c>
      <c r="J93" s="33">
        <v>91</v>
      </c>
      <c r="M93" s="33">
        <f t="shared" si="24"/>
        <v>84</v>
      </c>
      <c r="N93" s="33">
        <f t="shared" si="18"/>
        <v>5</v>
      </c>
      <c r="P93" s="33" t="b">
        <f t="shared" si="19"/>
        <v>1</v>
      </c>
      <c r="Q93" s="33" t="b">
        <f t="shared" si="20"/>
        <v>1</v>
      </c>
      <c r="T93" s="37">
        <f t="shared" si="25"/>
        <v>89</v>
      </c>
      <c r="U93" s="33">
        <f t="shared" si="26"/>
        <v>91</v>
      </c>
      <c r="V93" s="33">
        <f t="shared" si="21"/>
        <v>85</v>
      </c>
      <c r="W93" s="33">
        <f t="shared" si="22"/>
        <v>87</v>
      </c>
      <c r="X93" s="33"/>
      <c r="Y93" s="33">
        <f t="shared" si="23"/>
        <v>5</v>
      </c>
      <c r="Z93" s="33">
        <f t="shared" si="27"/>
        <v>5</v>
      </c>
      <c r="AA93" s="33">
        <f t="shared" si="27"/>
        <v>7</v>
      </c>
      <c r="AB93" s="33">
        <f t="shared" si="27"/>
        <v>1</v>
      </c>
      <c r="AC93" s="33">
        <f t="shared" si="27"/>
        <v>3</v>
      </c>
    </row>
    <row r="94" spans="7:29" x14ac:dyDescent="0.25">
      <c r="G94" s="34">
        <v>4</v>
      </c>
      <c r="H94" s="34">
        <v>90</v>
      </c>
      <c r="I94" s="37">
        <v>90</v>
      </c>
      <c r="J94" s="33">
        <v>84</v>
      </c>
      <c r="M94" s="33">
        <f t="shared" si="24"/>
        <v>84</v>
      </c>
      <c r="N94" s="33">
        <f t="shared" si="18"/>
        <v>6</v>
      </c>
      <c r="P94" s="33" t="b">
        <f t="shared" si="19"/>
        <v>1</v>
      </c>
      <c r="Q94" s="33" t="b">
        <f t="shared" si="20"/>
        <v>1</v>
      </c>
      <c r="T94" s="37">
        <f t="shared" si="25"/>
        <v>90</v>
      </c>
      <c r="U94" s="33">
        <f t="shared" si="26"/>
        <v>84</v>
      </c>
      <c r="V94" s="33">
        <f t="shared" si="21"/>
        <v>86</v>
      </c>
      <c r="W94" s="33">
        <f t="shared" si="22"/>
        <v>88</v>
      </c>
      <c r="X94" s="33"/>
      <c r="Y94" s="33">
        <f t="shared" si="23"/>
        <v>6</v>
      </c>
      <c r="Z94" s="33">
        <f t="shared" si="27"/>
        <v>6</v>
      </c>
      <c r="AA94" s="33">
        <f t="shared" si="27"/>
        <v>0</v>
      </c>
      <c r="AB94" s="33">
        <f t="shared" si="27"/>
        <v>2</v>
      </c>
      <c r="AC94" s="33">
        <f t="shared" si="27"/>
        <v>4</v>
      </c>
    </row>
    <row r="95" spans="7:29" x14ac:dyDescent="0.25">
      <c r="G95" s="34">
        <v>4</v>
      </c>
      <c r="H95" s="34">
        <v>91</v>
      </c>
      <c r="I95" s="37">
        <v>91</v>
      </c>
      <c r="J95" s="33">
        <v>85</v>
      </c>
      <c r="M95" s="33">
        <f t="shared" si="24"/>
        <v>84</v>
      </c>
      <c r="N95" s="33">
        <f t="shared" si="18"/>
        <v>7</v>
      </c>
      <c r="P95" s="33" t="b">
        <f t="shared" si="19"/>
        <v>1</v>
      </c>
      <c r="Q95" s="33" t="b">
        <f t="shared" si="20"/>
        <v>1</v>
      </c>
      <c r="T95" s="37">
        <f t="shared" si="25"/>
        <v>91</v>
      </c>
      <c r="U95" s="33">
        <f t="shared" si="26"/>
        <v>85</v>
      </c>
      <c r="V95" s="33">
        <f t="shared" si="21"/>
        <v>87</v>
      </c>
      <c r="W95" s="33">
        <f t="shared" si="22"/>
        <v>89</v>
      </c>
      <c r="X95" s="33"/>
      <c r="Y95" s="33">
        <f t="shared" si="23"/>
        <v>7</v>
      </c>
      <c r="Z95" s="33">
        <f t="shared" si="27"/>
        <v>7</v>
      </c>
      <c r="AA95" s="33">
        <f t="shared" si="27"/>
        <v>1</v>
      </c>
      <c r="AB95" s="33">
        <f t="shared" si="27"/>
        <v>3</v>
      </c>
      <c r="AC95" s="33">
        <f t="shared" si="27"/>
        <v>5</v>
      </c>
    </row>
    <row r="96" spans="7:29" x14ac:dyDescent="0.25">
      <c r="G96" s="34">
        <v>5</v>
      </c>
      <c r="H96" s="34">
        <v>92</v>
      </c>
      <c r="I96" s="37">
        <v>92</v>
      </c>
      <c r="J96" s="33">
        <v>92</v>
      </c>
      <c r="M96" s="33">
        <f t="shared" si="24"/>
        <v>92</v>
      </c>
      <c r="N96" s="33">
        <f t="shared" si="18"/>
        <v>0</v>
      </c>
      <c r="P96" s="33" t="b">
        <f t="shared" si="19"/>
        <v>1</v>
      </c>
      <c r="Q96" s="33" t="b">
        <f t="shared" si="20"/>
        <v>1</v>
      </c>
      <c r="T96" s="37">
        <f t="shared" si="25"/>
        <v>92</v>
      </c>
      <c r="U96" s="33">
        <f t="shared" si="26"/>
        <v>92</v>
      </c>
      <c r="V96" s="33">
        <f t="shared" si="21"/>
        <v>92</v>
      </c>
      <c r="W96" s="33">
        <f t="shared" si="22"/>
        <v>92</v>
      </c>
      <c r="X96" s="33"/>
      <c r="Y96" s="33">
        <f t="shared" si="23"/>
        <v>0</v>
      </c>
      <c r="Z96" s="33">
        <f t="shared" si="27"/>
        <v>0</v>
      </c>
      <c r="AA96" s="33">
        <f t="shared" si="27"/>
        <v>0</v>
      </c>
      <c r="AB96" s="33">
        <f t="shared" si="27"/>
        <v>0</v>
      </c>
      <c r="AC96" s="33">
        <f t="shared" si="27"/>
        <v>0</v>
      </c>
    </row>
  </sheetData>
  <autoFilter ref="G3:AC96" xr:uid="{00000000-0009-0000-0000-000004000000}"/>
  <mergeCells count="2">
    <mergeCell ref="Z2:AC2"/>
    <mergeCell ref="T2:W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2:BK97"/>
  <sheetViews>
    <sheetView topLeftCell="A2" workbookViewId="0">
      <selection activeCell="A4" sqref="A4:A20"/>
    </sheetView>
  </sheetViews>
  <sheetFormatPr defaultColWidth="11.42578125" defaultRowHeight="15" x14ac:dyDescent="0.25"/>
  <cols>
    <col min="1" max="3" width="3.85546875" customWidth="1"/>
    <col min="4" max="4" width="8.42578125" bestFit="1" customWidth="1"/>
    <col min="5" max="7" width="3.85546875" customWidth="1"/>
    <col min="8" max="8" width="6" customWidth="1"/>
    <col min="9" max="14" width="3.85546875" customWidth="1"/>
    <col min="15" max="15" width="5.7109375" customWidth="1"/>
    <col min="18" max="20" width="12.85546875" customWidth="1"/>
    <col min="35" max="36" width="5.7109375" customWidth="1"/>
    <col min="37" max="42" width="3" bestFit="1" customWidth="1"/>
    <col min="43" max="43" width="3.7109375" customWidth="1"/>
    <col min="44" max="49" width="3" bestFit="1" customWidth="1"/>
  </cols>
  <sheetData>
    <row r="2" spans="1:63" x14ac:dyDescent="0.25">
      <c r="A2" s="35" t="s">
        <v>151</v>
      </c>
      <c r="B2" s="38" t="s">
        <v>166</v>
      </c>
      <c r="C2" s="38" t="s">
        <v>167</v>
      </c>
      <c r="D2" s="39"/>
      <c r="E2" s="35" t="s">
        <v>152</v>
      </c>
      <c r="F2" s="35" t="s">
        <v>153</v>
      </c>
      <c r="G2" s="35" t="s">
        <v>154</v>
      </c>
      <c r="H2" s="35"/>
      <c r="I2" s="35">
        <v>2</v>
      </c>
      <c r="J2" s="35">
        <v>0</v>
      </c>
      <c r="K2" s="35">
        <v>1</v>
      </c>
      <c r="L2" s="35">
        <v>8</v>
      </c>
      <c r="M2" s="47"/>
      <c r="N2" s="47" t="s">
        <v>184</v>
      </c>
      <c r="P2" t="s">
        <v>155</v>
      </c>
      <c r="R2" s="36" t="s">
        <v>151</v>
      </c>
      <c r="S2" s="38" t="s">
        <v>166</v>
      </c>
      <c r="T2" s="38" t="s">
        <v>167</v>
      </c>
      <c r="U2" s="36" t="s">
        <v>152</v>
      </c>
      <c r="V2" s="36" t="s">
        <v>153</v>
      </c>
      <c r="W2" s="36" t="s">
        <v>154</v>
      </c>
      <c r="X2" s="36"/>
      <c r="Y2" s="36">
        <v>2</v>
      </c>
      <c r="Z2" s="36">
        <v>0</v>
      </c>
      <c r="AA2" s="36">
        <v>1</v>
      </c>
      <c r="AB2" s="36">
        <v>8</v>
      </c>
      <c r="AD2" t="s">
        <v>184</v>
      </c>
      <c r="AF2" t="s">
        <v>155</v>
      </c>
      <c r="AI2" t="s">
        <v>168</v>
      </c>
      <c r="BK2" t="str">
        <f>"const int8_t* surround_pointers[93] = { "</f>
        <v xml:space="preserve">const int8_t* surround_pointers[93] = { </v>
      </c>
    </row>
    <row r="3" spans="1:63" x14ac:dyDescent="0.25">
      <c r="A3">
        <f>-COUNTA(A4:A96)</f>
        <v>-17</v>
      </c>
      <c r="B3">
        <f t="shared" ref="B3:C3" si="0">-COUNTA(B4:B96)</f>
        <v>-10</v>
      </c>
      <c r="C3">
        <f t="shared" si="0"/>
        <v>-12</v>
      </c>
      <c r="E3">
        <f>-COUNTA(E4:E96)</f>
        <v>-12</v>
      </c>
      <c r="F3">
        <f>-COUNTA(F4:F96)</f>
        <v>-17</v>
      </c>
      <c r="G3">
        <f>-COUNTA(G4:G96)</f>
        <v>-17</v>
      </c>
      <c r="I3">
        <f>-COUNTA(I4:I96)</f>
        <v>-17</v>
      </c>
      <c r="J3">
        <f>-COUNTA(J4:J96)</f>
        <v>-24</v>
      </c>
      <c r="K3">
        <f>-COUNTA(K4:K96)</f>
        <v>-15</v>
      </c>
      <c r="L3">
        <f>-COUNTA(L4:L96)</f>
        <v>-24</v>
      </c>
      <c r="N3">
        <f>-COUNTA(N4:N96)</f>
        <v>-31</v>
      </c>
      <c r="P3">
        <f>-COUNTA(P4:P96)</f>
        <v>-93</v>
      </c>
      <c r="R3" t="str">
        <f>"const int8_t ltr_"&amp;R2&amp;"["&amp;1-A3&amp;"] = { "&amp;A3</f>
        <v>const int8_t ltr_P[18] = { -17</v>
      </c>
      <c r="S3" t="str">
        <f>"const int8_t ltr_"&amp;S2&amp;"["&amp;1-B3&amp;"] = { "&amp;B3</f>
        <v>const int8_t ltr_L[11] = { -10</v>
      </c>
      <c r="T3" t="str">
        <f>"const int8_t ltr_"&amp;T2&amp;"["&amp;1-C3&amp;"] = { "&amp;C3</f>
        <v>const int8_t ltr_Y[13] = { -12</v>
      </c>
      <c r="U3" t="str">
        <f>"const int8_t ltr_"&amp;U2&amp;"["&amp;1-E3&amp;"] = { "&amp;E3</f>
        <v>const int8_t ltr_T[13] = { -12</v>
      </c>
      <c r="V3" t="str">
        <f>"const int8_t ltr_"&amp;V2&amp;"["&amp;1-F3&amp;"] = { "&amp;F3</f>
        <v>const int8_t ltr_H[18] = { -17</v>
      </c>
      <c r="W3" t="str">
        <f>"const int8_t ltr_"&amp;W2&amp;"["&amp;1-G3&amp;"] = { "&amp;G3</f>
        <v>const int8_t ltr_S[18] = { -17</v>
      </c>
      <c r="Y3" t="str">
        <f>"const int8_t ltr_"&amp;Y2&amp;"["&amp;1-I3&amp;"] = { "&amp;I3</f>
        <v>const int8_t ltr_2[18] = { -17</v>
      </c>
      <c r="Z3" t="str">
        <f>"const int8_t ltr_"&amp;Z2&amp;"["&amp;1-J3&amp;"] = { "&amp;J3</f>
        <v>const int8_t ltr_0[25] = { -24</v>
      </c>
      <c r="AA3" t="str">
        <f>"const int8_t ltr_"&amp;AA2&amp;"["&amp;1-K3&amp;"] = { "&amp;K3</f>
        <v>const int8_t ltr_1[16] = { -15</v>
      </c>
      <c r="AB3" t="str">
        <f>"const int8_t ltr_"&amp;AB2&amp;"["&amp;1-L3&amp;"] = { "&amp;L3</f>
        <v>const int8_t ltr_8[25] = { -24</v>
      </c>
      <c r="AD3" t="str">
        <f>"const int8_t ltr_"&amp;AD2&amp;"["&amp;1-N3&amp;"] = { "&amp;N3</f>
        <v>const int8_t ltr_star[32] = { -31</v>
      </c>
      <c r="AF3" t="str">
        <f>"const int8_t ltr_"&amp;AF2&amp;"["&amp;1-P3&amp;"] = { "&amp;P3</f>
        <v>const int8_t ltr_all[94] = { -93</v>
      </c>
      <c r="AI3" s="44">
        <v>32</v>
      </c>
      <c r="AJ3" s="46">
        <f>-COUNT(AK3:AW3)</f>
        <v>-6</v>
      </c>
      <c r="AK3" s="44">
        <v>0</v>
      </c>
      <c r="AL3" s="44">
        <v>31</v>
      </c>
      <c r="AM3" s="44">
        <v>55</v>
      </c>
      <c r="AN3" s="44">
        <v>56</v>
      </c>
      <c r="AO3" s="44">
        <v>33</v>
      </c>
      <c r="AP3" s="44">
        <v>1</v>
      </c>
      <c r="AQ3" s="44"/>
      <c r="AX3" t="str">
        <f t="shared" ref="AX3:AX34" si="1">"const int8_t srnd_"&amp;AI3&amp;"["&amp;1-AJ3&amp;"] = { "&amp;AJ3&amp;", "&amp;AK3</f>
        <v>const int8_t srnd_32[7] = { -6, 0</v>
      </c>
      <c r="AY3" t="str">
        <f t="shared" ref="AY3:BD3" si="2">IF(LEN(AL3)&gt;0,AX3&amp;", "&amp;AL3,"")</f>
        <v>const int8_t srnd_32[7] = { -6, 0, 31</v>
      </c>
      <c r="AZ3" t="str">
        <f t="shared" si="2"/>
        <v>const int8_t srnd_32[7] = { -6, 0, 31, 55</v>
      </c>
      <c r="BA3" t="str">
        <f t="shared" si="2"/>
        <v>const int8_t srnd_32[7] = { -6, 0, 31, 55, 56</v>
      </c>
      <c r="BB3" t="str">
        <f t="shared" si="2"/>
        <v>const int8_t srnd_32[7] = { -6, 0, 31, 55, 56, 33</v>
      </c>
      <c r="BC3" t="str">
        <f t="shared" si="2"/>
        <v>const int8_t srnd_32[7] = { -6, 0, 31, 55, 56, 33, 1</v>
      </c>
      <c r="BD3" t="str">
        <f t="shared" si="2"/>
        <v/>
      </c>
      <c r="BF3" t="str">
        <f>IF(LEN(BC3)&gt;0,BC3&amp;" };",BB3&amp;" };")</f>
        <v>const int8_t srnd_32[7] = { -6, 0, 31, 55, 56, 33, 1 };</v>
      </c>
      <c r="BJ3">
        <v>-4</v>
      </c>
      <c r="BK3" t="str">
        <f t="shared" ref="BK3:BK13" si="3">"   srnd_"&amp;32+BJ3*8+0&amp;", "&amp;"srnd_"&amp;32+BJ3*8+1&amp;", "&amp;"srnd_"&amp;32+BJ3*8+2&amp;", "&amp;"srnd_"&amp;32+BJ3*8+3&amp;", "&amp;"srnd_"&amp;32+BJ3*8+4&amp;", "&amp;"srnd_"&amp;32+BJ3*8+5&amp;", "&amp;"srnd_"&amp;32+BJ3*8+6&amp;", "&amp;"srnd_"&amp;32+BJ3*8+7&amp;", "</f>
        <v xml:space="preserve">   srnd_0, srnd_1, srnd_2, srnd_3, srnd_4, srnd_5, srnd_6, srnd_7, </v>
      </c>
    </row>
    <row r="4" spans="1:63" x14ac:dyDescent="0.25">
      <c r="A4">
        <v>81</v>
      </c>
      <c r="B4">
        <v>54</v>
      </c>
      <c r="C4">
        <v>78</v>
      </c>
      <c r="E4">
        <v>53</v>
      </c>
      <c r="F4">
        <v>54</v>
      </c>
      <c r="G4">
        <v>34</v>
      </c>
      <c r="I4">
        <v>53</v>
      </c>
      <c r="J4">
        <v>32</v>
      </c>
      <c r="K4">
        <v>53</v>
      </c>
      <c r="L4">
        <v>54</v>
      </c>
      <c r="N4">
        <v>0</v>
      </c>
      <c r="P4">
        <v>0</v>
      </c>
      <c r="R4" t="str">
        <f t="shared" ref="R4:T11" si="4">R3&amp;", "&amp;A4</f>
        <v>const int8_t ltr_P[18] = { -17, 81</v>
      </c>
      <c r="S4" t="str">
        <f t="shared" si="4"/>
        <v>const int8_t ltr_L[11] = { -10, 54</v>
      </c>
      <c r="T4" t="str">
        <f t="shared" si="4"/>
        <v>const int8_t ltr_Y[13] = { -12, 78</v>
      </c>
      <c r="U4" t="str">
        <f t="shared" ref="U4:U15" si="5">U3&amp;", "&amp;E4</f>
        <v>const int8_t ltr_T[13] = { -12, 53</v>
      </c>
      <c r="V4" t="str">
        <f t="shared" ref="V4:V15" si="6">V3&amp;", "&amp;F4</f>
        <v>const int8_t ltr_H[18] = { -17, 54</v>
      </c>
      <c r="W4" t="str">
        <f t="shared" ref="W4:W15" si="7">W3&amp;", "&amp;G4</f>
        <v>const int8_t ltr_S[18] = { -17, 34</v>
      </c>
      <c r="Y4" t="str">
        <f t="shared" ref="Y4:Y18" si="8">Y3&amp;", "&amp;I4</f>
        <v>const int8_t ltr_2[18] = { -17, 53</v>
      </c>
      <c r="Z4" t="str">
        <f t="shared" ref="Z4:Z18" si="9">Z3&amp;", "&amp;J4</f>
        <v>const int8_t ltr_0[25] = { -24, 32</v>
      </c>
      <c r="AA4" t="str">
        <f t="shared" ref="AA4:AA18" si="10">AA3&amp;", "&amp;K4</f>
        <v>const int8_t ltr_1[16] = { -15, 53</v>
      </c>
      <c r="AB4" t="str">
        <f t="shared" ref="AB4:AD19" si="11">AB3&amp;", "&amp;L4</f>
        <v>const int8_t ltr_8[25] = { -24, 54</v>
      </c>
      <c r="AD4" t="str">
        <f t="shared" si="11"/>
        <v>const int8_t ltr_star[32] = { -31, 0</v>
      </c>
      <c r="AF4" t="str">
        <f t="shared" ref="AF4:AF27" si="12">AF3&amp;", "&amp;P4</f>
        <v>const int8_t ltr_all[94] = { -93, 0</v>
      </c>
      <c r="AI4" s="44">
        <v>33</v>
      </c>
      <c r="AJ4" s="46">
        <f t="shared" ref="AJ4:AJ63" si="13">-COUNT(AK4:AW4)</f>
        <v>-5</v>
      </c>
      <c r="AK4">
        <v>1</v>
      </c>
      <c r="AL4">
        <v>32</v>
      </c>
      <c r="AM4">
        <v>57</v>
      </c>
      <c r="AN4">
        <v>34</v>
      </c>
      <c r="AO4">
        <v>2</v>
      </c>
      <c r="AX4" t="str">
        <f t="shared" si="1"/>
        <v>const int8_t srnd_33[6] = { -5, 1</v>
      </c>
      <c r="AY4" t="str">
        <f t="shared" ref="AY4:BE4" si="14">IF(LEN(AL4)&gt;0,AX4&amp;", "&amp;AL4,"")</f>
        <v>const int8_t srnd_33[6] = { -5, 1, 32</v>
      </c>
      <c r="AZ4" t="str">
        <f t="shared" si="14"/>
        <v>const int8_t srnd_33[6] = { -5, 1, 32, 57</v>
      </c>
      <c r="BA4" t="str">
        <f t="shared" si="14"/>
        <v>const int8_t srnd_33[6] = { -5, 1, 32, 57, 34</v>
      </c>
      <c r="BB4" t="str">
        <f t="shared" si="14"/>
        <v>const int8_t srnd_33[6] = { -5, 1, 32, 57, 34, 2</v>
      </c>
      <c r="BC4" t="str">
        <f t="shared" si="14"/>
        <v/>
      </c>
      <c r="BD4" t="str">
        <f t="shared" si="14"/>
        <v/>
      </c>
      <c r="BE4" t="str">
        <f t="shared" si="14"/>
        <v/>
      </c>
      <c r="BF4" t="str">
        <f t="shared" ref="BF4:BF62" si="15">IF(LEN(BC4)&gt;0,BC4&amp;" };",BB4&amp;" };")</f>
        <v>const int8_t srnd_33[6] = { -5, 1, 32, 57, 34, 2 };</v>
      </c>
      <c r="BJ4">
        <v>-3</v>
      </c>
      <c r="BK4" t="str">
        <f t="shared" si="3"/>
        <v xml:space="preserve">   srnd_8, srnd_9, srnd_10, srnd_11, srnd_12, srnd_13, srnd_14, srnd_15, </v>
      </c>
    </row>
    <row r="5" spans="1:63" x14ac:dyDescent="0.25">
      <c r="A5">
        <v>82</v>
      </c>
      <c r="B5">
        <v>70</v>
      </c>
      <c r="C5">
        <v>64</v>
      </c>
      <c r="E5">
        <v>71</v>
      </c>
      <c r="F5">
        <v>70</v>
      </c>
      <c r="G5">
        <v>33</v>
      </c>
      <c r="I5">
        <v>54</v>
      </c>
      <c r="J5">
        <v>33</v>
      </c>
      <c r="K5">
        <v>54</v>
      </c>
      <c r="L5">
        <v>55</v>
      </c>
      <c r="N5">
        <v>32</v>
      </c>
      <c r="P5">
        <v>1</v>
      </c>
      <c r="R5" t="str">
        <f t="shared" si="4"/>
        <v>const int8_t ltr_P[18] = { -17, 81, 82</v>
      </c>
      <c r="S5" t="str">
        <f t="shared" si="4"/>
        <v>const int8_t ltr_L[11] = { -10, 54, 70</v>
      </c>
      <c r="T5" t="str">
        <f t="shared" si="4"/>
        <v>const int8_t ltr_Y[13] = { -12, 78, 64</v>
      </c>
      <c r="U5" t="str">
        <f t="shared" si="5"/>
        <v>const int8_t ltr_T[13] = { -12, 53, 71</v>
      </c>
      <c r="V5" t="str">
        <f t="shared" si="6"/>
        <v>const int8_t ltr_H[18] = { -17, 54, 70</v>
      </c>
      <c r="W5" t="str">
        <f t="shared" si="7"/>
        <v>const int8_t ltr_S[18] = { -17, 34, 33</v>
      </c>
      <c r="Y5" t="str">
        <f t="shared" si="8"/>
        <v>const int8_t ltr_2[18] = { -17, 53, 54</v>
      </c>
      <c r="Z5" t="str">
        <f t="shared" si="9"/>
        <v>const int8_t ltr_0[25] = { -24, 32, 33</v>
      </c>
      <c r="AA5" t="str">
        <f t="shared" si="10"/>
        <v>const int8_t ltr_1[16] = { -15, 53, 54</v>
      </c>
      <c r="AB5" t="str">
        <f t="shared" si="11"/>
        <v>const int8_t ltr_8[25] = { -24, 54, 55</v>
      </c>
      <c r="AD5" t="str">
        <f t="shared" si="11"/>
        <v>const int8_t ltr_star[32] = { -31, 0, 32</v>
      </c>
      <c r="AF5" t="str">
        <f t="shared" si="12"/>
        <v>const int8_t ltr_all[94] = { -93, 0, 1</v>
      </c>
      <c r="AI5" s="44">
        <v>34</v>
      </c>
      <c r="AJ5" s="46">
        <f t="shared" si="13"/>
        <v>-5</v>
      </c>
      <c r="AK5">
        <v>2</v>
      </c>
      <c r="AL5">
        <v>33</v>
      </c>
      <c r="AM5">
        <v>57</v>
      </c>
      <c r="AN5">
        <v>35</v>
      </c>
      <c r="AO5">
        <v>3</v>
      </c>
      <c r="AX5" t="str">
        <f t="shared" si="1"/>
        <v>const int8_t srnd_34[6] = { -5, 2</v>
      </c>
      <c r="AY5" t="str">
        <f t="shared" ref="AY5:BE5" si="16">IF(LEN(AL5)&gt;0,AX5&amp;", "&amp;AL5,"")</f>
        <v>const int8_t srnd_34[6] = { -5, 2, 33</v>
      </c>
      <c r="AZ5" t="str">
        <f t="shared" si="16"/>
        <v>const int8_t srnd_34[6] = { -5, 2, 33, 57</v>
      </c>
      <c r="BA5" t="str">
        <f t="shared" si="16"/>
        <v>const int8_t srnd_34[6] = { -5, 2, 33, 57, 35</v>
      </c>
      <c r="BB5" t="str">
        <f t="shared" si="16"/>
        <v>const int8_t srnd_34[6] = { -5, 2, 33, 57, 35, 3</v>
      </c>
      <c r="BC5" t="str">
        <f t="shared" si="16"/>
        <v/>
      </c>
      <c r="BD5" t="str">
        <f t="shared" si="16"/>
        <v/>
      </c>
      <c r="BE5" t="str">
        <f t="shared" si="16"/>
        <v/>
      </c>
      <c r="BF5" t="str">
        <f t="shared" si="15"/>
        <v>const int8_t srnd_34[6] = { -5, 2, 33, 57, 35, 3 };</v>
      </c>
      <c r="BJ5">
        <v>-2</v>
      </c>
      <c r="BK5" t="str">
        <f t="shared" si="3"/>
        <v xml:space="preserve">   srnd_16, srnd_17, srnd_18, srnd_19, srnd_20, srnd_21, srnd_22, srnd_23, </v>
      </c>
    </row>
    <row r="6" spans="1:63" x14ac:dyDescent="0.25">
      <c r="A6">
        <v>70</v>
      </c>
      <c r="B6">
        <v>82</v>
      </c>
      <c r="C6">
        <v>44</v>
      </c>
      <c r="E6">
        <v>56</v>
      </c>
      <c r="F6">
        <v>82</v>
      </c>
      <c r="G6">
        <v>32</v>
      </c>
      <c r="I6">
        <v>55</v>
      </c>
      <c r="J6">
        <v>34</v>
      </c>
      <c r="K6">
        <v>55</v>
      </c>
      <c r="L6">
        <v>32</v>
      </c>
      <c r="N6">
        <v>71</v>
      </c>
      <c r="P6">
        <v>2</v>
      </c>
      <c r="R6" t="str">
        <f t="shared" si="4"/>
        <v>const int8_t ltr_P[18] = { -17, 81, 82, 70</v>
      </c>
      <c r="S6" t="str">
        <f t="shared" si="4"/>
        <v>const int8_t ltr_L[11] = { -10, 54, 70, 82</v>
      </c>
      <c r="T6" t="str">
        <f t="shared" si="4"/>
        <v>const int8_t ltr_Y[13] = { -12, 78, 64, 44</v>
      </c>
      <c r="U6" t="str">
        <f t="shared" si="5"/>
        <v>const int8_t ltr_T[13] = { -12, 53, 71, 56</v>
      </c>
      <c r="V6" t="str">
        <f t="shared" si="6"/>
        <v>const int8_t ltr_H[18] = { -17, 54, 70, 82</v>
      </c>
      <c r="W6" t="str">
        <f t="shared" si="7"/>
        <v>const int8_t ltr_S[18] = { -17, 34, 33, 32</v>
      </c>
      <c r="Y6" t="str">
        <f t="shared" si="8"/>
        <v>const int8_t ltr_2[18] = { -17, 53, 54, 55</v>
      </c>
      <c r="Z6" t="str">
        <f t="shared" si="9"/>
        <v>const int8_t ltr_0[25] = { -24, 32, 33, 34</v>
      </c>
      <c r="AA6" t="str">
        <f t="shared" si="10"/>
        <v>const int8_t ltr_1[16] = { -15, 53, 54, 55</v>
      </c>
      <c r="AB6" t="str">
        <f t="shared" si="11"/>
        <v>const int8_t ltr_8[25] = { -24, 54, 55, 32</v>
      </c>
      <c r="AD6" t="str">
        <f t="shared" si="11"/>
        <v>const int8_t ltr_star[32] = { -31, 0, 32, 71</v>
      </c>
      <c r="AF6" t="str">
        <f t="shared" si="12"/>
        <v>const int8_t ltr_all[94] = { -93, 0, 1, 2</v>
      </c>
      <c r="AI6" s="44">
        <v>35</v>
      </c>
      <c r="AJ6" s="46">
        <f t="shared" si="13"/>
        <v>-6</v>
      </c>
      <c r="AK6" s="30">
        <v>3</v>
      </c>
      <c r="AL6" s="30">
        <v>34</v>
      </c>
      <c r="AM6" s="30">
        <v>58</v>
      </c>
      <c r="AN6" s="30">
        <v>36</v>
      </c>
      <c r="AO6" s="30">
        <v>5</v>
      </c>
      <c r="AP6" s="30">
        <v>4</v>
      </c>
      <c r="AX6" t="str">
        <f t="shared" si="1"/>
        <v>const int8_t srnd_35[7] = { -6, 3</v>
      </c>
      <c r="AY6" t="str">
        <f t="shared" ref="AY6:BE6" si="17">IF(LEN(AL6)&gt;0,AX6&amp;", "&amp;AL6,"")</f>
        <v>const int8_t srnd_35[7] = { -6, 3, 34</v>
      </c>
      <c r="AZ6" t="str">
        <f t="shared" si="17"/>
        <v>const int8_t srnd_35[7] = { -6, 3, 34, 58</v>
      </c>
      <c r="BA6" t="str">
        <f t="shared" si="17"/>
        <v>const int8_t srnd_35[7] = { -6, 3, 34, 58, 36</v>
      </c>
      <c r="BB6" t="str">
        <f t="shared" si="17"/>
        <v>const int8_t srnd_35[7] = { -6, 3, 34, 58, 36, 5</v>
      </c>
      <c r="BC6" t="str">
        <f t="shared" si="17"/>
        <v>const int8_t srnd_35[7] = { -6, 3, 34, 58, 36, 5, 4</v>
      </c>
      <c r="BD6" t="str">
        <f t="shared" si="17"/>
        <v/>
      </c>
      <c r="BE6" t="str">
        <f t="shared" si="17"/>
        <v/>
      </c>
      <c r="BF6" t="str">
        <f t="shared" si="15"/>
        <v>const int8_t srnd_35[7] = { -6, 3, 34, 58, 36, 5, 4 };</v>
      </c>
      <c r="BJ6">
        <v>-1</v>
      </c>
      <c r="BK6" t="str">
        <f t="shared" si="3"/>
        <v xml:space="preserve">   srnd_24, srnd_25, srnd_26, srnd_27, srnd_28, srnd_29, srnd_30, srnd_31, </v>
      </c>
    </row>
    <row r="7" spans="1:63" x14ac:dyDescent="0.25">
      <c r="A7">
        <v>54</v>
      </c>
      <c r="B7">
        <v>81</v>
      </c>
      <c r="C7">
        <v>53</v>
      </c>
      <c r="E7">
        <v>57</v>
      </c>
      <c r="F7">
        <v>81</v>
      </c>
      <c r="G7">
        <v>55</v>
      </c>
      <c r="I7">
        <v>32</v>
      </c>
      <c r="J7">
        <v>35</v>
      </c>
      <c r="K7">
        <v>32</v>
      </c>
      <c r="L7">
        <v>33</v>
      </c>
      <c r="N7">
        <v>70</v>
      </c>
      <c r="P7">
        <v>3</v>
      </c>
      <c r="R7" t="str">
        <f t="shared" si="4"/>
        <v>const int8_t ltr_P[18] = { -17, 81, 82, 70, 54</v>
      </c>
      <c r="S7" t="str">
        <f t="shared" si="4"/>
        <v>const int8_t ltr_L[11] = { -10, 54, 70, 82, 81</v>
      </c>
      <c r="T7" t="str">
        <f t="shared" si="4"/>
        <v>const int8_t ltr_Y[13] = { -12, 78, 64, 44, 53</v>
      </c>
      <c r="U7" t="str">
        <f t="shared" si="5"/>
        <v>const int8_t ltr_T[13] = { -12, 53, 71, 56, 57</v>
      </c>
      <c r="V7" t="str">
        <f t="shared" si="6"/>
        <v>const int8_t ltr_H[18] = { -17, 54, 70, 82, 81</v>
      </c>
      <c r="W7" t="str">
        <f t="shared" si="7"/>
        <v>const int8_t ltr_S[18] = { -17, 34, 33, 32, 55</v>
      </c>
      <c r="Y7" t="str">
        <f t="shared" si="8"/>
        <v>const int8_t ltr_2[18] = { -17, 53, 54, 55, 32</v>
      </c>
      <c r="Z7" t="str">
        <f t="shared" si="9"/>
        <v>const int8_t ltr_0[25] = { -24, 32, 33, 34, 35</v>
      </c>
      <c r="AA7" t="str">
        <f t="shared" si="10"/>
        <v>const int8_t ltr_1[16] = { -15, 53, 54, 55, 32</v>
      </c>
      <c r="AB7" t="str">
        <f t="shared" si="11"/>
        <v>const int8_t ltr_8[25] = { -24, 54, 55, 32, 33</v>
      </c>
      <c r="AD7" t="str">
        <f t="shared" si="11"/>
        <v>const int8_t ltr_star[32] = { -31, 0, 32, 71, 70</v>
      </c>
      <c r="AF7" t="str">
        <f t="shared" si="12"/>
        <v>const int8_t ltr_all[94] = { -93, 0, 1, 2, 3</v>
      </c>
      <c r="AI7" s="44">
        <v>36</v>
      </c>
      <c r="AJ7" s="46">
        <f t="shared" si="13"/>
        <v>-5</v>
      </c>
      <c r="AK7">
        <v>35</v>
      </c>
      <c r="AL7">
        <v>59</v>
      </c>
      <c r="AM7">
        <v>37</v>
      </c>
      <c r="AN7">
        <v>6</v>
      </c>
      <c r="AO7">
        <v>5</v>
      </c>
      <c r="AX7" t="str">
        <f t="shared" si="1"/>
        <v>const int8_t srnd_36[6] = { -5, 35</v>
      </c>
      <c r="AY7" t="str">
        <f t="shared" ref="AY7:BE7" si="18">IF(LEN(AL7)&gt;0,AX7&amp;", "&amp;AL7,"")</f>
        <v>const int8_t srnd_36[6] = { -5, 35, 59</v>
      </c>
      <c r="AZ7" t="str">
        <f t="shared" si="18"/>
        <v>const int8_t srnd_36[6] = { -5, 35, 59, 37</v>
      </c>
      <c r="BA7" t="str">
        <f t="shared" si="18"/>
        <v>const int8_t srnd_36[6] = { -5, 35, 59, 37, 6</v>
      </c>
      <c r="BB7" t="str">
        <f t="shared" si="18"/>
        <v>const int8_t srnd_36[6] = { -5, 35, 59, 37, 6, 5</v>
      </c>
      <c r="BC7" t="str">
        <f t="shared" si="18"/>
        <v/>
      </c>
      <c r="BD7" t="str">
        <f t="shared" si="18"/>
        <v/>
      </c>
      <c r="BE7" t="str">
        <f t="shared" si="18"/>
        <v/>
      </c>
      <c r="BF7" t="str">
        <f t="shared" si="15"/>
        <v>const int8_t srnd_36[6] = { -5, 35, 59, 37, 6, 5 };</v>
      </c>
      <c r="BJ7">
        <v>0</v>
      </c>
      <c r="BK7" t="str">
        <f t="shared" si="3"/>
        <v xml:space="preserve">   srnd_32, srnd_33, srnd_34, srnd_35, srnd_36, srnd_37, srnd_38, srnd_39, </v>
      </c>
    </row>
    <row r="8" spans="1:63" x14ac:dyDescent="0.25">
      <c r="A8">
        <v>55</v>
      </c>
      <c r="B8">
        <v>80</v>
      </c>
      <c r="C8">
        <v>70</v>
      </c>
      <c r="E8">
        <v>35</v>
      </c>
      <c r="F8">
        <v>80</v>
      </c>
      <c r="G8">
        <v>54</v>
      </c>
      <c r="I8">
        <v>33</v>
      </c>
      <c r="J8">
        <v>36</v>
      </c>
      <c r="K8">
        <v>56</v>
      </c>
      <c r="L8">
        <v>34</v>
      </c>
      <c r="N8">
        <v>69</v>
      </c>
      <c r="P8">
        <v>4</v>
      </c>
      <c r="R8" t="str">
        <f t="shared" si="4"/>
        <v>const int8_t ltr_P[18] = { -17, 81, 82, 70, 54, 55</v>
      </c>
      <c r="S8" t="str">
        <f t="shared" si="4"/>
        <v>const int8_t ltr_L[11] = { -10, 54, 70, 82, 81, 80</v>
      </c>
      <c r="T8" t="str">
        <f t="shared" si="4"/>
        <v>const int8_t ltr_Y[13] = { -12, 78, 64, 44, 53, 70</v>
      </c>
      <c r="U8" t="str">
        <f t="shared" si="5"/>
        <v>const int8_t ltr_T[13] = { -12, 53, 71, 56, 57, 35</v>
      </c>
      <c r="V8" t="str">
        <f t="shared" si="6"/>
        <v>const int8_t ltr_H[18] = { -17, 54, 70, 82, 81, 80</v>
      </c>
      <c r="W8" t="str">
        <f t="shared" si="7"/>
        <v>const int8_t ltr_S[18] = { -17, 34, 33, 32, 55, 54</v>
      </c>
      <c r="Y8" t="str">
        <f t="shared" si="8"/>
        <v>const int8_t ltr_2[18] = { -17, 53, 54, 55, 32, 33</v>
      </c>
      <c r="Z8" t="str">
        <f t="shared" si="9"/>
        <v>const int8_t ltr_0[25] = { -24, 32, 33, 34, 35, 36</v>
      </c>
      <c r="AA8" t="str">
        <f t="shared" si="10"/>
        <v>const int8_t ltr_1[16] = { -15, 53, 54, 55, 32, 56</v>
      </c>
      <c r="AB8" t="str">
        <f t="shared" si="11"/>
        <v>const int8_t ltr_8[25] = { -24, 54, 55, 32, 33, 34</v>
      </c>
      <c r="AD8" t="str">
        <f t="shared" si="11"/>
        <v>const int8_t ltr_star[32] = { -31, 0, 32, 71, 70, 69</v>
      </c>
      <c r="AF8" t="str">
        <f t="shared" si="12"/>
        <v>const int8_t ltr_all[94] = { -93, 0, 1, 2, 3, 4</v>
      </c>
      <c r="AI8" s="44">
        <v>37</v>
      </c>
      <c r="AJ8" s="46">
        <f t="shared" si="13"/>
        <v>-5</v>
      </c>
      <c r="AK8">
        <v>36</v>
      </c>
      <c r="AL8">
        <v>59</v>
      </c>
      <c r="AM8">
        <v>38</v>
      </c>
      <c r="AN8">
        <v>7</v>
      </c>
      <c r="AO8">
        <v>6</v>
      </c>
      <c r="AX8" t="str">
        <f t="shared" si="1"/>
        <v>const int8_t srnd_37[6] = { -5, 36</v>
      </c>
      <c r="AY8" t="str">
        <f t="shared" ref="AY8:BE8" si="19">IF(LEN(AL8)&gt;0,AX8&amp;", "&amp;AL8,"")</f>
        <v>const int8_t srnd_37[6] = { -5, 36, 59</v>
      </c>
      <c r="AZ8" t="str">
        <f t="shared" si="19"/>
        <v>const int8_t srnd_37[6] = { -5, 36, 59, 38</v>
      </c>
      <c r="BA8" t="str">
        <f t="shared" si="19"/>
        <v>const int8_t srnd_37[6] = { -5, 36, 59, 38, 7</v>
      </c>
      <c r="BB8" t="str">
        <f t="shared" si="19"/>
        <v>const int8_t srnd_37[6] = { -5, 36, 59, 38, 7, 6</v>
      </c>
      <c r="BC8" t="str">
        <f t="shared" si="19"/>
        <v/>
      </c>
      <c r="BD8" t="str">
        <f t="shared" si="19"/>
        <v/>
      </c>
      <c r="BE8" t="str">
        <f t="shared" si="19"/>
        <v/>
      </c>
      <c r="BF8" t="str">
        <f t="shared" si="15"/>
        <v>const int8_t srnd_37[6] = { -5, 36, 59, 38, 7, 6 };</v>
      </c>
      <c r="BJ8">
        <v>1</v>
      </c>
      <c r="BK8" t="str">
        <f t="shared" si="3"/>
        <v xml:space="preserve">   srnd_40, srnd_41, srnd_42, srnd_43, srnd_44, srnd_45, srnd_46, srnd_47, </v>
      </c>
    </row>
    <row r="9" spans="1:63" x14ac:dyDescent="0.25">
      <c r="A9">
        <v>32</v>
      </c>
      <c r="B9">
        <v>66</v>
      </c>
      <c r="C9">
        <v>82</v>
      </c>
      <c r="E9">
        <v>72</v>
      </c>
      <c r="F9">
        <v>66</v>
      </c>
      <c r="G9">
        <v>70</v>
      </c>
      <c r="I9">
        <v>34</v>
      </c>
      <c r="J9">
        <v>37</v>
      </c>
      <c r="K9">
        <v>72</v>
      </c>
      <c r="L9">
        <v>58</v>
      </c>
      <c r="N9">
        <v>51</v>
      </c>
      <c r="P9">
        <v>5</v>
      </c>
      <c r="R9" t="str">
        <f t="shared" si="4"/>
        <v>const int8_t ltr_P[18] = { -17, 81, 82, 70, 54, 55, 32</v>
      </c>
      <c r="S9" t="str">
        <f t="shared" si="4"/>
        <v>const int8_t ltr_L[11] = { -10, 54, 70, 82, 81, 80, 66</v>
      </c>
      <c r="T9" t="str">
        <f t="shared" si="4"/>
        <v>const int8_t ltr_Y[13] = { -12, 78, 64, 44, 53, 70, 82</v>
      </c>
      <c r="U9" t="str">
        <f t="shared" si="5"/>
        <v>const int8_t ltr_T[13] = { -12, 53, 71, 56, 57, 35, 72</v>
      </c>
      <c r="V9" t="str">
        <f t="shared" si="6"/>
        <v>const int8_t ltr_H[18] = { -17, 54, 70, 82, 81, 80, 66</v>
      </c>
      <c r="W9" t="str">
        <f t="shared" si="7"/>
        <v>const int8_t ltr_S[18] = { -17, 34, 33, 32, 55, 54, 70</v>
      </c>
      <c r="Y9" t="str">
        <f t="shared" si="8"/>
        <v>const int8_t ltr_2[18] = { -17, 53, 54, 55, 32, 33, 34</v>
      </c>
      <c r="Z9" t="str">
        <f t="shared" si="9"/>
        <v>const int8_t ltr_0[25] = { -24, 32, 33, 34, 35, 36, 37</v>
      </c>
      <c r="AA9" t="str">
        <f t="shared" si="10"/>
        <v>const int8_t ltr_1[16] = { -15, 53, 54, 55, 32, 56, 72</v>
      </c>
      <c r="AB9" t="str">
        <f t="shared" si="11"/>
        <v>const int8_t ltr_8[25] = { -24, 54, 55, 32, 33, 34, 58</v>
      </c>
      <c r="AD9" t="str">
        <f t="shared" si="11"/>
        <v>const int8_t ltr_star[32] = { -31, 0, 32, 71, 70, 69, 51</v>
      </c>
      <c r="AF9" t="str">
        <f t="shared" si="12"/>
        <v>const int8_t ltr_all[94] = { -93, 0, 1, 2, 3, 4, 5</v>
      </c>
      <c r="AI9" s="44">
        <v>38</v>
      </c>
      <c r="AJ9" s="46">
        <f t="shared" si="13"/>
        <v>-6</v>
      </c>
      <c r="AK9" s="40">
        <f>IF(LEN(AK3)&gt;0,MOD((mdoLED2Qtr($AI9)*mdoLED2RingCnt(AK3)/4+AK3-mdoLED2RingMin(AK3)),mdoLED2RingCnt(AK3))+mdoLED2RingMin(AK3),"")</f>
        <v>8</v>
      </c>
      <c r="AL9" s="40">
        <f>IF(LEN(AL3)&gt;0,MOD((mdoLED2Qtr($AI9)*mdoLED2RingCnt(AL3)/4+AL3-mdoLED2RingMin(AL3)),mdoLED2RingCnt(AL3))+mdoLED2RingMin(AL3),"")</f>
        <v>7</v>
      </c>
      <c r="AM9" s="40">
        <f>IF(LEN(AM3)&gt;0,MOD((mdoLED2Qtr($AI9)*mdoLED2RingCnt(AM3)/4+AM3-mdoLED2RingMin(AM3)),mdoLED2RingCnt(AM3))+mdoLED2RingMin(AM3),"")</f>
        <v>37</v>
      </c>
      <c r="AN9" s="40">
        <f>IF(LEN(AN3)&gt;0,MOD((mdoLED2Qtr($AI9)*mdoLED2RingCnt(AN3)/4+AN3-mdoLED2RingMin(AN3)),mdoLED2RingCnt(AN3))+mdoLED2RingMin(AN3),"")</f>
        <v>60</v>
      </c>
      <c r="AO9" s="40">
        <f>IF(LEN(AO3)&gt;0,MOD((mdoLED2Qtr($AI9)*mdoLED2RingCnt(AO3)/4+AO3-mdoLED2RingMin(AO3)),mdoLED2RingCnt(AO3))+mdoLED2RingMin(AO3),"")</f>
        <v>39</v>
      </c>
      <c r="AP9" s="40">
        <f>IF(LEN(AP3)&gt;0,MOD((mdoLED2Qtr($AI9)*mdoLED2RingCnt(AP3)/4+AP3-mdoLED2RingMin(AP3)),mdoLED2RingCnt(AP3))+mdoLED2RingMin(AP3),"")</f>
        <v>9</v>
      </c>
      <c r="AQ9" s="40" t="str">
        <f>IF(LEN(AQ3)&gt;0,MOD((mdoLED2Qtr($AI9)*mdoLED2RingCnt(AQ3)/4+AQ3-mdoLED2RingMin(AQ3)),mdoLED2RingCnt(AQ3))+mdoLED2RingMin(AQ3),"")</f>
        <v/>
      </c>
      <c r="AX9" t="str">
        <f t="shared" si="1"/>
        <v>const int8_t srnd_38[7] = { -6, 8</v>
      </c>
      <c r="AY9" t="str">
        <f t="shared" ref="AY9:BE9" si="20">IF(LEN(AL9)&gt;0,AX9&amp;", "&amp;AL9,"")</f>
        <v>const int8_t srnd_38[7] = { -6, 8, 7</v>
      </c>
      <c r="AZ9" t="str">
        <f t="shared" si="20"/>
        <v>const int8_t srnd_38[7] = { -6, 8, 7, 37</v>
      </c>
      <c r="BA9" t="str">
        <f t="shared" si="20"/>
        <v>const int8_t srnd_38[7] = { -6, 8, 7, 37, 60</v>
      </c>
      <c r="BB9" t="str">
        <f t="shared" si="20"/>
        <v>const int8_t srnd_38[7] = { -6, 8, 7, 37, 60, 39</v>
      </c>
      <c r="BC9" t="str">
        <f t="shared" si="20"/>
        <v>const int8_t srnd_38[7] = { -6, 8, 7, 37, 60, 39, 9</v>
      </c>
      <c r="BD9" t="str">
        <f t="shared" si="20"/>
        <v/>
      </c>
      <c r="BE9" t="str">
        <f t="shared" si="20"/>
        <v/>
      </c>
      <c r="BF9" t="str">
        <f t="shared" si="15"/>
        <v>const int8_t srnd_38[7] = { -6, 8, 7, 37, 60, 39, 9 };</v>
      </c>
      <c r="BJ9">
        <v>2</v>
      </c>
      <c r="BK9" t="str">
        <f t="shared" si="3"/>
        <v xml:space="preserve">   srnd_48, srnd_49, srnd_50, srnd_51, srnd_52, srnd_53, srnd_54, srnd_55, </v>
      </c>
    </row>
    <row r="10" spans="1:63" x14ac:dyDescent="0.25">
      <c r="A10">
        <v>33</v>
      </c>
      <c r="B10">
        <v>65</v>
      </c>
      <c r="C10">
        <v>90</v>
      </c>
      <c r="E10">
        <v>84</v>
      </c>
      <c r="F10">
        <v>46</v>
      </c>
      <c r="G10">
        <v>82</v>
      </c>
      <c r="I10">
        <v>35</v>
      </c>
      <c r="J10">
        <v>38</v>
      </c>
      <c r="K10">
        <v>84</v>
      </c>
      <c r="L10">
        <v>74</v>
      </c>
      <c r="N10">
        <v>25</v>
      </c>
      <c r="P10">
        <v>6</v>
      </c>
      <c r="R10" t="str">
        <f t="shared" si="4"/>
        <v>const int8_t ltr_P[18] = { -17, 81, 82, 70, 54, 55, 32, 33</v>
      </c>
      <c r="S10" t="str">
        <f t="shared" si="4"/>
        <v>const int8_t ltr_L[11] = { -10, 54, 70, 82, 81, 80, 66, 65</v>
      </c>
      <c r="T10" t="str">
        <f t="shared" si="4"/>
        <v>const int8_t ltr_Y[13] = { -12, 78, 64, 44, 53, 70, 82, 90</v>
      </c>
      <c r="U10" t="str">
        <f t="shared" si="5"/>
        <v>const int8_t ltr_T[13] = { -12, 53, 71, 56, 57, 35, 72, 84</v>
      </c>
      <c r="V10" t="str">
        <f t="shared" si="6"/>
        <v>const int8_t ltr_H[18] = { -17, 54, 70, 82, 81, 80, 66, 46</v>
      </c>
      <c r="W10" t="str">
        <f t="shared" si="7"/>
        <v>const int8_t ltr_S[18] = { -17, 34, 33, 32, 55, 54, 70, 82</v>
      </c>
      <c r="Y10" t="str">
        <f t="shared" si="8"/>
        <v>const int8_t ltr_2[18] = { -17, 53, 54, 55, 32, 33, 34, 35</v>
      </c>
      <c r="Z10" t="str">
        <f t="shared" si="9"/>
        <v>const int8_t ltr_0[25] = { -24, 32, 33, 34, 35, 36, 37, 38</v>
      </c>
      <c r="AA10" t="str">
        <f t="shared" si="10"/>
        <v>const int8_t ltr_1[16] = { -15, 53, 54, 55, 32, 56, 72, 84</v>
      </c>
      <c r="AB10" t="str">
        <f t="shared" si="11"/>
        <v>const int8_t ltr_8[25] = { -24, 54, 55, 32, 33, 34, 58, 74</v>
      </c>
      <c r="AD10" t="str">
        <f t="shared" si="11"/>
        <v>const int8_t ltr_star[32] = { -31, 0, 32, 71, 70, 69, 51, 25</v>
      </c>
      <c r="AF10" t="str">
        <f t="shared" si="12"/>
        <v>const int8_t ltr_all[94] = { -93, 0, 1, 2, 3, 4, 5, 6</v>
      </c>
      <c r="AI10" s="44">
        <v>39</v>
      </c>
      <c r="AJ10" s="46">
        <f t="shared" si="13"/>
        <v>-5</v>
      </c>
      <c r="AK10">
        <f>IF(LEN(AK4)&gt;0,MOD((mdoLED2Qtr($AI10)*mdoLED2RingCnt(AK4)/4+AK4-mdoLED2RingMin(AK4)),mdoLED2RingCnt(AK4))+mdoLED2RingMin(AK4),"")</f>
        <v>9</v>
      </c>
      <c r="AL10">
        <f>IF(LEN(AL4)&gt;0,MOD((mdoLED2Qtr($AI10)*mdoLED2RingCnt(AL4)/4+AL4-mdoLED2RingMin(AL4)),mdoLED2RingCnt(AL4))+mdoLED2RingMin(AL4),"")</f>
        <v>38</v>
      </c>
      <c r="AM10">
        <f>IF(LEN(AM4)&gt;0,MOD((mdoLED2Qtr($AI10)*mdoLED2RingCnt(AM4)/4+AM4-mdoLED2RingMin(AM4)),mdoLED2RingCnt(AM4))+mdoLED2RingMin(AM4),"")</f>
        <v>61</v>
      </c>
      <c r="AN10">
        <f>IF(LEN(AN4)&gt;0,MOD((mdoLED2Qtr($AI10)*mdoLED2RingCnt(AN4)/4+AN4-mdoLED2RingMin(AN4)),mdoLED2RingCnt(AN4))+mdoLED2RingMin(AN4),"")</f>
        <v>40</v>
      </c>
      <c r="AO10">
        <f>IF(LEN(AO4)&gt;0,MOD((mdoLED2Qtr($AI10)*mdoLED2RingCnt(AO4)/4+AO4-mdoLED2RingMin(AO4)),mdoLED2RingCnt(AO4))+mdoLED2RingMin(AO4),"")</f>
        <v>10</v>
      </c>
      <c r="AP10" t="str">
        <f>IF(LEN(AP4)&gt;0,MOD((mdoLED2Qtr($AI10)*mdoLED2RingCnt(AP4)/4+AP4-mdoLED2RingMin(AP4)),mdoLED2RingCnt(AP4))+mdoLED2RingMin(AP4),"")</f>
        <v/>
      </c>
      <c r="AQ10" t="str">
        <f>IF(LEN(AQ4)&gt;0,MOD((mdoLED2Qtr($AI10)*mdoLED2RingCnt(AQ4)/4+AQ4-mdoLED2RingMin(AQ4)),mdoLED2RingCnt(AQ4))+mdoLED2RingMin(AQ4),"")</f>
        <v/>
      </c>
      <c r="AX10" t="str">
        <f t="shared" si="1"/>
        <v>const int8_t srnd_39[6] = { -5, 9</v>
      </c>
      <c r="AY10" t="str">
        <f t="shared" ref="AY10:BE10" si="21">IF(LEN(AL10)&gt;0,AX10&amp;", "&amp;AL10,"")</f>
        <v>const int8_t srnd_39[6] = { -5, 9, 38</v>
      </c>
      <c r="AZ10" t="str">
        <f t="shared" si="21"/>
        <v>const int8_t srnd_39[6] = { -5, 9, 38, 61</v>
      </c>
      <c r="BA10" t="str">
        <f t="shared" si="21"/>
        <v>const int8_t srnd_39[6] = { -5, 9, 38, 61, 40</v>
      </c>
      <c r="BB10" t="str">
        <f t="shared" si="21"/>
        <v>const int8_t srnd_39[6] = { -5, 9, 38, 61, 40, 10</v>
      </c>
      <c r="BC10" t="str">
        <f t="shared" si="21"/>
        <v/>
      </c>
      <c r="BD10" t="str">
        <f t="shared" si="21"/>
        <v/>
      </c>
      <c r="BE10" t="str">
        <f t="shared" si="21"/>
        <v/>
      </c>
      <c r="BF10" t="str">
        <f t="shared" si="15"/>
        <v>const int8_t srnd_39[6] = { -5, 9, 38, 61, 40, 10 };</v>
      </c>
      <c r="BJ10">
        <v>3</v>
      </c>
      <c r="BK10" t="str">
        <f t="shared" si="3"/>
        <v xml:space="preserve">   srnd_56, srnd_57, srnd_58, srnd_59, srnd_60, srnd_61, srnd_62, srnd_63, </v>
      </c>
    </row>
    <row r="11" spans="1:63" x14ac:dyDescent="0.25">
      <c r="A11">
        <v>34</v>
      </c>
      <c r="B11">
        <v>64</v>
      </c>
      <c r="C11">
        <v>88</v>
      </c>
      <c r="E11">
        <v>92</v>
      </c>
      <c r="F11">
        <v>34</v>
      </c>
      <c r="G11">
        <v>91</v>
      </c>
      <c r="I11">
        <v>58</v>
      </c>
      <c r="J11">
        <v>39</v>
      </c>
      <c r="K11">
        <v>92</v>
      </c>
      <c r="L11">
        <v>85</v>
      </c>
      <c r="N11">
        <v>68</v>
      </c>
      <c r="P11">
        <v>7</v>
      </c>
      <c r="R11" t="str">
        <f t="shared" si="4"/>
        <v>const int8_t ltr_P[18] = { -17, 81, 82, 70, 54, 55, 32, 33, 34</v>
      </c>
      <c r="S11" t="str">
        <f t="shared" si="4"/>
        <v>const int8_t ltr_L[11] = { -10, 54, 70, 82, 81, 80, 66, 65, 64</v>
      </c>
      <c r="T11" t="str">
        <f t="shared" si="4"/>
        <v>const int8_t ltr_Y[13] = { -12, 78, 64, 44, 53, 70, 82, 90, 88</v>
      </c>
      <c r="U11" t="str">
        <f t="shared" si="5"/>
        <v>const int8_t ltr_T[13] = { -12, 53, 71, 56, 57, 35, 72, 84, 92</v>
      </c>
      <c r="V11" t="str">
        <f t="shared" si="6"/>
        <v>const int8_t ltr_H[18] = { -17, 54, 70, 82, 81, 80, 66, 46, 34</v>
      </c>
      <c r="W11" t="str">
        <f t="shared" si="7"/>
        <v>const int8_t ltr_S[18] = { -17, 34, 33, 32, 55, 54, 70, 82, 91</v>
      </c>
      <c r="Y11" t="str">
        <f t="shared" si="8"/>
        <v>const int8_t ltr_2[18] = { -17, 53, 54, 55, 32, 33, 34, 35, 58</v>
      </c>
      <c r="Z11" t="str">
        <f t="shared" si="9"/>
        <v>const int8_t ltr_0[25] = { -24, 32, 33, 34, 35, 36, 37, 38, 39</v>
      </c>
      <c r="AA11" t="str">
        <f t="shared" si="10"/>
        <v>const int8_t ltr_1[16] = { -15, 53, 54, 55, 32, 56, 72, 84, 92</v>
      </c>
      <c r="AB11" t="str">
        <f t="shared" si="11"/>
        <v>const int8_t ltr_8[25] = { -24, 54, 55, 32, 33, 34, 58, 74, 85</v>
      </c>
      <c r="AD11" t="str">
        <f t="shared" si="11"/>
        <v>const int8_t ltr_star[32] = { -31, 0, 32, 71, 70, 69, 51, 25, 68</v>
      </c>
      <c r="AF11" t="str">
        <f t="shared" si="12"/>
        <v>const int8_t ltr_all[94] = { -93, 0, 1, 2, 3, 4, 5, 6, 7</v>
      </c>
      <c r="AI11" s="44">
        <v>40</v>
      </c>
      <c r="AJ11" s="46">
        <f t="shared" si="13"/>
        <v>-5</v>
      </c>
      <c r="AK11">
        <f>IF(LEN(AK5)&gt;0,MOD((mdoLED2Qtr($AI11)*mdoLED2RingCnt(AK5)/4+AK5-mdoLED2RingMin(AK5)),mdoLED2RingCnt(AK5))+mdoLED2RingMin(AK5),"")</f>
        <v>10</v>
      </c>
      <c r="AL11">
        <f>IF(LEN(AL5)&gt;0,MOD((mdoLED2Qtr($AI11)*mdoLED2RingCnt(AL5)/4+AL5-mdoLED2RingMin(AL5)),mdoLED2RingCnt(AL5))+mdoLED2RingMin(AL5),"")</f>
        <v>39</v>
      </c>
      <c r="AM11">
        <f>IF(LEN(AM5)&gt;0,MOD((mdoLED2Qtr($AI11)*mdoLED2RingCnt(AM5)/4+AM5-mdoLED2RingMin(AM5)),mdoLED2RingCnt(AM5))+mdoLED2RingMin(AM5),"")</f>
        <v>61</v>
      </c>
      <c r="AN11">
        <f>IF(LEN(AN5)&gt;0,MOD((mdoLED2Qtr($AI11)*mdoLED2RingCnt(AN5)/4+AN5-mdoLED2RingMin(AN5)),mdoLED2RingCnt(AN5))+mdoLED2RingMin(AN5),"")</f>
        <v>41</v>
      </c>
      <c r="AO11">
        <f>IF(LEN(AO5)&gt;0,MOD((mdoLED2Qtr($AI11)*mdoLED2RingCnt(AO5)/4+AO5-mdoLED2RingMin(AO5)),mdoLED2RingCnt(AO5))+mdoLED2RingMin(AO5),"")</f>
        <v>11</v>
      </c>
      <c r="AP11" t="str">
        <f>IF(LEN(AP5)&gt;0,MOD((mdoLED2Qtr($AI11)*mdoLED2RingCnt(AP5)/4+AP5-mdoLED2RingMin(AP5)),mdoLED2RingCnt(AP5))+mdoLED2RingMin(AP5),"")</f>
        <v/>
      </c>
      <c r="AQ11" t="str">
        <f>IF(LEN(AQ5)&gt;0,MOD((mdoLED2Qtr($AI11)*mdoLED2RingCnt(AQ5)/4+AQ5-mdoLED2RingMin(AQ5)),mdoLED2RingCnt(AQ5))+mdoLED2RingMin(AQ5),"")</f>
        <v/>
      </c>
      <c r="AX11" t="str">
        <f t="shared" si="1"/>
        <v>const int8_t srnd_40[6] = { -5, 10</v>
      </c>
      <c r="AY11" t="str">
        <f t="shared" ref="AY11:BE11" si="22">IF(LEN(AL11)&gt;0,AX11&amp;", "&amp;AL11,"")</f>
        <v>const int8_t srnd_40[6] = { -5, 10, 39</v>
      </c>
      <c r="AZ11" t="str">
        <f t="shared" si="22"/>
        <v>const int8_t srnd_40[6] = { -5, 10, 39, 61</v>
      </c>
      <c r="BA11" t="str">
        <f t="shared" si="22"/>
        <v>const int8_t srnd_40[6] = { -5, 10, 39, 61, 41</v>
      </c>
      <c r="BB11" t="str">
        <f t="shared" si="22"/>
        <v>const int8_t srnd_40[6] = { -5, 10, 39, 61, 41, 11</v>
      </c>
      <c r="BC11" t="str">
        <f t="shared" si="22"/>
        <v/>
      </c>
      <c r="BD11" t="str">
        <f t="shared" si="22"/>
        <v/>
      </c>
      <c r="BE11" t="str">
        <f t="shared" si="22"/>
        <v/>
      </c>
      <c r="BF11" t="str">
        <f t="shared" si="15"/>
        <v>const int8_t srnd_40[6] = { -5, 10, 39, 61, 41, 11 };</v>
      </c>
      <c r="BJ11">
        <v>4</v>
      </c>
      <c r="BK11" t="str">
        <f t="shared" si="3"/>
        <v xml:space="preserve">   srnd_64, srnd_65, srnd_66, srnd_67, srnd_68, srnd_69, srnd_70, srnd_71, </v>
      </c>
    </row>
    <row r="12" spans="1:63" x14ac:dyDescent="0.25">
      <c r="A12">
        <v>35</v>
      </c>
      <c r="B12">
        <v>63</v>
      </c>
      <c r="C12">
        <v>86</v>
      </c>
      <c r="E12">
        <v>88</v>
      </c>
      <c r="F12">
        <v>58</v>
      </c>
      <c r="G12">
        <v>92</v>
      </c>
      <c r="I12">
        <v>85</v>
      </c>
      <c r="J12">
        <v>40</v>
      </c>
      <c r="K12">
        <v>88</v>
      </c>
      <c r="L12">
        <v>92</v>
      </c>
      <c r="N12">
        <v>80</v>
      </c>
      <c r="P12">
        <v>8</v>
      </c>
      <c r="R12" t="str">
        <f t="shared" ref="R12:R20" si="23">R11&amp;", "&amp;A13</f>
        <v>const int8_t ltr_P[18] = { -17, 81, 82, 70, 54, 55, 32, 33, 34, 59</v>
      </c>
      <c r="S12" t="str">
        <f>S11&amp;", "&amp;B12</f>
        <v>const int8_t ltr_L[11] = { -10, 54, 70, 82, 81, 80, 66, 65, 64, 63</v>
      </c>
      <c r="T12" t="str">
        <f>T11&amp;", "&amp;C12</f>
        <v>const int8_t ltr_Y[13] = { -12, 78, 64, 44, 53, 70, 82, 90, 88, 86</v>
      </c>
      <c r="U12" t="str">
        <f t="shared" si="5"/>
        <v>const int8_t ltr_T[13] = { -12, 53, 71, 56, 57, 35, 72, 84, 92, 88</v>
      </c>
      <c r="V12" t="str">
        <f t="shared" si="6"/>
        <v>const int8_t ltr_H[18] = { -17, 54, 70, 82, 81, 80, 66, 46, 34, 58</v>
      </c>
      <c r="W12" t="str">
        <f t="shared" si="7"/>
        <v>const int8_t ltr_S[18] = { -17, 34, 33, 32, 55, 54, 70, 82, 91, 92</v>
      </c>
      <c r="Y12" t="str">
        <f t="shared" si="8"/>
        <v>const int8_t ltr_2[18] = { -17, 53, 54, 55, 32, 33, 34, 35, 58, 85</v>
      </c>
      <c r="Z12" t="str">
        <f t="shared" si="9"/>
        <v>const int8_t ltr_0[25] = { -24, 32, 33, 34, 35, 36, 37, 38, 39, 40</v>
      </c>
      <c r="AA12" t="str">
        <f t="shared" si="10"/>
        <v>const int8_t ltr_1[16] = { -15, 53, 54, 55, 32, 56, 72, 84, 92, 88</v>
      </c>
      <c r="AB12" t="str">
        <f t="shared" si="11"/>
        <v>const int8_t ltr_8[25] = { -24, 54, 55, 32, 33, 34, 58, 74, 85, 92</v>
      </c>
      <c r="AD12" t="str">
        <f t="shared" si="11"/>
        <v>const int8_t ltr_star[32] = { -31, 0, 32, 71, 70, 69, 51, 25, 68, 80</v>
      </c>
      <c r="AF12" t="str">
        <f t="shared" si="12"/>
        <v>const int8_t ltr_all[94] = { -93, 0, 1, 2, 3, 4, 5, 6, 7, 8</v>
      </c>
      <c r="AI12" s="44">
        <v>41</v>
      </c>
      <c r="AJ12" s="46">
        <f t="shared" si="13"/>
        <v>-6</v>
      </c>
      <c r="AK12">
        <f>IF(LEN(AK6)&gt;0,MOD((mdoLED2Qtr($AI12)*mdoLED2RingCnt(AK6)/4+AK6-mdoLED2RingMin(AK6)),mdoLED2RingCnt(AK6))+mdoLED2RingMin(AK6),"")</f>
        <v>11</v>
      </c>
      <c r="AL12">
        <f>IF(LEN(AL6)&gt;0,MOD((mdoLED2Qtr($AI12)*mdoLED2RingCnt(AL6)/4+AL6-mdoLED2RingMin(AL6)),mdoLED2RingCnt(AL6))+mdoLED2RingMin(AL6),"")</f>
        <v>40</v>
      </c>
      <c r="AM12">
        <f>IF(LEN(AM6)&gt;0,MOD((mdoLED2Qtr($AI12)*mdoLED2RingCnt(AM6)/4+AM6-mdoLED2RingMin(AM6)),mdoLED2RingCnt(AM6))+mdoLED2RingMin(AM6),"")</f>
        <v>62</v>
      </c>
      <c r="AN12">
        <f>IF(LEN(AN6)&gt;0,MOD((mdoLED2Qtr($AI12)*mdoLED2RingCnt(AN6)/4+AN6-mdoLED2RingMin(AN6)),mdoLED2RingCnt(AN6))+mdoLED2RingMin(AN6),"")</f>
        <v>42</v>
      </c>
      <c r="AO12">
        <f>IF(LEN(AO6)&gt;0,MOD((mdoLED2Qtr($AI12)*mdoLED2RingCnt(AO6)/4+AO6-mdoLED2RingMin(AO6)),mdoLED2RingCnt(AO6))+mdoLED2RingMin(AO6),"")</f>
        <v>13</v>
      </c>
      <c r="AP12">
        <f>IF(LEN(AP6)&gt;0,MOD((mdoLED2Qtr($AI12)*mdoLED2RingCnt(AP6)/4+AP6-mdoLED2RingMin(AP6)),mdoLED2RingCnt(AP6))+mdoLED2RingMin(AP6),"")</f>
        <v>12</v>
      </c>
      <c r="AQ12" t="str">
        <f>IF(LEN(AQ6)&gt;0,MOD((mdoLED2Qtr($AI12)*mdoLED2RingCnt(AQ6)/4+AQ6-mdoLED2RingMin(AQ6)),mdoLED2RingCnt(AQ6))+mdoLED2RingMin(AQ6),"")</f>
        <v/>
      </c>
      <c r="AX12" t="str">
        <f t="shared" si="1"/>
        <v>const int8_t srnd_41[7] = { -6, 11</v>
      </c>
      <c r="AY12" t="str">
        <f t="shared" ref="AY12:BE12" si="24">IF(LEN(AL12)&gt;0,AX12&amp;", "&amp;AL12,"")</f>
        <v>const int8_t srnd_41[7] = { -6, 11, 40</v>
      </c>
      <c r="AZ12" t="str">
        <f t="shared" si="24"/>
        <v>const int8_t srnd_41[7] = { -6, 11, 40, 62</v>
      </c>
      <c r="BA12" t="str">
        <f t="shared" si="24"/>
        <v>const int8_t srnd_41[7] = { -6, 11, 40, 62, 42</v>
      </c>
      <c r="BB12" t="str">
        <f t="shared" si="24"/>
        <v>const int8_t srnd_41[7] = { -6, 11, 40, 62, 42, 13</v>
      </c>
      <c r="BC12" t="str">
        <f t="shared" si="24"/>
        <v>const int8_t srnd_41[7] = { -6, 11, 40, 62, 42, 13, 12</v>
      </c>
      <c r="BD12" t="str">
        <f t="shared" si="24"/>
        <v/>
      </c>
      <c r="BE12" t="str">
        <f t="shared" si="24"/>
        <v/>
      </c>
      <c r="BF12" t="str">
        <f t="shared" si="15"/>
        <v>const int8_t srnd_41[7] = { -6, 11, 40, 62, 42, 13, 12 };</v>
      </c>
      <c r="BJ12">
        <v>5</v>
      </c>
      <c r="BK12" t="str">
        <f t="shared" si="3"/>
        <v xml:space="preserve">   srnd_72, srnd_73, srnd_74, srnd_75, srnd_76, srnd_77, srnd_78, srnd_79, </v>
      </c>
    </row>
    <row r="13" spans="1:63" x14ac:dyDescent="0.25">
      <c r="A13">
        <v>59</v>
      </c>
      <c r="B13">
        <v>41</v>
      </c>
      <c r="C13">
        <v>74</v>
      </c>
      <c r="E13">
        <v>78</v>
      </c>
      <c r="F13">
        <v>74</v>
      </c>
      <c r="G13">
        <v>87</v>
      </c>
      <c r="I13">
        <v>92</v>
      </c>
      <c r="J13">
        <v>41</v>
      </c>
      <c r="K13">
        <v>78</v>
      </c>
      <c r="L13">
        <v>89</v>
      </c>
      <c r="N13">
        <v>66</v>
      </c>
      <c r="P13">
        <v>9</v>
      </c>
      <c r="R13" t="str">
        <f t="shared" si="23"/>
        <v>const int8_t ltr_P[18] = { -17, 81, 82, 70, 54, 55, 32, 33, 34, 59, 75</v>
      </c>
      <c r="S13" t="str">
        <f>S12&amp;", "&amp;B13</f>
        <v>const int8_t ltr_L[11] = { -10, 54, 70, 82, 81, 80, 66, 65, 64, 63, 41</v>
      </c>
      <c r="T13" t="str">
        <f>T12&amp;", "&amp;C13</f>
        <v>const int8_t ltr_Y[13] = { -12, 78, 64, 44, 53, 70, 82, 90, 88, 86, 74</v>
      </c>
      <c r="U13" t="str">
        <f t="shared" si="5"/>
        <v>const int8_t ltr_T[13] = { -12, 53, 71, 56, 57, 35, 72, 84, 92, 88, 78</v>
      </c>
      <c r="V13" t="str">
        <f t="shared" si="6"/>
        <v>const int8_t ltr_H[18] = { -17, 54, 70, 82, 81, 80, 66, 46, 34, 58, 74</v>
      </c>
      <c r="W13" t="str">
        <f t="shared" si="7"/>
        <v>const int8_t ltr_S[18] = { -17, 34, 33, 32, 55, 54, 70, 82, 91, 92, 87</v>
      </c>
      <c r="Y13" t="str">
        <f t="shared" si="8"/>
        <v>const int8_t ltr_2[18] = { -17, 53, 54, 55, 32, 33, 34, 35, 58, 85, 92</v>
      </c>
      <c r="Z13" t="str">
        <f t="shared" si="9"/>
        <v>const int8_t ltr_0[25] = { -24, 32, 33, 34, 35, 36, 37, 38, 39, 40, 41</v>
      </c>
      <c r="AA13" t="str">
        <f t="shared" si="10"/>
        <v>const int8_t ltr_1[16] = { -15, 53, 54, 55, 32, 56, 72, 84, 92, 88, 78</v>
      </c>
      <c r="AB13" t="str">
        <f t="shared" si="11"/>
        <v>const int8_t ltr_8[25] = { -24, 54, 55, 32, 33, 34, 58, 74, 85, 92, 89</v>
      </c>
      <c r="AD13" t="str">
        <f t="shared" si="11"/>
        <v>const int8_t ltr_star[32] = { -31, 0, 32, 71, 70, 69, 51, 25, 68, 80, 66</v>
      </c>
      <c r="AF13" t="str">
        <f t="shared" si="12"/>
        <v>const int8_t ltr_all[94] = { -93, 0, 1, 2, 3, 4, 5, 6, 7, 8, 9</v>
      </c>
      <c r="AI13" s="44">
        <v>42</v>
      </c>
      <c r="AJ13" s="46">
        <f t="shared" si="13"/>
        <v>-5</v>
      </c>
      <c r="AK13">
        <f>IF(LEN(AK7)&gt;0,MOD((mdoLED2Qtr($AI13)*mdoLED2RingCnt(AK7)/4+AK7-mdoLED2RingMin(AK7)),mdoLED2RingCnt(AK7))+mdoLED2RingMin(AK7),"")</f>
        <v>41</v>
      </c>
      <c r="AL13">
        <f>IF(LEN(AL7)&gt;0,MOD((mdoLED2Qtr($AI13)*mdoLED2RingCnt(AL7)/4+AL7-mdoLED2RingMin(AL7)),mdoLED2RingCnt(AL7))+mdoLED2RingMin(AL7),"")</f>
        <v>63</v>
      </c>
      <c r="AM13">
        <f>IF(LEN(AM7)&gt;0,MOD((mdoLED2Qtr($AI13)*mdoLED2RingCnt(AM7)/4+AM7-mdoLED2RingMin(AM7)),mdoLED2RingCnt(AM7))+mdoLED2RingMin(AM7),"")</f>
        <v>43</v>
      </c>
      <c r="AN13">
        <f>IF(LEN(AN7)&gt;0,MOD((mdoLED2Qtr($AI13)*mdoLED2RingCnt(AN7)/4+AN7-mdoLED2RingMin(AN7)),mdoLED2RingCnt(AN7))+mdoLED2RingMin(AN7),"")</f>
        <v>14</v>
      </c>
      <c r="AO13">
        <f>IF(LEN(AO7)&gt;0,MOD((mdoLED2Qtr($AI13)*mdoLED2RingCnt(AO7)/4+AO7-mdoLED2RingMin(AO7)),mdoLED2RingCnt(AO7))+mdoLED2RingMin(AO7),"")</f>
        <v>13</v>
      </c>
      <c r="AP13" t="str">
        <f>IF(LEN(AP7)&gt;0,MOD((mdoLED2Qtr($AI13)*mdoLED2RingCnt(AP7)/4+AP7-mdoLED2RingMin(AP7)),mdoLED2RingCnt(AP7))+mdoLED2RingMin(AP7),"")</f>
        <v/>
      </c>
      <c r="AQ13" t="str">
        <f>IF(LEN(AQ7)&gt;0,MOD((mdoLED2Qtr($AI13)*mdoLED2RingCnt(AQ7)/4+AQ7-mdoLED2RingMin(AQ7)),mdoLED2RingCnt(AQ7))+mdoLED2RingMin(AQ7),"")</f>
        <v/>
      </c>
      <c r="AX13" t="str">
        <f t="shared" si="1"/>
        <v>const int8_t srnd_42[6] = { -5, 41</v>
      </c>
      <c r="AY13" t="str">
        <f t="shared" ref="AY13:BE13" si="25">IF(LEN(AL13)&gt;0,AX13&amp;", "&amp;AL13,"")</f>
        <v>const int8_t srnd_42[6] = { -5, 41, 63</v>
      </c>
      <c r="AZ13" t="str">
        <f t="shared" si="25"/>
        <v>const int8_t srnd_42[6] = { -5, 41, 63, 43</v>
      </c>
      <c r="BA13" t="str">
        <f t="shared" si="25"/>
        <v>const int8_t srnd_42[6] = { -5, 41, 63, 43, 14</v>
      </c>
      <c r="BB13" t="str">
        <f t="shared" si="25"/>
        <v>const int8_t srnd_42[6] = { -5, 41, 63, 43, 14, 13</v>
      </c>
      <c r="BC13" t="str">
        <f t="shared" si="25"/>
        <v/>
      </c>
      <c r="BD13" t="str">
        <f t="shared" si="25"/>
        <v/>
      </c>
      <c r="BE13" t="str">
        <f t="shared" si="25"/>
        <v/>
      </c>
      <c r="BF13" t="str">
        <f t="shared" si="15"/>
        <v>const int8_t srnd_42[6] = { -5, 41, 63, 43, 14, 13 };</v>
      </c>
      <c r="BJ13">
        <v>6</v>
      </c>
      <c r="BK13" t="str">
        <f t="shared" si="3"/>
        <v xml:space="preserve">   srnd_80, srnd_81, srnd_82, srnd_83, srnd_84, srnd_85, srnd_86, srnd_87, </v>
      </c>
    </row>
    <row r="14" spans="1:63" x14ac:dyDescent="0.25">
      <c r="A14">
        <v>75</v>
      </c>
      <c r="C14">
        <v>58</v>
      </c>
      <c r="E14">
        <v>64</v>
      </c>
      <c r="F14">
        <v>75</v>
      </c>
      <c r="G14">
        <v>76</v>
      </c>
      <c r="I14">
        <v>89</v>
      </c>
      <c r="J14">
        <v>42</v>
      </c>
      <c r="K14">
        <v>47</v>
      </c>
      <c r="L14">
        <v>80</v>
      </c>
      <c r="N14">
        <v>47</v>
      </c>
      <c r="P14">
        <v>10</v>
      </c>
      <c r="R14" t="str">
        <f t="shared" si="23"/>
        <v>const int8_t ltr_P[18] = { -17, 81, 82, 70, 54, 55, 32, 33, 34, 59, 75, 86</v>
      </c>
      <c r="T14" t="str">
        <f>T13&amp;", "&amp;C14</f>
        <v>const int8_t ltr_Y[13] = { -12, 78, 64, 44, 53, 70, 82, 90, 88, 86, 74, 58</v>
      </c>
      <c r="U14" t="str">
        <f t="shared" si="5"/>
        <v>const int8_t ltr_T[13] = { -12, 53, 71, 56, 57, 35, 72, 84, 92, 88, 78, 64</v>
      </c>
      <c r="V14" t="str">
        <f t="shared" si="6"/>
        <v>const int8_t ltr_H[18] = { -17, 54, 70, 82, 81, 80, 66, 46, 34, 58, 74, 75</v>
      </c>
      <c r="W14" t="str">
        <f t="shared" si="7"/>
        <v>const int8_t ltr_S[18] = { -17, 34, 33, 32, 55, 54, 70, 82, 91, 92, 87, 76</v>
      </c>
      <c r="Y14" t="str">
        <f t="shared" si="8"/>
        <v>const int8_t ltr_2[18] = { -17, 53, 54, 55, 32, 33, 34, 35, 58, 85, 92, 89</v>
      </c>
      <c r="Z14" t="str">
        <f t="shared" si="9"/>
        <v>const int8_t ltr_0[25] = { -24, 32, 33, 34, 35, 36, 37, 38, 39, 40, 41, 42</v>
      </c>
      <c r="AA14" t="str">
        <f t="shared" si="10"/>
        <v>const int8_t ltr_1[16] = { -15, 53, 54, 55, 32, 56, 72, 84, 92, 88, 78, 47</v>
      </c>
      <c r="AB14" t="str">
        <f t="shared" si="11"/>
        <v>const int8_t ltr_8[25] = { -24, 54, 55, 32, 33, 34, 58, 74, 85, 92, 89, 80</v>
      </c>
      <c r="AD14" t="str">
        <f t="shared" si="11"/>
        <v>const int8_t ltr_star[32] = { -31, 0, 32, 71, 70, 69, 51, 25, 68, 80, 66, 47</v>
      </c>
      <c r="AF14" t="str">
        <f t="shared" si="12"/>
        <v>const int8_t ltr_all[94] = { -93, 0, 1, 2, 3, 4, 5, 6, 7, 8, 9, 10</v>
      </c>
      <c r="AI14" s="44">
        <v>43</v>
      </c>
      <c r="AJ14" s="46">
        <f t="shared" si="13"/>
        <v>-5</v>
      </c>
      <c r="AK14">
        <f>IF(LEN(AK8)&gt;0,MOD((mdoLED2Qtr($AI14)*mdoLED2RingCnt(AK8)/4+AK8-mdoLED2RingMin(AK8)),mdoLED2RingCnt(AK8))+mdoLED2RingMin(AK8),"")</f>
        <v>42</v>
      </c>
      <c r="AL14">
        <f>IF(LEN(AL8)&gt;0,MOD((mdoLED2Qtr($AI14)*mdoLED2RingCnt(AL8)/4+AL8-mdoLED2RingMin(AL8)),mdoLED2RingCnt(AL8))+mdoLED2RingMin(AL8),"")</f>
        <v>63</v>
      </c>
      <c r="AM14">
        <f>IF(LEN(AM8)&gt;0,MOD((mdoLED2Qtr($AI14)*mdoLED2RingCnt(AM8)/4+AM8-mdoLED2RingMin(AM8)),mdoLED2RingCnt(AM8))+mdoLED2RingMin(AM8),"")</f>
        <v>44</v>
      </c>
      <c r="AN14">
        <f>IF(LEN(AN8)&gt;0,MOD((mdoLED2Qtr($AI14)*mdoLED2RingCnt(AN8)/4+AN8-mdoLED2RingMin(AN8)),mdoLED2RingCnt(AN8))+mdoLED2RingMin(AN8),"")</f>
        <v>15</v>
      </c>
      <c r="AO14">
        <f>IF(LEN(AO8)&gt;0,MOD((mdoLED2Qtr($AI14)*mdoLED2RingCnt(AO8)/4+AO8-mdoLED2RingMin(AO8)),mdoLED2RingCnt(AO8))+mdoLED2RingMin(AO8),"")</f>
        <v>14</v>
      </c>
      <c r="AP14" t="str">
        <f>IF(LEN(AP8)&gt;0,MOD((mdoLED2Qtr($AI14)*mdoLED2RingCnt(AP8)/4+AP8-mdoLED2RingMin(AP8)),mdoLED2RingCnt(AP8))+mdoLED2RingMin(AP8),"")</f>
        <v/>
      </c>
      <c r="AQ14" t="str">
        <f>IF(LEN(AQ8)&gt;0,MOD((mdoLED2Qtr($AI14)*mdoLED2RingCnt(AQ8)/4+AQ8-mdoLED2RingMin(AQ8)),mdoLED2RingCnt(AQ8))+mdoLED2RingMin(AQ8),"")</f>
        <v/>
      </c>
      <c r="AX14" t="str">
        <f t="shared" si="1"/>
        <v>const int8_t srnd_43[6] = { -5, 42</v>
      </c>
      <c r="AY14" t="str">
        <f t="shared" ref="AY14:BE14" si="26">IF(LEN(AL14)&gt;0,AX14&amp;", "&amp;AL14,"")</f>
        <v>const int8_t srnd_43[6] = { -5, 42, 63</v>
      </c>
      <c r="AZ14" t="str">
        <f t="shared" si="26"/>
        <v>const int8_t srnd_43[6] = { -5, 42, 63, 44</v>
      </c>
      <c r="BA14" t="str">
        <f t="shared" si="26"/>
        <v>const int8_t srnd_43[6] = { -5, 42, 63, 44, 15</v>
      </c>
      <c r="BB14" t="str">
        <f t="shared" si="26"/>
        <v>const int8_t srnd_43[6] = { -5, 42, 63, 44, 15, 14</v>
      </c>
      <c r="BC14" t="str">
        <f t="shared" si="26"/>
        <v/>
      </c>
      <c r="BD14" t="str">
        <f t="shared" si="26"/>
        <v/>
      </c>
      <c r="BE14" t="str">
        <f t="shared" si="26"/>
        <v/>
      </c>
      <c r="BF14" t="str">
        <f t="shared" si="15"/>
        <v>const int8_t srnd_43[6] = { -5, 42, 63, 44, 15, 14 };</v>
      </c>
      <c r="BJ14">
        <v>7</v>
      </c>
      <c r="BK14" t="str">
        <f>"   srnd_"&amp;32+BJ14*8+0&amp;", "&amp;"srnd_"&amp;32+BJ14*8+1&amp;", "&amp;"srnd_"&amp;32+BJ14*8+2&amp;", "&amp;"srnd_"&amp;32+BJ14*8+3&amp;", "&amp;"srnd_"&amp;32+BJ14*8+4</f>
        <v xml:space="preserve">   srnd_88, srnd_89, srnd_90, srnd_91, srnd_92</v>
      </c>
    </row>
    <row r="15" spans="1:63" x14ac:dyDescent="0.25">
      <c r="A15">
        <v>86</v>
      </c>
      <c r="C15">
        <v>35</v>
      </c>
      <c r="E15">
        <v>44</v>
      </c>
      <c r="F15">
        <v>76</v>
      </c>
      <c r="G15">
        <v>62</v>
      </c>
      <c r="I15">
        <v>66</v>
      </c>
      <c r="J15">
        <v>43</v>
      </c>
      <c r="K15">
        <v>65</v>
      </c>
      <c r="L15">
        <v>66</v>
      </c>
      <c r="N15">
        <v>20</v>
      </c>
      <c r="P15">
        <v>11</v>
      </c>
      <c r="R15" t="str">
        <f t="shared" si="23"/>
        <v>const int8_t ltr_P[18] = { -17, 81, 82, 70, 54, 55, 32, 33, 34, 59, 75, 86, 92</v>
      </c>
      <c r="T15" t="str">
        <f>T14&amp;", "&amp;C15</f>
        <v>const int8_t ltr_Y[13] = { -12, 78, 64, 44, 53, 70, 82, 90, 88, 86, 74, 58, 35</v>
      </c>
      <c r="U15" t="str">
        <f t="shared" si="5"/>
        <v>const int8_t ltr_T[13] = { -12, 53, 71, 56, 57, 35, 72, 84, 92, 88, 78, 64, 44</v>
      </c>
      <c r="V15" t="str">
        <f t="shared" si="6"/>
        <v>const int8_t ltr_H[18] = { -17, 54, 70, 82, 81, 80, 66, 46, 34, 58, 74, 75, 76</v>
      </c>
      <c r="W15" t="str">
        <f t="shared" si="7"/>
        <v>const int8_t ltr_S[18] = { -17, 34, 33, 32, 55, 54, 70, 82, 91, 92, 87, 76, 62</v>
      </c>
      <c r="Y15" t="str">
        <f t="shared" si="8"/>
        <v>const int8_t ltr_2[18] = { -17, 53, 54, 55, 32, 33, 34, 35, 58, 85, 92, 89, 66</v>
      </c>
      <c r="Z15" t="str">
        <f t="shared" si="9"/>
        <v>const int8_t ltr_0[25] = { -24, 32, 33, 34, 35, 36, 37, 38, 39, 40, 41, 42, 43</v>
      </c>
      <c r="AA15" t="str">
        <f t="shared" si="10"/>
        <v>const int8_t ltr_1[16] = { -15, 53, 54, 55, 32, 56, 72, 84, 92, 88, 78, 47, 65</v>
      </c>
      <c r="AB15" t="str">
        <f t="shared" si="11"/>
        <v>const int8_t ltr_8[25] = { -24, 54, 55, 32, 33, 34, 58, 74, 85, 92, 89, 80, 66</v>
      </c>
      <c r="AD15" t="str">
        <f t="shared" si="11"/>
        <v>const int8_t ltr_star[32] = { -31, 0, 32, 71, 70, 69, 51, 25, 68, 80, 66, 47, 20</v>
      </c>
      <c r="AF15" t="str">
        <f t="shared" si="12"/>
        <v>const int8_t ltr_all[94] = { -93, 0, 1, 2, 3, 4, 5, 6, 7, 8, 9, 10, 11</v>
      </c>
      <c r="AI15" s="44">
        <v>44</v>
      </c>
      <c r="AJ15" s="46">
        <f t="shared" si="13"/>
        <v>-6</v>
      </c>
      <c r="AK15" s="40">
        <f>IF(LEN(AK3)&gt;0,MOD((mdoLED2Qtr($AI15)*mdoLED2RingCnt(AK3)/4+AK3-mdoLED2RingMin(AK3)),mdoLED2RingCnt(AK3))+mdoLED2RingMin(AK3),"")</f>
        <v>16</v>
      </c>
      <c r="AL15" s="40">
        <f>IF(LEN(AL3)&gt;0,MOD((mdoLED2Qtr($AI15)*mdoLED2RingCnt(AL3)/4+AL3-mdoLED2RingMin(AL3)),mdoLED2RingCnt(AL3))+mdoLED2RingMin(AL9),"")</f>
        <v>15</v>
      </c>
      <c r="AM15" s="40">
        <f>IF(LEN(AM3)&gt;0,MOD((mdoLED2Qtr($AI15)*mdoLED2RingCnt(AM3)/4+AM3-mdoLED2RingMin(AM3)),mdoLED2RingCnt(AM3))+mdoLED2RingMin(AM9),"")</f>
        <v>43</v>
      </c>
      <c r="AN15" s="40">
        <f>IF(LEN(AN3)&gt;0,MOD((mdoLED2Qtr($AI15)*mdoLED2RingCnt(AN3)/4+AN3-mdoLED2RingMin(AN3)),mdoLED2RingCnt(AN3))+mdoLED2RingMin(AN9),"")</f>
        <v>64</v>
      </c>
      <c r="AO15" s="40">
        <f>IF(LEN(AO3)&gt;0,MOD((mdoLED2Qtr($AI15)*mdoLED2RingCnt(AO3)/4+AO3-mdoLED2RingMin(AO3)),mdoLED2RingCnt(AO3))+mdoLED2RingMin(AO9),"")</f>
        <v>45</v>
      </c>
      <c r="AP15" s="40">
        <f>IF(LEN(AP3)&gt;0,MOD((mdoLED2Qtr($AI15)*mdoLED2RingCnt(AP3)/4+AP3-mdoLED2RingMin(AP3)),mdoLED2RingCnt(AP3))+mdoLED2RingMin(AP9),"")</f>
        <v>17</v>
      </c>
      <c r="AQ15" s="40" t="str">
        <f>IF(LEN(AQ3)&gt;0,MOD((mdoLED2Qtr($AI15)*mdoLED2RingCnt(AQ3)/4+AQ3-mdoLED2RingMin(AQ3)),mdoLED2RingCnt(AQ3))+mdoLED2RingMin(AQ9),"")</f>
        <v/>
      </c>
      <c r="AX15" t="str">
        <f t="shared" si="1"/>
        <v>const int8_t srnd_44[7] = { -6, 16</v>
      </c>
      <c r="AY15" t="str">
        <f t="shared" ref="AY15:BE15" si="27">IF(LEN(AL15)&gt;0,AX15&amp;", "&amp;AL15,"")</f>
        <v>const int8_t srnd_44[7] = { -6, 16, 15</v>
      </c>
      <c r="AZ15" t="str">
        <f t="shared" si="27"/>
        <v>const int8_t srnd_44[7] = { -6, 16, 15, 43</v>
      </c>
      <c r="BA15" t="str">
        <f t="shared" si="27"/>
        <v>const int8_t srnd_44[7] = { -6, 16, 15, 43, 64</v>
      </c>
      <c r="BB15" t="str">
        <f t="shared" si="27"/>
        <v>const int8_t srnd_44[7] = { -6, 16, 15, 43, 64, 45</v>
      </c>
      <c r="BC15" t="str">
        <f t="shared" si="27"/>
        <v>const int8_t srnd_44[7] = { -6, 16, 15, 43, 64, 45, 17</v>
      </c>
      <c r="BD15" t="str">
        <f t="shared" si="27"/>
        <v/>
      </c>
      <c r="BE15" t="str">
        <f t="shared" si="27"/>
        <v/>
      </c>
      <c r="BF15" t="str">
        <f t="shared" si="15"/>
        <v>const int8_t srnd_44[7] = { -6, 16, 15, 43, 64, 45, 17 };</v>
      </c>
      <c r="BK15" t="str">
        <f>"};"</f>
        <v>};</v>
      </c>
    </row>
    <row r="16" spans="1:63" x14ac:dyDescent="0.25">
      <c r="A16">
        <v>92</v>
      </c>
      <c r="F16">
        <v>62</v>
      </c>
      <c r="G16">
        <v>42</v>
      </c>
      <c r="I16">
        <v>47</v>
      </c>
      <c r="J16">
        <v>44</v>
      </c>
      <c r="K16">
        <v>64</v>
      </c>
      <c r="L16">
        <v>46</v>
      </c>
      <c r="N16">
        <v>65</v>
      </c>
      <c r="P16">
        <v>12</v>
      </c>
      <c r="R16" t="str">
        <f t="shared" si="23"/>
        <v>const int8_t ltr_P[18] = { -17, 81, 82, 70, 54, 55, 32, 33, 34, 59, 75, 86, 92, 90</v>
      </c>
      <c r="V16" t="str">
        <f t="shared" ref="V16:W20" si="28">V15&amp;", "&amp;F16</f>
        <v>const int8_t ltr_H[18] = { -17, 54, 70, 82, 81, 80, 66, 46, 34, 58, 74, 75, 76, 62</v>
      </c>
      <c r="W16" t="str">
        <f t="shared" si="28"/>
        <v>const int8_t ltr_S[18] = { -17, 34, 33, 32, 55, 54, 70, 82, 91, 92, 87, 76, 62, 42</v>
      </c>
      <c r="Y16" t="str">
        <f t="shared" si="8"/>
        <v>const int8_t ltr_2[18] = { -17, 53, 54, 55, 32, 33, 34, 35, 58, 85, 92, 89, 66, 47</v>
      </c>
      <c r="Z16" t="str">
        <f t="shared" si="9"/>
        <v>const int8_t ltr_0[25] = { -24, 32, 33, 34, 35, 36, 37, 38, 39, 40, 41, 42, 43, 44</v>
      </c>
      <c r="AA16" t="str">
        <f t="shared" si="10"/>
        <v>const int8_t ltr_1[16] = { -15, 53, 54, 55, 32, 56, 72, 84, 92, 88, 78, 47, 65, 64</v>
      </c>
      <c r="AB16" t="str">
        <f t="shared" si="11"/>
        <v>const int8_t ltr_8[25] = { -24, 54, 55, 32, 33, 34, 58, 74, 85, 92, 89, 80, 66, 46</v>
      </c>
      <c r="AD16" t="str">
        <f t="shared" si="11"/>
        <v>const int8_t ltr_star[32] = { -31, 0, 32, 71, 70, 69, 51, 25, 68, 80, 66, 47, 20, 65</v>
      </c>
      <c r="AF16" t="str">
        <f t="shared" si="12"/>
        <v>const int8_t ltr_all[94] = { -93, 0, 1, 2, 3, 4, 5, 6, 7, 8, 9, 10, 11, 12</v>
      </c>
      <c r="AI16" s="44">
        <v>45</v>
      </c>
      <c r="AJ16" s="46">
        <f t="shared" si="13"/>
        <v>-5</v>
      </c>
      <c r="AK16" s="30">
        <f>IF(LEN(AK4)&gt;0,MOD((mdoLED2Qtr($AI16)*mdoLED2RingCnt(AK4)/4+AK4-mdoLED2RingMin(AK4)),mdoLED2RingCnt(AK4))+mdoLED2RingMin(AK4),"")</f>
        <v>17</v>
      </c>
      <c r="AL16" s="30">
        <f>IF(LEN(AL4)&gt;0,MOD((mdoLED2Qtr($AI16)*mdoLED2RingCnt(AL4)/4+AL4-mdoLED2RingMin(AL4)),mdoLED2RingCnt(AL4))+mdoLED2RingMin(AL4),"")</f>
        <v>44</v>
      </c>
      <c r="AM16" s="30">
        <f>IF(LEN(AM4)&gt;0,MOD((mdoLED2Qtr($AI16)*mdoLED2RingCnt(AM4)/4+AM4-mdoLED2RingMin(AM4)),mdoLED2RingCnt(AM4))+mdoLED2RingMin(AM4),"")</f>
        <v>65</v>
      </c>
      <c r="AN16" s="30">
        <f>IF(LEN(AN4)&gt;0,MOD((mdoLED2Qtr($AI16)*mdoLED2RingCnt(AN4)/4+AN4-mdoLED2RingMin(AN4)),mdoLED2RingCnt(AN4))+mdoLED2RingMin(AN4),"")</f>
        <v>46</v>
      </c>
      <c r="AO16" s="30">
        <f>IF(LEN(AO4)&gt;0,MOD((mdoLED2Qtr($AI16)*mdoLED2RingCnt(AO4)/4+AO4-mdoLED2RingMin(AO4)),mdoLED2RingCnt(AO4))+mdoLED2RingMin(AO4),"")</f>
        <v>18</v>
      </c>
      <c r="AP16" s="30" t="str">
        <f>IF(LEN(AP4)&gt;0,MOD((mdoLED2Qtr($AI16)*mdoLED2RingCnt(AP4)/4+AP4-mdoLED2RingMin(AP4)),mdoLED2RingCnt(AP4))+mdoLED2RingMin(AP4),"")</f>
        <v/>
      </c>
      <c r="AQ16" s="30" t="str">
        <f>IF(LEN(AQ4)&gt;0,MOD((mdoLED2Qtr($AI16)*mdoLED2RingCnt(AQ4)/4+AQ4-mdoLED2RingMin(AQ4)),mdoLED2RingCnt(AQ4))+mdoLED2RingMin(AQ4),"")</f>
        <v/>
      </c>
      <c r="AX16" t="str">
        <f t="shared" si="1"/>
        <v>const int8_t srnd_45[6] = { -5, 17</v>
      </c>
      <c r="AY16" t="str">
        <f t="shared" ref="AY16:BE16" si="29">IF(LEN(AL16)&gt;0,AX16&amp;", "&amp;AL16,"")</f>
        <v>const int8_t srnd_45[6] = { -5, 17, 44</v>
      </c>
      <c r="AZ16" t="str">
        <f t="shared" si="29"/>
        <v>const int8_t srnd_45[6] = { -5, 17, 44, 65</v>
      </c>
      <c r="BA16" t="str">
        <f t="shared" si="29"/>
        <v>const int8_t srnd_45[6] = { -5, 17, 44, 65, 46</v>
      </c>
      <c r="BB16" t="str">
        <f t="shared" si="29"/>
        <v>const int8_t srnd_45[6] = { -5, 17, 44, 65, 46, 18</v>
      </c>
      <c r="BC16" t="str">
        <f t="shared" si="29"/>
        <v/>
      </c>
      <c r="BD16" t="str">
        <f t="shared" si="29"/>
        <v/>
      </c>
      <c r="BE16" t="str">
        <f t="shared" si="29"/>
        <v/>
      </c>
      <c r="BF16" t="str">
        <f t="shared" si="15"/>
        <v>const int8_t srnd_45[6] = { -5, 17, 44, 65, 46, 18 };</v>
      </c>
    </row>
    <row r="17" spans="1:63" x14ac:dyDescent="0.25">
      <c r="A17">
        <v>90</v>
      </c>
      <c r="F17">
        <v>42</v>
      </c>
      <c r="G17">
        <v>43</v>
      </c>
      <c r="I17">
        <v>65</v>
      </c>
      <c r="J17">
        <v>45</v>
      </c>
      <c r="K17">
        <v>63</v>
      </c>
      <c r="L17">
        <v>45</v>
      </c>
      <c r="N17">
        <v>78</v>
      </c>
      <c r="P17">
        <v>13</v>
      </c>
      <c r="R17" t="str">
        <f t="shared" si="23"/>
        <v>const int8_t ltr_P[18] = { -17, 81, 82, 70, 54, 55, 32, 33, 34, 59, 75, 86, 92, 90, 80</v>
      </c>
      <c r="V17" t="str">
        <f t="shared" si="28"/>
        <v>const int8_t ltr_H[18] = { -17, 54, 70, 82, 81, 80, 66, 46, 34, 58, 74, 75, 76, 62, 42</v>
      </c>
      <c r="W17" t="str">
        <f t="shared" si="28"/>
        <v>const int8_t ltr_S[18] = { -17, 34, 33, 32, 55, 54, 70, 82, 91, 92, 87, 76, 62, 42, 43</v>
      </c>
      <c r="Y17" t="str">
        <f t="shared" si="8"/>
        <v>const int8_t ltr_2[18] = { -17, 53, 54, 55, 32, 33, 34, 35, 58, 85, 92, 89, 66, 47, 65</v>
      </c>
      <c r="Z17" t="str">
        <f t="shared" si="9"/>
        <v>const int8_t ltr_0[25] = { -24, 32, 33, 34, 35, 36, 37, 38, 39, 40, 41, 42, 43, 44, 45</v>
      </c>
      <c r="AA17" t="str">
        <f t="shared" si="10"/>
        <v>const int8_t ltr_1[16] = { -15, 53, 54, 55, 32, 56, 72, 84, 92, 88, 78, 47, 65, 64, 63</v>
      </c>
      <c r="AB17" t="str">
        <f t="shared" si="11"/>
        <v>const int8_t ltr_8[25] = { -24, 54, 55, 32, 33, 34, 58, 74, 85, 92, 89, 80, 66, 46, 45</v>
      </c>
      <c r="AD17" t="str">
        <f t="shared" si="11"/>
        <v>const int8_t ltr_star[32] = { -31, 0, 32, 71, 70, 69, 51, 25, 68, 80, 66, 47, 20, 65, 78</v>
      </c>
      <c r="AF17" t="str">
        <f t="shared" si="12"/>
        <v>const int8_t ltr_all[94] = { -93, 0, 1, 2, 3, 4, 5, 6, 7, 8, 9, 10, 11, 12, 13</v>
      </c>
      <c r="AI17" s="44">
        <v>46</v>
      </c>
      <c r="AJ17" s="46">
        <f t="shared" si="13"/>
        <v>-5</v>
      </c>
      <c r="AK17" s="30">
        <f>IF(LEN(AK5)&gt;0,MOD((mdoLED2Qtr($AI17)*mdoLED2RingCnt(AK5)/4+AK5-mdoLED2RingMin(AK5)),mdoLED2RingCnt(AK5))+mdoLED2RingMin(AK5),"")</f>
        <v>18</v>
      </c>
      <c r="AL17" s="30">
        <f>IF(LEN(AL5)&gt;0,MOD((mdoLED2Qtr($AI17)*mdoLED2RingCnt(AL5)/4+AL5-mdoLED2RingMin(AL5)),mdoLED2RingCnt(AL5))+mdoLED2RingMin(AL5),"")</f>
        <v>45</v>
      </c>
      <c r="AM17" s="30">
        <f>IF(LEN(AM5)&gt;0,MOD((mdoLED2Qtr($AI17)*mdoLED2RingCnt(AM5)/4+AM5-mdoLED2RingMin(AM5)),mdoLED2RingCnt(AM5))+mdoLED2RingMin(AM5),"")</f>
        <v>65</v>
      </c>
      <c r="AN17" s="30">
        <f>IF(LEN(AN5)&gt;0,MOD((mdoLED2Qtr($AI17)*mdoLED2RingCnt(AN5)/4+AN5-mdoLED2RingMin(AN5)),mdoLED2RingCnt(AN5))+mdoLED2RingMin(AN5),"")</f>
        <v>47</v>
      </c>
      <c r="AO17" s="30">
        <f>IF(LEN(AO5)&gt;0,MOD((mdoLED2Qtr($AI17)*mdoLED2RingCnt(AO5)/4+AO5-mdoLED2RingMin(AO5)),mdoLED2RingCnt(AO5))+mdoLED2RingMin(AO5),"")</f>
        <v>19</v>
      </c>
      <c r="AP17" s="30" t="str">
        <f>IF(LEN(AP5)&gt;0,MOD((mdoLED2Qtr($AI17)*mdoLED2RingCnt(AP5)/4+AP5-mdoLED2RingMin(AP5)),mdoLED2RingCnt(AP5))+mdoLED2RingMin(AP5),"")</f>
        <v/>
      </c>
      <c r="AQ17" s="30" t="str">
        <f>IF(LEN(AQ5)&gt;0,MOD((mdoLED2Qtr($AI17)*mdoLED2RingCnt(AQ5)/4+AQ5-mdoLED2RingMin(AQ5)),mdoLED2RingCnt(AQ5))+mdoLED2RingMin(AQ5),"")</f>
        <v/>
      </c>
      <c r="AX17" t="str">
        <f t="shared" si="1"/>
        <v>const int8_t srnd_46[6] = { -5, 18</v>
      </c>
      <c r="AY17" t="str">
        <f t="shared" ref="AY17:BE17" si="30">IF(LEN(AL17)&gt;0,AX17&amp;", "&amp;AL17,"")</f>
        <v>const int8_t srnd_46[6] = { -5, 18, 45</v>
      </c>
      <c r="AZ17" t="str">
        <f t="shared" si="30"/>
        <v>const int8_t srnd_46[6] = { -5, 18, 45, 65</v>
      </c>
      <c r="BA17" t="str">
        <f t="shared" si="30"/>
        <v>const int8_t srnd_46[6] = { -5, 18, 45, 65, 47</v>
      </c>
      <c r="BB17" t="str">
        <f t="shared" si="30"/>
        <v>const int8_t srnd_46[6] = { -5, 18, 45, 65, 47, 19</v>
      </c>
      <c r="BC17" t="str">
        <f t="shared" si="30"/>
        <v/>
      </c>
      <c r="BD17" t="str">
        <f t="shared" si="30"/>
        <v/>
      </c>
      <c r="BE17" t="str">
        <f t="shared" si="30"/>
        <v/>
      </c>
      <c r="BF17" t="str">
        <f t="shared" si="15"/>
        <v>const int8_t srnd_46[6] = { -5, 18, 45, 65, 47, 19 };</v>
      </c>
    </row>
    <row r="18" spans="1:63" x14ac:dyDescent="0.25">
      <c r="A18">
        <v>80</v>
      </c>
      <c r="F18">
        <v>90</v>
      </c>
      <c r="G18">
        <v>44</v>
      </c>
      <c r="I18">
        <v>64</v>
      </c>
      <c r="J18">
        <v>46</v>
      </c>
      <c r="K18">
        <v>41</v>
      </c>
      <c r="L18">
        <v>44</v>
      </c>
      <c r="N18">
        <v>63</v>
      </c>
      <c r="P18">
        <v>14</v>
      </c>
      <c r="R18" t="str">
        <f t="shared" si="23"/>
        <v>const int8_t ltr_P[18] = { -17, 81, 82, 70, 54, 55, 32, 33, 34, 59, 75, 86, 92, 90, 80, 66</v>
      </c>
      <c r="V18" t="str">
        <f t="shared" si="28"/>
        <v>const int8_t ltr_H[18] = { -17, 54, 70, 82, 81, 80, 66, 46, 34, 58, 74, 75, 76, 62, 42, 90</v>
      </c>
      <c r="W18" t="str">
        <f t="shared" si="28"/>
        <v>const int8_t ltr_S[18] = { -17, 34, 33, 32, 55, 54, 70, 82, 91, 92, 87, 76, 62, 42, 43, 44</v>
      </c>
      <c r="Y18" t="str">
        <f t="shared" si="8"/>
        <v>const int8_t ltr_2[18] = { -17, 53, 54, 55, 32, 33, 34, 35, 58, 85, 92, 89, 66, 47, 65, 64</v>
      </c>
      <c r="Z18" t="str">
        <f t="shared" si="9"/>
        <v>const int8_t ltr_0[25] = { -24, 32, 33, 34, 35, 36, 37, 38, 39, 40, 41, 42, 43, 44, 45, 46</v>
      </c>
      <c r="AA18" t="str">
        <f t="shared" si="10"/>
        <v>const int8_t ltr_1[16] = { -15, 53, 54, 55, 32, 56, 72, 84, 92, 88, 78, 47, 65, 64, 63, 41</v>
      </c>
      <c r="AB18" t="str">
        <f t="shared" si="11"/>
        <v>const int8_t ltr_8[25] = { -24, 54, 55, 32, 33, 34, 58, 74, 85, 92, 89, 80, 66, 46, 45, 44</v>
      </c>
      <c r="AD18" t="str">
        <f t="shared" si="11"/>
        <v>const int8_t ltr_star[32] = { -31, 0, 32, 71, 70, 69, 51, 25, 68, 80, 66, 47, 20, 65, 78, 63</v>
      </c>
      <c r="AF18" t="str">
        <f t="shared" si="12"/>
        <v>const int8_t ltr_all[94] = { -93, 0, 1, 2, 3, 4, 5, 6, 7, 8, 9, 10, 11, 12, 13, 14</v>
      </c>
      <c r="AI18" s="44">
        <v>47</v>
      </c>
      <c r="AJ18" s="46">
        <f t="shared" si="13"/>
        <v>-6</v>
      </c>
      <c r="AK18" s="30">
        <f>IF(LEN(AK6)&gt;0,MOD((mdoLED2Qtr($AI18)*mdoLED2RingCnt(AK6)/4+AK6-mdoLED2RingMin(AK6)),mdoLED2RingCnt(AK6))+mdoLED2RingMin(AK6),"")</f>
        <v>19</v>
      </c>
      <c r="AL18" s="30">
        <f>IF(LEN(AL6)&gt;0,MOD((mdoLED2Qtr($AI18)*mdoLED2RingCnt(AL6)/4+AL6-mdoLED2RingMin(AL6)),mdoLED2RingCnt(AL6))+mdoLED2RingMin(AL6),"")</f>
        <v>46</v>
      </c>
      <c r="AM18" s="30">
        <f>IF(LEN(AM6)&gt;0,MOD((mdoLED2Qtr($AI18)*mdoLED2RingCnt(AM6)/4+AM6-mdoLED2RingMin(AM6)),mdoLED2RingCnt(AM6))+mdoLED2RingMin(AM6),"")</f>
        <v>66</v>
      </c>
      <c r="AN18" s="30">
        <f>IF(LEN(AN6)&gt;0,MOD((mdoLED2Qtr($AI18)*mdoLED2RingCnt(AN6)/4+AN6-mdoLED2RingMin(AN6)),mdoLED2RingCnt(AN6))+mdoLED2RingMin(AN6),"")</f>
        <v>48</v>
      </c>
      <c r="AO18" s="30">
        <f>IF(LEN(AO6)&gt;0,MOD((mdoLED2Qtr($AI18)*mdoLED2RingCnt(AO6)/4+AO6-mdoLED2RingMin(AO6)),mdoLED2RingCnt(AO6))+mdoLED2RingMin(AO6),"")</f>
        <v>21</v>
      </c>
      <c r="AP18" s="30">
        <f>IF(LEN(AP6)&gt;0,MOD((mdoLED2Qtr($AI18)*mdoLED2RingCnt(AP6)/4+AP6-mdoLED2RingMin(AP6)),mdoLED2RingCnt(AP6))+mdoLED2RingMin(AP6),"")</f>
        <v>20</v>
      </c>
      <c r="AQ18" s="30" t="str">
        <f>IF(LEN(AQ6)&gt;0,MOD((mdoLED2Qtr($AI18)*mdoLED2RingCnt(AQ6)/4+AQ6-mdoLED2RingMin(AQ6)),mdoLED2RingCnt(AQ6))+mdoLED2RingMin(AQ6),"")</f>
        <v/>
      </c>
      <c r="AX18" t="str">
        <f t="shared" si="1"/>
        <v>const int8_t srnd_47[7] = { -6, 19</v>
      </c>
      <c r="AY18" t="str">
        <f t="shared" ref="AY18:BE18" si="31">IF(LEN(AL18)&gt;0,AX18&amp;", "&amp;AL18,"")</f>
        <v>const int8_t srnd_47[7] = { -6, 19, 46</v>
      </c>
      <c r="AZ18" t="str">
        <f t="shared" si="31"/>
        <v>const int8_t srnd_47[7] = { -6, 19, 46, 66</v>
      </c>
      <c r="BA18" t="str">
        <f t="shared" si="31"/>
        <v>const int8_t srnd_47[7] = { -6, 19, 46, 66, 48</v>
      </c>
      <c r="BB18" t="str">
        <f t="shared" si="31"/>
        <v>const int8_t srnd_47[7] = { -6, 19, 46, 66, 48, 21</v>
      </c>
      <c r="BC18" t="str">
        <f t="shared" si="31"/>
        <v>const int8_t srnd_47[7] = { -6, 19, 46, 66, 48, 21, 20</v>
      </c>
      <c r="BD18" t="str">
        <f t="shared" si="31"/>
        <v/>
      </c>
      <c r="BE18" t="str">
        <f t="shared" si="31"/>
        <v/>
      </c>
      <c r="BF18" t="str">
        <f t="shared" si="15"/>
        <v>const int8_t srnd_47[7] = { -6, 19, 46, 66, 48, 21, 20 };</v>
      </c>
    </row>
    <row r="19" spans="1:63" x14ac:dyDescent="0.25">
      <c r="A19">
        <v>66</v>
      </c>
      <c r="F19">
        <v>92</v>
      </c>
      <c r="G19">
        <v>45</v>
      </c>
      <c r="I19">
        <v>63</v>
      </c>
      <c r="J19">
        <v>47</v>
      </c>
      <c r="L19">
        <v>43</v>
      </c>
      <c r="N19">
        <v>12</v>
      </c>
      <c r="P19">
        <v>15</v>
      </c>
      <c r="R19" t="str">
        <f t="shared" si="23"/>
        <v>const int8_t ltr_P[18] = { -17, 81, 82, 70, 54, 55, 32, 33, 34, 59, 75, 86, 92, 90, 80, 66, 46</v>
      </c>
      <c r="V19" t="str">
        <f t="shared" si="28"/>
        <v>const int8_t ltr_H[18] = { -17, 54, 70, 82, 81, 80, 66, 46, 34, 58, 74, 75, 76, 62, 42, 90, 92</v>
      </c>
      <c r="W19" t="str">
        <f t="shared" si="28"/>
        <v>const int8_t ltr_S[18] = { -17, 34, 33, 32, 55, 54, 70, 82, 91, 92, 87, 76, 62, 42, 43, 44, 45</v>
      </c>
      <c r="Y19" t="str">
        <f>Y18&amp;", "&amp;I19</f>
        <v>const int8_t ltr_2[18] = { -17, 53, 54, 55, 32, 33, 34, 35, 58, 85, 92, 89, 66, 47, 65, 64, 63</v>
      </c>
      <c r="Z19" t="str">
        <f>Z18&amp;", "&amp;J19</f>
        <v>const int8_t ltr_0[25] = { -24, 32, 33, 34, 35, 36, 37, 38, 39, 40, 41, 42, 43, 44, 45, 46, 47</v>
      </c>
      <c r="AB19" t="str">
        <f t="shared" ref="AB19:AB27" si="32">AB18&amp;", "&amp;L19</f>
        <v>const int8_t ltr_8[25] = { -24, 54, 55, 32, 33, 34, 58, 74, 85, 92, 89, 80, 66, 46, 45, 44, 43</v>
      </c>
      <c r="AD19" t="str">
        <f t="shared" si="11"/>
        <v>const int8_t ltr_star[32] = { -31, 0, 32, 71, 70, 69, 51, 25, 68, 80, 66, 47, 20, 65, 78, 63, 12</v>
      </c>
      <c r="AF19" t="str">
        <f t="shared" si="12"/>
        <v>const int8_t ltr_all[94] = { -93, 0, 1, 2, 3, 4, 5, 6, 7, 8, 9, 10, 11, 12, 13, 14, 15</v>
      </c>
      <c r="AI19" s="44">
        <v>48</v>
      </c>
      <c r="AJ19" s="46">
        <f t="shared" si="13"/>
        <v>-5</v>
      </c>
      <c r="AK19" s="30">
        <f>IF(LEN(AK7)&gt;0,MOD((mdoLED2Qtr($AI19)*mdoLED2RingCnt(AK7)/4+AK7-mdoLED2RingMin(AK7)),mdoLED2RingCnt(AK7))+mdoLED2RingMin(AK7),"")</f>
        <v>47</v>
      </c>
      <c r="AL19" s="30">
        <f>IF(LEN(AL7)&gt;0,MOD((mdoLED2Qtr($AI19)*mdoLED2RingCnt(AL7)/4+AL7-mdoLED2RingMin(AL7)),mdoLED2RingCnt(AL7))+mdoLED2RingMin(AL7),"")</f>
        <v>67</v>
      </c>
      <c r="AM19" s="30">
        <f>IF(LEN(AM7)&gt;0,MOD((mdoLED2Qtr($AI19)*mdoLED2RingCnt(AM7)/4+AM7-mdoLED2RingMin(AM7)),mdoLED2RingCnt(AM7))+mdoLED2RingMin(AM7),"")</f>
        <v>49</v>
      </c>
      <c r="AN19" s="30">
        <f>IF(LEN(AN7)&gt;0,MOD((mdoLED2Qtr($AI19)*mdoLED2RingCnt(AN7)/4+AN7-mdoLED2RingMin(AN7)),mdoLED2RingCnt(AN7))+mdoLED2RingMin(AN7),"")</f>
        <v>22</v>
      </c>
      <c r="AO19" s="30">
        <f>IF(LEN(AO7)&gt;0,MOD((mdoLED2Qtr($AI19)*mdoLED2RingCnt(AO7)/4+AO7-mdoLED2RingMin(AO7)),mdoLED2RingCnt(AO7))+mdoLED2RingMin(AO7),"")</f>
        <v>21</v>
      </c>
      <c r="AP19" s="30" t="str">
        <f>IF(LEN(AP7)&gt;0,MOD((mdoLED2Qtr($AI19)*mdoLED2RingCnt(AP7)/4+AP7-mdoLED2RingMin(AP7)),mdoLED2RingCnt(AP7))+mdoLED2RingMin(AP7),"")</f>
        <v/>
      </c>
      <c r="AQ19" s="30" t="str">
        <f>IF(LEN(AQ7)&gt;0,MOD((mdoLED2Qtr($AI19)*mdoLED2RingCnt(AQ7)/4+AQ7-mdoLED2RingMin(AQ7)),mdoLED2RingCnt(AQ7))+mdoLED2RingMin(AQ7),"")</f>
        <v/>
      </c>
      <c r="AX19" t="str">
        <f t="shared" si="1"/>
        <v>const int8_t srnd_48[6] = { -5, 47</v>
      </c>
      <c r="AY19" t="str">
        <f t="shared" ref="AY19:BE19" si="33">IF(LEN(AL19)&gt;0,AX19&amp;", "&amp;AL19,"")</f>
        <v>const int8_t srnd_48[6] = { -5, 47, 67</v>
      </c>
      <c r="AZ19" t="str">
        <f t="shared" si="33"/>
        <v>const int8_t srnd_48[6] = { -5, 47, 67, 49</v>
      </c>
      <c r="BA19" t="str">
        <f t="shared" si="33"/>
        <v>const int8_t srnd_48[6] = { -5, 47, 67, 49, 22</v>
      </c>
      <c r="BB19" t="str">
        <f t="shared" si="33"/>
        <v>const int8_t srnd_48[6] = { -5, 47, 67, 49, 22, 21</v>
      </c>
      <c r="BC19" t="str">
        <f t="shared" si="33"/>
        <v/>
      </c>
      <c r="BD19" t="str">
        <f t="shared" si="33"/>
        <v/>
      </c>
      <c r="BE19" t="str">
        <f t="shared" si="33"/>
        <v/>
      </c>
      <c r="BF19" t="str">
        <f t="shared" si="15"/>
        <v>const int8_t srnd_48[6] = { -5, 47, 67, 49, 22, 21 };</v>
      </c>
      <c r="BK19" t="s">
        <v>196</v>
      </c>
    </row>
    <row r="20" spans="1:63" x14ac:dyDescent="0.25">
      <c r="A20">
        <v>46</v>
      </c>
      <c r="F20">
        <v>86</v>
      </c>
      <c r="G20">
        <v>46</v>
      </c>
      <c r="I20">
        <v>41</v>
      </c>
      <c r="J20">
        <v>48</v>
      </c>
      <c r="L20">
        <v>42</v>
      </c>
      <c r="N20">
        <v>41</v>
      </c>
      <c r="P20">
        <v>16</v>
      </c>
      <c r="R20" t="str">
        <f t="shared" si="23"/>
        <v xml:space="preserve">const int8_t ltr_P[18] = { -17, 81, 82, 70, 54, 55, 32, 33, 34, 59, 75, 86, 92, 90, 80, 66, 46, </v>
      </c>
      <c r="V20" t="str">
        <f t="shared" si="28"/>
        <v>const int8_t ltr_H[18] = { -17, 54, 70, 82, 81, 80, 66, 46, 34, 58, 74, 75, 76, 62, 42, 90, 92, 86</v>
      </c>
      <c r="W20" t="str">
        <f t="shared" si="28"/>
        <v>const int8_t ltr_S[18] = { -17, 34, 33, 32, 55, 54, 70, 82, 91, 92, 87, 76, 62, 42, 43, 44, 45, 46</v>
      </c>
      <c r="Y20" t="str">
        <f>Y19&amp;", "&amp;I20</f>
        <v>const int8_t ltr_2[18] = { -17, 53, 54, 55, 32, 33, 34, 35, 58, 85, 92, 89, 66, 47, 65, 64, 63, 41</v>
      </c>
      <c r="Z20" t="str">
        <f>Z19&amp;", "&amp;J20</f>
        <v>const int8_t ltr_0[25] = { -24, 32, 33, 34, 35, 36, 37, 38, 39, 40, 41, 42, 43, 44, 45, 46, 47, 48</v>
      </c>
      <c r="AB20" t="str">
        <f t="shared" si="32"/>
        <v>const int8_t ltr_8[25] = { -24, 54, 55, 32, 33, 34, 58, 74, 85, 92, 89, 80, 66, 46, 45, 44, 43, 42</v>
      </c>
      <c r="AD20" t="str">
        <f t="shared" ref="AD20:AD34" si="34">AD19&amp;", "&amp;N20</f>
        <v>const int8_t ltr_star[32] = { -31, 0, 32, 71, 70, 69, 51, 25, 68, 80, 66, 47, 20, 65, 78, 63, 12, 41</v>
      </c>
      <c r="AF20" t="str">
        <f t="shared" si="12"/>
        <v>const int8_t ltr_all[94] = { -93, 0, 1, 2, 3, 4, 5, 6, 7, 8, 9, 10, 11, 12, 13, 14, 15, 16</v>
      </c>
      <c r="AI20" s="44">
        <v>49</v>
      </c>
      <c r="AJ20" s="46">
        <f t="shared" si="13"/>
        <v>-5</v>
      </c>
      <c r="AK20" s="30">
        <f>IF(LEN(AK8)&gt;0,MOD((mdoLED2Qtr($AI20)*mdoLED2RingCnt(AK8)/4+AK8-mdoLED2RingMin(AK8)),mdoLED2RingCnt(AK8))+mdoLED2RingMin(AK8),"")</f>
        <v>48</v>
      </c>
      <c r="AL20" s="30">
        <f>IF(LEN(AL8)&gt;0,MOD((mdoLED2Qtr($AI20)*mdoLED2RingCnt(AL8)/4+AL8-mdoLED2RingMin(AL8)),mdoLED2RingCnt(AL8))+mdoLED2RingMin(AL8),"")</f>
        <v>67</v>
      </c>
      <c r="AM20" s="30">
        <f>IF(LEN(AM8)&gt;0,MOD((mdoLED2Qtr($AI20)*mdoLED2RingCnt(AM8)/4+AM8-mdoLED2RingMin(AM8)),mdoLED2RingCnt(AM8))+mdoLED2RingMin(AM8),"")</f>
        <v>50</v>
      </c>
      <c r="AN20" s="30">
        <f>IF(LEN(AN8)&gt;0,MOD((mdoLED2Qtr($AI20)*mdoLED2RingCnt(AN8)/4+AN8-mdoLED2RingMin(AN8)),mdoLED2RingCnt(AN8))+mdoLED2RingMin(AN8),"")</f>
        <v>23</v>
      </c>
      <c r="AO20" s="30">
        <f>IF(LEN(AO8)&gt;0,MOD((mdoLED2Qtr($AI20)*mdoLED2RingCnt(AO8)/4+AO8-mdoLED2RingMin(AO8)),mdoLED2RingCnt(AO8))+mdoLED2RingMin(AO8),"")</f>
        <v>22</v>
      </c>
      <c r="AP20" s="30" t="str">
        <f>IF(LEN(AP8)&gt;0,MOD((mdoLED2Qtr($AI20)*mdoLED2RingCnt(AP8)/4+AP8-mdoLED2RingMin(AP8)),mdoLED2RingCnt(AP8))+mdoLED2RingMin(AP8),"")</f>
        <v/>
      </c>
      <c r="AQ20" s="30" t="str">
        <f>IF(LEN(AQ8)&gt;0,MOD((mdoLED2Qtr($AI20)*mdoLED2RingCnt(AQ8)/4+AQ8-mdoLED2RingMin(AQ8)),mdoLED2RingCnt(AQ8))+mdoLED2RingMin(AQ8),"")</f>
        <v/>
      </c>
      <c r="AX20" t="str">
        <f t="shared" si="1"/>
        <v>const int8_t srnd_49[6] = { -5, 48</v>
      </c>
      <c r="AY20" t="str">
        <f t="shared" ref="AY20:BE20" si="35">IF(LEN(AL20)&gt;0,AX20&amp;", "&amp;AL20,"")</f>
        <v>const int8_t srnd_49[6] = { -5, 48, 67</v>
      </c>
      <c r="AZ20" t="str">
        <f t="shared" si="35"/>
        <v>const int8_t srnd_49[6] = { -5, 48, 67, 50</v>
      </c>
      <c r="BA20" t="str">
        <f t="shared" si="35"/>
        <v>const int8_t srnd_49[6] = { -5, 48, 67, 50, 23</v>
      </c>
      <c r="BB20" t="str">
        <f t="shared" si="35"/>
        <v>const int8_t srnd_49[6] = { -5, 48, 67, 50, 23, 22</v>
      </c>
      <c r="BC20" t="str">
        <f t="shared" si="35"/>
        <v/>
      </c>
      <c r="BD20" t="str">
        <f t="shared" si="35"/>
        <v/>
      </c>
      <c r="BE20" t="str">
        <f t="shared" si="35"/>
        <v/>
      </c>
      <c r="BF20" t="str">
        <f t="shared" si="15"/>
        <v>const int8_t srnd_49[6] = { -5, 48, 67, 50, 23, 22 };</v>
      </c>
      <c r="BK20" t="s">
        <v>197</v>
      </c>
    </row>
    <row r="21" spans="1:63" x14ac:dyDescent="0.25">
      <c r="J21">
        <v>49</v>
      </c>
      <c r="L21">
        <v>62</v>
      </c>
      <c r="N21">
        <v>62</v>
      </c>
      <c r="P21">
        <v>17</v>
      </c>
      <c r="Z21" t="str">
        <f t="shared" ref="Z21:Z27" si="36">Z20&amp;", "&amp;J21</f>
        <v>const int8_t ltr_0[25] = { -24, 32, 33, 34, 35, 36, 37, 38, 39, 40, 41, 42, 43, 44, 45, 46, 47, 48, 49</v>
      </c>
      <c r="AB21" t="str">
        <f t="shared" si="32"/>
        <v>const int8_t ltr_8[25] = { -24, 54, 55, 32, 33, 34, 58, 74, 85, 92, 89, 80, 66, 46, 45, 44, 43, 42, 62</v>
      </c>
      <c r="AD21" t="str">
        <f t="shared" si="34"/>
        <v>const int8_t ltr_star[32] = { -31, 0, 32, 71, 70, 69, 51, 25, 68, 80, 66, 47, 20, 65, 78, 63, 12, 41, 62</v>
      </c>
      <c r="AF21" t="str">
        <f t="shared" si="12"/>
        <v>const int8_t ltr_all[94] = { -93, 0, 1, 2, 3, 4, 5, 6, 7, 8, 9, 10, 11, 12, 13, 14, 15, 16, 17</v>
      </c>
      <c r="AI21" s="44">
        <v>50</v>
      </c>
      <c r="AJ21" s="46">
        <f t="shared" si="13"/>
        <v>-6</v>
      </c>
      <c r="AK21" s="40">
        <f>IF(LEN(AK3)&gt;0,MOD((mdoLED2Qtr($AI21)*mdoLED2RingCnt(AK3)/4+AK3-mdoLED2RingMin(AK3)),mdoLED2RingCnt(AK3))+mdoLED2RingMin(AK3),"")</f>
        <v>24</v>
      </c>
      <c r="AL21" s="40">
        <f>IF(LEN(AL3)&gt;0,MOD((mdoLED2Qtr($AI21)*mdoLED2RingCnt(AL3)/4+AL3-mdoLED2RingMin(AL3)),mdoLED2RingCnt(AL3))+mdoLED2RingMin(AL3),"")</f>
        <v>23</v>
      </c>
      <c r="AM21" s="40">
        <f>IF(LEN(AM3)&gt;0,MOD((mdoLED2Qtr($AI21)*mdoLED2RingCnt(AM3)/4+AM3-mdoLED2RingMin(AM3)),mdoLED2RingCnt(AM3))+mdoLED2RingMin(AM3),"")</f>
        <v>49</v>
      </c>
      <c r="AN21" s="40">
        <f>IF(LEN(AN3)&gt;0,MOD((mdoLED2Qtr($AI21)*mdoLED2RingCnt(AN3)/4+AN3-mdoLED2RingMin(AN3)),mdoLED2RingCnt(AN3))+mdoLED2RingMin(AN3),"")</f>
        <v>68</v>
      </c>
      <c r="AO21" s="40">
        <f>IF(LEN(AO3)&gt;0,MOD((mdoLED2Qtr($AI21)*mdoLED2RingCnt(AO3)/4+AO3-mdoLED2RingMin(AO3)),mdoLED2RingCnt(AO3))+mdoLED2RingMin(AO3),"")</f>
        <v>51</v>
      </c>
      <c r="AP21" s="40">
        <f>IF(LEN(AP3)&gt;0,MOD((mdoLED2Qtr($AI21)*mdoLED2RingCnt(AP3)/4+AP3-mdoLED2RingMin(AP3)),mdoLED2RingCnt(AP3))+mdoLED2RingMin(AP3),"")</f>
        <v>25</v>
      </c>
      <c r="AQ21" s="40" t="str">
        <f>IF(LEN(AQ3)&gt;0,MOD((mdoLED2Qtr($AI21)*mdoLED2RingCnt(AQ3)/4+AQ3-mdoLED2RingMin(AQ3)),mdoLED2RingCnt(AQ3))+mdoLED2RingMin(AQ3),"")</f>
        <v/>
      </c>
      <c r="AX21" t="str">
        <f t="shared" si="1"/>
        <v>const int8_t srnd_50[7] = { -6, 24</v>
      </c>
      <c r="AY21" t="str">
        <f t="shared" ref="AY21:BE21" si="37">IF(LEN(AL21)&gt;0,AX21&amp;", "&amp;AL21,"")</f>
        <v>const int8_t srnd_50[7] = { -6, 24, 23</v>
      </c>
      <c r="AZ21" t="str">
        <f t="shared" si="37"/>
        <v>const int8_t srnd_50[7] = { -6, 24, 23, 49</v>
      </c>
      <c r="BA21" t="str">
        <f t="shared" si="37"/>
        <v>const int8_t srnd_50[7] = { -6, 24, 23, 49, 68</v>
      </c>
      <c r="BB21" t="str">
        <f t="shared" si="37"/>
        <v>const int8_t srnd_50[7] = { -6, 24, 23, 49, 68, 51</v>
      </c>
      <c r="BC21" t="str">
        <f t="shared" si="37"/>
        <v>const int8_t srnd_50[7] = { -6, 24, 23, 49, 68, 51, 25</v>
      </c>
      <c r="BD21" t="str">
        <f t="shared" si="37"/>
        <v/>
      </c>
      <c r="BE21" t="str">
        <f t="shared" si="37"/>
        <v/>
      </c>
      <c r="BF21" t="str">
        <f t="shared" si="15"/>
        <v>const int8_t srnd_50[7] = { -6, 24, 23, 49, 68, 51, 25 };</v>
      </c>
      <c r="BK21" t="s">
        <v>198</v>
      </c>
    </row>
    <row r="22" spans="1:63" x14ac:dyDescent="0.25">
      <c r="J22">
        <v>50</v>
      </c>
      <c r="L22">
        <v>76</v>
      </c>
      <c r="N22">
        <v>76</v>
      </c>
      <c r="P22">
        <v>18</v>
      </c>
      <c r="Z22" t="str">
        <f t="shared" si="36"/>
        <v>const int8_t ltr_0[25] = { -24, 32, 33, 34, 35, 36, 37, 38, 39, 40, 41, 42, 43, 44, 45, 46, 47, 48, 49, 50</v>
      </c>
      <c r="AB22" t="str">
        <f t="shared" si="32"/>
        <v>const int8_t ltr_8[25] = { -24, 54, 55, 32, 33, 34, 58, 74, 85, 92, 89, 80, 66, 46, 45, 44, 43, 42, 62, 76</v>
      </c>
      <c r="AD22" t="str">
        <f t="shared" si="34"/>
        <v>const int8_t ltr_star[32] = { -31, 0, 32, 71, 70, 69, 51, 25, 68, 80, 66, 47, 20, 65, 78, 63, 12, 41, 62, 76</v>
      </c>
      <c r="AF22" t="str">
        <f t="shared" si="12"/>
        <v>const int8_t ltr_all[94] = { -93, 0, 1, 2, 3, 4, 5, 6, 7, 8, 9, 10, 11, 12, 13, 14, 15, 16, 17, 18</v>
      </c>
      <c r="AI22" s="44">
        <v>51</v>
      </c>
      <c r="AJ22" s="46">
        <f t="shared" si="13"/>
        <v>-5</v>
      </c>
      <c r="AK22" s="30">
        <f>IF(LEN(AK4)&gt;0,MOD((mdoLED2Qtr($AI22)*mdoLED2RingCnt(AK4)/4+AK4-mdoLED2RingMin(AK4)),mdoLED2RingCnt(AK4))+mdoLED2RingMin(AK4),"")</f>
        <v>25</v>
      </c>
      <c r="AL22" s="30">
        <f>IF(LEN(AL4)&gt;0,MOD((mdoLED2Qtr($AI22)*mdoLED2RingCnt(AL4)/4+AL4-mdoLED2RingMin(AL4)),mdoLED2RingCnt(AL4))+mdoLED2RingMin(AL4),"")</f>
        <v>50</v>
      </c>
      <c r="AM22" s="30">
        <f>IF(LEN(AM4)&gt;0,MOD((mdoLED2Qtr($AI22)*mdoLED2RingCnt(AM4)/4+AM4-mdoLED2RingMin(AM4)),mdoLED2RingCnt(AM4))+mdoLED2RingMin(AM4),"")</f>
        <v>69</v>
      </c>
      <c r="AN22" s="30">
        <f>IF(LEN(AN4)&gt;0,MOD((mdoLED2Qtr($AI22)*mdoLED2RingCnt(AN4)/4+AN4-mdoLED2RingMin(AN4)),mdoLED2RingCnt(AN4))+mdoLED2RingMin(AN4),"")</f>
        <v>52</v>
      </c>
      <c r="AO22" s="30">
        <f>IF(LEN(AO4)&gt;0,MOD((mdoLED2Qtr($AI22)*mdoLED2RingCnt(AO4)/4+AO4-mdoLED2RingMin(AO4)),mdoLED2RingCnt(AO4))+mdoLED2RingMin(AO4),"")</f>
        <v>26</v>
      </c>
      <c r="AP22" s="30" t="str">
        <f>IF(LEN(AP4)&gt;0,MOD((mdoLED2Qtr($AI22)*mdoLED2RingCnt(AP4)/4+AP4-mdoLED2RingMin(AP4)),mdoLED2RingCnt(AP4))+mdoLED2RingMin(AP4),"")</f>
        <v/>
      </c>
      <c r="AQ22" s="30" t="str">
        <f>IF(LEN(AQ4)&gt;0,MOD((mdoLED2Qtr($AI22)*mdoLED2RingCnt(AQ4)/4+AQ4-mdoLED2RingMin(AQ4)),mdoLED2RingCnt(AQ4))+mdoLED2RingMin(AQ4),"")</f>
        <v/>
      </c>
      <c r="AX22" t="str">
        <f t="shared" si="1"/>
        <v>const int8_t srnd_51[6] = { -5, 25</v>
      </c>
      <c r="AY22" t="str">
        <f t="shared" ref="AY22:BE22" si="38">IF(LEN(AL22)&gt;0,AX22&amp;", "&amp;AL22,"")</f>
        <v>const int8_t srnd_51[6] = { -5, 25, 50</v>
      </c>
      <c r="AZ22" t="str">
        <f t="shared" si="38"/>
        <v>const int8_t srnd_51[6] = { -5, 25, 50, 69</v>
      </c>
      <c r="BA22" t="str">
        <f t="shared" si="38"/>
        <v>const int8_t srnd_51[6] = { -5, 25, 50, 69, 52</v>
      </c>
      <c r="BB22" t="str">
        <f t="shared" si="38"/>
        <v>const int8_t srnd_51[6] = { -5, 25, 50, 69, 52, 26</v>
      </c>
      <c r="BC22" t="str">
        <f t="shared" si="38"/>
        <v/>
      </c>
      <c r="BD22" t="str">
        <f t="shared" si="38"/>
        <v/>
      </c>
      <c r="BE22" t="str">
        <f t="shared" si="38"/>
        <v/>
      </c>
      <c r="BF22" t="str">
        <f t="shared" si="15"/>
        <v>const int8_t srnd_51[6] = { -5, 25, 50, 69, 52, 26 };</v>
      </c>
    </row>
    <row r="23" spans="1:63" x14ac:dyDescent="0.25">
      <c r="J23">
        <v>51</v>
      </c>
      <c r="L23">
        <v>87</v>
      </c>
      <c r="N23">
        <v>60</v>
      </c>
      <c r="P23">
        <v>19</v>
      </c>
      <c r="Z23" t="str">
        <f t="shared" si="36"/>
        <v>const int8_t ltr_0[25] = { -24, 32, 33, 34, 35, 36, 37, 38, 39, 40, 41, 42, 43, 44, 45, 46, 47, 48, 49, 50, 51</v>
      </c>
      <c r="AB23" t="str">
        <f t="shared" si="32"/>
        <v>const int8_t ltr_8[25] = { -24, 54, 55, 32, 33, 34, 58, 74, 85, 92, 89, 80, 66, 46, 45, 44, 43, 42, 62, 76, 87</v>
      </c>
      <c r="AD23" t="str">
        <f t="shared" si="34"/>
        <v>const int8_t ltr_star[32] = { -31, 0, 32, 71, 70, 69, 51, 25, 68, 80, 66, 47, 20, 65, 78, 63, 12, 41, 62, 76, 60</v>
      </c>
      <c r="AF23" t="str">
        <f t="shared" si="12"/>
        <v>const int8_t ltr_all[94] = { -93, 0, 1, 2, 3, 4, 5, 6, 7, 8, 9, 10, 11, 12, 13, 14, 15, 16, 17, 18, 19</v>
      </c>
      <c r="AI23" s="44">
        <v>52</v>
      </c>
      <c r="AJ23" s="46">
        <f t="shared" si="13"/>
        <v>-5</v>
      </c>
      <c r="AK23" s="30">
        <f>IF(LEN(AK5)&gt;0,MOD((mdoLED2Qtr($AI23)*mdoLED2RingCnt(AK5)/4+AK5-mdoLED2RingMin(AK5)),mdoLED2RingCnt(AK5))+mdoLED2RingMin(AK5),"")</f>
        <v>26</v>
      </c>
      <c r="AL23" s="30">
        <f>IF(LEN(AL5)&gt;0,MOD((mdoLED2Qtr($AI23)*mdoLED2RingCnt(AL5)/4+AL5-mdoLED2RingMin(AL5)),mdoLED2RingCnt(AL5))+mdoLED2RingMin(AL5),"")</f>
        <v>51</v>
      </c>
      <c r="AM23" s="30">
        <f>IF(LEN(AM5)&gt;0,MOD((mdoLED2Qtr($AI23)*mdoLED2RingCnt(AM5)/4+AM5-mdoLED2RingMin(AM5)),mdoLED2RingCnt(AM5))+mdoLED2RingMin(AM5),"")</f>
        <v>69</v>
      </c>
      <c r="AN23" s="30">
        <f>IF(LEN(AN5)&gt;0,MOD((mdoLED2Qtr($AI23)*mdoLED2RingCnt(AN5)/4+AN5-mdoLED2RingMin(AN5)),mdoLED2RingCnt(AN5))+mdoLED2RingMin(AN5),"")</f>
        <v>53</v>
      </c>
      <c r="AO23" s="30">
        <f>IF(LEN(AO5)&gt;0,MOD((mdoLED2Qtr($AI23)*mdoLED2RingCnt(AO5)/4+AO5-mdoLED2RingMin(AO5)),mdoLED2RingCnt(AO5))+mdoLED2RingMin(AO5),"")</f>
        <v>27</v>
      </c>
      <c r="AP23" s="30" t="str">
        <f>IF(LEN(AP5)&gt;0,MOD((mdoLED2Qtr($AI23)*mdoLED2RingCnt(AP5)/4+AP5-mdoLED2RingMin(AP5)),mdoLED2RingCnt(AP5))+mdoLED2RingMin(AP5),"")</f>
        <v/>
      </c>
      <c r="AQ23" s="30" t="str">
        <f>IF(LEN(AQ5)&gt;0,MOD((mdoLED2Qtr($AI23)*mdoLED2RingCnt(AQ5)/4+AQ5-mdoLED2RingMin(AQ5)),mdoLED2RingCnt(AQ5))+mdoLED2RingMin(AQ5),"")</f>
        <v/>
      </c>
      <c r="AX23" t="str">
        <f t="shared" si="1"/>
        <v>const int8_t srnd_52[6] = { -5, 26</v>
      </c>
      <c r="AY23" t="str">
        <f t="shared" ref="AY23:BE23" si="39">IF(LEN(AL23)&gt;0,AX23&amp;", "&amp;AL23,"")</f>
        <v>const int8_t srnd_52[6] = { -5, 26, 51</v>
      </c>
      <c r="AZ23" t="str">
        <f t="shared" si="39"/>
        <v>const int8_t srnd_52[6] = { -5, 26, 51, 69</v>
      </c>
      <c r="BA23" t="str">
        <f t="shared" si="39"/>
        <v>const int8_t srnd_52[6] = { -5, 26, 51, 69, 53</v>
      </c>
      <c r="BB23" t="str">
        <f t="shared" si="39"/>
        <v>const int8_t srnd_52[6] = { -5, 26, 51, 69, 53, 27</v>
      </c>
      <c r="BC23" t="str">
        <f t="shared" si="39"/>
        <v/>
      </c>
      <c r="BD23" t="str">
        <f t="shared" si="39"/>
        <v/>
      </c>
      <c r="BE23" t="str">
        <f t="shared" si="39"/>
        <v/>
      </c>
      <c r="BF23" t="str">
        <f t="shared" si="15"/>
        <v>const int8_t srnd_52[6] = { -5, 26, 51, 69, 53, 27 };</v>
      </c>
      <c r="BK23" t="s">
        <v>196</v>
      </c>
    </row>
    <row r="24" spans="1:63" x14ac:dyDescent="0.25">
      <c r="J24">
        <v>52</v>
      </c>
      <c r="L24">
        <v>91</v>
      </c>
      <c r="N24">
        <v>7</v>
      </c>
      <c r="P24">
        <v>20</v>
      </c>
      <c r="Z24" t="str">
        <f t="shared" si="36"/>
        <v>const int8_t ltr_0[25] = { -24, 32, 33, 34, 35, 36, 37, 38, 39, 40, 41, 42, 43, 44, 45, 46, 47, 48, 49, 50, 51, 52</v>
      </c>
      <c r="AB24" t="str">
        <f t="shared" si="32"/>
        <v>const int8_t ltr_8[25] = { -24, 54, 55, 32, 33, 34, 58, 74, 85, 92, 89, 80, 66, 46, 45, 44, 43, 42, 62, 76, 87, 91</v>
      </c>
      <c r="AD24" t="str">
        <f t="shared" si="34"/>
        <v>const int8_t ltr_star[32] = { -31, 0, 32, 71, 70, 69, 51, 25, 68, 80, 66, 47, 20, 65, 78, 63, 12, 41, 62, 76, 60, 7</v>
      </c>
      <c r="AF24" t="str">
        <f t="shared" si="12"/>
        <v>const int8_t ltr_all[94] = { -93, 0, 1, 2, 3, 4, 5, 6, 7, 8, 9, 10, 11, 12, 13, 14, 15, 16, 17, 18, 19, 20</v>
      </c>
      <c r="AI24" s="44">
        <v>53</v>
      </c>
      <c r="AJ24" s="46">
        <f t="shared" si="13"/>
        <v>-6</v>
      </c>
      <c r="AK24" s="30">
        <f>IF(LEN(AK6)&gt;0,MOD((mdoLED2Qtr($AI24)*mdoLED2RingCnt(AK6)/4+AK6-mdoLED2RingMin(AK6)),mdoLED2RingCnt(AK6))+mdoLED2RingMin(AK6),"")</f>
        <v>27</v>
      </c>
      <c r="AL24" s="30">
        <f>IF(LEN(AL6)&gt;0,MOD((mdoLED2Qtr($AI24)*mdoLED2RingCnt(AL6)/4+AL6-mdoLED2RingMin(AL6)),mdoLED2RingCnt(AL6))+mdoLED2RingMin(AL6),"")</f>
        <v>52</v>
      </c>
      <c r="AM24" s="30">
        <f>IF(LEN(AM6)&gt;0,MOD((mdoLED2Qtr($AI24)*mdoLED2RingCnt(AM6)/4+AM6-mdoLED2RingMin(AM6)),mdoLED2RingCnt(AM6))+mdoLED2RingMin(AM6),"")</f>
        <v>70</v>
      </c>
      <c r="AN24" s="30">
        <f>IF(LEN(AN6)&gt;0,MOD((mdoLED2Qtr($AI24)*mdoLED2RingCnt(AN6)/4+AN6-mdoLED2RingMin(AN6)),mdoLED2RingCnt(AN6))+mdoLED2RingMin(AN6),"")</f>
        <v>54</v>
      </c>
      <c r="AO24" s="30">
        <f>IF(LEN(AO6)&gt;0,MOD((mdoLED2Qtr($AI24)*mdoLED2RingCnt(AO6)/4+AO6-mdoLED2RingMin(AO6)),mdoLED2RingCnt(AO6))+mdoLED2RingMin(AO6),"")</f>
        <v>29</v>
      </c>
      <c r="AP24" s="30">
        <f>IF(LEN(AP6)&gt;0,MOD((mdoLED2Qtr($AI24)*mdoLED2RingCnt(AP6)/4+AP6-mdoLED2RingMin(AP6)),mdoLED2RingCnt(AP6))+mdoLED2RingMin(AP6),"")</f>
        <v>28</v>
      </c>
      <c r="AQ24" s="30" t="str">
        <f>IF(LEN(AQ6)&gt;0,MOD((mdoLED2Qtr($AI24)*mdoLED2RingCnt(AQ6)/4+AQ6-mdoLED2RingMin(AQ6)),mdoLED2RingCnt(AQ6))+mdoLED2RingMin(AQ6),"")</f>
        <v/>
      </c>
      <c r="AX24" t="str">
        <f t="shared" si="1"/>
        <v>const int8_t srnd_53[7] = { -6, 27</v>
      </c>
      <c r="AY24" t="str">
        <f t="shared" ref="AY24:BE24" si="40">IF(LEN(AL24)&gt;0,AX24&amp;", "&amp;AL24,"")</f>
        <v>const int8_t srnd_53[7] = { -6, 27, 52</v>
      </c>
      <c r="AZ24" t="str">
        <f t="shared" si="40"/>
        <v>const int8_t srnd_53[7] = { -6, 27, 52, 70</v>
      </c>
      <c r="BA24" t="str">
        <f t="shared" si="40"/>
        <v>const int8_t srnd_53[7] = { -6, 27, 52, 70, 54</v>
      </c>
      <c r="BB24" t="str">
        <f t="shared" si="40"/>
        <v>const int8_t srnd_53[7] = { -6, 27, 52, 70, 54, 29</v>
      </c>
      <c r="BC24" t="str">
        <f t="shared" si="40"/>
        <v>const int8_t srnd_53[7] = { -6, 27, 52, 70, 54, 29, 28</v>
      </c>
      <c r="BD24" t="str">
        <f t="shared" si="40"/>
        <v/>
      </c>
      <c r="BE24" t="str">
        <f t="shared" si="40"/>
        <v/>
      </c>
      <c r="BF24" t="str">
        <f t="shared" si="15"/>
        <v>const int8_t srnd_53[7] = { -6, 27, 52, 70, 54, 29, 28 };</v>
      </c>
      <c r="BK24" t="s">
        <v>197</v>
      </c>
    </row>
    <row r="25" spans="1:63" x14ac:dyDescent="0.25">
      <c r="J25">
        <v>53</v>
      </c>
      <c r="L25">
        <v>82</v>
      </c>
      <c r="N25">
        <v>37</v>
      </c>
      <c r="P25">
        <v>21</v>
      </c>
      <c r="Z25" t="str">
        <f t="shared" si="36"/>
        <v>const int8_t ltr_0[25] = { -24, 32, 33, 34, 35, 36, 37, 38, 39, 40, 41, 42, 43, 44, 45, 46, 47, 48, 49, 50, 51, 52, 53</v>
      </c>
      <c r="AB25" t="str">
        <f t="shared" si="32"/>
        <v>const int8_t ltr_8[25] = { -24, 54, 55, 32, 33, 34, 58, 74, 85, 92, 89, 80, 66, 46, 45, 44, 43, 42, 62, 76, 87, 91, 82</v>
      </c>
      <c r="AD25" t="str">
        <f t="shared" si="34"/>
        <v>const int8_t ltr_star[32] = { -31, 0, 32, 71, 70, 69, 51, 25, 68, 80, 66, 47, 20, 65, 78, 63, 12, 41, 62, 76, 60, 7, 37</v>
      </c>
      <c r="AF25" t="str">
        <f t="shared" si="12"/>
        <v>const int8_t ltr_all[94] = { -93, 0, 1, 2, 3, 4, 5, 6, 7, 8, 9, 10, 11, 12, 13, 14, 15, 16, 17, 18, 19, 20, 21</v>
      </c>
      <c r="AI25" s="44">
        <v>54</v>
      </c>
      <c r="AJ25" s="46">
        <f t="shared" si="13"/>
        <v>-5</v>
      </c>
      <c r="AK25" s="30">
        <f>IF(LEN(AK7)&gt;0,MOD((mdoLED2Qtr($AI25)*mdoLED2RingCnt(AK7)/4+AK7-mdoLED2RingMin(AK7)),mdoLED2RingCnt(AK7))+mdoLED2RingMin(AK7),"")</f>
        <v>53</v>
      </c>
      <c r="AL25" s="30">
        <f>IF(LEN(AL7)&gt;0,MOD((mdoLED2Qtr($AI25)*mdoLED2RingCnt(AL7)/4+AL7-mdoLED2RingMin(AL7)),mdoLED2RingCnt(AL7))+mdoLED2RingMin(AL7),"")</f>
        <v>71</v>
      </c>
      <c r="AM25" s="30">
        <f>IF(LEN(AM7)&gt;0,MOD((mdoLED2Qtr($AI25)*mdoLED2RingCnt(AM7)/4+AM7-mdoLED2RingMin(AM7)),mdoLED2RingCnt(AM7))+mdoLED2RingMin(AM7),"")</f>
        <v>55</v>
      </c>
      <c r="AN25" s="30">
        <f>IF(LEN(AN7)&gt;0,MOD((mdoLED2Qtr($AI25)*mdoLED2RingCnt(AN7)/4+AN7-mdoLED2RingMin(AN7)),mdoLED2RingCnt(AN7))+mdoLED2RingMin(AN7),"")</f>
        <v>30</v>
      </c>
      <c r="AO25" s="30">
        <f>IF(LEN(AO7)&gt;0,MOD((mdoLED2Qtr($AI25)*mdoLED2RingCnt(AO7)/4+AO7-mdoLED2RingMin(AO7)),mdoLED2RingCnt(AO7))+mdoLED2RingMin(AO7),"")</f>
        <v>29</v>
      </c>
      <c r="AP25" s="30" t="str">
        <f>IF(LEN(AP7)&gt;0,MOD((mdoLED2Qtr($AI25)*mdoLED2RingCnt(AP7)/4+AP7-mdoLED2RingMin(AP7)),mdoLED2RingCnt(AP7))+mdoLED2RingMin(AP7),"")</f>
        <v/>
      </c>
      <c r="AQ25" s="30" t="str">
        <f>IF(LEN(AQ7)&gt;0,MOD((mdoLED2Qtr($AI25)*mdoLED2RingCnt(AQ7)/4+AQ7-mdoLED2RingMin(AQ7)),mdoLED2RingCnt(AQ7))+mdoLED2RingMin(AQ7),"")</f>
        <v/>
      </c>
      <c r="AX25" t="str">
        <f t="shared" si="1"/>
        <v>const int8_t srnd_54[6] = { -5, 53</v>
      </c>
      <c r="AY25" t="str">
        <f t="shared" ref="AY25:BE25" si="41">IF(LEN(AL25)&gt;0,AX25&amp;", "&amp;AL25,"")</f>
        <v>const int8_t srnd_54[6] = { -5, 53, 71</v>
      </c>
      <c r="AZ25" t="str">
        <f t="shared" si="41"/>
        <v>const int8_t srnd_54[6] = { -5, 53, 71, 55</v>
      </c>
      <c r="BA25" t="str">
        <f t="shared" si="41"/>
        <v>const int8_t srnd_54[6] = { -5, 53, 71, 55, 30</v>
      </c>
      <c r="BB25" t="str">
        <f t="shared" si="41"/>
        <v>const int8_t srnd_54[6] = { -5, 53, 71, 55, 30, 29</v>
      </c>
      <c r="BC25" t="str">
        <f t="shared" si="41"/>
        <v/>
      </c>
      <c r="BD25" t="str">
        <f t="shared" si="41"/>
        <v/>
      </c>
      <c r="BE25" t="str">
        <f t="shared" si="41"/>
        <v/>
      </c>
      <c r="BF25" t="str">
        <f t="shared" si="15"/>
        <v>const int8_t srnd_54[6] = { -5, 53, 71, 55, 30, 29 };</v>
      </c>
      <c r="BK25" t="s">
        <v>198</v>
      </c>
    </row>
    <row r="26" spans="1:63" x14ac:dyDescent="0.25">
      <c r="J26">
        <v>54</v>
      </c>
      <c r="L26">
        <v>70</v>
      </c>
      <c r="N26">
        <v>59</v>
      </c>
      <c r="P26">
        <v>22</v>
      </c>
      <c r="Z26" t="str">
        <f t="shared" si="36"/>
        <v>const int8_t ltr_0[25] = { -24, 32, 33, 34, 35, 36, 37, 38, 39, 40, 41, 42, 43, 44, 45, 46, 47, 48, 49, 50, 51, 52, 53, 54</v>
      </c>
      <c r="AB26" t="str">
        <f t="shared" si="32"/>
        <v>const int8_t ltr_8[25] = { -24, 54, 55, 32, 33, 34, 58, 74, 85, 92, 89, 80, 66, 46, 45, 44, 43, 42, 62, 76, 87, 91, 82, 70</v>
      </c>
      <c r="AD26" t="str">
        <f t="shared" si="34"/>
        <v>const int8_t ltr_star[32] = { -31, 0, 32, 71, 70, 69, 51, 25, 68, 80, 66, 47, 20, 65, 78, 63, 12, 41, 62, 76, 60, 7, 37, 59</v>
      </c>
      <c r="AF26" t="str">
        <f t="shared" si="12"/>
        <v>const int8_t ltr_all[94] = { -93, 0, 1, 2, 3, 4, 5, 6, 7, 8, 9, 10, 11, 12, 13, 14, 15, 16, 17, 18, 19, 20, 21, 22</v>
      </c>
      <c r="AI26" s="44">
        <v>55</v>
      </c>
      <c r="AJ26" s="46">
        <f t="shared" si="13"/>
        <v>-5</v>
      </c>
      <c r="AK26" s="30">
        <f>IF(LEN(AK8)&gt;0,MOD((mdoLED2Qtr($AI26)*mdoLED2RingCnt(AK8)/4+AK8-mdoLED2RingMin(AK8)),mdoLED2RingCnt(AK8))+mdoLED2RingMin(AK8),"")</f>
        <v>54</v>
      </c>
      <c r="AL26" s="30">
        <f>IF(LEN(AL8)&gt;0,MOD((mdoLED2Qtr($AI26)*mdoLED2RingCnt(AL8)/4+AL8-mdoLED2RingMin(AL8)),mdoLED2RingCnt(AL8))+mdoLED2RingMin(AL8),"")</f>
        <v>71</v>
      </c>
      <c r="AM26" s="30">
        <f>IF(LEN(AM8)&gt;0,MOD((mdoLED2Qtr($AI26)*mdoLED2RingCnt(AM8)/4+AM8-mdoLED2RingMin(AM8)),mdoLED2RingCnt(AM8))+mdoLED2RingMin(AM8),"")</f>
        <v>32</v>
      </c>
      <c r="AN26" s="30">
        <f>IF(LEN(AN8)&gt;0,MOD((mdoLED2Qtr($AI26)*mdoLED2RingCnt(AN8)/4+AN8-mdoLED2RingMin(AN8)),mdoLED2RingCnt(AN8))+mdoLED2RingMin(AN8),"")</f>
        <v>31</v>
      </c>
      <c r="AO26" s="30">
        <f>IF(LEN(AO8)&gt;0,MOD((mdoLED2Qtr($AI26)*mdoLED2RingCnt(AO8)/4+AO8-mdoLED2RingMin(AO8)),mdoLED2RingCnt(AO8))+mdoLED2RingMin(AO8),"")</f>
        <v>30</v>
      </c>
      <c r="AP26" s="30" t="str">
        <f>IF(LEN(AP8)&gt;0,MOD((mdoLED2Qtr($AI26)*mdoLED2RingCnt(AP8)/4+AP8-mdoLED2RingMin(AP8)),mdoLED2RingCnt(AP8))+mdoLED2RingMin(AP8),"")</f>
        <v/>
      </c>
      <c r="AQ26" s="30" t="str">
        <f>IF(LEN(AQ8)&gt;0,MOD((mdoLED2Qtr($AI26)*mdoLED2RingCnt(AQ8)/4+AQ8-mdoLED2RingMin(AQ8)),mdoLED2RingCnt(AQ8))+mdoLED2RingMin(AQ8),"")</f>
        <v/>
      </c>
      <c r="AX26" t="str">
        <f t="shared" si="1"/>
        <v>const int8_t srnd_55[6] = { -5, 54</v>
      </c>
      <c r="AY26" t="str">
        <f t="shared" ref="AY26:BE26" si="42">IF(LEN(AL26)&gt;0,AX26&amp;", "&amp;AL26,"")</f>
        <v>const int8_t srnd_55[6] = { -5, 54, 71</v>
      </c>
      <c r="AZ26" t="str">
        <f t="shared" si="42"/>
        <v>const int8_t srnd_55[6] = { -5, 54, 71, 32</v>
      </c>
      <c r="BA26" t="str">
        <f t="shared" si="42"/>
        <v>const int8_t srnd_55[6] = { -5, 54, 71, 32, 31</v>
      </c>
      <c r="BB26" t="str">
        <f t="shared" si="42"/>
        <v>const int8_t srnd_55[6] = { -5, 54, 71, 32, 31, 30</v>
      </c>
      <c r="BC26" t="str">
        <f t="shared" si="42"/>
        <v/>
      </c>
      <c r="BD26" t="str">
        <f t="shared" si="42"/>
        <v/>
      </c>
      <c r="BE26" t="str">
        <f t="shared" si="42"/>
        <v/>
      </c>
      <c r="BF26" t="str">
        <f t="shared" si="15"/>
        <v>const int8_t srnd_55[6] = { -5, 54, 71, 32, 31, 30 };</v>
      </c>
    </row>
    <row r="27" spans="1:63" x14ac:dyDescent="0.25">
      <c r="J27">
        <v>55</v>
      </c>
      <c r="L27">
        <v>54</v>
      </c>
      <c r="N27">
        <v>58</v>
      </c>
      <c r="P27">
        <v>23</v>
      </c>
      <c r="Z27" t="str">
        <f t="shared" si="36"/>
        <v>const int8_t ltr_0[25] = { -24, 32, 33, 34, 35, 36, 37, 38, 39, 40, 41, 42, 43, 44, 45, 46, 47, 48, 49, 50, 51, 52, 53, 54, 55</v>
      </c>
      <c r="AB27" t="str">
        <f t="shared" si="32"/>
        <v>const int8_t ltr_8[25] = { -24, 54, 55, 32, 33, 34, 58, 74, 85, 92, 89, 80, 66, 46, 45, 44, 43, 42, 62, 76, 87, 91, 82, 70, 54</v>
      </c>
      <c r="AD27" t="str">
        <f t="shared" si="34"/>
        <v>const int8_t ltr_star[32] = { -31, 0, 32, 71, 70, 69, 51, 25, 68, 80, 66, 47, 20, 65, 78, 63, 12, 41, 62, 76, 60, 7, 37, 59, 58</v>
      </c>
      <c r="AF27" t="str">
        <f t="shared" si="12"/>
        <v>const int8_t ltr_all[94] = { -93, 0, 1, 2, 3, 4, 5, 6, 7, 8, 9, 10, 11, 12, 13, 14, 15, 16, 17, 18, 19, 20, 21, 22, 23</v>
      </c>
      <c r="AI27" s="44">
        <v>56</v>
      </c>
      <c r="AJ27" s="46">
        <f t="shared" si="13"/>
        <v>-6</v>
      </c>
      <c r="AK27" s="44">
        <v>32</v>
      </c>
      <c r="AL27" s="44">
        <v>55</v>
      </c>
      <c r="AM27" s="44">
        <v>71</v>
      </c>
      <c r="AN27" s="44">
        <v>72</v>
      </c>
      <c r="AO27" s="44">
        <v>57</v>
      </c>
      <c r="AP27" s="44">
        <v>33</v>
      </c>
      <c r="AQ27" s="44"/>
      <c r="AX27" t="str">
        <f t="shared" si="1"/>
        <v>const int8_t srnd_56[7] = { -6, 32</v>
      </c>
      <c r="AY27" t="str">
        <f t="shared" ref="AY27:BE27" si="43">IF(LEN(AL27)&gt;0,AX27&amp;", "&amp;AL27,"")</f>
        <v>const int8_t srnd_56[7] = { -6, 32, 55</v>
      </c>
      <c r="AZ27" t="str">
        <f t="shared" si="43"/>
        <v>const int8_t srnd_56[7] = { -6, 32, 55, 71</v>
      </c>
      <c r="BA27" t="str">
        <f t="shared" si="43"/>
        <v>const int8_t srnd_56[7] = { -6, 32, 55, 71, 72</v>
      </c>
      <c r="BB27" t="str">
        <f t="shared" si="43"/>
        <v>const int8_t srnd_56[7] = { -6, 32, 55, 71, 72, 57</v>
      </c>
      <c r="BC27" t="str">
        <f t="shared" si="43"/>
        <v>const int8_t srnd_56[7] = { -6, 32, 55, 71, 72, 57, 33</v>
      </c>
      <c r="BD27" t="str">
        <f t="shared" si="43"/>
        <v/>
      </c>
      <c r="BE27" t="str">
        <f t="shared" si="43"/>
        <v/>
      </c>
      <c r="BF27" t="str">
        <f t="shared" si="15"/>
        <v>const int8_t srnd_56[7] = { -6, 32, 55, 71, 72, 57, 33 };</v>
      </c>
      <c r="BK27" t="s">
        <v>199</v>
      </c>
    </row>
    <row r="28" spans="1:63" x14ac:dyDescent="0.25">
      <c r="N28">
        <v>57</v>
      </c>
      <c r="P28">
        <v>24</v>
      </c>
      <c r="AD28" t="str">
        <f t="shared" si="34"/>
        <v>const int8_t ltr_star[32] = { -31, 0, 32, 71, 70, 69, 51, 25, 68, 80, 66, 47, 20, 65, 78, 63, 12, 41, 62, 76, 60, 7, 37, 59, 58, 57</v>
      </c>
      <c r="AF28" t="str">
        <f t="shared" ref="AF28:AF91" si="44">AF27&amp;", "&amp;P28</f>
        <v>const int8_t ltr_all[94] = { -93, 0, 1, 2, 3, 4, 5, 6, 7, 8, 9, 10, 11, 12, 13, 14, 15, 16, 17, 18, 19, 20, 21, 22, 23, 24</v>
      </c>
      <c r="AI28" s="45">
        <v>57</v>
      </c>
      <c r="AJ28" s="46">
        <f t="shared" si="13"/>
        <v>-5</v>
      </c>
      <c r="AK28">
        <v>33</v>
      </c>
      <c r="AL28">
        <v>56</v>
      </c>
      <c r="AM28">
        <v>73</v>
      </c>
      <c r="AN28">
        <v>58</v>
      </c>
      <c r="AO28">
        <v>34</v>
      </c>
      <c r="AX28" t="str">
        <f t="shared" si="1"/>
        <v>const int8_t srnd_57[6] = { -5, 33</v>
      </c>
      <c r="AY28" t="str">
        <f t="shared" ref="AY28:BE28" si="45">IF(LEN(AL28)&gt;0,AX28&amp;", "&amp;AL28,"")</f>
        <v>const int8_t srnd_57[6] = { -5, 33, 56</v>
      </c>
      <c r="AZ28" t="str">
        <f t="shared" si="45"/>
        <v>const int8_t srnd_57[6] = { -5, 33, 56, 73</v>
      </c>
      <c r="BA28" t="str">
        <f t="shared" si="45"/>
        <v>const int8_t srnd_57[6] = { -5, 33, 56, 73, 58</v>
      </c>
      <c r="BB28" t="str">
        <f t="shared" si="45"/>
        <v>const int8_t srnd_57[6] = { -5, 33, 56, 73, 58, 34</v>
      </c>
      <c r="BC28" t="str">
        <f t="shared" si="45"/>
        <v/>
      </c>
      <c r="BD28" t="str">
        <f t="shared" si="45"/>
        <v/>
      </c>
      <c r="BE28" t="str">
        <f t="shared" si="45"/>
        <v/>
      </c>
      <c r="BF28" s="45" t="str">
        <f t="shared" si="15"/>
        <v>const int8_t srnd_57[6] = { -5, 33, 56, 73, 58, 34 };</v>
      </c>
      <c r="BK28" t="s">
        <v>200</v>
      </c>
    </row>
    <row r="29" spans="1:63" x14ac:dyDescent="0.25">
      <c r="N29">
        <v>84</v>
      </c>
      <c r="P29">
        <v>25</v>
      </c>
      <c r="R29" t="s">
        <v>185</v>
      </c>
      <c r="AD29" t="str">
        <f t="shared" si="34"/>
        <v>const int8_t ltr_star[32] = { -31, 0, 32, 71, 70, 69, 51, 25, 68, 80, 66, 47, 20, 65, 78, 63, 12, 41, 62, 76, 60, 7, 37, 59, 58, 57, 84</v>
      </c>
      <c r="AF29" t="str">
        <f t="shared" si="44"/>
        <v>const int8_t ltr_all[94] = { -93, 0, 1, 2, 3, 4, 5, 6, 7, 8, 9, 10, 11, 12, 13, 14, 15, 16, 17, 18, 19, 20, 21, 22, 23, 24, 25</v>
      </c>
      <c r="AI29" s="44">
        <v>58</v>
      </c>
      <c r="AJ29" s="46">
        <f t="shared" si="13"/>
        <v>-7</v>
      </c>
      <c r="AK29">
        <v>57</v>
      </c>
      <c r="AL29">
        <v>73</v>
      </c>
      <c r="AM29">
        <v>74</v>
      </c>
      <c r="AN29">
        <v>59</v>
      </c>
      <c r="AO29">
        <v>36</v>
      </c>
      <c r="AP29">
        <v>35</v>
      </c>
      <c r="AQ29">
        <v>34</v>
      </c>
      <c r="AX29" t="str">
        <f t="shared" si="1"/>
        <v>const int8_t srnd_58[8] = { -7, 57</v>
      </c>
      <c r="AY29" t="str">
        <f t="shared" ref="AY29:BE29" si="46">IF(LEN(AL29)&gt;0,AX29&amp;", "&amp;AL29,"")</f>
        <v>const int8_t srnd_58[8] = { -7, 57, 73</v>
      </c>
      <c r="AZ29" t="str">
        <f t="shared" si="46"/>
        <v>const int8_t srnd_58[8] = { -7, 57, 73, 74</v>
      </c>
      <c r="BA29" t="str">
        <f t="shared" si="46"/>
        <v>const int8_t srnd_58[8] = { -7, 57, 73, 74, 59</v>
      </c>
      <c r="BB29" t="str">
        <f t="shared" si="46"/>
        <v>const int8_t srnd_58[8] = { -7, 57, 73, 74, 59, 36</v>
      </c>
      <c r="BC29" t="str">
        <f t="shared" si="46"/>
        <v>const int8_t srnd_58[8] = { -7, 57, 73, 74, 59, 36, 35</v>
      </c>
      <c r="BD29" t="str">
        <f t="shared" si="46"/>
        <v>const int8_t srnd_58[8] = { -7, 57, 73, 74, 59, 36, 35, 34</v>
      </c>
      <c r="BE29" t="str">
        <f t="shared" si="46"/>
        <v/>
      </c>
      <c r="BF29" t="str">
        <f t="shared" si="15"/>
        <v>const int8_t srnd_58[8] = { -7, 57, 73, 74, 59, 36, 35 };</v>
      </c>
      <c r="BK29" t="s">
        <v>198</v>
      </c>
    </row>
    <row r="30" spans="1:63" x14ac:dyDescent="0.25">
      <c r="N30">
        <v>91</v>
      </c>
      <c r="P30">
        <v>26</v>
      </c>
      <c r="R30" t="s">
        <v>186</v>
      </c>
      <c r="AD30" t="str">
        <f t="shared" si="34"/>
        <v>const int8_t ltr_star[32] = { -31, 0, 32, 71, 70, 69, 51, 25, 68, 80, 66, 47, 20, 65, 78, 63, 12, 41, 62, 76, 60, 7, 37, 59, 58, 57, 84, 91</v>
      </c>
      <c r="AF30" t="str">
        <f t="shared" si="44"/>
        <v>const int8_t ltr_all[94] = { -93, 0, 1, 2, 3, 4, 5, 6, 7, 8, 9, 10, 11, 12, 13, 14, 15, 16, 17, 18, 19, 20, 21, 22, 23, 24, 25, 26</v>
      </c>
      <c r="AI30" s="44">
        <v>59</v>
      </c>
      <c r="AJ30" s="46">
        <f t="shared" si="13"/>
        <v>-5</v>
      </c>
      <c r="AK30">
        <v>58</v>
      </c>
      <c r="AL30">
        <v>74</v>
      </c>
      <c r="AM30">
        <v>60</v>
      </c>
      <c r="AN30">
        <v>37</v>
      </c>
      <c r="AO30">
        <v>36</v>
      </c>
      <c r="AX30" t="str">
        <f t="shared" si="1"/>
        <v>const int8_t srnd_59[6] = { -5, 58</v>
      </c>
      <c r="AY30" t="str">
        <f t="shared" ref="AY30:BE30" si="47">IF(LEN(AL30)&gt;0,AX30&amp;", "&amp;AL30,"")</f>
        <v>const int8_t srnd_59[6] = { -5, 58, 74</v>
      </c>
      <c r="AZ30" t="str">
        <f t="shared" si="47"/>
        <v>const int8_t srnd_59[6] = { -5, 58, 74, 60</v>
      </c>
      <c r="BA30" t="str">
        <f t="shared" si="47"/>
        <v>const int8_t srnd_59[6] = { -5, 58, 74, 60, 37</v>
      </c>
      <c r="BB30" t="str">
        <f t="shared" si="47"/>
        <v>const int8_t srnd_59[6] = { -5, 58, 74, 60, 37, 36</v>
      </c>
      <c r="BC30" t="str">
        <f t="shared" si="47"/>
        <v/>
      </c>
      <c r="BD30" t="str">
        <f t="shared" si="47"/>
        <v/>
      </c>
      <c r="BE30" t="str">
        <f t="shared" si="47"/>
        <v/>
      </c>
      <c r="BF30" t="str">
        <f t="shared" si="15"/>
        <v>const int8_t srnd_59[6] = { -5, 58, 74, 60, 37, 36 };</v>
      </c>
    </row>
    <row r="31" spans="1:63" x14ac:dyDescent="0.25">
      <c r="N31">
        <v>89</v>
      </c>
      <c r="P31">
        <v>27</v>
      </c>
      <c r="R31" t="s">
        <v>187</v>
      </c>
      <c r="AD31" t="str">
        <f t="shared" si="34"/>
        <v>const int8_t ltr_star[32] = { -31, 0, 32, 71, 70, 69, 51, 25, 68, 80, 66, 47, 20, 65, 78, 63, 12, 41, 62, 76, 60, 7, 37, 59, 58, 57, 84, 91, 89</v>
      </c>
      <c r="AF31" t="str">
        <f t="shared" si="44"/>
        <v>const int8_t ltr_all[94] = { -93, 0, 1, 2, 3, 4, 5, 6, 7, 8, 9, 10, 11, 12, 13, 14, 15, 16, 17, 18, 19, 20, 21, 22, 23, 24, 25, 26, 27</v>
      </c>
      <c r="AI31" s="45">
        <v>60</v>
      </c>
      <c r="AJ31" s="46">
        <f t="shared" si="13"/>
        <v>-6</v>
      </c>
      <c r="AK31" s="40">
        <f>IF(LEN(AK27)&gt;0,MOD((mdoLED2Qtr($AI31)*mdoLED2RingCnt(AK27)/4+AK27-mdoLED2RingMin(AK27)),mdoLED2RingCnt(AK27))+mdoLED2RingMin(AK27),"")</f>
        <v>38</v>
      </c>
      <c r="AL31" s="40">
        <f>IF(LEN(AL27)&gt;0,MOD((mdoLED2Qtr($AI31)*mdoLED2RingCnt(AL27)/4+AL27-mdoLED2RingMin(AL27)),mdoLED2RingCnt(AL27))+mdoLED2RingMin(AL27),"")</f>
        <v>37</v>
      </c>
      <c r="AM31" s="40">
        <f>IF(LEN(AM27)&gt;0,MOD((mdoLED2Qtr($AI31)*mdoLED2RingCnt(AM27)/4+AM27-mdoLED2RingMin(AM27)),mdoLED2RingCnt(AM27))+mdoLED2RingMin(AM27),"")</f>
        <v>59</v>
      </c>
      <c r="AN31" s="40">
        <f>IF(LEN(AN27)&gt;0,MOD((mdoLED2Qtr($AI31)*mdoLED2RingCnt(AN27)/4+AN27-mdoLED2RingMin(AN27)),mdoLED2RingCnt(AN27))+mdoLED2RingMin(AN27),"")</f>
        <v>75</v>
      </c>
      <c r="AO31" s="40">
        <f>IF(LEN(AO27)&gt;0,MOD((mdoLED2Qtr($AI31)*mdoLED2RingCnt(AO27)/4+AO27-mdoLED2RingMin(AO27)),mdoLED2RingCnt(AO27))+mdoLED2RingMin(AO27),"")</f>
        <v>61</v>
      </c>
      <c r="AP31" s="40">
        <f>IF(LEN(AP27)&gt;0,MOD((mdoLED2Qtr($AI31)*mdoLED2RingCnt(AP27)/4+AP27-mdoLED2RingMin(AP27)),mdoLED2RingCnt(AP27))+mdoLED2RingMin(AP27),"")</f>
        <v>39</v>
      </c>
      <c r="AQ31" s="40" t="str">
        <f>IF(LEN(AQ27)&gt;0,MOD((mdoLED2Qtr($AI31)*mdoLED2RingCnt(AQ27)/4+AQ27-mdoLED2RingMin(AQ27)),mdoLED2RingCnt(AQ27))+mdoLED2RingMin(AQ27),"")</f>
        <v/>
      </c>
      <c r="AX31" t="str">
        <f t="shared" si="1"/>
        <v>const int8_t srnd_60[7] = { -6, 38</v>
      </c>
      <c r="AY31" t="str">
        <f t="shared" ref="AY31:BE31" si="48">IF(LEN(AL31)&gt;0,AX31&amp;", "&amp;AL31,"")</f>
        <v>const int8_t srnd_60[7] = { -6, 38, 37</v>
      </c>
      <c r="AZ31" t="str">
        <f t="shared" si="48"/>
        <v>const int8_t srnd_60[7] = { -6, 38, 37, 59</v>
      </c>
      <c r="BA31" t="str">
        <f t="shared" si="48"/>
        <v>const int8_t srnd_60[7] = { -6, 38, 37, 59, 75</v>
      </c>
      <c r="BB31" t="str">
        <f t="shared" si="48"/>
        <v>const int8_t srnd_60[7] = { -6, 38, 37, 59, 75, 61</v>
      </c>
      <c r="BC31" t="str">
        <f t="shared" si="48"/>
        <v>const int8_t srnd_60[7] = { -6, 38, 37, 59, 75, 61, 39</v>
      </c>
      <c r="BD31" t="str">
        <f t="shared" si="48"/>
        <v/>
      </c>
      <c r="BE31" t="str">
        <f t="shared" si="48"/>
        <v/>
      </c>
      <c r="BF31" s="45" t="str">
        <f t="shared" si="15"/>
        <v>const int8_t srnd_60[7] = { -6, 38, 37, 59, 75, 61, 39 };</v>
      </c>
      <c r="BK31" t="s">
        <v>201</v>
      </c>
    </row>
    <row r="32" spans="1:63" x14ac:dyDescent="0.25">
      <c r="N32">
        <v>87</v>
      </c>
      <c r="P32">
        <v>28</v>
      </c>
      <c r="AD32" t="str">
        <f t="shared" si="34"/>
        <v>const int8_t ltr_star[32] = { -31, 0, 32, 71, 70, 69, 51, 25, 68, 80, 66, 47, 20, 65, 78, 63, 12, 41, 62, 76, 60, 7, 37, 59, 58, 57, 84, 91, 89, 87</v>
      </c>
      <c r="AF32" t="str">
        <f t="shared" si="44"/>
        <v>const int8_t ltr_all[94] = { -93, 0, 1, 2, 3, 4, 5, 6, 7, 8, 9, 10, 11, 12, 13, 14, 15, 16, 17, 18, 19, 20, 21, 22, 23, 24, 25, 26, 27, 28</v>
      </c>
      <c r="AI32" s="45">
        <v>61</v>
      </c>
      <c r="AJ32" s="46">
        <f t="shared" si="13"/>
        <v>-5</v>
      </c>
      <c r="AK32" s="43">
        <f>IF(LEN(AK28)&gt;0,MOD((mdoLED2Qtr($AI32)*mdoLED2RingCnt(AK28)/4+AK28-mdoLED2RingMin(AK28)),mdoLED2RingCnt(AK28))+mdoLED2RingMin(AK28),"")</f>
        <v>39</v>
      </c>
      <c r="AL32" s="43">
        <f>IF(LEN(AL28)&gt;0,MOD((mdoLED2Qtr($AI32)*mdoLED2RingCnt(AL28)/4+AL28-mdoLED2RingMin(AL28)),mdoLED2RingCnt(AL28))+mdoLED2RingMin(AL28),"")</f>
        <v>60</v>
      </c>
      <c r="AM32" s="43">
        <f>IF(LEN(AM28)&gt;0,MOD((mdoLED2Qtr($AI32)*mdoLED2RingCnt(AM28)/4+AM28-mdoLED2RingMin(AM28)),mdoLED2RingCnt(AM28))+mdoLED2RingMin(AM28),"")</f>
        <v>76</v>
      </c>
      <c r="AN32" s="43">
        <f>IF(LEN(AN28)&gt;0,MOD((mdoLED2Qtr($AI32)*mdoLED2RingCnt(AN28)/4+AN28-mdoLED2RingMin(AN28)),mdoLED2RingCnt(AN28))+mdoLED2RingMin(AN28),"")</f>
        <v>62</v>
      </c>
      <c r="AO32" s="43">
        <f>IF(LEN(AO28)&gt;0,MOD((mdoLED2Qtr($AI32)*mdoLED2RingCnt(AO28)/4+AO28-mdoLED2RingMin(AO28)),mdoLED2RingCnt(AO28))+mdoLED2RingMin(AO28),"")</f>
        <v>40</v>
      </c>
      <c r="AP32" s="43" t="str">
        <f>IF(LEN(AP28)&gt;0,MOD((mdoLED2Qtr($AI32)*mdoLED2RingCnt(AP28)/4+AP28-mdoLED2RingMin(AP28)),mdoLED2RingCnt(AP28))+mdoLED2RingMin(AP28),"")</f>
        <v/>
      </c>
      <c r="AQ32" s="43" t="str">
        <f>IF(LEN(AQ28)&gt;0,MOD((mdoLED2Qtr($AI32)*mdoLED2RingCnt(AQ28)/4+AQ28-mdoLED2RingMin(AQ28)),mdoLED2RingCnt(AQ28))+mdoLED2RingMin(AQ28),"")</f>
        <v/>
      </c>
      <c r="AX32" t="str">
        <f t="shared" si="1"/>
        <v>const int8_t srnd_61[6] = { -5, 39</v>
      </c>
      <c r="AY32" t="str">
        <f t="shared" ref="AY32:BE32" si="49">IF(LEN(AL32)&gt;0,AX32&amp;", "&amp;AL32,"")</f>
        <v>const int8_t srnd_61[6] = { -5, 39, 60</v>
      </c>
      <c r="AZ32" t="str">
        <f t="shared" si="49"/>
        <v>const int8_t srnd_61[6] = { -5, 39, 60, 76</v>
      </c>
      <c r="BA32" t="str">
        <f t="shared" si="49"/>
        <v>const int8_t srnd_61[6] = { -5, 39, 60, 76, 62</v>
      </c>
      <c r="BB32" t="str">
        <f t="shared" si="49"/>
        <v>const int8_t srnd_61[6] = { -5, 39, 60, 76, 62, 40</v>
      </c>
      <c r="BC32" t="str">
        <f t="shared" si="49"/>
        <v/>
      </c>
      <c r="BD32" t="str">
        <f t="shared" si="49"/>
        <v/>
      </c>
      <c r="BE32" t="str">
        <f t="shared" si="49"/>
        <v/>
      </c>
      <c r="BF32" s="45" t="str">
        <f t="shared" si="15"/>
        <v>const int8_t srnd_61[6] = { -5, 39, 60, 76, 62, 40 };</v>
      </c>
      <c r="BK32" t="s">
        <v>202</v>
      </c>
    </row>
    <row r="33" spans="14:63" x14ac:dyDescent="0.25">
      <c r="N33">
        <v>85</v>
      </c>
      <c r="P33">
        <v>29</v>
      </c>
      <c r="R33" t="s">
        <v>188</v>
      </c>
      <c r="AD33" t="str">
        <f t="shared" si="34"/>
        <v>const int8_t ltr_star[32] = { -31, 0, 32, 71, 70, 69, 51, 25, 68, 80, 66, 47, 20, 65, 78, 63, 12, 41, 62, 76, 60, 7, 37, 59, 58, 57, 84, 91, 89, 87, 85</v>
      </c>
      <c r="AF33" t="str">
        <f t="shared" si="44"/>
        <v>const int8_t ltr_all[94] = { -93, 0, 1, 2, 3, 4, 5, 6, 7, 8, 9, 10, 11, 12, 13, 14, 15, 16, 17, 18, 19, 20, 21, 22, 23, 24, 25, 26, 27, 28, 29</v>
      </c>
      <c r="AI33" s="44">
        <v>62</v>
      </c>
      <c r="AJ33" s="46">
        <f t="shared" si="13"/>
        <v>-7</v>
      </c>
      <c r="AK33" s="43">
        <f>IF(LEN(AK29)&gt;0,MOD((mdoLED2Qtr($AI33)*mdoLED2RingCnt(AK29)/4+AK29-mdoLED2RingMin(AK29)),mdoLED2RingCnt(AK29))+mdoLED2RingMin(AK29),"")</f>
        <v>61</v>
      </c>
      <c r="AL33" s="43">
        <f>IF(LEN(AL29)&gt;0,MOD((mdoLED2Qtr($AI33)*mdoLED2RingCnt(AL29)/4+AL29-mdoLED2RingMin(AL29)),mdoLED2RingCnt(AL29))+mdoLED2RingMin(AL29),"")</f>
        <v>76</v>
      </c>
      <c r="AM33" s="43">
        <f>IF(LEN(AM29)&gt;0,MOD((mdoLED2Qtr($AI33)*mdoLED2RingCnt(AM29)/4+AM29-mdoLED2RingMin(AM29)),mdoLED2RingCnt(AM29))+mdoLED2RingMin(AM29),"")</f>
        <v>77</v>
      </c>
      <c r="AN33" s="43">
        <f>IF(LEN(AN29)&gt;0,MOD((mdoLED2Qtr($AI33)*mdoLED2RingCnt(AN29)/4+AN29-mdoLED2RingMin(AN29)),mdoLED2RingCnt(AN29))+mdoLED2RingMin(AN29),"")</f>
        <v>63</v>
      </c>
      <c r="AO33" s="43">
        <f>IF(LEN(AO29)&gt;0,MOD((mdoLED2Qtr($AI33)*mdoLED2RingCnt(AO29)/4+AO29-mdoLED2RingMin(AO29)),mdoLED2RingCnt(AO29))+mdoLED2RingMin(AO29),"")</f>
        <v>42</v>
      </c>
      <c r="AP33" s="43">
        <f>IF(LEN(AP29)&gt;0,MOD((mdoLED2Qtr($AI33)*mdoLED2RingCnt(AP29)/4+AP29-mdoLED2RingMin(AP29)),mdoLED2RingCnt(AP29))+mdoLED2RingMin(AP29),"")</f>
        <v>41</v>
      </c>
      <c r="AQ33" s="43">
        <f>IF(LEN(AQ29)&gt;0,MOD((mdoLED2Qtr($AI33)*mdoLED2RingCnt(AQ29)/4+AQ29-mdoLED2RingMin(AQ29)),mdoLED2RingCnt(AQ29))+mdoLED2RingMin(AQ29),"")</f>
        <v>40</v>
      </c>
      <c r="AX33" t="str">
        <f t="shared" si="1"/>
        <v>const int8_t srnd_62[8] = { -7, 61</v>
      </c>
      <c r="AY33" t="str">
        <f t="shared" ref="AY33:BE33" si="50">IF(LEN(AL33)&gt;0,AX33&amp;", "&amp;AL33,"")</f>
        <v>const int8_t srnd_62[8] = { -7, 61, 76</v>
      </c>
      <c r="AZ33" t="str">
        <f t="shared" si="50"/>
        <v>const int8_t srnd_62[8] = { -7, 61, 76, 77</v>
      </c>
      <c r="BA33" t="str">
        <f t="shared" si="50"/>
        <v>const int8_t srnd_62[8] = { -7, 61, 76, 77, 63</v>
      </c>
      <c r="BB33" t="str">
        <f t="shared" si="50"/>
        <v>const int8_t srnd_62[8] = { -7, 61, 76, 77, 63, 42</v>
      </c>
      <c r="BC33" t="str">
        <f t="shared" si="50"/>
        <v>const int8_t srnd_62[8] = { -7, 61, 76, 77, 63, 42, 41</v>
      </c>
      <c r="BD33" t="str">
        <f t="shared" si="50"/>
        <v>const int8_t srnd_62[8] = { -7, 61, 76, 77, 63, 42, 41, 40</v>
      </c>
      <c r="BE33" t="str">
        <f t="shared" si="50"/>
        <v/>
      </c>
      <c r="BF33" t="str">
        <f t="shared" si="15"/>
        <v>const int8_t srnd_62[8] = { -7, 61, 76, 77, 63, 42, 41 };</v>
      </c>
    </row>
    <row r="34" spans="14:63" x14ac:dyDescent="0.25">
      <c r="N34">
        <v>92</v>
      </c>
      <c r="P34">
        <v>30</v>
      </c>
      <c r="R34" t="s">
        <v>189</v>
      </c>
      <c r="AD34" t="str">
        <f t="shared" si="34"/>
        <v>const int8_t ltr_star[32] = { -31, 0, 32, 71, 70, 69, 51, 25, 68, 80, 66, 47, 20, 65, 78, 63, 12, 41, 62, 76, 60, 7, 37, 59, 58, 57, 84, 91, 89, 87, 85, 92</v>
      </c>
      <c r="AF34" t="str">
        <f t="shared" si="44"/>
        <v>const int8_t ltr_all[94] = { -93, 0, 1, 2, 3, 4, 5, 6, 7, 8, 9, 10, 11, 12, 13, 14, 15, 16, 17, 18, 19, 20, 21, 22, 23, 24, 25, 26, 27, 28, 29, 30</v>
      </c>
      <c r="AI34" s="44">
        <v>63</v>
      </c>
      <c r="AJ34" s="46">
        <f t="shared" si="13"/>
        <v>-5</v>
      </c>
      <c r="AK34" s="43">
        <f>IF(LEN(AK30)&gt;0,MOD((mdoLED2Qtr($AI34)*mdoLED2RingCnt(AK30)/4+AK30-mdoLED2RingMin(AK30)),mdoLED2RingCnt(AK30))+mdoLED2RingMin(AK30),"")</f>
        <v>62</v>
      </c>
      <c r="AL34" s="43">
        <f>IF(LEN(AL30)&gt;0,MOD((mdoLED2Qtr($AI34)*mdoLED2RingCnt(AL30)/4+AL30-mdoLED2RingMin(AL30)),mdoLED2RingCnt(AL30))+mdoLED2RingMin(AL30),"")</f>
        <v>77</v>
      </c>
      <c r="AM34" s="43">
        <f>IF(LEN(AM30)&gt;0,MOD((mdoLED2Qtr($AI34)*mdoLED2RingCnt(AM30)/4+AM30-mdoLED2RingMin(AM30)),mdoLED2RingCnt(AM30))+mdoLED2RingMin(AM30),"")</f>
        <v>64</v>
      </c>
      <c r="AN34" s="43">
        <f>IF(LEN(AN30)&gt;0,MOD((mdoLED2Qtr($AI34)*mdoLED2RingCnt(AN30)/4+AN30-mdoLED2RingMin(AN30)),mdoLED2RingCnt(AN30))+mdoLED2RingMin(AN30),"")</f>
        <v>43</v>
      </c>
      <c r="AO34" s="43">
        <f>IF(LEN(AO30)&gt;0,MOD((mdoLED2Qtr($AI34)*mdoLED2RingCnt(AO30)/4+AO30-mdoLED2RingMin(AO30)),mdoLED2RingCnt(AO30))+mdoLED2RingMin(AO30),"")</f>
        <v>42</v>
      </c>
      <c r="AP34" s="43" t="str">
        <f>IF(LEN(AP30)&gt;0,MOD((mdoLED2Qtr($AI34)*mdoLED2RingCnt(AP30)/4+AP30-mdoLED2RingMin(AP30)),mdoLED2RingCnt(AP30))+mdoLED2RingMin(AP30),"")</f>
        <v/>
      </c>
      <c r="AQ34" s="43" t="str">
        <f>IF(LEN(AQ30)&gt;0,MOD((mdoLED2Qtr($AI34)*mdoLED2RingCnt(AQ30)/4+AQ30-mdoLED2RingMin(AQ30)),mdoLED2RingCnt(AQ30))+mdoLED2RingMin(AQ30),"")</f>
        <v/>
      </c>
      <c r="AX34" t="str">
        <f t="shared" si="1"/>
        <v>const int8_t srnd_63[6] = { -5, 62</v>
      </c>
      <c r="AY34" t="str">
        <f t="shared" ref="AY34:BE34" si="51">IF(LEN(AL34)&gt;0,AX34&amp;", "&amp;AL34,"")</f>
        <v>const int8_t srnd_63[6] = { -5, 62, 77</v>
      </c>
      <c r="AZ34" t="str">
        <f t="shared" si="51"/>
        <v>const int8_t srnd_63[6] = { -5, 62, 77, 64</v>
      </c>
      <c r="BA34" t="str">
        <f t="shared" si="51"/>
        <v>const int8_t srnd_63[6] = { -5, 62, 77, 64, 43</v>
      </c>
      <c r="BB34" t="str">
        <f t="shared" si="51"/>
        <v>const int8_t srnd_63[6] = { -5, 62, 77, 64, 43, 42</v>
      </c>
      <c r="BC34" t="str">
        <f t="shared" si="51"/>
        <v/>
      </c>
      <c r="BD34" t="str">
        <f t="shared" si="51"/>
        <v/>
      </c>
      <c r="BE34" t="str">
        <f t="shared" si="51"/>
        <v/>
      </c>
      <c r="BF34" t="str">
        <f t="shared" si="15"/>
        <v>const int8_t srnd_63[6] = { -5, 62, 77, 64, 43, 42 };</v>
      </c>
      <c r="BK34" t="s">
        <v>203</v>
      </c>
    </row>
    <row r="35" spans="14:63" x14ac:dyDescent="0.25">
      <c r="P35">
        <v>31</v>
      </c>
      <c r="R35" t="s">
        <v>190</v>
      </c>
      <c r="AF35" t="str">
        <f t="shared" si="44"/>
        <v>const int8_t ltr_all[94] = { -93, 0, 1, 2, 3, 4, 5, 6, 7, 8, 9, 10, 11, 12, 13, 14, 15, 16, 17, 18, 19, 20, 21, 22, 23, 24, 25, 26, 27, 28, 29, 30, 31</v>
      </c>
      <c r="AI35" s="44">
        <v>64</v>
      </c>
      <c r="AJ35" s="46">
        <f t="shared" si="13"/>
        <v>-6</v>
      </c>
      <c r="AK35" s="40">
        <f>IF(LEN(AK27)&gt;0,MOD((mdoLED2Qtr($AI35)*mdoLED2RingCnt(AK27)/4+AK27-mdoLED2RingMin(AK27)),mdoLED2RingCnt(AK27))+mdoLED2RingMin(AK27),"")</f>
        <v>44</v>
      </c>
      <c r="AL35" s="40">
        <f>IF(LEN(AL27)&gt;0,MOD((mdoLED2Qtr($AI35)*mdoLED2RingCnt(AL27)/4+AL27-mdoLED2RingMin(AL27)),mdoLED2RingCnt(AL27))+mdoLED2RingMin(AL27),"")</f>
        <v>43</v>
      </c>
      <c r="AM35" s="40">
        <f>IF(LEN(AM27)&gt;0,MOD((mdoLED2Qtr($AI35)*mdoLED2RingCnt(AM27)/4+AM27-mdoLED2RingMin(AM27)),mdoLED2RingCnt(AM27))+mdoLED2RingMin(AM27),"")</f>
        <v>63</v>
      </c>
      <c r="AN35" s="40">
        <f>IF(LEN(AN27)&gt;0,MOD((mdoLED2Qtr($AI35)*mdoLED2RingCnt(AN27)/4+AN27-mdoLED2RingMin(AN27)),mdoLED2RingCnt(AN27))+mdoLED2RingMin(AN27),"")</f>
        <v>78</v>
      </c>
      <c r="AO35" s="40">
        <f>IF(LEN(AO27)&gt;0,MOD((mdoLED2Qtr($AI35)*mdoLED2RingCnt(AO27)/4+AO27-mdoLED2RingMin(AO27)),mdoLED2RingCnt(AO27))+mdoLED2RingMin(AO27),"")</f>
        <v>65</v>
      </c>
      <c r="AP35" s="40">
        <f>IF(LEN(AP27)&gt;0,MOD((mdoLED2Qtr($AI35)*mdoLED2RingCnt(AP27)/4+AP27-mdoLED2RingMin(AP27)),mdoLED2RingCnt(AP27))+mdoLED2RingMin(AP27),"")</f>
        <v>45</v>
      </c>
      <c r="AQ35" s="40" t="str">
        <f>IF(LEN(AQ27)&gt;0,MOD((mdoLED2Qtr($AI35)*mdoLED2RingCnt(AQ27)/4+AQ27-mdoLED2RingMin(AQ27)),mdoLED2RingCnt(AQ27))+mdoLED2RingMin(AQ27),"")</f>
        <v/>
      </c>
      <c r="AX35" t="str">
        <f t="shared" ref="AX35:AX63" si="52">"const int8_t srnd_"&amp;AI35&amp;"["&amp;1-AJ35&amp;"] = { "&amp;AJ35&amp;", "&amp;AK35</f>
        <v>const int8_t srnd_64[7] = { -6, 44</v>
      </c>
      <c r="AY35" t="str">
        <f t="shared" ref="AY35:BE35" si="53">IF(LEN(AL35)&gt;0,AX35&amp;", "&amp;AL35,"")</f>
        <v>const int8_t srnd_64[7] = { -6, 44, 43</v>
      </c>
      <c r="AZ35" t="str">
        <f t="shared" si="53"/>
        <v>const int8_t srnd_64[7] = { -6, 44, 43, 63</v>
      </c>
      <c r="BA35" t="str">
        <f t="shared" si="53"/>
        <v>const int8_t srnd_64[7] = { -6, 44, 43, 63, 78</v>
      </c>
      <c r="BB35" t="str">
        <f t="shared" si="53"/>
        <v>const int8_t srnd_64[7] = { -6, 44, 43, 63, 78, 65</v>
      </c>
      <c r="BC35" t="str">
        <f t="shared" si="53"/>
        <v>const int8_t srnd_64[7] = { -6, 44, 43, 63, 78, 65, 45</v>
      </c>
      <c r="BD35" t="str">
        <f t="shared" si="53"/>
        <v/>
      </c>
      <c r="BE35" t="str">
        <f t="shared" si="53"/>
        <v/>
      </c>
      <c r="BF35" t="str">
        <f t="shared" si="15"/>
        <v>const int8_t srnd_64[7] = { -6, 44, 43, 63, 78, 65, 45 };</v>
      </c>
      <c r="BK35" t="s">
        <v>204</v>
      </c>
    </row>
    <row r="36" spans="14:63" x14ac:dyDescent="0.25">
      <c r="P36">
        <v>32</v>
      </c>
      <c r="AF36" t="str">
        <f t="shared" si="44"/>
        <v>const int8_t ltr_all[94] = { -93, 0, 1, 2, 3, 4, 5, 6, 7, 8, 9, 10, 11, 12, 13, 14, 15, 16, 17, 18, 19, 20, 21, 22, 23, 24, 25, 26, 27, 28, 29, 30, 31, 32</v>
      </c>
      <c r="AI36" s="44">
        <v>65</v>
      </c>
      <c r="AJ36" s="46">
        <f t="shared" si="13"/>
        <v>-5</v>
      </c>
      <c r="AK36" s="43">
        <f>IF(LEN(AK28)&gt;0,MOD((mdoLED2Qtr($AI36)*mdoLED2RingCnt(AK28)/4+AK28-mdoLED2RingMin(AK28)),mdoLED2RingCnt(AK28))+mdoLED2RingMin(AK28),"")</f>
        <v>45</v>
      </c>
      <c r="AL36" s="43">
        <f>IF(LEN(AL28)&gt;0,MOD((mdoLED2Qtr($AI36)*mdoLED2RingCnt(AL28)/4+AL28-mdoLED2RingMin(AL28)),mdoLED2RingCnt(AL28))+mdoLED2RingMin(AL28),"")</f>
        <v>64</v>
      </c>
      <c r="AM36" s="43">
        <f>IF(LEN(AM28)&gt;0,MOD((mdoLED2Qtr($AI36)*mdoLED2RingCnt(AM28)/4+AM28-mdoLED2RingMin(AM28)),mdoLED2RingCnt(AM28))+mdoLED2RingMin(AM28),"")</f>
        <v>79</v>
      </c>
      <c r="AN36" s="43">
        <f>IF(LEN(AN28)&gt;0,MOD((mdoLED2Qtr($AI36)*mdoLED2RingCnt(AN28)/4+AN28-mdoLED2RingMin(AN28)),mdoLED2RingCnt(AN28))+mdoLED2RingMin(AN28),"")</f>
        <v>66</v>
      </c>
      <c r="AO36" s="43">
        <f>IF(LEN(AO28)&gt;0,MOD((mdoLED2Qtr($AI36)*mdoLED2RingCnt(AO28)/4+AO28-mdoLED2RingMin(AO28)),mdoLED2RingCnt(AO28))+mdoLED2RingMin(AO28),"")</f>
        <v>46</v>
      </c>
      <c r="AP36" s="43" t="str">
        <f>IF(LEN(AP28)&gt;0,MOD((mdoLED2Qtr($AI36)*mdoLED2RingCnt(AP28)/4+AP28-mdoLED2RingMin(AP28)),mdoLED2RingCnt(AP28))+mdoLED2RingMin(AP28),"")</f>
        <v/>
      </c>
      <c r="AQ36" s="43" t="str">
        <f>IF(LEN(AQ28)&gt;0,MOD((mdoLED2Qtr($AI36)*mdoLED2RingCnt(AQ28)/4+AQ28-mdoLED2RingMin(AQ28)),mdoLED2RingCnt(AQ28))+mdoLED2RingMin(AQ28),"")</f>
        <v/>
      </c>
      <c r="AX36" t="str">
        <f t="shared" si="52"/>
        <v>const int8_t srnd_65[6] = { -5, 45</v>
      </c>
      <c r="AY36" t="str">
        <f t="shared" ref="AY36:BE36" si="54">IF(LEN(AL36)&gt;0,AX36&amp;", "&amp;AL36,"")</f>
        <v>const int8_t srnd_65[6] = { -5, 45, 64</v>
      </c>
      <c r="AZ36" t="str">
        <f t="shared" si="54"/>
        <v>const int8_t srnd_65[6] = { -5, 45, 64, 79</v>
      </c>
      <c r="BA36" t="str">
        <f t="shared" si="54"/>
        <v>const int8_t srnd_65[6] = { -5, 45, 64, 79, 66</v>
      </c>
      <c r="BB36" t="str">
        <f t="shared" si="54"/>
        <v>const int8_t srnd_65[6] = { -5, 45, 64, 79, 66, 46</v>
      </c>
      <c r="BC36" t="str">
        <f t="shared" si="54"/>
        <v/>
      </c>
      <c r="BD36" t="str">
        <f t="shared" si="54"/>
        <v/>
      </c>
      <c r="BE36" t="str">
        <f t="shared" si="54"/>
        <v/>
      </c>
      <c r="BF36" t="str">
        <f t="shared" si="15"/>
        <v>const int8_t srnd_65[6] = { -5, 45, 64, 79, 66, 46 };</v>
      </c>
    </row>
    <row r="37" spans="14:63" x14ac:dyDescent="0.25">
      <c r="P37">
        <v>33</v>
      </c>
      <c r="R37" t="s">
        <v>191</v>
      </c>
      <c r="AF37" t="str">
        <f t="shared" si="44"/>
        <v>const int8_t ltr_all[94] = { -93, 0, 1, 2, 3, 4, 5, 6, 7, 8, 9, 10, 11, 12, 13, 14, 15, 16, 17, 18, 19, 20, 21, 22, 23, 24, 25, 26, 27, 28, 29, 30, 31, 32, 33</v>
      </c>
      <c r="AI37" s="44">
        <v>66</v>
      </c>
      <c r="AJ37" s="46">
        <f t="shared" si="13"/>
        <v>-7</v>
      </c>
      <c r="AK37" s="43">
        <f>IF(LEN(AK29)&gt;0,MOD((mdoLED2Qtr($AI37)*mdoLED2RingCnt(AK29)/4+AK29-mdoLED2RingMin(AK29)),mdoLED2RingCnt(AK29))+mdoLED2RingMin(AK29),"")</f>
        <v>65</v>
      </c>
      <c r="AL37" s="43">
        <f>IF(LEN(AL29)&gt;0,MOD((mdoLED2Qtr($AI37)*mdoLED2RingCnt(AL29)/4+AL29-mdoLED2RingMin(AL29)),mdoLED2RingCnt(AL29))+mdoLED2RingMin(AL29),"")</f>
        <v>79</v>
      </c>
      <c r="AM37" s="43">
        <f>IF(LEN(AM29)&gt;0,MOD((mdoLED2Qtr($AI37)*mdoLED2RingCnt(AM29)/4+AM29-mdoLED2RingMin(AM29)),mdoLED2RingCnt(AM29))+mdoLED2RingMin(AM29),"")</f>
        <v>80</v>
      </c>
      <c r="AN37" s="43">
        <f>IF(LEN(AN29)&gt;0,MOD((mdoLED2Qtr($AI37)*mdoLED2RingCnt(AN29)/4+AN29-mdoLED2RingMin(AN29)),mdoLED2RingCnt(AN29))+mdoLED2RingMin(AN29),"")</f>
        <v>67</v>
      </c>
      <c r="AO37" s="43">
        <f>IF(LEN(AO29)&gt;0,MOD((mdoLED2Qtr($AI37)*mdoLED2RingCnt(AO29)/4+AO29-mdoLED2RingMin(AO29)),mdoLED2RingCnt(AO29))+mdoLED2RingMin(AO29),"")</f>
        <v>48</v>
      </c>
      <c r="AP37" s="43">
        <f>IF(LEN(AP29)&gt;0,MOD((mdoLED2Qtr($AI37)*mdoLED2RingCnt(AP29)/4+AP29-mdoLED2RingMin(AP29)),mdoLED2RingCnt(AP29))+mdoLED2RingMin(AP29),"")</f>
        <v>47</v>
      </c>
      <c r="AQ37" s="43">
        <f>IF(LEN(AQ29)&gt;0,MOD((mdoLED2Qtr($AI37)*mdoLED2RingCnt(AQ29)/4+AQ29-mdoLED2RingMin(AQ29)),mdoLED2RingCnt(AQ29))+mdoLED2RingMin(AQ29),"")</f>
        <v>46</v>
      </c>
      <c r="AX37" t="str">
        <f t="shared" si="52"/>
        <v>const int8_t srnd_66[8] = { -7, 65</v>
      </c>
      <c r="AY37" t="str">
        <f t="shared" ref="AY37:BE37" si="55">IF(LEN(AL37)&gt;0,AX37&amp;", "&amp;AL37,"")</f>
        <v>const int8_t srnd_66[8] = { -7, 65, 79</v>
      </c>
      <c r="AZ37" t="str">
        <f t="shared" si="55"/>
        <v>const int8_t srnd_66[8] = { -7, 65, 79, 80</v>
      </c>
      <c r="BA37" t="str">
        <f t="shared" si="55"/>
        <v>const int8_t srnd_66[8] = { -7, 65, 79, 80, 67</v>
      </c>
      <c r="BB37" t="str">
        <f t="shared" si="55"/>
        <v>const int8_t srnd_66[8] = { -7, 65, 79, 80, 67, 48</v>
      </c>
      <c r="BC37" t="str">
        <f t="shared" si="55"/>
        <v>const int8_t srnd_66[8] = { -7, 65, 79, 80, 67, 48, 47</v>
      </c>
      <c r="BD37" t="str">
        <f t="shared" si="55"/>
        <v>const int8_t srnd_66[8] = { -7, 65, 79, 80, 67, 48, 47, 46</v>
      </c>
      <c r="BE37" t="str">
        <f t="shared" si="55"/>
        <v/>
      </c>
      <c r="BF37" t="str">
        <f t="shared" si="15"/>
        <v>const int8_t srnd_66[8] = { -7, 65, 79, 80, 67, 48, 47 };</v>
      </c>
      <c r="BK37" t="s">
        <v>205</v>
      </c>
    </row>
    <row r="38" spans="14:63" x14ac:dyDescent="0.25">
      <c r="P38">
        <v>34</v>
      </c>
      <c r="R38" t="s">
        <v>192</v>
      </c>
      <c r="AF38" t="str">
        <f t="shared" si="44"/>
        <v>const int8_t ltr_all[94] = { -93, 0, 1, 2, 3, 4, 5, 6, 7, 8, 9, 10, 11, 12, 13, 14, 15, 16, 17, 18, 19, 20, 21, 22, 23, 24, 25, 26, 27, 28, 29, 30, 31, 32, 33, 34</v>
      </c>
      <c r="AI38" s="45">
        <v>67</v>
      </c>
      <c r="AJ38" s="46">
        <f t="shared" si="13"/>
        <v>-5</v>
      </c>
      <c r="AK38" s="43">
        <f>IF(LEN(AK30)&gt;0,MOD((mdoLED2Qtr($AI38)*mdoLED2RingCnt(AK30)/4+AK30-mdoLED2RingMin(AK30)),mdoLED2RingCnt(AK30))+mdoLED2RingMin(AK30),"")</f>
        <v>66</v>
      </c>
      <c r="AL38" s="43">
        <f>IF(LEN(AL30)&gt;0,MOD((mdoLED2Qtr($AI38)*mdoLED2RingCnt(AL30)/4+AL30-mdoLED2RingMin(AL30)),mdoLED2RingCnt(AL30))+mdoLED2RingMin(AL30),"")</f>
        <v>80</v>
      </c>
      <c r="AM38" s="43">
        <f>IF(LEN(AM30)&gt;0,MOD((mdoLED2Qtr($AI38)*mdoLED2RingCnt(AM30)/4+AM30-mdoLED2RingMin(AM30)),mdoLED2RingCnt(AM30))+mdoLED2RingMin(AM30),"")</f>
        <v>68</v>
      </c>
      <c r="AN38" s="43">
        <f>IF(LEN(AN30)&gt;0,MOD((mdoLED2Qtr($AI38)*mdoLED2RingCnt(AN30)/4+AN30-mdoLED2RingMin(AN30)),mdoLED2RingCnt(AN30))+mdoLED2RingMin(AN30),"")</f>
        <v>49</v>
      </c>
      <c r="AO38" s="43">
        <f>IF(LEN(AO30)&gt;0,MOD((mdoLED2Qtr($AI38)*mdoLED2RingCnt(AO30)/4+AO30-mdoLED2RingMin(AO30)),mdoLED2RingCnt(AO30))+mdoLED2RingMin(AO30),"")</f>
        <v>48</v>
      </c>
      <c r="AP38" s="43" t="str">
        <f>IF(LEN(AP30)&gt;0,MOD((mdoLED2Qtr($AI38)*mdoLED2RingCnt(AP30)/4+AP30-mdoLED2RingMin(AP30)),mdoLED2RingCnt(AP30))+mdoLED2RingMin(AP30),"")</f>
        <v/>
      </c>
      <c r="AQ38" s="43" t="str">
        <f>IF(LEN(AQ30)&gt;0,MOD((mdoLED2Qtr($AI38)*mdoLED2RingCnt(AQ30)/4+AQ30-mdoLED2RingMin(AQ30)),mdoLED2RingCnt(AQ30))+mdoLED2RingMin(AQ30),"")</f>
        <v/>
      </c>
      <c r="AX38" t="str">
        <f t="shared" si="52"/>
        <v>const int8_t srnd_67[6] = { -5, 66</v>
      </c>
      <c r="AY38" t="str">
        <f t="shared" ref="AY38:BE38" si="56">IF(LEN(AL38)&gt;0,AX38&amp;", "&amp;AL38,"")</f>
        <v>const int8_t srnd_67[6] = { -5, 66, 80</v>
      </c>
      <c r="AZ38" t="str">
        <f t="shared" si="56"/>
        <v>const int8_t srnd_67[6] = { -5, 66, 80, 68</v>
      </c>
      <c r="BA38" t="str">
        <f t="shared" si="56"/>
        <v>const int8_t srnd_67[6] = { -5, 66, 80, 68, 49</v>
      </c>
      <c r="BB38" t="str">
        <f t="shared" si="56"/>
        <v>const int8_t srnd_67[6] = { -5, 66, 80, 68, 49, 48</v>
      </c>
      <c r="BC38" t="str">
        <f t="shared" si="56"/>
        <v/>
      </c>
      <c r="BD38" t="str">
        <f t="shared" si="56"/>
        <v/>
      </c>
      <c r="BE38" t="str">
        <f t="shared" si="56"/>
        <v/>
      </c>
      <c r="BF38" s="45" t="str">
        <f t="shared" si="15"/>
        <v>const int8_t srnd_67[6] = { -5, 66, 80, 68, 49, 48 };</v>
      </c>
      <c r="BK38" t="s">
        <v>206</v>
      </c>
    </row>
    <row r="39" spans="14:63" x14ac:dyDescent="0.25">
      <c r="P39">
        <v>35</v>
      </c>
      <c r="R39" t="s">
        <v>193</v>
      </c>
      <c r="AF39" t="str">
        <f t="shared" si="44"/>
        <v>const int8_t ltr_all[94] = { -93, 0, 1, 2, 3, 4, 5, 6, 7, 8, 9, 10, 11, 12, 13, 14, 15, 16, 17, 18, 19, 20, 21, 22, 23, 24, 25, 26, 27, 28, 29, 30, 31, 32, 33, 34, 35</v>
      </c>
      <c r="AI39" s="45">
        <v>68</v>
      </c>
      <c r="AJ39" s="46">
        <f t="shared" si="13"/>
        <v>-6</v>
      </c>
      <c r="AK39" s="40">
        <f>IF(LEN(AK27)&gt;0,MOD((mdoLED2Qtr($AI39)*mdoLED2RingCnt(AK27)/4+AK27-mdoLED2RingMin(AK27)),mdoLED2RingCnt(AK27))+mdoLED2RingMin(AK27),"")</f>
        <v>50</v>
      </c>
      <c r="AL39" s="40">
        <f>IF(LEN(AL27)&gt;0,MOD((mdoLED2Qtr($AI39)*mdoLED2RingCnt(AL27)/4+AL27-mdoLED2RingMin(AL27)),mdoLED2RingCnt(AL27))+mdoLED2RingMin(AL27),"")</f>
        <v>49</v>
      </c>
      <c r="AM39" s="40">
        <f>IF(LEN(AM27)&gt;0,MOD((mdoLED2Qtr($AI39)*mdoLED2RingCnt(AM27)/4+AM27-mdoLED2RingMin(AM27)),mdoLED2RingCnt(AM27))+mdoLED2RingMin(AM27),"")</f>
        <v>67</v>
      </c>
      <c r="AN39" s="40">
        <f>IF(LEN(AN27)&gt;0,MOD((mdoLED2Qtr($AI39)*mdoLED2RingCnt(AN27)/4+AN27-mdoLED2RingMin(AN27)),mdoLED2RingCnt(AN27))+mdoLED2RingMin(AN27),"")</f>
        <v>81</v>
      </c>
      <c r="AO39" s="40">
        <f>IF(LEN(AO27)&gt;0,MOD((mdoLED2Qtr($AI39)*mdoLED2RingCnt(AO27)/4+AO27-mdoLED2RingMin(AO27)),mdoLED2RingCnt(AO27))+mdoLED2RingMin(AO27),"")</f>
        <v>69</v>
      </c>
      <c r="AP39" s="40">
        <f>IF(LEN(AP27)&gt;0,MOD((mdoLED2Qtr($AI39)*mdoLED2RingCnt(AP27)/4+AP27-mdoLED2RingMin(AP27)),mdoLED2RingCnt(AP27))+mdoLED2RingMin(AP27),"")</f>
        <v>51</v>
      </c>
      <c r="AQ39" s="40" t="str">
        <f>IF(LEN(AQ27)&gt;0,MOD((mdoLED2Qtr($AI39)*mdoLED2RingCnt(AQ27)/4+AQ27-mdoLED2RingMin(AQ27)),mdoLED2RingCnt(AQ27))+mdoLED2RingMin(AQ27),"")</f>
        <v/>
      </c>
      <c r="AX39" t="str">
        <f t="shared" si="52"/>
        <v>const int8_t srnd_68[7] = { -6, 50</v>
      </c>
      <c r="AY39" t="str">
        <f t="shared" ref="AY39:BE39" si="57">IF(LEN(AL39)&gt;0,AX39&amp;", "&amp;AL39,"")</f>
        <v>const int8_t srnd_68[7] = { -6, 50, 49</v>
      </c>
      <c r="AZ39" t="str">
        <f t="shared" si="57"/>
        <v>const int8_t srnd_68[7] = { -6, 50, 49, 67</v>
      </c>
      <c r="BA39" t="str">
        <f t="shared" si="57"/>
        <v>const int8_t srnd_68[7] = { -6, 50, 49, 67, 81</v>
      </c>
      <c r="BB39" t="str">
        <f t="shared" si="57"/>
        <v>const int8_t srnd_68[7] = { -6, 50, 49, 67, 81, 69</v>
      </c>
      <c r="BC39" t="str">
        <f t="shared" si="57"/>
        <v>const int8_t srnd_68[7] = { -6, 50, 49, 67, 81, 69, 51</v>
      </c>
      <c r="BD39" t="str">
        <f t="shared" si="57"/>
        <v/>
      </c>
      <c r="BE39" t="str">
        <f t="shared" si="57"/>
        <v/>
      </c>
      <c r="BF39" s="45" t="str">
        <f t="shared" si="15"/>
        <v>const int8_t srnd_68[7] = { -6, 50, 49, 67, 81, 69, 51 };</v>
      </c>
    </row>
    <row r="40" spans="14:63" x14ac:dyDescent="0.25">
      <c r="P40">
        <v>36</v>
      </c>
      <c r="R40" t="s">
        <v>194</v>
      </c>
      <c r="AF40" t="str">
        <f t="shared" si="44"/>
        <v>const int8_t ltr_all[94] = { -93, 0, 1, 2, 3, 4, 5, 6, 7, 8, 9, 10, 11, 12, 13, 14, 15, 16, 17, 18, 19, 20, 21, 22, 23, 24, 25, 26, 27, 28, 29, 30, 31, 32, 33, 34, 35, 36</v>
      </c>
      <c r="AI40" s="45">
        <v>69</v>
      </c>
      <c r="AJ40" s="46">
        <f t="shared" si="13"/>
        <v>-5</v>
      </c>
      <c r="AK40" s="43">
        <f>IF(LEN(AK28)&gt;0,MOD((mdoLED2Qtr($AI40)*mdoLED2RingCnt(AK28)/4+AK28-mdoLED2RingMin(AK28)),mdoLED2RingCnt(AK28))+mdoLED2RingMin(AK28),"")</f>
        <v>51</v>
      </c>
      <c r="AL40" s="43">
        <f>IF(LEN(AL28)&gt;0,MOD((mdoLED2Qtr($AI40)*mdoLED2RingCnt(AL28)/4+AL28-mdoLED2RingMin(AL28)),mdoLED2RingCnt(AL28))+mdoLED2RingMin(AL28),"")</f>
        <v>68</v>
      </c>
      <c r="AM40" s="43">
        <f>IF(LEN(AM28)&gt;0,MOD((mdoLED2Qtr($AI40)*mdoLED2RingCnt(AM28)/4+AM28-mdoLED2RingMin(AM28)),mdoLED2RingCnt(AM28))+mdoLED2RingMin(AM28),"")</f>
        <v>82</v>
      </c>
      <c r="AN40" s="43">
        <f>IF(LEN(AN28)&gt;0,MOD((mdoLED2Qtr($AI40)*mdoLED2RingCnt(AN28)/4+AN28-mdoLED2RingMin(AN28)),mdoLED2RingCnt(AN28))+mdoLED2RingMin(AN28),"")</f>
        <v>70</v>
      </c>
      <c r="AO40" s="43">
        <f>IF(LEN(AO28)&gt;0,MOD((mdoLED2Qtr($AI40)*mdoLED2RingCnt(AO28)/4+AO28-mdoLED2RingMin(AO28)),mdoLED2RingCnt(AO28))+mdoLED2RingMin(AO28),"")</f>
        <v>52</v>
      </c>
      <c r="AP40" s="43" t="str">
        <f>IF(LEN(AP28)&gt;0,MOD((mdoLED2Qtr($AI40)*mdoLED2RingCnt(AP28)/4+AP28-mdoLED2RingMin(AP28)),mdoLED2RingCnt(AP28))+mdoLED2RingMin(AP28),"")</f>
        <v/>
      </c>
      <c r="AQ40" s="43" t="str">
        <f>IF(LEN(AQ28)&gt;0,MOD((mdoLED2Qtr($AI40)*mdoLED2RingCnt(AQ28)/4+AQ28-mdoLED2RingMin(AQ28)),mdoLED2RingCnt(AQ28))+mdoLED2RingMin(AQ28),"")</f>
        <v/>
      </c>
      <c r="AX40" t="str">
        <f t="shared" si="52"/>
        <v>const int8_t srnd_69[6] = { -5, 51</v>
      </c>
      <c r="AY40" t="str">
        <f t="shared" ref="AY40:BE40" si="58">IF(LEN(AL40)&gt;0,AX40&amp;", "&amp;AL40,"")</f>
        <v>const int8_t srnd_69[6] = { -5, 51, 68</v>
      </c>
      <c r="AZ40" t="str">
        <f t="shared" si="58"/>
        <v>const int8_t srnd_69[6] = { -5, 51, 68, 82</v>
      </c>
      <c r="BA40" t="str">
        <f t="shared" si="58"/>
        <v>const int8_t srnd_69[6] = { -5, 51, 68, 82, 70</v>
      </c>
      <c r="BB40" t="str">
        <f t="shared" si="58"/>
        <v>const int8_t srnd_69[6] = { -5, 51, 68, 82, 70, 52</v>
      </c>
      <c r="BC40" t="str">
        <f t="shared" si="58"/>
        <v/>
      </c>
      <c r="BD40" t="str">
        <f t="shared" si="58"/>
        <v/>
      </c>
      <c r="BE40" t="str">
        <f t="shared" si="58"/>
        <v/>
      </c>
      <c r="BF40" s="45" t="str">
        <f t="shared" si="15"/>
        <v>const int8_t srnd_69[6] = { -5, 51, 68, 82, 70, 52 };</v>
      </c>
    </row>
    <row r="41" spans="14:63" x14ac:dyDescent="0.25">
      <c r="P41">
        <v>37</v>
      </c>
      <c r="AF41" t="str">
        <f t="shared" si="44"/>
        <v>const int8_t ltr_all[94] = { -93, 0, 1, 2, 3, 4, 5, 6, 7, 8, 9, 10, 11, 12, 13, 14, 15, 16, 17, 18, 19, 20, 21, 22, 23, 24, 25, 26, 27, 28, 29, 30, 31, 32, 33, 34, 35, 36, 37</v>
      </c>
      <c r="AI41" s="44">
        <v>70</v>
      </c>
      <c r="AJ41" s="46">
        <f t="shared" si="13"/>
        <v>-7</v>
      </c>
      <c r="AK41" s="43">
        <f>IF(LEN(AK29)&gt;0,MOD((mdoLED2Qtr($AI41)*mdoLED2RingCnt(AK29)/4+AK29-mdoLED2RingMin(AK29)),mdoLED2RingCnt(AK29))+mdoLED2RingMin(AK29),"")</f>
        <v>69</v>
      </c>
      <c r="AL41" s="43">
        <f>IF(LEN(AL29)&gt;0,MOD((mdoLED2Qtr($AI41)*mdoLED2RingCnt(AL29)/4+AL29-mdoLED2RingMin(AL29)),mdoLED2RingCnt(AL29))+mdoLED2RingMin(AL29),"")</f>
        <v>82</v>
      </c>
      <c r="AM41" s="43">
        <f>IF(LEN(AM29)&gt;0,MOD((mdoLED2Qtr($AI41)*mdoLED2RingCnt(AM29)/4+AM29-mdoLED2RingMin(AM29)),mdoLED2RingCnt(AM29))+mdoLED2RingMin(AM29),"")</f>
        <v>83</v>
      </c>
      <c r="AN41" s="43">
        <f>IF(LEN(AN29)&gt;0,MOD((mdoLED2Qtr($AI41)*mdoLED2RingCnt(AN29)/4+AN29-mdoLED2RingMin(AN29)),mdoLED2RingCnt(AN29))+mdoLED2RingMin(AN29),"")</f>
        <v>71</v>
      </c>
      <c r="AO41" s="43">
        <f>IF(LEN(AO29)&gt;0,MOD((mdoLED2Qtr($AI41)*mdoLED2RingCnt(AO29)/4+AO29-mdoLED2RingMin(AO29)),mdoLED2RingCnt(AO29))+mdoLED2RingMin(AO29),"")</f>
        <v>54</v>
      </c>
      <c r="AP41" s="43">
        <f>IF(LEN(AP29)&gt;0,MOD((mdoLED2Qtr($AI41)*mdoLED2RingCnt(AP29)/4+AP29-mdoLED2RingMin(AP29)),mdoLED2RingCnt(AP29))+mdoLED2RingMin(AP29),"")</f>
        <v>53</v>
      </c>
      <c r="AQ41" s="43">
        <f>IF(LEN(AQ29)&gt;0,MOD((mdoLED2Qtr($AI41)*mdoLED2RingCnt(AQ29)/4+AQ29-mdoLED2RingMin(AQ29)),mdoLED2RingCnt(AQ29))+mdoLED2RingMin(AQ29),"")</f>
        <v>52</v>
      </c>
      <c r="AX41" t="str">
        <f t="shared" si="52"/>
        <v>const int8_t srnd_70[8] = { -7, 69</v>
      </c>
      <c r="AY41" t="str">
        <f t="shared" ref="AY41:BE41" si="59">IF(LEN(AL41)&gt;0,AX41&amp;", "&amp;AL41,"")</f>
        <v>const int8_t srnd_70[8] = { -7, 69, 82</v>
      </c>
      <c r="AZ41" t="str">
        <f t="shared" si="59"/>
        <v>const int8_t srnd_70[8] = { -7, 69, 82, 83</v>
      </c>
      <c r="BA41" t="str">
        <f t="shared" si="59"/>
        <v>const int8_t srnd_70[8] = { -7, 69, 82, 83, 71</v>
      </c>
      <c r="BB41" t="str">
        <f t="shared" si="59"/>
        <v>const int8_t srnd_70[8] = { -7, 69, 82, 83, 71, 54</v>
      </c>
      <c r="BC41" t="str">
        <f t="shared" si="59"/>
        <v>const int8_t srnd_70[8] = { -7, 69, 82, 83, 71, 54, 53</v>
      </c>
      <c r="BD41" t="str">
        <f t="shared" si="59"/>
        <v>const int8_t srnd_70[8] = { -7, 69, 82, 83, 71, 54, 53, 52</v>
      </c>
      <c r="BE41" t="str">
        <f t="shared" si="59"/>
        <v/>
      </c>
      <c r="BF41" t="str">
        <f t="shared" si="15"/>
        <v>const int8_t srnd_70[8] = { -7, 69, 82, 83, 71, 54, 53 };</v>
      </c>
    </row>
    <row r="42" spans="14:63" x14ac:dyDescent="0.25">
      <c r="P42">
        <v>38</v>
      </c>
      <c r="R42" t="s">
        <v>195</v>
      </c>
      <c r="AF42" t="str">
        <f t="shared" si="44"/>
        <v>const int8_t ltr_all[94] = { -93, 0, 1, 2, 3, 4, 5, 6, 7, 8, 9, 10, 11, 12, 13, 14, 15, 16, 17, 18, 19, 20, 21, 22, 23, 24, 25, 26, 27, 28, 29, 30, 31, 32, 33, 34, 35, 36, 37, 38</v>
      </c>
      <c r="AI42" s="45">
        <v>71</v>
      </c>
      <c r="AJ42" s="46">
        <f t="shared" si="13"/>
        <v>-5</v>
      </c>
      <c r="AK42" s="43">
        <f>IF(LEN(AK30)&gt;0,MOD((mdoLED2Qtr($AI42)*mdoLED2RingCnt(AK30)/4+AK30-mdoLED2RingMin(AK30)),mdoLED2RingCnt(AK30))+mdoLED2RingMin(AK30),"")</f>
        <v>70</v>
      </c>
      <c r="AL42" s="43">
        <f>IF(LEN(AL30)&gt;0,MOD((mdoLED2Qtr($AI42)*mdoLED2RingCnt(AL30)/4+AL30-mdoLED2RingMin(AL30)),mdoLED2RingCnt(AL30))+mdoLED2RingMin(AL30),"")</f>
        <v>83</v>
      </c>
      <c r="AM42" s="43">
        <f>IF(LEN(AM30)&gt;0,MOD((mdoLED2Qtr($AI42)*mdoLED2RingCnt(AM30)/4+AM30-mdoLED2RingMin(AM30)),mdoLED2RingCnt(AM30))+mdoLED2RingMin(AM30),"")</f>
        <v>56</v>
      </c>
      <c r="AN42" s="43">
        <f>IF(LEN(AN30)&gt;0,MOD((mdoLED2Qtr($AI42)*mdoLED2RingCnt(AN30)/4+AN30-mdoLED2RingMin(AN30)),mdoLED2RingCnt(AN30))+mdoLED2RingMin(AN30),"")</f>
        <v>55</v>
      </c>
      <c r="AO42" s="43">
        <f>IF(LEN(AO30)&gt;0,MOD((mdoLED2Qtr($AI42)*mdoLED2RingCnt(AO30)/4+AO30-mdoLED2RingMin(AO30)),mdoLED2RingCnt(AO30))+mdoLED2RingMin(AO30),"")</f>
        <v>54</v>
      </c>
      <c r="AP42" s="43" t="str">
        <f>IF(LEN(AP30)&gt;0,MOD((mdoLED2Qtr($AI42)*mdoLED2RingCnt(AP30)/4+AP30-mdoLED2RingMin(AP30)),mdoLED2RingCnt(AP30))+mdoLED2RingMin(AP30),"")</f>
        <v/>
      </c>
      <c r="AQ42" s="43" t="str">
        <f>IF(LEN(AQ30)&gt;0,MOD((mdoLED2Qtr($AI42)*mdoLED2RingCnt(AQ30)/4+AQ30-mdoLED2RingMin(AQ30)),mdoLED2RingCnt(AQ30))+mdoLED2RingMin(AQ30),"")</f>
        <v/>
      </c>
      <c r="AX42" t="str">
        <f t="shared" si="52"/>
        <v>const int8_t srnd_71[6] = { -5, 70</v>
      </c>
      <c r="AY42" t="str">
        <f t="shared" ref="AY42:BE42" si="60">IF(LEN(AL42)&gt;0,AX42&amp;", "&amp;AL42,"")</f>
        <v>const int8_t srnd_71[6] = { -5, 70, 83</v>
      </c>
      <c r="AZ42" t="str">
        <f t="shared" si="60"/>
        <v>const int8_t srnd_71[6] = { -5, 70, 83, 56</v>
      </c>
      <c r="BA42" t="str">
        <f t="shared" si="60"/>
        <v>const int8_t srnd_71[6] = { -5, 70, 83, 56, 55</v>
      </c>
      <c r="BB42" t="str">
        <f t="shared" si="60"/>
        <v>const int8_t srnd_71[6] = { -5, 70, 83, 56, 55, 54</v>
      </c>
      <c r="BC42" t="str">
        <f t="shared" si="60"/>
        <v/>
      </c>
      <c r="BD42" t="str">
        <f t="shared" si="60"/>
        <v/>
      </c>
      <c r="BE42" t="str">
        <f t="shared" si="60"/>
        <v/>
      </c>
      <c r="BF42" s="45" t="str">
        <f t="shared" si="15"/>
        <v>const int8_t srnd_71[6] = { -5, 70, 83, 56, 55, 54 };</v>
      </c>
    </row>
    <row r="43" spans="14:63" x14ac:dyDescent="0.25">
      <c r="P43">
        <v>39</v>
      </c>
      <c r="AF43" t="str">
        <f t="shared" si="44"/>
        <v>const int8_t ltr_all[94] = { -93, 0, 1, 2, 3, 4, 5, 6, 7, 8, 9, 10, 11, 12, 13, 14, 15, 16, 17, 18, 19, 20, 21, 22, 23, 24, 25, 26, 27, 28, 29, 30, 31, 32, 33, 34, 35, 36, 37, 38, 39</v>
      </c>
      <c r="AI43" s="44">
        <v>72</v>
      </c>
      <c r="AJ43" s="46">
        <f t="shared" si="13"/>
        <v>-6</v>
      </c>
      <c r="AK43" s="44">
        <v>56</v>
      </c>
      <c r="AL43" s="44">
        <v>71</v>
      </c>
      <c r="AM43" s="44">
        <v>83</v>
      </c>
      <c r="AN43" s="44">
        <v>84</v>
      </c>
      <c r="AO43" s="44">
        <v>73</v>
      </c>
      <c r="AP43" s="44">
        <v>57</v>
      </c>
      <c r="AQ43" s="44"/>
      <c r="AX43" t="str">
        <f t="shared" si="52"/>
        <v>const int8_t srnd_72[7] = { -6, 56</v>
      </c>
      <c r="AY43" t="str">
        <f t="shared" ref="AY43:BE43" si="61">IF(LEN(AL43)&gt;0,AX43&amp;", "&amp;AL43,"")</f>
        <v>const int8_t srnd_72[7] = { -6, 56, 71</v>
      </c>
      <c r="AZ43" t="str">
        <f t="shared" si="61"/>
        <v>const int8_t srnd_72[7] = { -6, 56, 71, 83</v>
      </c>
      <c r="BA43" t="str">
        <f t="shared" si="61"/>
        <v>const int8_t srnd_72[7] = { -6, 56, 71, 83, 84</v>
      </c>
      <c r="BB43" t="str">
        <f t="shared" si="61"/>
        <v>const int8_t srnd_72[7] = { -6, 56, 71, 83, 84, 73</v>
      </c>
      <c r="BC43" t="str">
        <f t="shared" si="61"/>
        <v>const int8_t srnd_72[7] = { -6, 56, 71, 83, 84, 73, 57</v>
      </c>
      <c r="BD43" t="str">
        <f t="shared" si="61"/>
        <v/>
      </c>
      <c r="BE43" t="str">
        <f t="shared" si="61"/>
        <v/>
      </c>
      <c r="BF43" t="str">
        <f t="shared" si="15"/>
        <v>const int8_t srnd_72[7] = { -6, 56, 71, 83, 84, 73, 57 };</v>
      </c>
    </row>
    <row r="44" spans="14:63" x14ac:dyDescent="0.25">
      <c r="P44">
        <v>40</v>
      </c>
      <c r="AF44" t="str">
        <f t="shared" si="44"/>
        <v>const int8_t ltr_all[94] = { -93, 0, 1, 2, 3, 4, 5, 6, 7, 8, 9, 10, 11, 12, 13, 14, 15, 16, 17, 18, 19, 20, 21, 22, 23, 24, 25, 26, 27, 28, 29, 30, 31, 32, 33, 34, 35, 36, 37, 38, 39, 40</v>
      </c>
      <c r="AI44" s="45">
        <v>73</v>
      </c>
      <c r="AJ44" s="46">
        <f t="shared" si="13"/>
        <v>-5</v>
      </c>
      <c r="AK44">
        <v>72</v>
      </c>
      <c r="AL44">
        <v>84</v>
      </c>
      <c r="AM44">
        <v>85</v>
      </c>
      <c r="AN44">
        <v>74</v>
      </c>
      <c r="AO44">
        <v>58</v>
      </c>
      <c r="AX44" t="str">
        <f t="shared" si="52"/>
        <v>const int8_t srnd_73[6] = { -5, 72</v>
      </c>
      <c r="AY44" t="str">
        <f t="shared" ref="AY44:BE44" si="62">IF(LEN(AL44)&gt;0,AX44&amp;", "&amp;AL44,"")</f>
        <v>const int8_t srnd_73[6] = { -5, 72, 84</v>
      </c>
      <c r="AZ44" t="str">
        <f t="shared" si="62"/>
        <v>const int8_t srnd_73[6] = { -5, 72, 84, 85</v>
      </c>
      <c r="BA44" t="str">
        <f t="shared" si="62"/>
        <v>const int8_t srnd_73[6] = { -5, 72, 84, 85, 74</v>
      </c>
      <c r="BB44" t="str">
        <f t="shared" si="62"/>
        <v>const int8_t srnd_73[6] = { -5, 72, 84, 85, 74, 58</v>
      </c>
      <c r="BC44" t="str">
        <f t="shared" si="62"/>
        <v/>
      </c>
      <c r="BD44" t="str">
        <f t="shared" si="62"/>
        <v/>
      </c>
      <c r="BE44" t="str">
        <f t="shared" si="62"/>
        <v/>
      </c>
      <c r="BF44" s="45" t="str">
        <f t="shared" si="15"/>
        <v>const int8_t srnd_73[6] = { -5, 72, 84, 85, 74, 58 };</v>
      </c>
    </row>
    <row r="45" spans="14:63" x14ac:dyDescent="0.25">
      <c r="P45">
        <v>41</v>
      </c>
      <c r="AF45" t="str">
        <f t="shared" si="44"/>
        <v>const int8_t ltr_all[94] = { -93, 0, 1, 2, 3, 4, 5, 6, 7, 8, 9, 10, 11, 12, 13, 14, 15, 16, 17, 18, 19, 20, 21, 22, 23, 24, 25, 26, 27, 28, 29, 30, 31, 32, 33, 34, 35, 36, 37, 38, 39, 40, 41</v>
      </c>
      <c r="AI45" s="44">
        <v>74</v>
      </c>
      <c r="AJ45" s="46">
        <f t="shared" si="13"/>
        <v>-5</v>
      </c>
      <c r="AK45">
        <v>73</v>
      </c>
      <c r="AL45">
        <v>85</v>
      </c>
      <c r="AM45">
        <v>75</v>
      </c>
      <c r="AN45">
        <v>59</v>
      </c>
      <c r="AO45">
        <v>58</v>
      </c>
      <c r="AX45" t="str">
        <f t="shared" si="52"/>
        <v>const int8_t srnd_74[6] = { -5, 73</v>
      </c>
      <c r="AY45" t="str">
        <f t="shared" ref="AY45:BE45" si="63">IF(LEN(AL45)&gt;0,AX45&amp;", "&amp;AL45,"")</f>
        <v>const int8_t srnd_74[6] = { -5, 73, 85</v>
      </c>
      <c r="AZ45" t="str">
        <f t="shared" si="63"/>
        <v>const int8_t srnd_74[6] = { -5, 73, 85, 75</v>
      </c>
      <c r="BA45" t="str">
        <f t="shared" si="63"/>
        <v>const int8_t srnd_74[6] = { -5, 73, 85, 75, 59</v>
      </c>
      <c r="BB45" t="str">
        <f t="shared" si="63"/>
        <v>const int8_t srnd_74[6] = { -5, 73, 85, 75, 59, 58</v>
      </c>
      <c r="BC45" t="str">
        <f t="shared" si="63"/>
        <v/>
      </c>
      <c r="BD45" t="str">
        <f t="shared" si="63"/>
        <v/>
      </c>
      <c r="BE45" t="str">
        <f t="shared" si="63"/>
        <v/>
      </c>
      <c r="BF45" t="str">
        <f t="shared" si="15"/>
        <v>const int8_t srnd_74[6] = { -5, 73, 85, 75, 59, 58 };</v>
      </c>
    </row>
    <row r="46" spans="14:63" x14ac:dyDescent="0.25">
      <c r="P46">
        <v>42</v>
      </c>
      <c r="AF46" t="str">
        <f t="shared" si="44"/>
        <v>const int8_t ltr_all[94] = { -93, 0, 1, 2, 3, 4, 5, 6, 7, 8, 9, 10, 11, 12, 13, 14, 15, 16, 17, 18, 19, 20, 21, 22, 23, 24, 25, 26, 27, 28, 29, 30, 31, 32, 33, 34, 35, 36, 37, 38, 39, 40, 41, 42</v>
      </c>
      <c r="AI46" s="44">
        <v>75</v>
      </c>
      <c r="AJ46" s="46">
        <f t="shared" si="13"/>
        <v>-6</v>
      </c>
      <c r="AK46" s="40">
        <f>IF(LEN(AK43)&gt;0,MOD((mdoLED2Qtr($AI46)*mdoLED2RingCnt(AK43)/4+AK43-mdoLED2RingMin(AK43)),mdoLED2RingCnt(AK43))+mdoLED2RingMin(AK43),"")</f>
        <v>60</v>
      </c>
      <c r="AL46" s="40">
        <f>IF(LEN(AL43)&gt;0,MOD((mdoLED2Qtr($AI46)*mdoLED2RingCnt(AL43)/4+AL43-mdoLED2RingMin(AL43)),mdoLED2RingCnt(AL43))+mdoLED2RingMin(AL43),"")</f>
        <v>59</v>
      </c>
      <c r="AM46" s="40">
        <f>IF(LEN(AM43)&gt;0,MOD((mdoLED2Qtr($AI46)*mdoLED2RingCnt(AM43)/4+AM43-mdoLED2RingMin(AM43)),mdoLED2RingCnt(AM43))+mdoLED2RingMin(AM43),"")</f>
        <v>74</v>
      </c>
      <c r="AN46" s="40">
        <f>IF(LEN(AN43)&gt;0,MOD((mdoLED2Qtr($AI46)*mdoLED2RingCnt(AN43)/4+AN43-mdoLED2RingMin(AN43)),mdoLED2RingCnt(AN43))+mdoLED2RingMin(AN43),"")</f>
        <v>86</v>
      </c>
      <c r="AO46" s="40">
        <f>IF(LEN(AO43)&gt;0,MOD((mdoLED2Qtr($AI46)*mdoLED2RingCnt(AO43)/4+AO43-mdoLED2RingMin(AO43)),mdoLED2RingCnt(AO43))+mdoLED2RingMin(AO43),"")</f>
        <v>76</v>
      </c>
      <c r="AP46" s="40">
        <f>IF(LEN(AP43)&gt;0,MOD((mdoLED2Qtr($AI46)*mdoLED2RingCnt(AP43)/4+AP43-mdoLED2RingMin(AP43)),mdoLED2RingCnt(AP43))+mdoLED2RingMin(AP43),"")</f>
        <v>61</v>
      </c>
      <c r="AQ46" s="40" t="str">
        <f>IF(LEN(AQ43)&gt;0,MOD((mdoLED2Qtr($AI46)*mdoLED2RingCnt(AQ43)/4+AQ43-mdoLED2RingMin(AQ43)),mdoLED2RingCnt(AQ43))+mdoLED2RingMin(AQ43),"")</f>
        <v/>
      </c>
      <c r="AX46" t="str">
        <f t="shared" si="52"/>
        <v>const int8_t srnd_75[7] = { -6, 60</v>
      </c>
      <c r="AY46" t="str">
        <f t="shared" ref="AY46:BE46" si="64">IF(LEN(AL46)&gt;0,AX46&amp;", "&amp;AL46,"")</f>
        <v>const int8_t srnd_75[7] = { -6, 60, 59</v>
      </c>
      <c r="AZ46" t="str">
        <f t="shared" si="64"/>
        <v>const int8_t srnd_75[7] = { -6, 60, 59, 74</v>
      </c>
      <c r="BA46" t="str">
        <f t="shared" si="64"/>
        <v>const int8_t srnd_75[7] = { -6, 60, 59, 74, 86</v>
      </c>
      <c r="BB46" t="str">
        <f t="shared" si="64"/>
        <v>const int8_t srnd_75[7] = { -6, 60, 59, 74, 86, 76</v>
      </c>
      <c r="BC46" t="str">
        <f t="shared" si="64"/>
        <v>const int8_t srnd_75[7] = { -6, 60, 59, 74, 86, 76, 61</v>
      </c>
      <c r="BD46" t="str">
        <f t="shared" si="64"/>
        <v/>
      </c>
      <c r="BE46" t="str">
        <f t="shared" si="64"/>
        <v/>
      </c>
      <c r="BF46" t="str">
        <f t="shared" si="15"/>
        <v>const int8_t srnd_75[7] = { -6, 60, 59, 74, 86, 76, 61 };</v>
      </c>
    </row>
    <row r="47" spans="14:63" x14ac:dyDescent="0.25">
      <c r="P47">
        <v>43</v>
      </c>
      <c r="AF47" t="str">
        <f t="shared" si="44"/>
        <v>const int8_t ltr_all[94] = { -93, 0, 1, 2, 3, 4, 5, 6, 7, 8, 9, 10, 11, 12, 13, 14, 15, 16, 17, 18, 19, 20, 21, 22, 23, 24, 25, 26, 27, 28, 29, 30, 31, 32, 33, 34, 35, 36, 37, 38, 39, 40, 41, 42, 43</v>
      </c>
      <c r="AI47" s="44">
        <v>76</v>
      </c>
      <c r="AJ47" s="46">
        <f t="shared" si="13"/>
        <v>-5</v>
      </c>
      <c r="AK47" s="43">
        <f>IF(LEN(AK44)&gt;0,MOD((mdoLED2Qtr($AI47)*mdoLED2RingCnt(AK44)/4+AK44-mdoLED2RingMin(AK44)),mdoLED2RingCnt(AK44))+mdoLED2RingMin(AK44),"")</f>
        <v>75</v>
      </c>
      <c r="AL47" s="43">
        <f>IF(LEN(AL44)&gt;0,MOD((mdoLED2Qtr($AI47)*mdoLED2RingCnt(AL44)/4+AL44-mdoLED2RingMin(AL44)),mdoLED2RingCnt(AL44))+mdoLED2RingMin(AL44),"")</f>
        <v>86</v>
      </c>
      <c r="AM47" s="43">
        <f>IF(LEN(AM44)&gt;0,MOD((mdoLED2Qtr($AI47)*mdoLED2RingCnt(AM44)/4+AM44-mdoLED2RingMin(AM44)),mdoLED2RingCnt(AM44))+mdoLED2RingMin(AM44),"")</f>
        <v>87</v>
      </c>
      <c r="AN47" s="43">
        <f>IF(LEN(AN44)&gt;0,MOD((mdoLED2Qtr($AI47)*mdoLED2RingCnt(AN44)/4+AN44-mdoLED2RingMin(AN44)),mdoLED2RingCnt(AN44))+mdoLED2RingMin(AN44),"")</f>
        <v>77</v>
      </c>
      <c r="AO47" s="43">
        <f>IF(LEN(AO44)&gt;0,MOD((mdoLED2Qtr($AI47)*mdoLED2RingCnt(AO44)/4+AO44-mdoLED2RingMin(AO44)),mdoLED2RingCnt(AO44))+mdoLED2RingMin(AO44),"")</f>
        <v>62</v>
      </c>
      <c r="AP47" s="43" t="str">
        <f>IF(LEN(AP44)&gt;0,MOD((mdoLED2Qtr($AI47)*mdoLED2RingCnt(AP44)/4+AP44-mdoLED2RingMin(AP44)),mdoLED2RingCnt(AP44))+mdoLED2RingMin(AP44),"")</f>
        <v/>
      </c>
      <c r="AQ47" s="43" t="str">
        <f>IF(LEN(AQ44)&gt;0,MOD((mdoLED2Qtr($AI47)*mdoLED2RingCnt(AQ44)/4+AQ44-mdoLED2RingMin(AQ44)),mdoLED2RingCnt(AQ44))+mdoLED2RingMin(AQ44),"")</f>
        <v/>
      </c>
      <c r="AX47" t="str">
        <f t="shared" si="52"/>
        <v>const int8_t srnd_76[6] = { -5, 75</v>
      </c>
      <c r="AY47" t="str">
        <f t="shared" ref="AY47:BE47" si="65">IF(LEN(AL47)&gt;0,AX47&amp;", "&amp;AL47,"")</f>
        <v>const int8_t srnd_76[6] = { -5, 75, 86</v>
      </c>
      <c r="AZ47" t="str">
        <f t="shared" si="65"/>
        <v>const int8_t srnd_76[6] = { -5, 75, 86, 87</v>
      </c>
      <c r="BA47" t="str">
        <f t="shared" si="65"/>
        <v>const int8_t srnd_76[6] = { -5, 75, 86, 87, 77</v>
      </c>
      <c r="BB47" t="str">
        <f t="shared" si="65"/>
        <v>const int8_t srnd_76[6] = { -5, 75, 86, 87, 77, 62</v>
      </c>
      <c r="BC47" t="str">
        <f t="shared" si="65"/>
        <v/>
      </c>
      <c r="BD47" t="str">
        <f t="shared" si="65"/>
        <v/>
      </c>
      <c r="BE47" t="str">
        <f t="shared" si="65"/>
        <v/>
      </c>
      <c r="BF47" t="str">
        <f t="shared" si="15"/>
        <v>const int8_t srnd_76[6] = { -5, 75, 86, 87, 77, 62 };</v>
      </c>
    </row>
    <row r="48" spans="14:63" x14ac:dyDescent="0.25">
      <c r="P48">
        <v>44</v>
      </c>
      <c r="AF48" t="str">
        <f t="shared" si="44"/>
        <v>const int8_t ltr_all[94] = { -93, 0, 1, 2, 3, 4, 5, 6, 7, 8, 9, 10, 11, 12, 13, 14, 15, 16, 17, 18, 19, 20, 21, 22, 23, 24, 25, 26, 27, 28, 29, 30, 31, 32, 33, 34, 35, 36, 37, 38, 39, 40, 41, 42, 43, 44</v>
      </c>
      <c r="AI48" s="45">
        <v>77</v>
      </c>
      <c r="AJ48" s="46">
        <f t="shared" si="13"/>
        <v>-5</v>
      </c>
      <c r="AK48" s="43">
        <f>IF(LEN(AK45)&gt;0,MOD((mdoLED2Qtr($AI48)*mdoLED2RingCnt(AK45)/4+AK45-mdoLED2RingMin(AK45)),mdoLED2RingCnt(AK45))+mdoLED2RingMin(AK45),"")</f>
        <v>76</v>
      </c>
      <c r="AL48" s="43">
        <f>IF(LEN(AL45)&gt;0,MOD((mdoLED2Qtr($AI48)*mdoLED2RingCnt(AL45)/4+AL45-mdoLED2RingMin(AL45)),mdoLED2RingCnt(AL45))+mdoLED2RingMin(AL45),"")</f>
        <v>87</v>
      </c>
      <c r="AM48" s="43">
        <f>IF(LEN(AM45)&gt;0,MOD((mdoLED2Qtr($AI48)*mdoLED2RingCnt(AM45)/4+AM45-mdoLED2RingMin(AM45)),mdoLED2RingCnt(AM45))+mdoLED2RingMin(AM45),"")</f>
        <v>78</v>
      </c>
      <c r="AN48" s="43">
        <f>IF(LEN(AN45)&gt;0,MOD((mdoLED2Qtr($AI48)*mdoLED2RingCnt(AN45)/4+AN45-mdoLED2RingMin(AN45)),mdoLED2RingCnt(AN45))+mdoLED2RingMin(AN45),"")</f>
        <v>63</v>
      </c>
      <c r="AO48" s="43">
        <f>IF(LEN(AO45)&gt;0,MOD((mdoLED2Qtr($AI48)*mdoLED2RingCnt(AO45)/4+AO45-mdoLED2RingMin(AO45)),mdoLED2RingCnt(AO45))+mdoLED2RingMin(AO45),"")</f>
        <v>62</v>
      </c>
      <c r="AP48" s="43" t="str">
        <f>IF(LEN(AP45)&gt;0,MOD((mdoLED2Qtr($AI48)*mdoLED2RingCnt(AP45)/4+AP45-mdoLED2RingMin(AP45)),mdoLED2RingCnt(AP45))+mdoLED2RingMin(AP45),"")</f>
        <v/>
      </c>
      <c r="AQ48" s="43" t="str">
        <f>IF(LEN(AQ45)&gt;0,MOD((mdoLED2Qtr($AI48)*mdoLED2RingCnt(AQ45)/4+AQ45-mdoLED2RingMin(AQ45)),mdoLED2RingCnt(AQ45))+mdoLED2RingMin(AQ45),"")</f>
        <v/>
      </c>
      <c r="AX48" t="str">
        <f t="shared" si="52"/>
        <v>const int8_t srnd_77[6] = { -5, 76</v>
      </c>
      <c r="AY48" t="str">
        <f t="shared" ref="AY48:BE48" si="66">IF(LEN(AL48)&gt;0,AX48&amp;", "&amp;AL48,"")</f>
        <v>const int8_t srnd_77[6] = { -5, 76, 87</v>
      </c>
      <c r="AZ48" t="str">
        <f t="shared" si="66"/>
        <v>const int8_t srnd_77[6] = { -5, 76, 87, 78</v>
      </c>
      <c r="BA48" t="str">
        <f t="shared" si="66"/>
        <v>const int8_t srnd_77[6] = { -5, 76, 87, 78, 63</v>
      </c>
      <c r="BB48" t="str">
        <f t="shared" si="66"/>
        <v>const int8_t srnd_77[6] = { -5, 76, 87, 78, 63, 62</v>
      </c>
      <c r="BC48" t="str">
        <f t="shared" si="66"/>
        <v/>
      </c>
      <c r="BD48" t="str">
        <f t="shared" si="66"/>
        <v/>
      </c>
      <c r="BE48" t="str">
        <f t="shared" si="66"/>
        <v/>
      </c>
      <c r="BF48" s="45" t="str">
        <f t="shared" si="15"/>
        <v>const int8_t srnd_77[6] = { -5, 76, 87, 78, 63, 62 };</v>
      </c>
    </row>
    <row r="49" spans="16:58" x14ac:dyDescent="0.25">
      <c r="P49">
        <v>45</v>
      </c>
      <c r="AF49" t="str">
        <f t="shared" si="44"/>
        <v>const int8_t ltr_all[94] = { -93, 0, 1, 2, 3, 4, 5, 6, 7, 8, 9, 10, 11, 12, 13, 14, 15, 16, 17, 18, 19, 20, 21, 22, 23, 24, 25, 26, 27, 28, 29, 30, 31, 32, 33, 34, 35, 36, 37, 38, 39, 40, 41, 42, 43, 44, 45</v>
      </c>
      <c r="AI49" s="44">
        <v>78</v>
      </c>
      <c r="AJ49" s="46">
        <f t="shared" si="13"/>
        <v>-6</v>
      </c>
      <c r="AK49" s="40">
        <f>IF(LEN(AK43)&gt;0,MOD((mdoLED2Qtr($AI49)*mdoLED2RingCnt(AK43)/4+AK43-mdoLED2RingMin(AK43)),mdoLED2RingCnt(AK43))+mdoLED2RingMin(AK43),"")</f>
        <v>64</v>
      </c>
      <c r="AL49" s="40">
        <f>IF(LEN(AL43)&gt;0,MOD((mdoLED2Qtr($AI49)*mdoLED2RingCnt(AL43)/4+AL43-mdoLED2RingMin(AL43)),mdoLED2RingCnt(AL43))+mdoLED2RingMin(AL43),"")</f>
        <v>63</v>
      </c>
      <c r="AM49" s="40">
        <f>IF(LEN(AM43)&gt;0,MOD((mdoLED2Qtr($AI49)*mdoLED2RingCnt(AM43)/4+AM43-mdoLED2RingMin(AM43)),mdoLED2RingCnt(AM43))+mdoLED2RingMin(AM43),"")</f>
        <v>77</v>
      </c>
      <c r="AN49" s="40">
        <f>IF(LEN(AN43)&gt;0,MOD((mdoLED2Qtr($AI49)*mdoLED2RingCnt(AN43)/4+AN43-mdoLED2RingMin(AN43)),mdoLED2RingCnt(AN43))+mdoLED2RingMin(AN43),"")</f>
        <v>88</v>
      </c>
      <c r="AO49" s="40">
        <f>IF(LEN(AO43)&gt;0,MOD((mdoLED2Qtr($AI49)*mdoLED2RingCnt(AO43)/4+AO43-mdoLED2RingMin(AO43)),mdoLED2RingCnt(AO43))+mdoLED2RingMin(AO43),"")</f>
        <v>79</v>
      </c>
      <c r="AP49" s="40">
        <f>IF(LEN(AP43)&gt;0,MOD((mdoLED2Qtr($AI49)*mdoLED2RingCnt(AP43)/4+AP43-mdoLED2RingMin(AP43)),mdoLED2RingCnt(AP43))+mdoLED2RingMin(AP43),"")</f>
        <v>65</v>
      </c>
      <c r="AQ49" s="40" t="str">
        <f>IF(LEN(AQ43)&gt;0,MOD((mdoLED2Qtr($AI49)*mdoLED2RingCnt(AQ43)/4+AQ43-mdoLED2RingMin(AQ43)),mdoLED2RingCnt(AQ43))+mdoLED2RingMin(AQ43),"")</f>
        <v/>
      </c>
      <c r="AX49" t="str">
        <f t="shared" si="52"/>
        <v>const int8_t srnd_78[7] = { -6, 64</v>
      </c>
      <c r="AY49" t="str">
        <f t="shared" ref="AY49:BE49" si="67">IF(LEN(AL49)&gt;0,AX49&amp;", "&amp;AL49,"")</f>
        <v>const int8_t srnd_78[7] = { -6, 64, 63</v>
      </c>
      <c r="AZ49" t="str">
        <f t="shared" si="67"/>
        <v>const int8_t srnd_78[7] = { -6, 64, 63, 77</v>
      </c>
      <c r="BA49" t="str">
        <f t="shared" si="67"/>
        <v>const int8_t srnd_78[7] = { -6, 64, 63, 77, 88</v>
      </c>
      <c r="BB49" t="str">
        <f t="shared" si="67"/>
        <v>const int8_t srnd_78[7] = { -6, 64, 63, 77, 88, 79</v>
      </c>
      <c r="BC49" t="str">
        <f t="shared" si="67"/>
        <v>const int8_t srnd_78[7] = { -6, 64, 63, 77, 88, 79, 65</v>
      </c>
      <c r="BD49" t="str">
        <f t="shared" si="67"/>
        <v/>
      </c>
      <c r="BE49" t="str">
        <f t="shared" si="67"/>
        <v/>
      </c>
      <c r="BF49" t="str">
        <f t="shared" si="15"/>
        <v>const int8_t srnd_78[7] = { -6, 64, 63, 77, 88, 79, 65 };</v>
      </c>
    </row>
    <row r="50" spans="16:58" x14ac:dyDescent="0.25">
      <c r="P50">
        <v>46</v>
      </c>
      <c r="AF50" t="str">
        <f t="shared" si="44"/>
        <v>const int8_t ltr_all[94] = { -93, 0, 1, 2, 3, 4, 5, 6, 7, 8, 9, 10, 11, 12, 13, 14, 15, 16, 17, 18, 19, 20, 21, 22, 23, 24, 25, 26, 27, 28, 29, 30, 31, 32, 33, 34, 35, 36, 37, 38, 39, 40, 41, 42, 43, 44, 45, 46</v>
      </c>
      <c r="AI50" s="45">
        <v>79</v>
      </c>
      <c r="AJ50" s="46">
        <f t="shared" si="13"/>
        <v>-5</v>
      </c>
      <c r="AK50" s="43">
        <f>IF(LEN(AK44)&gt;0,MOD((mdoLED2Qtr($AI50)*mdoLED2RingCnt(AK44)/4+AK44-mdoLED2RingMin(AK44)),mdoLED2RingCnt(AK44))+mdoLED2RingMin(AK44),"")</f>
        <v>78</v>
      </c>
      <c r="AL50" s="43">
        <f>IF(LEN(AL44)&gt;0,MOD((mdoLED2Qtr($AI50)*mdoLED2RingCnt(AL44)/4+AL44-mdoLED2RingMin(AL44)),mdoLED2RingCnt(AL44))+mdoLED2RingMin(AL44),"")</f>
        <v>88</v>
      </c>
      <c r="AM50" s="43">
        <f>IF(LEN(AM44)&gt;0,MOD((mdoLED2Qtr($AI50)*mdoLED2RingCnt(AM44)/4+AM44-mdoLED2RingMin(AM44)),mdoLED2RingCnt(AM44))+mdoLED2RingMin(AM44),"")</f>
        <v>89</v>
      </c>
      <c r="AN50" s="43">
        <f>IF(LEN(AN44)&gt;0,MOD((mdoLED2Qtr($AI50)*mdoLED2RingCnt(AN44)/4+AN44-mdoLED2RingMin(AN44)),mdoLED2RingCnt(AN44))+mdoLED2RingMin(AN44),"")</f>
        <v>80</v>
      </c>
      <c r="AO50" s="43">
        <f>IF(LEN(AO44)&gt;0,MOD((mdoLED2Qtr($AI50)*mdoLED2RingCnt(AO44)/4+AO44-mdoLED2RingMin(AO44)),mdoLED2RingCnt(AO44))+mdoLED2RingMin(AO44),"")</f>
        <v>66</v>
      </c>
      <c r="AP50" s="43" t="str">
        <f>IF(LEN(AP44)&gt;0,MOD((mdoLED2Qtr($AI50)*mdoLED2RingCnt(AP44)/4+AP44-mdoLED2RingMin(AP44)),mdoLED2RingCnt(AP44))+mdoLED2RingMin(AP44),"")</f>
        <v/>
      </c>
      <c r="AQ50" s="43" t="str">
        <f>IF(LEN(AQ44)&gt;0,MOD((mdoLED2Qtr($AI50)*mdoLED2RingCnt(AQ44)/4+AQ44-mdoLED2RingMin(AQ44)),mdoLED2RingCnt(AQ44))+mdoLED2RingMin(AQ44),"")</f>
        <v/>
      </c>
      <c r="AX50" t="str">
        <f t="shared" si="52"/>
        <v>const int8_t srnd_79[6] = { -5, 78</v>
      </c>
      <c r="AY50" t="str">
        <f t="shared" ref="AY50:BE50" si="68">IF(LEN(AL50)&gt;0,AX50&amp;", "&amp;AL50,"")</f>
        <v>const int8_t srnd_79[6] = { -5, 78, 88</v>
      </c>
      <c r="AZ50" t="str">
        <f t="shared" si="68"/>
        <v>const int8_t srnd_79[6] = { -5, 78, 88, 89</v>
      </c>
      <c r="BA50" t="str">
        <f t="shared" si="68"/>
        <v>const int8_t srnd_79[6] = { -5, 78, 88, 89, 80</v>
      </c>
      <c r="BB50" t="str">
        <f t="shared" si="68"/>
        <v>const int8_t srnd_79[6] = { -5, 78, 88, 89, 80, 66</v>
      </c>
      <c r="BC50" t="str">
        <f t="shared" si="68"/>
        <v/>
      </c>
      <c r="BD50" t="str">
        <f t="shared" si="68"/>
        <v/>
      </c>
      <c r="BE50" t="str">
        <f t="shared" si="68"/>
        <v/>
      </c>
      <c r="BF50" s="45" t="str">
        <f t="shared" si="15"/>
        <v>const int8_t srnd_79[6] = { -5, 78, 88, 89, 80, 66 };</v>
      </c>
    </row>
    <row r="51" spans="16:58" x14ac:dyDescent="0.25">
      <c r="P51">
        <v>47</v>
      </c>
      <c r="AF51" t="str">
        <f t="shared" si="44"/>
        <v>const int8_t ltr_all[94] = { -93, 0, 1, 2, 3, 4, 5, 6, 7, 8, 9, 10, 11, 12, 13, 14, 15, 16, 17, 18, 19, 20, 21, 22, 23, 24, 25, 26, 27, 28, 29, 30, 31, 32, 33, 34, 35, 36, 37, 38, 39, 40, 41, 42, 43, 44, 45, 46, 47</v>
      </c>
      <c r="AI51" s="44">
        <v>80</v>
      </c>
      <c r="AJ51" s="46">
        <f t="shared" si="13"/>
        <v>-5</v>
      </c>
      <c r="AK51" s="43">
        <f>IF(LEN(AK45)&gt;0,MOD((mdoLED2Qtr($AI51)*mdoLED2RingCnt(AK45)/4+AK45-mdoLED2RingMin(AK45)),mdoLED2RingCnt(AK45))+mdoLED2RingMin(AK45),"")</f>
        <v>79</v>
      </c>
      <c r="AL51" s="43">
        <f>IF(LEN(AL45)&gt;0,MOD((mdoLED2Qtr($AI51)*mdoLED2RingCnt(AL45)/4+AL45-mdoLED2RingMin(AL45)),mdoLED2RingCnt(AL45))+mdoLED2RingMin(AL45),"")</f>
        <v>89</v>
      </c>
      <c r="AM51" s="43">
        <f>IF(LEN(AM45)&gt;0,MOD((mdoLED2Qtr($AI51)*mdoLED2RingCnt(AM45)/4+AM45-mdoLED2RingMin(AM45)),mdoLED2RingCnt(AM45))+mdoLED2RingMin(AM45),"")</f>
        <v>81</v>
      </c>
      <c r="AN51" s="43">
        <f>IF(LEN(AN45)&gt;0,MOD((mdoLED2Qtr($AI51)*mdoLED2RingCnt(AN45)/4+AN45-mdoLED2RingMin(AN45)),mdoLED2RingCnt(AN45))+mdoLED2RingMin(AN45),"")</f>
        <v>67</v>
      </c>
      <c r="AO51" s="43">
        <f>IF(LEN(AO45)&gt;0,MOD((mdoLED2Qtr($AI51)*mdoLED2RingCnt(AO45)/4+AO45-mdoLED2RingMin(AO45)),mdoLED2RingCnt(AO45))+mdoLED2RingMin(AO45),"")</f>
        <v>66</v>
      </c>
      <c r="AP51" s="43" t="str">
        <f>IF(LEN(AP45)&gt;0,MOD((mdoLED2Qtr($AI51)*mdoLED2RingCnt(AP45)/4+AP45-mdoLED2RingMin(AP45)),mdoLED2RingCnt(AP45))+mdoLED2RingMin(AP45),"")</f>
        <v/>
      </c>
      <c r="AQ51" s="43" t="str">
        <f>IF(LEN(AQ45)&gt;0,MOD((mdoLED2Qtr($AI51)*mdoLED2RingCnt(AQ45)/4+AQ45-mdoLED2RingMin(AQ45)),mdoLED2RingCnt(AQ45))+mdoLED2RingMin(AQ45),"")</f>
        <v/>
      </c>
      <c r="AX51" t="str">
        <f t="shared" si="52"/>
        <v>const int8_t srnd_80[6] = { -5, 79</v>
      </c>
      <c r="AY51" t="str">
        <f t="shared" ref="AY51:BE51" si="69">IF(LEN(AL51)&gt;0,AX51&amp;", "&amp;AL51,"")</f>
        <v>const int8_t srnd_80[6] = { -5, 79, 89</v>
      </c>
      <c r="AZ51" t="str">
        <f t="shared" si="69"/>
        <v>const int8_t srnd_80[6] = { -5, 79, 89, 81</v>
      </c>
      <c r="BA51" t="str">
        <f t="shared" si="69"/>
        <v>const int8_t srnd_80[6] = { -5, 79, 89, 81, 67</v>
      </c>
      <c r="BB51" t="str">
        <f t="shared" si="69"/>
        <v>const int8_t srnd_80[6] = { -5, 79, 89, 81, 67, 66</v>
      </c>
      <c r="BC51" t="str">
        <f t="shared" si="69"/>
        <v/>
      </c>
      <c r="BD51" t="str">
        <f t="shared" si="69"/>
        <v/>
      </c>
      <c r="BE51" t="str">
        <f t="shared" si="69"/>
        <v/>
      </c>
      <c r="BF51" t="str">
        <f t="shared" si="15"/>
        <v>const int8_t srnd_80[6] = { -5, 79, 89, 81, 67, 66 };</v>
      </c>
    </row>
    <row r="52" spans="16:58" x14ac:dyDescent="0.25">
      <c r="P52">
        <v>48</v>
      </c>
      <c r="AF52" t="str">
        <f t="shared" si="44"/>
        <v>const int8_t ltr_all[94] = { -93, 0, 1, 2, 3, 4, 5, 6, 7, 8, 9, 10, 11, 12, 13, 14, 15, 16, 17, 18, 19, 20, 21, 22, 23, 24, 25, 26, 27, 28, 29, 30, 31, 32, 33, 34, 35, 36, 37, 38, 39, 40, 41, 42, 43, 44, 45, 46, 47, 48</v>
      </c>
      <c r="AI52" s="44">
        <v>81</v>
      </c>
      <c r="AJ52" s="46">
        <f t="shared" si="13"/>
        <v>-6</v>
      </c>
      <c r="AK52" s="40">
        <f>IF(LEN(AK43)&gt;0,MOD((mdoLED2Qtr($AI52)*mdoLED2RingCnt(AK43)/4+AK43-mdoLED2RingMin(AK43)),mdoLED2RingCnt(AK43))+mdoLED2RingMin(AK43),"")</f>
        <v>68</v>
      </c>
      <c r="AL52" s="40">
        <f>IF(LEN(AL43)&gt;0,MOD((mdoLED2Qtr($AI52)*mdoLED2RingCnt(AL43)/4+AL43-mdoLED2RingMin(AL43)),mdoLED2RingCnt(AL43))+mdoLED2RingMin(AL43),"")</f>
        <v>67</v>
      </c>
      <c r="AM52" s="40">
        <f>IF(LEN(AM43)&gt;0,MOD((mdoLED2Qtr($AI52)*mdoLED2RingCnt(AM43)/4+AM43-mdoLED2RingMin(AM43)),mdoLED2RingCnt(AM43))+mdoLED2RingMin(AM43),"")</f>
        <v>80</v>
      </c>
      <c r="AN52" s="40">
        <f>IF(LEN(AN43)&gt;0,MOD((mdoLED2Qtr($AI52)*mdoLED2RingCnt(AN43)/4+AN43-mdoLED2RingMin(AN43)),mdoLED2RingCnt(AN43))+mdoLED2RingMin(AN43),"")</f>
        <v>90</v>
      </c>
      <c r="AO52" s="40">
        <f>IF(LEN(AO43)&gt;0,MOD((mdoLED2Qtr($AI52)*mdoLED2RingCnt(AO43)/4+AO43-mdoLED2RingMin(AO43)),mdoLED2RingCnt(AO43))+mdoLED2RingMin(AO43),"")</f>
        <v>82</v>
      </c>
      <c r="AP52" s="40">
        <f>IF(LEN(AP43)&gt;0,MOD((mdoLED2Qtr($AI52)*mdoLED2RingCnt(AP43)/4+AP43-mdoLED2RingMin(AP43)),mdoLED2RingCnt(AP43))+mdoLED2RingMin(AP43),"")</f>
        <v>69</v>
      </c>
      <c r="AQ52" s="40" t="str">
        <f>IF(LEN(AQ43)&gt;0,MOD((mdoLED2Qtr($AI52)*mdoLED2RingCnt(AQ43)/4+AQ43-mdoLED2RingMin(AQ43)),mdoLED2RingCnt(AQ43))+mdoLED2RingMin(AQ43),"")</f>
        <v/>
      </c>
      <c r="AX52" t="str">
        <f t="shared" si="52"/>
        <v>const int8_t srnd_81[7] = { -6, 68</v>
      </c>
      <c r="AY52" t="str">
        <f t="shared" ref="AY52:BE52" si="70">IF(LEN(AL52)&gt;0,AX52&amp;", "&amp;AL52,"")</f>
        <v>const int8_t srnd_81[7] = { -6, 68, 67</v>
      </c>
      <c r="AZ52" t="str">
        <f t="shared" si="70"/>
        <v>const int8_t srnd_81[7] = { -6, 68, 67, 80</v>
      </c>
      <c r="BA52" t="str">
        <f t="shared" si="70"/>
        <v>const int8_t srnd_81[7] = { -6, 68, 67, 80, 90</v>
      </c>
      <c r="BB52" t="str">
        <f t="shared" si="70"/>
        <v>const int8_t srnd_81[7] = { -6, 68, 67, 80, 90, 82</v>
      </c>
      <c r="BC52" t="str">
        <f t="shared" si="70"/>
        <v>const int8_t srnd_81[7] = { -6, 68, 67, 80, 90, 82, 69</v>
      </c>
      <c r="BD52" t="str">
        <f t="shared" si="70"/>
        <v/>
      </c>
      <c r="BE52" t="str">
        <f t="shared" si="70"/>
        <v/>
      </c>
      <c r="BF52" t="str">
        <f t="shared" si="15"/>
        <v>const int8_t srnd_81[7] = { -6, 68, 67, 80, 90, 82, 69 };</v>
      </c>
    </row>
    <row r="53" spans="16:58" x14ac:dyDescent="0.25">
      <c r="P53">
        <v>49</v>
      </c>
      <c r="AF53" t="str">
        <f t="shared" si="44"/>
        <v>const int8_t ltr_all[94] = { -93, 0, 1, 2, 3, 4, 5, 6, 7, 8, 9, 10, 11, 12, 13, 14, 15, 16, 17, 18, 19, 20, 21, 22, 23, 24, 25, 26, 27, 28, 29, 30, 31, 32, 33, 34, 35, 36, 37, 38, 39, 40, 41, 42, 43, 44, 45, 46, 47, 48, 49</v>
      </c>
      <c r="AI53" s="44">
        <v>82</v>
      </c>
      <c r="AJ53" s="46">
        <f t="shared" si="13"/>
        <v>-5</v>
      </c>
      <c r="AK53" s="43">
        <f>IF(LEN(AK44)&gt;0,MOD((mdoLED2Qtr($AI53)*mdoLED2RingCnt(AK44)/4+AK44-mdoLED2RingMin(AK44)),mdoLED2RingCnt(AK44))+mdoLED2RingMin(AK44),"")</f>
        <v>81</v>
      </c>
      <c r="AL53" s="43">
        <f>IF(LEN(AL44)&gt;0,MOD((mdoLED2Qtr($AI53)*mdoLED2RingCnt(AL44)/4+AL44-mdoLED2RingMin(AL44)),mdoLED2RingCnt(AL44))+mdoLED2RingMin(AL44),"")</f>
        <v>90</v>
      </c>
      <c r="AM53" s="43">
        <f>IF(LEN(AM44)&gt;0,MOD((mdoLED2Qtr($AI53)*mdoLED2RingCnt(AM44)/4+AM44-mdoLED2RingMin(AM44)),mdoLED2RingCnt(AM44))+mdoLED2RingMin(AM44),"")</f>
        <v>91</v>
      </c>
      <c r="AN53" s="43">
        <f>IF(LEN(AN44)&gt;0,MOD((mdoLED2Qtr($AI53)*mdoLED2RingCnt(AN44)/4+AN44-mdoLED2RingMin(AN44)),mdoLED2RingCnt(AN44))+mdoLED2RingMin(AN44),"")</f>
        <v>83</v>
      </c>
      <c r="AO53" s="43">
        <f>IF(LEN(AO44)&gt;0,MOD((mdoLED2Qtr($AI53)*mdoLED2RingCnt(AO44)/4+AO44-mdoLED2RingMin(AO44)),mdoLED2RingCnt(AO44))+mdoLED2RingMin(AO44),"")</f>
        <v>70</v>
      </c>
      <c r="AP53" s="43" t="str">
        <f>IF(LEN(AP44)&gt;0,MOD((mdoLED2Qtr($AI53)*mdoLED2RingCnt(AP44)/4+AP44-mdoLED2RingMin(AP44)),mdoLED2RingCnt(AP44))+mdoLED2RingMin(AP44),"")</f>
        <v/>
      </c>
      <c r="AQ53" s="43" t="str">
        <f>IF(LEN(AQ44)&gt;0,MOD((mdoLED2Qtr($AI53)*mdoLED2RingCnt(AQ44)/4+AQ44-mdoLED2RingMin(AQ44)),mdoLED2RingCnt(AQ44))+mdoLED2RingMin(AQ44),"")</f>
        <v/>
      </c>
      <c r="AX53" t="str">
        <f t="shared" si="52"/>
        <v>const int8_t srnd_82[6] = { -5, 81</v>
      </c>
      <c r="AY53" t="str">
        <f t="shared" ref="AY53:BE53" si="71">IF(LEN(AL53)&gt;0,AX53&amp;", "&amp;AL53,"")</f>
        <v>const int8_t srnd_82[6] = { -5, 81, 90</v>
      </c>
      <c r="AZ53" t="str">
        <f t="shared" si="71"/>
        <v>const int8_t srnd_82[6] = { -5, 81, 90, 91</v>
      </c>
      <c r="BA53" t="str">
        <f t="shared" si="71"/>
        <v>const int8_t srnd_82[6] = { -5, 81, 90, 91, 83</v>
      </c>
      <c r="BB53" t="str">
        <f t="shared" si="71"/>
        <v>const int8_t srnd_82[6] = { -5, 81, 90, 91, 83, 70</v>
      </c>
      <c r="BC53" t="str">
        <f t="shared" si="71"/>
        <v/>
      </c>
      <c r="BD53" t="str">
        <f t="shared" si="71"/>
        <v/>
      </c>
      <c r="BE53" t="str">
        <f t="shared" si="71"/>
        <v/>
      </c>
      <c r="BF53" t="str">
        <f t="shared" si="15"/>
        <v>const int8_t srnd_82[6] = { -5, 81, 90, 91, 83, 70 };</v>
      </c>
    </row>
    <row r="54" spans="16:58" x14ac:dyDescent="0.25">
      <c r="P54">
        <v>50</v>
      </c>
      <c r="AF54" t="str">
        <f t="shared" si="44"/>
        <v>const int8_t ltr_all[94] = { -93, 0, 1, 2, 3, 4, 5, 6, 7, 8, 9, 10, 11, 12, 13, 14, 15, 16, 17, 18, 19, 20, 21, 22, 23, 24, 25, 26, 27, 28, 29, 30, 31, 32, 33, 34, 35, 36, 37, 38, 39, 40, 41, 42, 43, 44, 45, 46, 47, 48, 49, 50</v>
      </c>
      <c r="AI54" s="45">
        <v>83</v>
      </c>
      <c r="AJ54" s="46">
        <f t="shared" si="13"/>
        <v>-5</v>
      </c>
      <c r="AK54" s="43">
        <f>IF(LEN(AK45)&gt;0,MOD((mdoLED2Qtr($AI54)*mdoLED2RingCnt(AK45)/4+AK45-mdoLED2RingMin(AK45)),mdoLED2RingCnt(AK45))+mdoLED2RingMin(AK45),"")</f>
        <v>82</v>
      </c>
      <c r="AL54" s="43">
        <f>IF(LEN(AL45)&gt;0,MOD((mdoLED2Qtr($AI54)*mdoLED2RingCnt(AL45)/4+AL45-mdoLED2RingMin(AL45)),mdoLED2RingCnt(AL45))+mdoLED2RingMin(AL45),"")</f>
        <v>91</v>
      </c>
      <c r="AM54" s="43">
        <f>IF(LEN(AM45)&gt;0,MOD((mdoLED2Qtr($AI54)*mdoLED2RingCnt(AM45)/4+AM45-mdoLED2RingMin(AM45)),mdoLED2RingCnt(AM45))+mdoLED2RingMin(AM45),"")</f>
        <v>72</v>
      </c>
      <c r="AN54" s="43">
        <f>IF(LEN(AN45)&gt;0,MOD((mdoLED2Qtr($AI54)*mdoLED2RingCnt(AN45)/4+AN45-mdoLED2RingMin(AN45)),mdoLED2RingCnt(AN45))+mdoLED2RingMin(AN45),"")</f>
        <v>71</v>
      </c>
      <c r="AO54" s="43">
        <f>IF(LEN(AO45)&gt;0,MOD((mdoLED2Qtr($AI54)*mdoLED2RingCnt(AO45)/4+AO45-mdoLED2RingMin(AO45)),mdoLED2RingCnt(AO45))+mdoLED2RingMin(AO45),"")</f>
        <v>70</v>
      </c>
      <c r="AP54" s="43" t="str">
        <f>IF(LEN(AP45)&gt;0,MOD((mdoLED2Qtr($AI54)*mdoLED2RingCnt(AP45)/4+AP45-mdoLED2RingMin(AP45)),mdoLED2RingCnt(AP45))+mdoLED2RingMin(AP45),"")</f>
        <v/>
      </c>
      <c r="AQ54" s="43" t="str">
        <f>IF(LEN(AQ45)&gt;0,MOD((mdoLED2Qtr($AI54)*mdoLED2RingCnt(AQ45)/4+AQ45-mdoLED2RingMin(AQ45)),mdoLED2RingCnt(AQ45))+mdoLED2RingMin(AQ45),"")</f>
        <v/>
      </c>
      <c r="AX54" t="str">
        <f t="shared" si="52"/>
        <v>const int8_t srnd_83[6] = { -5, 82</v>
      </c>
      <c r="AY54" t="str">
        <f t="shared" ref="AY54:BE54" si="72">IF(LEN(AL54)&gt;0,AX54&amp;", "&amp;AL54,"")</f>
        <v>const int8_t srnd_83[6] = { -5, 82, 91</v>
      </c>
      <c r="AZ54" t="str">
        <f t="shared" si="72"/>
        <v>const int8_t srnd_83[6] = { -5, 82, 91, 72</v>
      </c>
      <c r="BA54" t="str">
        <f t="shared" si="72"/>
        <v>const int8_t srnd_83[6] = { -5, 82, 91, 72, 71</v>
      </c>
      <c r="BB54" t="str">
        <f t="shared" si="72"/>
        <v>const int8_t srnd_83[6] = { -5, 82, 91, 72, 71, 70</v>
      </c>
      <c r="BC54" t="str">
        <f t="shared" si="72"/>
        <v/>
      </c>
      <c r="BD54" t="str">
        <f t="shared" si="72"/>
        <v/>
      </c>
      <c r="BE54" t="str">
        <f t="shared" si="72"/>
        <v/>
      </c>
      <c r="BF54" s="45" t="str">
        <f t="shared" si="15"/>
        <v>const int8_t srnd_83[6] = { -5, 82, 91, 72, 71, 70 };</v>
      </c>
    </row>
    <row r="55" spans="16:58" x14ac:dyDescent="0.25">
      <c r="P55">
        <v>51</v>
      </c>
      <c r="AF55" t="str">
        <f t="shared" si="44"/>
        <v>const int8_t ltr_all[94] = { -93, 0, 1, 2, 3, 4, 5, 6, 7, 8, 9, 10, 11, 12, 13, 14, 15, 16, 17, 18, 19, 20, 21, 22, 23, 24, 25, 26, 27, 28, 29, 30, 31, 32, 33, 34, 35, 36, 37, 38, 39, 40, 41, 42, 43, 44, 45, 46, 47, 48, 49, 50, 51</v>
      </c>
      <c r="AI55" s="44">
        <v>84</v>
      </c>
      <c r="AJ55" s="46">
        <f t="shared" si="13"/>
        <v>-6</v>
      </c>
      <c r="AK55" s="44">
        <v>72</v>
      </c>
      <c r="AL55" s="44">
        <v>83</v>
      </c>
      <c r="AM55" s="44">
        <v>91</v>
      </c>
      <c r="AN55" s="44">
        <v>92</v>
      </c>
      <c r="AO55" s="44">
        <v>85</v>
      </c>
      <c r="AP55" s="44">
        <v>73</v>
      </c>
      <c r="AQ55" s="44"/>
      <c r="AX55" t="str">
        <f t="shared" si="52"/>
        <v>const int8_t srnd_84[7] = { -6, 72</v>
      </c>
      <c r="AY55" t="str">
        <f t="shared" ref="AY55:BE55" si="73">IF(LEN(AL55)&gt;0,AX55&amp;", "&amp;AL55,"")</f>
        <v>const int8_t srnd_84[7] = { -6, 72, 83</v>
      </c>
      <c r="AZ55" t="str">
        <f t="shared" si="73"/>
        <v>const int8_t srnd_84[7] = { -6, 72, 83, 91</v>
      </c>
      <c r="BA55" t="str">
        <f t="shared" si="73"/>
        <v>const int8_t srnd_84[7] = { -6, 72, 83, 91, 92</v>
      </c>
      <c r="BB55" t="str">
        <f t="shared" si="73"/>
        <v>const int8_t srnd_84[7] = { -6, 72, 83, 91, 92, 85</v>
      </c>
      <c r="BC55" t="str">
        <f t="shared" si="73"/>
        <v>const int8_t srnd_84[7] = { -6, 72, 83, 91, 92, 85, 73</v>
      </c>
      <c r="BD55" t="str">
        <f t="shared" si="73"/>
        <v/>
      </c>
      <c r="BE55" t="str">
        <f t="shared" si="73"/>
        <v/>
      </c>
      <c r="BF55" t="str">
        <f t="shared" si="15"/>
        <v>const int8_t srnd_84[7] = { -6, 72, 83, 91, 92, 85, 73 };</v>
      </c>
    </row>
    <row r="56" spans="16:58" x14ac:dyDescent="0.25">
      <c r="P56">
        <v>52</v>
      </c>
      <c r="AF56" t="str">
        <f t="shared" si="44"/>
        <v>const int8_t ltr_all[94] = { -93, 0, 1, 2, 3, 4, 5, 6, 7, 8, 9, 10, 11, 12, 13, 14, 15, 16, 17, 18, 19, 20, 21, 22, 23, 24, 25, 26, 27, 28, 29, 30, 31, 32, 33, 34, 35, 36, 37, 38, 39, 40, 41, 42, 43, 44, 45, 46, 47, 48, 49, 50, 51, 52</v>
      </c>
      <c r="AI56" s="44">
        <v>85</v>
      </c>
      <c r="AJ56" s="46">
        <f t="shared" si="13"/>
        <v>-5</v>
      </c>
      <c r="AK56">
        <v>73</v>
      </c>
      <c r="AL56">
        <v>84</v>
      </c>
      <c r="AM56">
        <v>92</v>
      </c>
      <c r="AN56">
        <v>86</v>
      </c>
      <c r="AO56">
        <v>74</v>
      </c>
      <c r="AX56" t="str">
        <f t="shared" si="52"/>
        <v>const int8_t srnd_85[6] = { -5, 73</v>
      </c>
      <c r="AY56" t="str">
        <f t="shared" ref="AY56:BE56" si="74">IF(LEN(AL56)&gt;0,AX56&amp;", "&amp;AL56,"")</f>
        <v>const int8_t srnd_85[6] = { -5, 73, 84</v>
      </c>
      <c r="AZ56" t="str">
        <f t="shared" si="74"/>
        <v>const int8_t srnd_85[6] = { -5, 73, 84, 92</v>
      </c>
      <c r="BA56" t="str">
        <f t="shared" si="74"/>
        <v>const int8_t srnd_85[6] = { -5, 73, 84, 92, 86</v>
      </c>
      <c r="BB56" t="str">
        <f t="shared" si="74"/>
        <v>const int8_t srnd_85[6] = { -5, 73, 84, 92, 86, 74</v>
      </c>
      <c r="BC56" t="str">
        <f t="shared" si="74"/>
        <v/>
      </c>
      <c r="BD56" t="str">
        <f t="shared" si="74"/>
        <v/>
      </c>
      <c r="BE56" t="str">
        <f t="shared" si="74"/>
        <v/>
      </c>
      <c r="BF56" t="str">
        <f t="shared" si="15"/>
        <v>const int8_t srnd_85[6] = { -5, 73, 84, 92, 86, 74 };</v>
      </c>
    </row>
    <row r="57" spans="16:58" x14ac:dyDescent="0.25">
      <c r="P57">
        <v>53</v>
      </c>
      <c r="AF57" t="str">
        <f t="shared" si="44"/>
        <v>const int8_t ltr_all[94] = { -93, 0, 1, 2, 3, 4, 5, 6, 7, 8, 9, 10, 11, 12, 13, 14, 15, 16, 17, 18, 19, 20, 21, 22, 23, 24, 25, 26, 27, 28, 29, 30, 31, 32, 33, 34, 35, 36, 37, 38, 39, 40, 41, 42, 43, 44, 45, 46, 47, 48, 49, 50, 51, 52, 53</v>
      </c>
      <c r="AI57" s="44">
        <v>86</v>
      </c>
      <c r="AJ57" s="46">
        <f t="shared" si="13"/>
        <v>-6</v>
      </c>
      <c r="AK57" s="40">
        <f>IF(LEN(AK55)&gt;0,MOD((mdoLED2Qtr($AI57)*mdoLED2RingCnt(AK55)/4+AK55-mdoLED2RingMin(AK55)),mdoLED2RingCnt(AK55))+mdoLED2RingMin(AK55),"")</f>
        <v>75</v>
      </c>
      <c r="AL57" s="40">
        <f>IF(LEN(AL55)&gt;0,MOD((mdoLED2Qtr($AI57)*mdoLED2RingCnt(AL55)/4+AL55-mdoLED2RingMin(AL55)),mdoLED2RingCnt(AL55))+mdoLED2RingMin(AL55),"")</f>
        <v>74</v>
      </c>
      <c r="AM57" s="40">
        <f>IF(LEN(AM55)&gt;0,MOD((mdoLED2Qtr($AI57)*mdoLED2RingCnt(AM55)/4+AM55-mdoLED2RingMin(AM55)),mdoLED2RingCnt(AM55))+mdoLED2RingMin(AM55),"")</f>
        <v>85</v>
      </c>
      <c r="AN57" s="40">
        <f>IF(92=AN55,92,"ERROR")</f>
        <v>92</v>
      </c>
      <c r="AO57" s="40">
        <f>IF(LEN(AO55)&gt;0,MOD((mdoLED2Qtr($AI57)*mdoLED2RingCnt(AO55)/4+AO55-mdoLED2RingMin(AO55)),mdoLED2RingCnt(AO55))+mdoLED2RingMin(AO55),"")</f>
        <v>87</v>
      </c>
      <c r="AP57" s="40">
        <f>IF(LEN(AP55)&gt;0,MOD((mdoLED2Qtr($AI57)*mdoLED2RingCnt(AP55)/4+AP55-mdoLED2RingMin(AP55)),mdoLED2RingCnt(AP55))+mdoLED2RingMin(AP55),"")</f>
        <v>76</v>
      </c>
      <c r="AQ57" s="40" t="str">
        <f>IF(LEN(AQ55)&gt;0,MOD((mdoLED2Qtr($AI57)*mdoLED2RingCnt(AQ55)/4+AQ55-mdoLED2RingMin(AQ55)),mdoLED2RingCnt(AQ55))+mdoLED2RingMin(AQ55),"")</f>
        <v/>
      </c>
      <c r="AX57" t="str">
        <f t="shared" si="52"/>
        <v>const int8_t srnd_86[7] = { -6, 75</v>
      </c>
      <c r="AY57" t="str">
        <f t="shared" ref="AY57:BE57" si="75">IF(LEN(AL57)&gt;0,AX57&amp;", "&amp;AL57,"")</f>
        <v>const int8_t srnd_86[7] = { -6, 75, 74</v>
      </c>
      <c r="AZ57" t="str">
        <f t="shared" si="75"/>
        <v>const int8_t srnd_86[7] = { -6, 75, 74, 85</v>
      </c>
      <c r="BA57" t="str">
        <f t="shared" si="75"/>
        <v>const int8_t srnd_86[7] = { -6, 75, 74, 85, 92</v>
      </c>
      <c r="BB57" t="str">
        <f t="shared" si="75"/>
        <v>const int8_t srnd_86[7] = { -6, 75, 74, 85, 92, 87</v>
      </c>
      <c r="BC57" t="str">
        <f t="shared" si="75"/>
        <v>const int8_t srnd_86[7] = { -6, 75, 74, 85, 92, 87, 76</v>
      </c>
      <c r="BD57" t="str">
        <f t="shared" si="75"/>
        <v/>
      </c>
      <c r="BE57" t="str">
        <f t="shared" si="75"/>
        <v/>
      </c>
      <c r="BF57" t="str">
        <f t="shared" si="15"/>
        <v>const int8_t srnd_86[7] = { -6, 75, 74, 85, 92, 87, 76 };</v>
      </c>
    </row>
    <row r="58" spans="16:58" x14ac:dyDescent="0.25">
      <c r="P58">
        <v>54</v>
      </c>
      <c r="AF58" t="str">
        <f t="shared" si="44"/>
        <v>const int8_t ltr_all[94] = { -93, 0, 1, 2, 3, 4, 5, 6, 7, 8, 9, 10, 11, 12, 13, 14, 15, 16, 17, 18, 19, 20, 21, 22, 23, 24, 25, 26, 27, 28, 29, 30, 31, 32, 33, 34, 35, 36, 37, 38, 39, 40, 41, 42, 43, 44, 45, 46, 47, 48, 49, 50, 51, 52, 53, 54</v>
      </c>
      <c r="AI58" s="44">
        <v>87</v>
      </c>
      <c r="AJ58" s="46">
        <f t="shared" si="13"/>
        <v>-5</v>
      </c>
      <c r="AK58" s="43">
        <f>IF(LEN(AK56)&gt;0,MOD((mdoLED2Qtr($AI58)*mdoLED2RingCnt(AK56)/4+AK56-mdoLED2RingMin(AK56)),mdoLED2RingCnt(AK56))+mdoLED2RingMin(AK56),"")</f>
        <v>76</v>
      </c>
      <c r="AL58" s="43">
        <f>IF(LEN(AL56)&gt;0,MOD((mdoLED2Qtr($AI58)*mdoLED2RingCnt(AL56)/4+AL56-mdoLED2RingMin(AL56)),mdoLED2RingCnt(AL56))+mdoLED2RingMin(AL56),"")</f>
        <v>86</v>
      </c>
      <c r="AM58" s="43">
        <f>IF(92=AM56,92,"ERROR")</f>
        <v>92</v>
      </c>
      <c r="AN58" s="43">
        <f>IF(LEN(AN56)&gt;0,MOD((mdoLED2Qtr($AI58)*mdoLED2RingCnt(AN56)/4+AN56-mdoLED2RingMin(AN56)),mdoLED2RingCnt(AN56))+mdoLED2RingMin(AN56),"")</f>
        <v>88</v>
      </c>
      <c r="AO58" s="43">
        <f>IF(LEN(AO56)&gt;0,MOD((mdoLED2Qtr($AI58)*mdoLED2RingCnt(AO56)/4+AO56-mdoLED2RingMin(AO56)),mdoLED2RingCnt(AO56))+mdoLED2RingMin(AO56),"")</f>
        <v>77</v>
      </c>
      <c r="AP58" s="43" t="str">
        <f>IF(LEN(AP56)&gt;0,MOD((mdoLED2Qtr($AI58)*mdoLED2RingCnt(AP56)/4+AP56-mdoLED2RingMin(AP56)),mdoLED2RingCnt(AP56))+mdoLED2RingMin(AP56),"")</f>
        <v/>
      </c>
      <c r="AQ58" s="43" t="str">
        <f>IF(LEN(AQ56)&gt;0,MOD((mdoLED2Qtr($AI58)*mdoLED2RingCnt(AQ56)/4+AQ56-mdoLED2RingMin(AQ56)),mdoLED2RingCnt(AQ56))+mdoLED2RingMin(AQ56),"")</f>
        <v/>
      </c>
      <c r="AX58" t="str">
        <f t="shared" si="52"/>
        <v>const int8_t srnd_87[6] = { -5, 76</v>
      </c>
      <c r="AY58" t="str">
        <f t="shared" ref="AY58:BE58" si="76">IF(LEN(AL58)&gt;0,AX58&amp;", "&amp;AL58,"")</f>
        <v>const int8_t srnd_87[6] = { -5, 76, 86</v>
      </c>
      <c r="AZ58" t="str">
        <f t="shared" si="76"/>
        <v>const int8_t srnd_87[6] = { -5, 76, 86, 92</v>
      </c>
      <c r="BA58" t="str">
        <f t="shared" si="76"/>
        <v>const int8_t srnd_87[6] = { -5, 76, 86, 92, 88</v>
      </c>
      <c r="BB58" t="str">
        <f t="shared" si="76"/>
        <v>const int8_t srnd_87[6] = { -5, 76, 86, 92, 88, 77</v>
      </c>
      <c r="BC58" t="str">
        <f t="shared" si="76"/>
        <v/>
      </c>
      <c r="BD58" t="str">
        <f t="shared" si="76"/>
        <v/>
      </c>
      <c r="BE58" t="str">
        <f t="shared" si="76"/>
        <v/>
      </c>
      <c r="BF58" t="str">
        <f t="shared" si="15"/>
        <v>const int8_t srnd_87[6] = { -5, 76, 86, 92, 88, 77 };</v>
      </c>
    </row>
    <row r="59" spans="16:58" x14ac:dyDescent="0.25">
      <c r="P59">
        <v>55</v>
      </c>
      <c r="AF59" t="str">
        <f t="shared" si="44"/>
        <v>const int8_t ltr_all[94] = { -93, 0, 1, 2, 3, 4, 5, 6, 7, 8, 9, 10, 11, 12, 13, 14, 15, 16, 17, 18, 19, 20, 21, 22, 23, 24, 25, 26, 27, 28, 29, 30, 31, 32, 33, 34, 35, 36, 37, 38, 39, 40, 41, 42, 43, 44, 45, 46, 47, 48, 49, 50, 51, 52, 53, 54, 55</v>
      </c>
      <c r="AI59" s="44">
        <v>88</v>
      </c>
      <c r="AJ59" s="46">
        <f t="shared" si="13"/>
        <v>-6</v>
      </c>
      <c r="AK59" s="40">
        <f>IF(LEN(AK55)&gt;0,MOD((mdoLED2Qtr($AI59)*mdoLED2RingCnt(AK55)/4+AK55-mdoLED2RingMin(AK55)),mdoLED2RingCnt(AK55))+mdoLED2RingMin(AK55),"")</f>
        <v>78</v>
      </c>
      <c r="AL59" s="40">
        <f>IF(LEN(AL55)&gt;0,MOD((mdoLED2Qtr($AI59)*mdoLED2RingCnt(AL55)/4+AL55-mdoLED2RingMin(AL55)),mdoLED2RingCnt(AL55))+mdoLED2RingMin(AL55),"")</f>
        <v>77</v>
      </c>
      <c r="AM59" s="40">
        <f>IF(LEN(AM55)&gt;0,MOD((mdoLED2Qtr($AI59)*mdoLED2RingCnt(AM55)/4+AM55-mdoLED2RingMin(AM55)),mdoLED2RingCnt(AM55))+mdoLED2RingMin(AM55),"")</f>
        <v>87</v>
      </c>
      <c r="AN59" s="40">
        <f>IF(92=AN55,92,"ERROR")</f>
        <v>92</v>
      </c>
      <c r="AO59" s="40">
        <f>IF(LEN(AO55)&gt;0,MOD((mdoLED2Qtr($AI59)*mdoLED2RingCnt(AO55)/4+AO55-mdoLED2RingMin(AO55)),mdoLED2RingCnt(AO55))+mdoLED2RingMin(AO55),"")</f>
        <v>89</v>
      </c>
      <c r="AP59" s="40">
        <f>IF(LEN(AP55)&gt;0,MOD((mdoLED2Qtr($AI59)*mdoLED2RingCnt(AP55)/4+AP55-mdoLED2RingMin(AP55)),mdoLED2RingCnt(AP55))+mdoLED2RingMin(AP55),"")</f>
        <v>79</v>
      </c>
      <c r="AQ59" s="40" t="str">
        <f>IF(LEN(AQ55)&gt;0,MOD((mdoLED2Qtr($AI59)*mdoLED2RingCnt(AQ55)/4+AQ55-mdoLED2RingMin(AQ55)),mdoLED2RingCnt(AQ55))+mdoLED2RingMin(AQ55),"")</f>
        <v/>
      </c>
      <c r="AX59" t="str">
        <f t="shared" si="52"/>
        <v>const int8_t srnd_88[7] = { -6, 78</v>
      </c>
      <c r="AY59" t="str">
        <f t="shared" ref="AY59:BE59" si="77">IF(LEN(AL59)&gt;0,AX59&amp;", "&amp;AL59,"")</f>
        <v>const int8_t srnd_88[7] = { -6, 78, 77</v>
      </c>
      <c r="AZ59" t="str">
        <f t="shared" si="77"/>
        <v>const int8_t srnd_88[7] = { -6, 78, 77, 87</v>
      </c>
      <c r="BA59" t="str">
        <f t="shared" si="77"/>
        <v>const int8_t srnd_88[7] = { -6, 78, 77, 87, 92</v>
      </c>
      <c r="BB59" t="str">
        <f t="shared" si="77"/>
        <v>const int8_t srnd_88[7] = { -6, 78, 77, 87, 92, 89</v>
      </c>
      <c r="BC59" t="str">
        <f t="shared" si="77"/>
        <v>const int8_t srnd_88[7] = { -6, 78, 77, 87, 92, 89, 79</v>
      </c>
      <c r="BD59" t="str">
        <f t="shared" si="77"/>
        <v/>
      </c>
      <c r="BE59" t="str">
        <f t="shared" si="77"/>
        <v/>
      </c>
      <c r="BF59" t="str">
        <f t="shared" si="15"/>
        <v>const int8_t srnd_88[7] = { -6, 78, 77, 87, 92, 89, 79 };</v>
      </c>
    </row>
    <row r="60" spans="16:58" x14ac:dyDescent="0.25">
      <c r="P60">
        <v>56</v>
      </c>
      <c r="AF60" t="str">
        <f t="shared" si="44"/>
        <v>const int8_t ltr_all[94] = { -93, 0, 1, 2, 3, 4, 5, 6, 7, 8, 9, 10, 11, 12, 13, 14, 15, 16, 17, 18, 19, 20, 21, 22, 23, 24, 25, 26, 27, 28, 29, 30, 31, 32, 33, 34, 35, 36, 37, 38, 39, 40, 41, 42, 43, 44, 45, 46, 47, 48, 49, 50, 51, 52, 53, 54, 55, 56</v>
      </c>
      <c r="AI60" s="44">
        <v>89</v>
      </c>
      <c r="AJ60" s="46">
        <f t="shared" si="13"/>
        <v>-5</v>
      </c>
      <c r="AK60" s="43">
        <f>IF(LEN(AK56)&gt;0,MOD((mdoLED2Qtr($AI60)*mdoLED2RingCnt(AK56)/4+AK56-mdoLED2RingMin(AK56)),mdoLED2RingCnt(AK56))+mdoLED2RingMin(AK56),"")</f>
        <v>79</v>
      </c>
      <c r="AL60" s="43">
        <f>IF(LEN(AL56)&gt;0,MOD((mdoLED2Qtr($AI60)*mdoLED2RingCnt(AL56)/4+AL56-mdoLED2RingMin(AL56)),mdoLED2RingCnt(AL56))+mdoLED2RingMin(AL56),"")</f>
        <v>88</v>
      </c>
      <c r="AM60" s="43">
        <f>IF(92=AM56,92,"ERROR")</f>
        <v>92</v>
      </c>
      <c r="AN60" s="43">
        <f>IF(LEN(AN56)&gt;0,MOD((mdoLED2Qtr($AI60)*mdoLED2RingCnt(AN56)/4+AN56-mdoLED2RingMin(AN56)),mdoLED2RingCnt(AN56))+mdoLED2RingMin(AN56),"")</f>
        <v>90</v>
      </c>
      <c r="AO60" s="43">
        <f>IF(LEN(AO56)&gt;0,MOD((mdoLED2Qtr($AI60)*mdoLED2RingCnt(AO56)/4+AO56-mdoLED2RingMin(AO56)),mdoLED2RingCnt(AO56))+mdoLED2RingMin(AO56),"")</f>
        <v>80</v>
      </c>
      <c r="AP60" s="43" t="str">
        <f>IF(LEN(AP56)&gt;0,MOD((mdoLED2Qtr($AI60)*mdoLED2RingCnt(AP56)/4+AP56-mdoLED2RingMin(AP56)),mdoLED2RingCnt(AP56))+mdoLED2RingMin(AP56),"")</f>
        <v/>
      </c>
      <c r="AQ60" s="43" t="str">
        <f>IF(LEN(AQ56)&gt;0,MOD((mdoLED2Qtr($AI60)*mdoLED2RingCnt(AQ56)/4+AQ56-mdoLED2RingMin(AQ56)),mdoLED2RingCnt(AQ56))+mdoLED2RingMin(AQ56),"")</f>
        <v/>
      </c>
      <c r="AX60" t="str">
        <f t="shared" si="52"/>
        <v>const int8_t srnd_89[6] = { -5, 79</v>
      </c>
      <c r="AY60" t="str">
        <f t="shared" ref="AY60:BE60" si="78">IF(LEN(AL60)&gt;0,AX60&amp;", "&amp;AL60,"")</f>
        <v>const int8_t srnd_89[6] = { -5, 79, 88</v>
      </c>
      <c r="AZ60" t="str">
        <f t="shared" si="78"/>
        <v>const int8_t srnd_89[6] = { -5, 79, 88, 92</v>
      </c>
      <c r="BA60" t="str">
        <f t="shared" si="78"/>
        <v>const int8_t srnd_89[6] = { -5, 79, 88, 92, 90</v>
      </c>
      <c r="BB60" t="str">
        <f t="shared" si="78"/>
        <v>const int8_t srnd_89[6] = { -5, 79, 88, 92, 90, 80</v>
      </c>
      <c r="BC60" t="str">
        <f t="shared" si="78"/>
        <v/>
      </c>
      <c r="BD60" t="str">
        <f t="shared" si="78"/>
        <v/>
      </c>
      <c r="BE60" t="str">
        <f t="shared" si="78"/>
        <v/>
      </c>
      <c r="BF60" t="str">
        <f t="shared" si="15"/>
        <v>const int8_t srnd_89[6] = { -5, 79, 88, 92, 90, 80 };</v>
      </c>
    </row>
    <row r="61" spans="16:58" x14ac:dyDescent="0.25">
      <c r="P61">
        <v>57</v>
      </c>
      <c r="AF61" t="str">
        <f t="shared" si="44"/>
        <v>const int8_t ltr_all[94] = { -93, 0, 1, 2, 3, 4, 5, 6, 7, 8, 9, 10, 11, 12, 13, 14, 15, 16, 17, 18, 19, 20, 21, 22, 23, 24, 25, 26, 27, 28, 29, 30, 31, 32, 33, 34, 35, 36, 37, 38, 39, 40, 41, 42, 43, 44, 45, 46, 47, 48, 49, 50, 51, 52, 53, 54, 55, 56, 57</v>
      </c>
      <c r="AI61" s="44">
        <v>90</v>
      </c>
      <c r="AJ61" s="46">
        <f t="shared" si="13"/>
        <v>-6</v>
      </c>
      <c r="AK61" s="40">
        <f>IF(LEN(AK55)&gt;0,MOD((mdoLED2Qtr($AI61)*mdoLED2RingCnt(AK55)/4+AK55-mdoLED2RingMin(AK55)),mdoLED2RingCnt(AK55))+mdoLED2RingMin(AK55),"")</f>
        <v>81</v>
      </c>
      <c r="AL61" s="40">
        <f>IF(LEN(AL55)&gt;0,MOD((mdoLED2Qtr($AI61)*mdoLED2RingCnt(AL55)/4+AL55-mdoLED2RingMin(AL55)),mdoLED2RingCnt(AL55))+mdoLED2RingMin(AL55),"")</f>
        <v>80</v>
      </c>
      <c r="AM61" s="40">
        <f>IF(LEN(AM55)&gt;0,MOD((mdoLED2Qtr($AI61)*mdoLED2RingCnt(AM55)/4+AM55-mdoLED2RingMin(AM55)),mdoLED2RingCnt(AM55))+mdoLED2RingMin(AM55),"")</f>
        <v>89</v>
      </c>
      <c r="AN61" s="40">
        <f>IF(92=AN55,92,"ERROR")</f>
        <v>92</v>
      </c>
      <c r="AO61" s="40">
        <f>IF(LEN(AO55)&gt;0,MOD((mdoLED2Qtr($AI61)*mdoLED2RingCnt(AO55)/4+AO55-mdoLED2RingMin(AO55)),mdoLED2RingCnt(AO55))+mdoLED2RingMin(AO55),"")</f>
        <v>91</v>
      </c>
      <c r="AP61" s="40">
        <f>IF(LEN(AP55)&gt;0,MOD((mdoLED2Qtr($AI61)*mdoLED2RingCnt(AP55)/4+AP55-mdoLED2RingMin(AP55)),mdoLED2RingCnt(AP55))+mdoLED2RingMin(AP55),"")</f>
        <v>82</v>
      </c>
      <c r="AQ61" s="40" t="str">
        <f>IF(LEN(AQ55)&gt;0,MOD((mdoLED2Qtr($AI61)*mdoLED2RingCnt(AQ55)/4+AQ55-mdoLED2RingMin(AQ55)),mdoLED2RingCnt(AQ55))+mdoLED2RingMin(AQ55),"")</f>
        <v/>
      </c>
      <c r="AX61" t="str">
        <f t="shared" si="52"/>
        <v>const int8_t srnd_90[7] = { -6, 81</v>
      </c>
      <c r="AY61" t="str">
        <f t="shared" ref="AY61:BE61" si="79">IF(LEN(AL61)&gt;0,AX61&amp;", "&amp;AL61,"")</f>
        <v>const int8_t srnd_90[7] = { -6, 81, 80</v>
      </c>
      <c r="AZ61" t="str">
        <f t="shared" si="79"/>
        <v>const int8_t srnd_90[7] = { -6, 81, 80, 89</v>
      </c>
      <c r="BA61" t="str">
        <f t="shared" si="79"/>
        <v>const int8_t srnd_90[7] = { -6, 81, 80, 89, 92</v>
      </c>
      <c r="BB61" t="str">
        <f t="shared" si="79"/>
        <v>const int8_t srnd_90[7] = { -6, 81, 80, 89, 92, 91</v>
      </c>
      <c r="BC61" t="str">
        <f t="shared" si="79"/>
        <v>const int8_t srnd_90[7] = { -6, 81, 80, 89, 92, 91, 82</v>
      </c>
      <c r="BD61" t="str">
        <f t="shared" si="79"/>
        <v/>
      </c>
      <c r="BE61" t="str">
        <f t="shared" si="79"/>
        <v/>
      </c>
      <c r="BF61" t="str">
        <f t="shared" si="15"/>
        <v>const int8_t srnd_90[7] = { -6, 81, 80, 89, 92, 91, 82 };</v>
      </c>
    </row>
    <row r="62" spans="16:58" x14ac:dyDescent="0.25">
      <c r="P62">
        <v>58</v>
      </c>
      <c r="AF62" t="str">
        <f t="shared" si="44"/>
        <v>const int8_t ltr_all[94] = { -93, 0, 1, 2, 3, 4, 5, 6, 7, 8, 9, 10, 11, 12, 13, 14, 15, 16, 17, 18, 19, 20, 21, 22, 23, 24, 25, 26, 27, 28, 29, 30, 31, 32, 33, 34, 35, 36, 37, 38, 39, 40, 41, 42, 43, 44, 45, 46, 47, 48, 49, 50, 51, 52, 53, 54, 55, 56, 57, 58</v>
      </c>
      <c r="AI62" s="44">
        <v>91</v>
      </c>
      <c r="AJ62" s="46">
        <f t="shared" si="13"/>
        <v>-5</v>
      </c>
      <c r="AK62" s="43">
        <f>IF(LEN(AK56)&gt;0,MOD((mdoLED2Qtr($AI62)*mdoLED2RingCnt(AK56)/4+AK56-mdoLED2RingMin(AK56)),mdoLED2RingCnt(AK56))+mdoLED2RingMin(AK56),"")</f>
        <v>82</v>
      </c>
      <c r="AL62" s="43">
        <f>IF(LEN(AL56)&gt;0,MOD((mdoLED2Qtr($AI62)*mdoLED2RingCnt(AL56)/4+AL56-mdoLED2RingMin(AL56)),mdoLED2RingCnt(AL56))+mdoLED2RingMin(AL56),"")</f>
        <v>90</v>
      </c>
      <c r="AM62" s="43">
        <f>IF(92=AM56,92,"ERROR")</f>
        <v>92</v>
      </c>
      <c r="AN62" s="43">
        <f>IF(LEN(AN56)&gt;0,MOD((mdoLED2Qtr($AI62)*mdoLED2RingCnt(AN56)/4+AN56-mdoLED2RingMin(AN56)),mdoLED2RingCnt(AN56))+mdoLED2RingMin(AN56),"")</f>
        <v>84</v>
      </c>
      <c r="AO62" s="43">
        <f>IF(LEN(AO56)&gt;0,MOD((mdoLED2Qtr($AI62)*mdoLED2RingCnt(AO56)/4+AO56-mdoLED2RingMin(AO56)),mdoLED2RingCnt(AO56))+mdoLED2RingMin(AO56),"")</f>
        <v>83</v>
      </c>
      <c r="AP62" s="43" t="str">
        <f>IF(LEN(AP56)&gt;0,MOD((mdoLED2Qtr($AI62)*mdoLED2RingCnt(AP56)/4+AP56-mdoLED2RingMin(AP56)),mdoLED2RingCnt(AP56))+mdoLED2RingMin(AP56),"")</f>
        <v/>
      </c>
      <c r="AQ62" s="43" t="str">
        <f>IF(LEN(AQ56)&gt;0,MOD((mdoLED2Qtr($AI62)*mdoLED2RingCnt(AQ56)/4+AQ56-mdoLED2RingMin(AQ56)),mdoLED2RingCnt(AQ56))+mdoLED2RingMin(AQ56),"")</f>
        <v/>
      </c>
      <c r="AX62" t="str">
        <f t="shared" si="52"/>
        <v>const int8_t srnd_91[6] = { -5, 82</v>
      </c>
      <c r="AY62" t="str">
        <f t="shared" ref="AY62:BE62" si="80">IF(LEN(AL62)&gt;0,AX62&amp;", "&amp;AL62,"")</f>
        <v>const int8_t srnd_91[6] = { -5, 82, 90</v>
      </c>
      <c r="AZ62" t="str">
        <f t="shared" si="80"/>
        <v>const int8_t srnd_91[6] = { -5, 82, 90, 92</v>
      </c>
      <c r="BA62" t="str">
        <f t="shared" si="80"/>
        <v>const int8_t srnd_91[6] = { -5, 82, 90, 92, 84</v>
      </c>
      <c r="BB62" t="str">
        <f t="shared" si="80"/>
        <v>const int8_t srnd_91[6] = { -5, 82, 90, 92, 84, 83</v>
      </c>
      <c r="BC62" t="str">
        <f t="shared" si="80"/>
        <v/>
      </c>
      <c r="BD62" t="str">
        <f t="shared" si="80"/>
        <v/>
      </c>
      <c r="BE62" t="str">
        <f t="shared" si="80"/>
        <v/>
      </c>
      <c r="BF62" t="str">
        <f t="shared" si="15"/>
        <v>const int8_t srnd_91[6] = { -5, 82, 90, 92, 84, 83 };</v>
      </c>
    </row>
    <row r="63" spans="16:58" x14ac:dyDescent="0.25">
      <c r="P63">
        <v>59</v>
      </c>
      <c r="AF63" t="str">
        <f t="shared" si="44"/>
        <v>const int8_t ltr_all[94] = { -93, 0, 1, 2, 3, 4, 5, 6, 7, 8, 9, 10, 11, 12, 13, 14, 15, 16, 17, 18, 19, 20, 21, 22, 23, 24, 25, 26, 27, 28, 29, 30, 31, 32, 33, 34, 35, 36, 37, 38, 39, 40, 41, 42, 43, 44, 45, 46, 47, 48, 49, 50, 51, 52, 53, 54, 55, 56, 57, 58, 59</v>
      </c>
      <c r="AI63" s="44">
        <v>92</v>
      </c>
      <c r="AJ63" s="46">
        <f t="shared" si="13"/>
        <v>-8</v>
      </c>
      <c r="AK63" s="44">
        <v>84</v>
      </c>
      <c r="AL63" s="44">
        <v>91</v>
      </c>
      <c r="AM63" s="44">
        <v>90</v>
      </c>
      <c r="AN63" s="44">
        <v>89</v>
      </c>
      <c r="AO63" s="44">
        <v>88</v>
      </c>
      <c r="AP63" s="44">
        <v>87</v>
      </c>
      <c r="AQ63" s="44">
        <v>86</v>
      </c>
      <c r="AR63" s="44">
        <v>85</v>
      </c>
      <c r="AX63" t="str">
        <f t="shared" si="52"/>
        <v>const int8_t srnd_92[9] = { -8, 84</v>
      </c>
      <c r="AY63" t="str">
        <f t="shared" ref="AY63:BE63" si="81">IF(LEN(AL63)&gt;0,AX63&amp;", "&amp;AL63,"")</f>
        <v>const int8_t srnd_92[9] = { -8, 84, 91</v>
      </c>
      <c r="AZ63" t="str">
        <f t="shared" si="81"/>
        <v>const int8_t srnd_92[9] = { -8, 84, 91, 90</v>
      </c>
      <c r="BA63" t="str">
        <f t="shared" si="81"/>
        <v>const int8_t srnd_92[9] = { -8, 84, 91, 90, 89</v>
      </c>
      <c r="BB63" t="str">
        <f t="shared" si="81"/>
        <v>const int8_t srnd_92[9] = { -8, 84, 91, 90, 89, 88</v>
      </c>
      <c r="BC63" t="str">
        <f t="shared" si="81"/>
        <v>const int8_t srnd_92[9] = { -8, 84, 91, 90, 89, 88, 87</v>
      </c>
      <c r="BD63" t="str">
        <f t="shared" si="81"/>
        <v>const int8_t srnd_92[9] = { -8, 84, 91, 90, 89, 88, 87, 86</v>
      </c>
      <c r="BE63" t="str">
        <f t="shared" si="81"/>
        <v>const int8_t srnd_92[9] = { -8, 84, 91, 90, 89, 88, 87, 86, 85</v>
      </c>
      <c r="BF63" t="str">
        <f>BE63&amp;" };"</f>
        <v>const int8_t srnd_92[9] = { -8, 84, 91, 90, 89, 88, 87, 86, 85 };</v>
      </c>
    </row>
    <row r="64" spans="16:58" x14ac:dyDescent="0.25">
      <c r="P64">
        <v>60</v>
      </c>
      <c r="AF64" t="str">
        <f t="shared" si="44"/>
        <v>const int8_t ltr_all[94] = { -93, 0, 1, 2, 3, 4, 5, 6, 7, 8, 9, 10, 11, 12, 13, 14, 15, 16, 17, 18, 19, 20, 21, 22, 23, 24, 25, 26, 27, 28, 29, 30, 31, 32, 33, 34, 35, 36, 37, 38, 39, 40, 41, 42, 43, 44, 45, 46, 47, 48, 49, 50, 51, 52, 53, 54, 55, 56, 57, 58, 59, 60</v>
      </c>
    </row>
    <row r="65" spans="16:58" x14ac:dyDescent="0.25">
      <c r="P65">
        <v>61</v>
      </c>
      <c r="AF65" t="str">
        <f t="shared" si="44"/>
        <v>const int8_t ltr_all[94] = { -93, 0, 1, 2, 3, 4, 5, 6, 7, 8, 9, 10, 11, 12, 13, 14, 15, 16, 17, 18, 19, 20, 21, 22, 23, 24, 25, 26, 27, 28, 29, 30, 31, 32, 33, 34, 35, 36, 37, 38, 39, 40, 41, 42, 43, 44, 45, 46, 47, 48, 49, 50, 51, 52, 53, 54, 55, 56, 57, 58, 59, 60, 61</v>
      </c>
    </row>
    <row r="66" spans="16:58" x14ac:dyDescent="0.25">
      <c r="P66">
        <v>62</v>
      </c>
      <c r="AF66" t="str">
        <f t="shared" si="44"/>
        <v>const int8_t ltr_all[94] = { -93, 0, 1, 2, 3, 4, 5, 6, 7, 8, 9, 10, 11, 12, 13, 14, 15, 16, 17, 18, 19, 20, 21, 22, 23, 24, 25, 26, 27, 28, 29, 30, 31, 32, 33, 34, 35, 36, 37, 38, 39, 40, 41, 42, 43, 44, 45, 46, 47, 48, 49, 50, 51, 52, 53, 54, 55, 56, 57, 58, 59, 60, 61, 62</v>
      </c>
      <c r="AI66" s="44">
        <v>0</v>
      </c>
      <c r="AJ66" s="46">
        <f t="shared" ref="AJ66:AJ97" si="82">-COUNT(AK66:AW66)</f>
        <v>-5</v>
      </c>
      <c r="AK66" s="44">
        <v>31</v>
      </c>
      <c r="AL66" s="44">
        <v>55</v>
      </c>
      <c r="AM66" s="44">
        <v>32</v>
      </c>
      <c r="AN66" s="44">
        <v>33</v>
      </c>
      <c r="AO66" s="44">
        <v>1</v>
      </c>
      <c r="AP66" s="44"/>
      <c r="AQ66" s="44"/>
      <c r="AR66" s="44"/>
      <c r="AX66" t="str">
        <f>"const int8_t srnd_"&amp;AI66&amp;"["&amp;1-AJ66&amp;"] = { "&amp;AJ66&amp;", "&amp;AK66</f>
        <v>const int8_t srnd_0[6] = { -5, 31</v>
      </c>
      <c r="AY66" t="str">
        <f t="shared" ref="AY66" si="83">IF(LEN(AL66)&gt;0,AX66&amp;", "&amp;AL66,"")</f>
        <v>const int8_t srnd_0[6] = { -5, 31, 55</v>
      </c>
      <c r="AZ66" t="str">
        <f t="shared" ref="AZ66:AZ67" si="84">IF(LEN(AM66)&gt;0,AY66&amp;", "&amp;AM66,"")</f>
        <v>const int8_t srnd_0[6] = { -5, 31, 55, 32</v>
      </c>
      <c r="BA66" t="str">
        <f t="shared" ref="AZ66:BB81" si="85">IF(LEN(AN66)&gt;0,AZ66&amp;", "&amp;AN66,"")</f>
        <v>const int8_t srnd_0[6] = { -5, 31, 55, 32, 33</v>
      </c>
      <c r="BB66" t="str">
        <f t="shared" ref="BB66" si="86">IF(LEN(AO66)&gt;0,BA66&amp;", "&amp;AO66,"")</f>
        <v>const int8_t srnd_0[6] = { -5, 31, 55, 32, 33, 1</v>
      </c>
      <c r="BF66" t="str">
        <f>IF(LEN(BB66)&gt;0,BB66,BA66)&amp;" };"</f>
        <v>const int8_t srnd_0[6] = { -5, 31, 55, 32, 33, 1 };</v>
      </c>
    </row>
    <row r="67" spans="16:58" x14ac:dyDescent="0.25">
      <c r="P67">
        <v>63</v>
      </c>
      <c r="AF67" t="str">
        <f t="shared" si="44"/>
        <v>const int8_t ltr_all[94] = { -93, 0, 1, 2, 3, 4, 5, 6, 7, 8, 9, 10, 11, 12, 13, 14, 15, 16, 17, 18, 19, 20, 21, 22, 23, 24, 25, 26, 27, 28, 29, 30, 31, 32, 33, 34, 35, 36, 37, 38, 39, 40, 41, 42, 43, 44, 45, 46, 47, 48, 49, 50, 51, 52, 53, 54, 55, 56, 57, 58, 59, 60, 61, 62, 63</v>
      </c>
      <c r="AI67" s="44">
        <v>1</v>
      </c>
      <c r="AJ67" s="46">
        <f t="shared" si="82"/>
        <v>-4</v>
      </c>
      <c r="AK67">
        <v>0</v>
      </c>
      <c r="AL67">
        <v>32</v>
      </c>
      <c r="AM67">
        <v>33</v>
      </c>
      <c r="AN67">
        <v>2</v>
      </c>
      <c r="AX67" t="str">
        <f t="shared" ref="AX67:AX97" si="87">"const int8_t srnd_"&amp;AI67&amp;"["&amp;1-AJ67&amp;"] = { "&amp;AJ67&amp;", "&amp;AK67</f>
        <v>const int8_t srnd_1[5] = { -4, 0</v>
      </c>
      <c r="AY67" t="str">
        <f t="shared" ref="AY67:AZ97" si="88">IF(LEN(AL67)&gt;0,AX67&amp;", "&amp;AL67,"")</f>
        <v>const int8_t srnd_1[5] = { -4, 0, 32</v>
      </c>
      <c r="AZ67" t="str">
        <f t="shared" si="84"/>
        <v>const int8_t srnd_1[5] = { -4, 0, 32, 33</v>
      </c>
      <c r="BA67" t="str">
        <f t="shared" si="85"/>
        <v>const int8_t srnd_1[5] = { -4, 0, 32, 33, 2</v>
      </c>
      <c r="BF67" t="str">
        <f t="shared" ref="BF67:BF97" si="89">IF(LEN(BB67)&gt;0,BB67,BA67)&amp;" };"</f>
        <v>const int8_t srnd_1[5] = { -4, 0, 32, 33, 2 };</v>
      </c>
    </row>
    <row r="68" spans="16:58" x14ac:dyDescent="0.25">
      <c r="P68">
        <v>64</v>
      </c>
      <c r="AF68" t="str">
        <f t="shared" si="44"/>
        <v>const int8_t ltr_all[94] = { -93, 0, 1, 2, 3, 4, 5, 6, 7, 8, 9, 10, 11, 12, 13, 14, 15, 16, 17, 18, 19, 20, 21, 22, 23, 24, 25, 26, 27, 28, 29, 30, 31, 32, 33, 34, 35, 36, 37, 38, 39, 40, 41, 42, 43, 44, 45, 46, 47, 48, 49, 50, 51, 52, 53, 54, 55, 56, 57, 58, 59, 60, 61, 62, 63, 64</v>
      </c>
      <c r="AI68" s="44">
        <v>2</v>
      </c>
      <c r="AJ68" s="46">
        <f t="shared" si="82"/>
        <v>-4</v>
      </c>
      <c r="AK68">
        <v>1</v>
      </c>
      <c r="AL68">
        <v>33</v>
      </c>
      <c r="AM68">
        <v>34</v>
      </c>
      <c r="AN68">
        <v>3</v>
      </c>
      <c r="AX68" t="str">
        <f t="shared" si="87"/>
        <v>const int8_t srnd_2[5] = { -4, 1</v>
      </c>
      <c r="AY68" t="str">
        <f t="shared" si="88"/>
        <v>const int8_t srnd_2[5] = { -4, 1, 33</v>
      </c>
      <c r="AZ68" t="str">
        <f t="shared" si="85"/>
        <v>const int8_t srnd_2[5] = { -4, 1, 33, 34</v>
      </c>
      <c r="BA68" t="str">
        <f t="shared" si="85"/>
        <v>const int8_t srnd_2[5] = { -4, 1, 33, 34, 3</v>
      </c>
      <c r="BF68" t="str">
        <f t="shared" si="89"/>
        <v>const int8_t srnd_2[5] = { -4, 1, 33, 34, 3 };</v>
      </c>
    </row>
    <row r="69" spans="16:58" x14ac:dyDescent="0.25">
      <c r="P69">
        <v>65</v>
      </c>
      <c r="AF69" t="str">
        <f t="shared" si="44"/>
        <v>const int8_t ltr_all[94] = { -93, 0, 1, 2, 3, 4, 5, 6, 7, 8, 9, 10, 11, 12, 13, 14, 15, 16, 17, 18, 19, 20, 21, 22, 23, 24, 25, 26, 27, 28, 29, 30, 31, 32, 33, 34, 35, 36, 37, 38, 39, 40, 41, 42, 43, 44, 45, 46, 47, 48, 49, 50, 51, 52, 53, 54, 55, 56, 57, 58, 59, 60, 61, 62, 63, 64, 65</v>
      </c>
      <c r="AI69" s="44">
        <v>3</v>
      </c>
      <c r="AJ69" s="46">
        <f t="shared" si="82"/>
        <v>-4</v>
      </c>
      <c r="AK69">
        <v>2</v>
      </c>
      <c r="AL69">
        <v>34</v>
      </c>
      <c r="AM69">
        <v>35</v>
      </c>
      <c r="AN69">
        <v>4</v>
      </c>
      <c r="AX69" t="str">
        <f t="shared" si="87"/>
        <v>const int8_t srnd_3[5] = { -4, 2</v>
      </c>
      <c r="AY69" t="str">
        <f t="shared" si="88"/>
        <v>const int8_t srnd_3[5] = { -4, 2, 34</v>
      </c>
      <c r="AZ69" t="str">
        <f t="shared" si="85"/>
        <v>const int8_t srnd_3[5] = { -4, 2, 34, 35</v>
      </c>
      <c r="BA69" t="str">
        <f t="shared" si="85"/>
        <v>const int8_t srnd_3[5] = { -4, 2, 34, 35, 4</v>
      </c>
      <c r="BF69" t="str">
        <f t="shared" si="89"/>
        <v>const int8_t srnd_3[5] = { -4, 2, 34, 35, 4 };</v>
      </c>
    </row>
    <row r="70" spans="16:58" x14ac:dyDescent="0.25">
      <c r="P70">
        <v>66</v>
      </c>
      <c r="AF70" t="str">
        <f t="shared" si="44"/>
        <v>const int8_t ltr_all[94] = { -93, 0, 1, 2, 3, 4, 5, 6, 7, 8, 9, 10, 11, 12, 13, 14, 15, 16, 17, 18, 19, 20, 21, 22, 23, 24, 25, 26, 27, 28, 29, 30, 31, 32, 33, 34, 35, 36, 37, 38, 39, 40, 41, 42, 43, 44, 45, 46, 47, 48, 49, 50, 51, 52, 53, 54, 55, 56, 57, 58, 59, 60, 61, 62, 63, 64, 65, 66</v>
      </c>
      <c r="AI70" s="44">
        <v>4</v>
      </c>
      <c r="AJ70" s="46">
        <f t="shared" si="82"/>
        <v>-5</v>
      </c>
      <c r="AK70">
        <v>3</v>
      </c>
      <c r="AL70">
        <v>34</v>
      </c>
      <c r="AM70">
        <v>35</v>
      </c>
      <c r="AN70">
        <v>36</v>
      </c>
      <c r="AO70">
        <v>5</v>
      </c>
      <c r="AX70" t="str">
        <f t="shared" si="87"/>
        <v>const int8_t srnd_4[6] = { -5, 3</v>
      </c>
      <c r="AY70" t="str">
        <f t="shared" si="88"/>
        <v>const int8_t srnd_4[6] = { -5, 3, 34</v>
      </c>
      <c r="AZ70" t="str">
        <f t="shared" si="85"/>
        <v>const int8_t srnd_4[6] = { -5, 3, 34, 35</v>
      </c>
      <c r="BA70" t="str">
        <f t="shared" si="85"/>
        <v>const int8_t srnd_4[6] = { -5, 3, 34, 35, 36</v>
      </c>
      <c r="BF70" t="str">
        <f t="shared" si="89"/>
        <v>const int8_t srnd_4[6] = { -5, 3, 34, 35, 36 };</v>
      </c>
    </row>
    <row r="71" spans="16:58" x14ac:dyDescent="0.25">
      <c r="P71">
        <v>67</v>
      </c>
      <c r="AF71" t="str">
        <f t="shared" si="44"/>
        <v>const int8_t ltr_all[94] = { -93, 0, 1, 2, 3, 4, 5, 6, 7, 8, 9, 10, 11, 12, 13, 14, 15, 16, 17, 18, 19, 20, 21, 22, 23, 24, 25, 26, 27, 28, 29, 30, 31, 32, 33, 34, 35, 36, 37, 38, 39, 40, 41, 42, 43, 44, 45, 46, 47, 48, 49, 50, 51, 52, 53, 54, 55, 56, 57, 58, 59, 60, 61, 62, 63, 64, 65, 66, 67</v>
      </c>
      <c r="AI71" s="44">
        <v>5</v>
      </c>
      <c r="AJ71" s="46">
        <f t="shared" si="82"/>
        <v>-4</v>
      </c>
      <c r="AK71">
        <v>4</v>
      </c>
      <c r="AL71">
        <v>35</v>
      </c>
      <c r="AM71">
        <v>36</v>
      </c>
      <c r="AN71">
        <v>6</v>
      </c>
      <c r="AX71" t="str">
        <f t="shared" si="87"/>
        <v>const int8_t srnd_5[5] = { -4, 4</v>
      </c>
      <c r="AY71" t="str">
        <f t="shared" si="88"/>
        <v>const int8_t srnd_5[5] = { -4, 4, 35</v>
      </c>
      <c r="AZ71" t="str">
        <f t="shared" si="85"/>
        <v>const int8_t srnd_5[5] = { -4, 4, 35, 36</v>
      </c>
      <c r="BA71" t="str">
        <f t="shared" si="85"/>
        <v>const int8_t srnd_5[5] = { -4, 4, 35, 36, 6</v>
      </c>
      <c r="BF71" t="str">
        <f t="shared" si="89"/>
        <v>const int8_t srnd_5[5] = { -4, 4, 35, 36, 6 };</v>
      </c>
    </row>
    <row r="72" spans="16:58" x14ac:dyDescent="0.25">
      <c r="P72">
        <v>68</v>
      </c>
      <c r="AF72" t="str">
        <f t="shared" si="44"/>
        <v>const int8_t ltr_all[94] = { -93, 0, 1, 2, 3, 4, 5, 6, 7, 8, 9, 10, 11, 12, 13, 14, 15, 16, 17, 18, 19, 20, 21, 22, 23, 24, 25, 26, 27, 28, 29, 30, 31, 32, 33, 34, 35, 36, 37, 38, 39, 40, 41, 42, 43, 44, 45, 46, 47, 48, 49, 50, 51, 52, 53, 54, 55, 56, 57, 58, 59, 60, 61, 62, 63, 64, 65, 66, 67, 68</v>
      </c>
      <c r="AI72" s="44">
        <v>6</v>
      </c>
      <c r="AJ72" s="46">
        <f t="shared" si="82"/>
        <v>-4</v>
      </c>
      <c r="AK72">
        <v>5</v>
      </c>
      <c r="AL72">
        <v>36</v>
      </c>
      <c r="AM72">
        <v>37</v>
      </c>
      <c r="AN72">
        <v>7</v>
      </c>
      <c r="AX72" t="str">
        <f t="shared" si="87"/>
        <v>const int8_t srnd_6[5] = { -4, 5</v>
      </c>
      <c r="AY72" t="str">
        <f t="shared" si="88"/>
        <v>const int8_t srnd_6[5] = { -4, 5, 36</v>
      </c>
      <c r="AZ72" t="str">
        <f t="shared" si="85"/>
        <v>const int8_t srnd_6[5] = { -4, 5, 36, 37</v>
      </c>
      <c r="BA72" t="str">
        <f t="shared" si="85"/>
        <v>const int8_t srnd_6[5] = { -4, 5, 36, 37, 7</v>
      </c>
      <c r="BF72" t="str">
        <f t="shared" si="89"/>
        <v>const int8_t srnd_6[5] = { -4, 5, 36, 37, 7 };</v>
      </c>
    </row>
    <row r="73" spans="16:58" x14ac:dyDescent="0.25">
      <c r="P73">
        <v>69</v>
      </c>
      <c r="AF73" t="str">
        <f t="shared" si="44"/>
        <v>const int8_t ltr_all[94] = { -93, 0, 1, 2, 3, 4, 5, 6, 7, 8, 9, 10, 11, 12, 13, 14, 15, 16, 17, 18, 19, 20, 21, 22, 23, 24, 25, 26, 27, 28, 29, 30, 31, 32, 33, 34, 35, 36, 37, 38, 39, 40, 41, 42, 43, 44, 45, 46, 47, 48, 49, 50, 51, 52, 53, 54, 55, 56, 57, 58, 59, 60, 61, 62, 63, 64, 65, 66, 67, 68, 69</v>
      </c>
      <c r="AI73" s="44">
        <v>7</v>
      </c>
      <c r="AJ73" s="46">
        <f t="shared" si="82"/>
        <v>-4</v>
      </c>
      <c r="AK73">
        <v>6</v>
      </c>
      <c r="AL73">
        <v>37</v>
      </c>
      <c r="AM73">
        <v>38</v>
      </c>
      <c r="AN73">
        <v>8</v>
      </c>
      <c r="AX73" t="str">
        <f t="shared" si="87"/>
        <v>const int8_t srnd_7[5] = { -4, 6</v>
      </c>
      <c r="AY73" t="str">
        <f t="shared" si="88"/>
        <v>const int8_t srnd_7[5] = { -4, 6, 37</v>
      </c>
      <c r="AZ73" t="str">
        <f t="shared" si="85"/>
        <v>const int8_t srnd_7[5] = { -4, 6, 37, 38</v>
      </c>
      <c r="BA73" t="str">
        <f t="shared" si="85"/>
        <v>const int8_t srnd_7[5] = { -4, 6, 37, 38, 8</v>
      </c>
      <c r="BF73" t="str">
        <f t="shared" si="89"/>
        <v>const int8_t srnd_7[5] = { -4, 6, 37, 38, 8 };</v>
      </c>
    </row>
    <row r="74" spans="16:58" x14ac:dyDescent="0.25">
      <c r="P74">
        <v>70</v>
      </c>
      <c r="AF74" t="str">
        <f t="shared" si="44"/>
        <v>const int8_t ltr_all[94] = { -93, 0, 1, 2, 3, 4, 5, 6, 7, 8, 9, 10, 11, 12, 13, 14, 15, 16, 17, 18, 19, 20, 21, 22, 23, 24, 25, 26, 27, 28, 29, 30, 31, 32, 33, 34, 35, 36, 37, 38, 39, 40, 41, 42, 43, 44, 45, 46, 47, 48, 49, 50, 51, 52, 53, 54, 55, 56, 57, 58, 59, 60, 61, 62, 63, 64, 65, 66, 67, 68, 69, 70</v>
      </c>
      <c r="AI74" s="44">
        <v>8</v>
      </c>
      <c r="AJ74" s="46">
        <f t="shared" si="82"/>
        <v>-5</v>
      </c>
      <c r="AK74" s="40">
        <v>7</v>
      </c>
      <c r="AL74" s="40">
        <f>IF(LEN(AL66)&gt;0,MOD((mdoLED2Qtr($AI74)*mdoLED2RingCnt(AL66)/4+AL66-mdoLED2RingMin(AL66)),mdoLED2RingCnt(AL66))+mdoLED2RingMin(AL66),"")</f>
        <v>37</v>
      </c>
      <c r="AM74" s="40">
        <f>IF(LEN(AM66)&gt;0,MOD((mdoLED2Qtr($AI74)*mdoLED2RingCnt(AM66)/4+AM66-mdoLED2RingMin(AM66)),mdoLED2RingCnt(AM66))+mdoLED2RingMin(AM66),"")</f>
        <v>38</v>
      </c>
      <c r="AN74" s="40">
        <f>IF(LEN(AN66)&gt;0,MOD((mdoLED2Qtr($AI74)*mdoLED2RingCnt(AN66)/4+AN66-mdoLED2RingMin(AN66)),mdoLED2RingCnt(AN66))+mdoLED2RingMin(AN66),"")</f>
        <v>39</v>
      </c>
      <c r="AO74" s="40">
        <f>IF(LEN(AO66)&gt;0,MOD((mdoLED2Qtr($AI74)*mdoLED2RingCnt(AO66)/4+AO66-mdoLED2RingMin(AO66)),mdoLED2RingCnt(AO66))+mdoLED2RingMin(AO66),"")</f>
        <v>9</v>
      </c>
      <c r="AP74" s="40" t="str">
        <f>IF(LEN(AP68)&gt;0,MOD((mdoLED2Qtr($AI74)*mdoLED2RingCnt(AP68)/4+AP68-mdoLED2RingMin(AP68)),mdoLED2RingCnt(AP68))+mdoLED2RingMin(AP68),"")</f>
        <v/>
      </c>
      <c r="AX74" t="str">
        <f t="shared" si="87"/>
        <v>const int8_t srnd_8[6] = { -5, 7</v>
      </c>
      <c r="AY74" t="str">
        <f t="shared" si="88"/>
        <v>const int8_t srnd_8[6] = { -5, 7, 37</v>
      </c>
      <c r="AZ74" t="str">
        <f t="shared" si="85"/>
        <v>const int8_t srnd_8[6] = { -5, 7, 37, 38</v>
      </c>
      <c r="BA74" t="str">
        <f t="shared" si="85"/>
        <v>const int8_t srnd_8[6] = { -5, 7, 37, 38, 39</v>
      </c>
      <c r="BB74" t="str">
        <f t="shared" si="85"/>
        <v>const int8_t srnd_8[6] = { -5, 7, 37, 38, 39, 9</v>
      </c>
      <c r="BF74" t="str">
        <f t="shared" si="89"/>
        <v>const int8_t srnd_8[6] = { -5, 7, 37, 38, 39, 9 };</v>
      </c>
    </row>
    <row r="75" spans="16:58" x14ac:dyDescent="0.25">
      <c r="P75">
        <v>71</v>
      </c>
      <c r="AF75" t="str">
        <f t="shared" si="44"/>
        <v>const int8_t ltr_all[94] = { -93, 0, 1, 2, 3, 4, 5, 6, 7, 8, 9, 10, 11, 12, 13, 14, 15, 16, 17, 18, 19, 20, 21, 22, 23, 24, 25, 26, 27, 28, 29, 30, 31, 32, 33, 34, 35, 36, 37, 38, 39, 40, 41, 42, 43, 44, 45, 46, 47, 48, 49, 50, 51, 52, 53, 54, 55, 56, 57, 58, 59, 60, 61, 62, 63, 64, 65, 66, 67, 68, 69, 70, 71</v>
      </c>
      <c r="AI75" s="44">
        <v>9</v>
      </c>
      <c r="AJ75" s="46">
        <f t="shared" si="82"/>
        <v>-4</v>
      </c>
      <c r="AK75" s="30">
        <v>8</v>
      </c>
      <c r="AL75" s="30">
        <f>IF(LEN(AL67)&gt;0,MOD((mdoLED2Qtr($AI75)*mdoLED2RingCnt(AL67)/4+AL67-mdoLED2RingMin(AL67)),mdoLED2RingCnt(AL67))+mdoLED2RingMin(AL67),"")</f>
        <v>38</v>
      </c>
      <c r="AM75" s="30">
        <f>IF(LEN(AM67)&gt;0,MOD((mdoLED2Qtr($AI75)*mdoLED2RingCnt(AM67)/4+AM67-mdoLED2RingMin(AM67)),mdoLED2RingCnt(AM67))+mdoLED2RingMin(AM67),"")</f>
        <v>39</v>
      </c>
      <c r="AN75" s="30">
        <f>IF(LEN(AN67)&gt;0,MOD((mdoLED2Qtr($AI75)*mdoLED2RingCnt(AN67)/4+AN67-mdoLED2RingMin(AN67)),mdoLED2RingCnt(AN67))+mdoLED2RingMin(AN67),"")</f>
        <v>10</v>
      </c>
      <c r="AO75" s="30" t="str">
        <f>IF(LEN(AO67)&gt;0,MOD((mdoLED2Qtr($AI75)*mdoLED2RingCnt(AO67)/4+AO67-mdoLED2RingMin(AO67)),mdoLED2RingCnt(AO67))+mdoLED2RingMin(AO67),"")</f>
        <v/>
      </c>
      <c r="AX75" t="str">
        <f t="shared" si="87"/>
        <v>const int8_t srnd_9[5] = { -4, 8</v>
      </c>
      <c r="AY75" t="str">
        <f t="shared" si="88"/>
        <v>const int8_t srnd_9[5] = { -4, 8, 38</v>
      </c>
      <c r="AZ75" t="str">
        <f t="shared" si="85"/>
        <v>const int8_t srnd_9[5] = { -4, 8, 38, 39</v>
      </c>
      <c r="BA75" t="str">
        <f t="shared" si="85"/>
        <v>const int8_t srnd_9[5] = { -4, 8, 38, 39, 10</v>
      </c>
      <c r="BF75" t="str">
        <f t="shared" si="89"/>
        <v>const int8_t srnd_9[5] = { -4, 8, 38, 39, 10 };</v>
      </c>
    </row>
    <row r="76" spans="16:58" x14ac:dyDescent="0.25">
      <c r="P76">
        <v>72</v>
      </c>
      <c r="AF76" t="str">
        <f t="shared" si="44"/>
        <v>const int8_t ltr_all[94] = { -93, 0, 1, 2, 3, 4, 5, 6, 7, 8, 9, 10, 11, 12, 13, 14, 15, 16, 17, 18, 19, 20, 21, 22, 23, 24, 25, 26, 27, 28, 29, 30, 31, 32, 33, 34, 35, 36, 37, 38, 39, 40, 41, 42, 43, 44, 45, 46, 47, 48, 49, 50, 51, 52, 53, 54, 55, 56, 57, 58, 59, 60, 61, 62, 63, 64, 65, 66, 67, 68, 69, 70, 71, 72</v>
      </c>
      <c r="AI76" s="44">
        <v>10</v>
      </c>
      <c r="AJ76" s="46">
        <f t="shared" si="82"/>
        <v>-4</v>
      </c>
      <c r="AK76" s="30">
        <v>9</v>
      </c>
      <c r="AL76" s="30">
        <f>IF(LEN(AL68)&gt;0,MOD((mdoLED2Qtr($AI76)*mdoLED2RingCnt(AL68)/4+AL68-mdoLED2RingMin(AL68)),mdoLED2RingCnt(AL68))+mdoLED2RingMin(AL68),"")</f>
        <v>39</v>
      </c>
      <c r="AM76" s="30">
        <f>IF(LEN(AM68)&gt;0,MOD((mdoLED2Qtr($AI76)*mdoLED2RingCnt(AM68)/4+AM68-mdoLED2RingMin(AM68)),mdoLED2RingCnt(AM68))+mdoLED2RingMin(AM68),"")</f>
        <v>40</v>
      </c>
      <c r="AN76" s="30">
        <f>IF(LEN(AN68)&gt;0,MOD((mdoLED2Qtr($AI76)*mdoLED2RingCnt(AN68)/4+AN68-mdoLED2RingMin(AN68)),mdoLED2RingCnt(AN68))+mdoLED2RingMin(AN68),"")</f>
        <v>11</v>
      </c>
      <c r="AX76" t="str">
        <f t="shared" si="87"/>
        <v>const int8_t srnd_10[5] = { -4, 9</v>
      </c>
      <c r="AY76" t="str">
        <f t="shared" si="88"/>
        <v>const int8_t srnd_10[5] = { -4, 9, 39</v>
      </c>
      <c r="AZ76" t="str">
        <f t="shared" si="85"/>
        <v>const int8_t srnd_10[5] = { -4, 9, 39, 40</v>
      </c>
      <c r="BA76" t="str">
        <f t="shared" si="85"/>
        <v>const int8_t srnd_10[5] = { -4, 9, 39, 40, 11</v>
      </c>
      <c r="BF76" t="str">
        <f t="shared" si="89"/>
        <v>const int8_t srnd_10[5] = { -4, 9, 39, 40, 11 };</v>
      </c>
    </row>
    <row r="77" spans="16:58" x14ac:dyDescent="0.25">
      <c r="P77">
        <v>73</v>
      </c>
      <c r="AF77" t="str">
        <f t="shared" si="44"/>
        <v>const int8_t ltr_all[94] = { -93, 0, 1, 2, 3, 4, 5, 6, 7, 8, 9, 10, 11, 12, 13, 14, 15, 16, 17, 18, 19, 20, 21, 22, 23, 24, 25, 26, 27, 28, 29, 30, 31, 32, 33, 34, 35, 36, 37, 38, 39, 40, 41, 42, 43, 44, 45, 46, 47, 48, 49, 50, 51, 52, 53, 54, 55, 56, 57, 58, 59, 60, 61, 62, 63, 64, 65, 66, 67, 68, 69, 70, 71, 72, 73</v>
      </c>
      <c r="AI77" s="44">
        <v>11</v>
      </c>
      <c r="AJ77" s="46">
        <f t="shared" si="82"/>
        <v>-4</v>
      </c>
      <c r="AK77" s="30">
        <v>10</v>
      </c>
      <c r="AL77" s="30">
        <f>IF(LEN(AL69)&gt;0,MOD((mdoLED2Qtr($AI77)*mdoLED2RingCnt(AL69)/4+AL69-mdoLED2RingMin(AL69)),mdoLED2RingCnt(AL69))+mdoLED2RingMin(AL69),"")</f>
        <v>40</v>
      </c>
      <c r="AM77" s="30">
        <f>IF(LEN(AM69)&gt;0,MOD((mdoLED2Qtr($AI77)*mdoLED2RingCnt(AM69)/4+AM69-mdoLED2RingMin(AM69)),mdoLED2RingCnt(AM69))+mdoLED2RingMin(AM69),"")</f>
        <v>41</v>
      </c>
      <c r="AN77" s="30">
        <f>IF(LEN(AN69)&gt;0,MOD((mdoLED2Qtr($AI77)*mdoLED2RingCnt(AN69)/4+AN69-mdoLED2RingMin(AN69)),mdoLED2RingCnt(AN69))+mdoLED2RingMin(AN69),"")</f>
        <v>12</v>
      </c>
      <c r="AX77" t="str">
        <f t="shared" si="87"/>
        <v>const int8_t srnd_11[5] = { -4, 10</v>
      </c>
      <c r="AY77" t="str">
        <f t="shared" si="88"/>
        <v>const int8_t srnd_11[5] = { -4, 10, 40</v>
      </c>
      <c r="AZ77" t="str">
        <f t="shared" si="85"/>
        <v>const int8_t srnd_11[5] = { -4, 10, 40, 41</v>
      </c>
      <c r="BA77" t="str">
        <f t="shared" si="85"/>
        <v>const int8_t srnd_11[5] = { -4, 10, 40, 41, 12</v>
      </c>
      <c r="BF77" t="str">
        <f t="shared" si="89"/>
        <v>const int8_t srnd_11[5] = { -4, 10, 40, 41, 12 };</v>
      </c>
    </row>
    <row r="78" spans="16:58" x14ac:dyDescent="0.25">
      <c r="P78">
        <v>74</v>
      </c>
      <c r="AF78" t="str">
        <f t="shared" si="44"/>
        <v>const int8_t ltr_all[94] = { -93, 0, 1, 2, 3, 4, 5, 6, 7, 8, 9, 10, 11, 12, 13, 14, 15, 16, 17, 18, 19, 20, 21, 22, 23, 24, 25, 26, 27, 28, 29, 30, 31, 32, 33, 34, 35, 36, 37, 38, 39, 40, 41, 42, 43, 44, 45, 46, 47, 48, 49, 50, 51, 52, 53, 54, 55, 56, 57, 58, 59, 60, 61, 62, 63, 64, 65, 66, 67, 68, 69, 70, 71, 72, 73, 74</v>
      </c>
      <c r="AI78" s="44">
        <v>12</v>
      </c>
      <c r="AJ78" s="46">
        <f t="shared" si="82"/>
        <v>-5</v>
      </c>
      <c r="AK78" s="30">
        <v>11</v>
      </c>
      <c r="AL78" s="30">
        <f>IF(LEN(AL70)&gt;0,MOD((mdoLED2Qtr($AI78)*mdoLED2RingCnt(AL70)/4+AL70-mdoLED2RingMin(AL70)),mdoLED2RingCnt(AL70))+mdoLED2RingMin(AL70),"")</f>
        <v>40</v>
      </c>
      <c r="AM78" s="30">
        <f>IF(LEN(AM70)&gt;0,MOD((mdoLED2Qtr($AI78)*mdoLED2RingCnt(AM70)/4+AM70-mdoLED2RingMin(AM70)),mdoLED2RingCnt(AM70))+mdoLED2RingMin(AM70),"")</f>
        <v>41</v>
      </c>
      <c r="AN78" s="30">
        <f>IF(LEN(AN70)&gt;0,MOD((mdoLED2Qtr($AI78)*mdoLED2RingCnt(AN70)/4+AN70-mdoLED2RingMin(AN70)),mdoLED2RingCnt(AN70))+mdoLED2RingMin(AN70),"")</f>
        <v>42</v>
      </c>
      <c r="AO78" s="30">
        <f>IF(LEN(AO70)&gt;0,MOD((mdoLED2Qtr($AI78)*mdoLED2RingCnt(AO70)/4+AO70-mdoLED2RingMin(AO70)),mdoLED2RingCnt(AO70))+mdoLED2RingMin(AO70),"")</f>
        <v>13</v>
      </c>
      <c r="AX78" t="str">
        <f t="shared" si="87"/>
        <v>const int8_t srnd_12[6] = { -5, 11</v>
      </c>
      <c r="AY78" t="str">
        <f t="shared" si="88"/>
        <v>const int8_t srnd_12[6] = { -5, 11, 40</v>
      </c>
      <c r="AZ78" t="str">
        <f t="shared" si="85"/>
        <v>const int8_t srnd_12[6] = { -5, 11, 40, 41</v>
      </c>
      <c r="BA78" t="str">
        <f t="shared" si="85"/>
        <v>const int8_t srnd_12[6] = { -5, 11, 40, 41, 42</v>
      </c>
      <c r="BF78" t="str">
        <f t="shared" si="89"/>
        <v>const int8_t srnd_12[6] = { -5, 11, 40, 41, 42 };</v>
      </c>
    </row>
    <row r="79" spans="16:58" x14ac:dyDescent="0.25">
      <c r="P79">
        <v>75</v>
      </c>
      <c r="AF79" t="str">
        <f t="shared" si="44"/>
        <v>const int8_t ltr_all[94] = { -93, 0, 1, 2, 3, 4, 5, 6, 7, 8, 9, 10, 11, 12, 13, 14, 15, 16, 17, 18, 19, 20, 21, 22, 23, 24, 25, 26, 27, 28, 29, 30, 31, 32, 33, 34, 35, 36, 37, 38, 39, 40, 41, 42, 43, 44, 45, 46, 47, 48, 49, 50, 51, 52, 53, 54, 55, 56, 57, 58, 59, 60, 61, 62, 63, 64, 65, 66, 67, 68, 69, 70, 71, 72, 73, 74, 75</v>
      </c>
      <c r="AI79" s="44">
        <v>13</v>
      </c>
      <c r="AJ79" s="46">
        <f t="shared" si="82"/>
        <v>-4</v>
      </c>
      <c r="AK79" s="30">
        <v>12</v>
      </c>
      <c r="AL79" s="30">
        <f>IF(LEN(AL71)&gt;0,MOD((mdoLED2Qtr($AI79)*mdoLED2RingCnt(AL71)/4+AL71-mdoLED2RingMin(AL71)),mdoLED2RingCnt(AL71))+mdoLED2RingMin(AL71),"")</f>
        <v>41</v>
      </c>
      <c r="AM79" s="30">
        <f>IF(LEN(AM71)&gt;0,MOD((mdoLED2Qtr($AI79)*mdoLED2RingCnt(AM71)/4+AM71-mdoLED2RingMin(AM71)),mdoLED2RingCnt(AM71))+mdoLED2RingMin(AM71),"")</f>
        <v>42</v>
      </c>
      <c r="AN79" s="30">
        <f>IF(LEN(AN71)&gt;0,MOD((mdoLED2Qtr($AI79)*mdoLED2RingCnt(AN71)/4+AN71-mdoLED2RingMin(AN71)),mdoLED2RingCnt(AN71))+mdoLED2RingMin(AN71),"")</f>
        <v>14</v>
      </c>
      <c r="AX79" t="str">
        <f t="shared" si="87"/>
        <v>const int8_t srnd_13[5] = { -4, 12</v>
      </c>
      <c r="AY79" t="str">
        <f t="shared" si="88"/>
        <v>const int8_t srnd_13[5] = { -4, 12, 41</v>
      </c>
      <c r="AZ79" t="str">
        <f t="shared" si="85"/>
        <v>const int8_t srnd_13[5] = { -4, 12, 41, 42</v>
      </c>
      <c r="BA79" t="str">
        <f t="shared" si="85"/>
        <v>const int8_t srnd_13[5] = { -4, 12, 41, 42, 14</v>
      </c>
      <c r="BF79" t="str">
        <f t="shared" si="89"/>
        <v>const int8_t srnd_13[5] = { -4, 12, 41, 42, 14 };</v>
      </c>
    </row>
    <row r="80" spans="16:58" x14ac:dyDescent="0.25">
      <c r="P80">
        <v>76</v>
      </c>
      <c r="AF80" t="str">
        <f t="shared" si="44"/>
        <v>const int8_t ltr_all[94] = { -93, 0, 1, 2, 3, 4, 5, 6, 7, 8, 9, 10, 11, 12, 13, 14, 15, 16, 17, 18, 19, 20, 21, 22, 23, 24, 25, 26, 27, 28, 29, 30, 31, 32, 33, 34, 35, 36, 37, 38, 39, 40, 41, 42, 43, 44, 45, 46, 47, 48, 49, 50, 51, 52, 53, 54, 55, 56, 57, 58, 59, 60, 61, 62, 63, 64, 65, 66, 67, 68, 69, 70, 71, 72, 73, 74, 75, 76</v>
      </c>
      <c r="AI80" s="44">
        <v>14</v>
      </c>
      <c r="AJ80" s="46">
        <f t="shared" si="82"/>
        <v>-4</v>
      </c>
      <c r="AK80" s="30">
        <v>13</v>
      </c>
      <c r="AL80" s="30">
        <f>IF(LEN(AL72)&gt;0,MOD((mdoLED2Qtr($AI80)*mdoLED2RingCnt(AL72)/4+AL72-mdoLED2RingMin(AL72)),mdoLED2RingCnt(AL72))+mdoLED2RingMin(AL72),"")</f>
        <v>42</v>
      </c>
      <c r="AM80" s="30">
        <f>IF(LEN(AM72)&gt;0,MOD((mdoLED2Qtr($AI80)*mdoLED2RingCnt(AM72)/4+AM72-mdoLED2RingMin(AM72)),mdoLED2RingCnt(AM72))+mdoLED2RingMin(AM72),"")</f>
        <v>43</v>
      </c>
      <c r="AN80" s="30">
        <f>IF(LEN(AN72)&gt;0,MOD((mdoLED2Qtr($AI80)*mdoLED2RingCnt(AN72)/4+AN72-mdoLED2RingMin(AN72)),mdoLED2RingCnt(AN72))+mdoLED2RingMin(AN72),"")</f>
        <v>15</v>
      </c>
      <c r="AX80" t="str">
        <f t="shared" si="87"/>
        <v>const int8_t srnd_14[5] = { -4, 13</v>
      </c>
      <c r="AY80" t="str">
        <f t="shared" si="88"/>
        <v>const int8_t srnd_14[5] = { -4, 13, 42</v>
      </c>
      <c r="AZ80" t="str">
        <f t="shared" si="85"/>
        <v>const int8_t srnd_14[5] = { -4, 13, 42, 43</v>
      </c>
      <c r="BA80" t="str">
        <f t="shared" si="85"/>
        <v>const int8_t srnd_14[5] = { -4, 13, 42, 43, 15</v>
      </c>
      <c r="BF80" t="str">
        <f t="shared" si="89"/>
        <v>const int8_t srnd_14[5] = { -4, 13, 42, 43, 15 };</v>
      </c>
    </row>
    <row r="81" spans="16:58" x14ac:dyDescent="0.25">
      <c r="P81">
        <v>77</v>
      </c>
      <c r="AF81" t="str">
        <f t="shared" si="44"/>
        <v>const int8_t ltr_all[94] = { -93, 0, 1, 2, 3, 4, 5, 6, 7, 8, 9, 10, 11, 12, 13, 14, 15, 16, 17, 18, 19, 20, 21, 22, 23, 24, 25, 26, 27, 28, 29, 30, 31, 32, 33, 34, 35, 36, 37, 38, 39, 40, 41, 42, 43, 44, 45, 46, 47, 48, 49, 50, 51, 52, 53, 54, 55, 56, 57, 58, 59, 60, 61, 62, 63, 64, 65, 66, 67, 68, 69, 70, 71, 72, 73, 74, 75, 76, 77</v>
      </c>
      <c r="AI81" s="44">
        <v>15</v>
      </c>
      <c r="AJ81" s="46">
        <f t="shared" si="82"/>
        <v>-4</v>
      </c>
      <c r="AK81" s="30">
        <v>14</v>
      </c>
      <c r="AL81" s="30">
        <f>IF(LEN(AL73)&gt;0,MOD((mdoLED2Qtr($AI81)*mdoLED2RingCnt(AL73)/4+AL73-mdoLED2RingMin(AL73)),mdoLED2RingCnt(AL73))+mdoLED2RingMin(AL73),"")</f>
        <v>43</v>
      </c>
      <c r="AM81" s="30">
        <f>IF(LEN(AM73)&gt;0,MOD((mdoLED2Qtr($AI81)*mdoLED2RingCnt(AM73)/4+AM73-mdoLED2RingMin(AM73)),mdoLED2RingCnt(AM73))+mdoLED2RingMin(AM73),"")</f>
        <v>44</v>
      </c>
      <c r="AN81" s="30">
        <f>IF(LEN(AN73)&gt;0,MOD((mdoLED2Qtr($AI81)*mdoLED2RingCnt(AN73)/4+AN73-mdoLED2RingMin(AN73)),mdoLED2RingCnt(AN73))+mdoLED2RingMin(AN73),"")</f>
        <v>16</v>
      </c>
      <c r="AX81" t="str">
        <f t="shared" si="87"/>
        <v>const int8_t srnd_15[5] = { -4, 14</v>
      </c>
      <c r="AY81" t="str">
        <f t="shared" si="88"/>
        <v>const int8_t srnd_15[5] = { -4, 14, 43</v>
      </c>
      <c r="AZ81" t="str">
        <f t="shared" si="85"/>
        <v>const int8_t srnd_15[5] = { -4, 14, 43, 44</v>
      </c>
      <c r="BA81" t="str">
        <f t="shared" si="85"/>
        <v>const int8_t srnd_15[5] = { -4, 14, 43, 44, 16</v>
      </c>
      <c r="BF81" t="str">
        <f t="shared" si="89"/>
        <v>const int8_t srnd_15[5] = { -4, 14, 43, 44, 16 };</v>
      </c>
    </row>
    <row r="82" spans="16:58" x14ac:dyDescent="0.25">
      <c r="P82">
        <v>78</v>
      </c>
      <c r="AF82" t="str">
        <f t="shared" si="44"/>
        <v>const int8_t ltr_all[94] = { -93, 0, 1, 2, 3, 4, 5, 6, 7, 8, 9, 10, 11, 12, 13, 14, 15, 16, 17, 18, 19, 20, 21, 22, 23, 24, 25, 26, 27, 28, 29, 30, 31, 32, 33, 34, 35, 36, 37, 38, 39, 40, 41, 42, 43, 44, 45, 46, 47, 48, 49, 50, 51, 52, 53, 54, 55, 56, 57, 58, 59, 60, 61, 62, 63, 64, 65, 66, 67, 68, 69, 70, 71, 72, 73, 74, 75, 76, 77, 78</v>
      </c>
      <c r="AI82" s="44">
        <v>16</v>
      </c>
      <c r="AJ82" s="46">
        <f t="shared" si="82"/>
        <v>-5</v>
      </c>
      <c r="AK82" s="40">
        <v>15</v>
      </c>
      <c r="AL82" s="40">
        <f>IF(LEN(AL66)&gt;0,MOD((mdoLED2Qtr($AI82)*mdoLED2RingCnt(AL66)/4+AL66-mdoLED2RingMin(AL66)),mdoLED2RingCnt(AL66))+mdoLED2RingMin(AL66),"")</f>
        <v>43</v>
      </c>
      <c r="AM82" s="40">
        <f>IF(LEN(AM66)&gt;0,MOD((mdoLED2Qtr($AI82)*mdoLED2RingCnt(AM66)/4+AM66-mdoLED2RingMin(AM66)),mdoLED2RingCnt(AM66))+mdoLED2RingMin(AM66),"")</f>
        <v>44</v>
      </c>
      <c r="AN82" s="40">
        <f>IF(LEN(AN66)&gt;0,MOD((mdoLED2Qtr($AI82)*mdoLED2RingCnt(AN66)/4+AN66-mdoLED2RingMin(AN66)),mdoLED2RingCnt(AN66))+mdoLED2RingMin(AN66),"")</f>
        <v>45</v>
      </c>
      <c r="AO82" s="40">
        <f>IF(LEN(AO66)&gt;0,MOD((mdoLED2Qtr($AI82)*mdoLED2RingCnt(AO66)/4+AO66-mdoLED2RingMin(AO66)),mdoLED2RingCnt(AO66))+mdoLED2RingMin(AO66),"")</f>
        <v>17</v>
      </c>
      <c r="AX82" t="str">
        <f t="shared" si="87"/>
        <v>const int8_t srnd_16[6] = { -5, 15</v>
      </c>
      <c r="AY82" t="str">
        <f t="shared" si="88"/>
        <v>const int8_t srnd_16[6] = { -5, 15, 43</v>
      </c>
      <c r="AZ82" t="str">
        <f t="shared" si="88"/>
        <v>const int8_t srnd_16[6] = { -5, 15, 43, 44</v>
      </c>
      <c r="BA82" t="str">
        <f t="shared" ref="BA82:BB97" si="90">IF(LEN(AN82)&gt;0,AZ82&amp;", "&amp;AN82,"")</f>
        <v>const int8_t srnd_16[6] = { -5, 15, 43, 44, 45</v>
      </c>
      <c r="BB82" t="str">
        <f t="shared" si="90"/>
        <v>const int8_t srnd_16[6] = { -5, 15, 43, 44, 45, 17</v>
      </c>
      <c r="BF82" t="str">
        <f t="shared" si="89"/>
        <v>const int8_t srnd_16[6] = { -5, 15, 43, 44, 45, 17 };</v>
      </c>
    </row>
    <row r="83" spans="16:58" x14ac:dyDescent="0.25">
      <c r="P83">
        <v>79</v>
      </c>
      <c r="AF83" t="str">
        <f t="shared" si="44"/>
        <v>const int8_t ltr_all[94] = { -93, 0, 1, 2, 3, 4, 5, 6, 7, 8, 9, 10, 11, 12, 13, 14, 15, 16, 17, 18, 19, 20, 21, 22, 23, 24, 25, 26, 27, 28, 29, 30, 31, 32, 33, 34, 35, 36, 37, 38, 39, 40, 41, 42, 43, 44, 45, 46, 47, 48, 49, 50, 51, 52, 53, 54, 55, 56, 57, 58, 59, 60, 61, 62, 63, 64, 65, 66, 67, 68, 69, 70, 71, 72, 73, 74, 75, 76, 77, 78, 79</v>
      </c>
      <c r="AI83" s="44">
        <v>17</v>
      </c>
      <c r="AJ83" s="46">
        <f t="shared" si="82"/>
        <v>-4</v>
      </c>
      <c r="AK83">
        <v>16</v>
      </c>
      <c r="AL83" s="30">
        <f>IF(LEN(AL67)&gt;0,MOD((mdoLED2Qtr($AI83)*mdoLED2RingCnt(AL67)/4+AL67-mdoLED2RingMin(AL67)),mdoLED2RingCnt(AL67))+mdoLED2RingMin(AL67),"")</f>
        <v>44</v>
      </c>
      <c r="AM83" s="30">
        <f>IF(LEN(AM67)&gt;0,MOD((mdoLED2Qtr($AI83)*mdoLED2RingCnt(AM67)/4+AM67-mdoLED2RingMin(AM67)),mdoLED2RingCnt(AM67))+mdoLED2RingMin(AM67),"")</f>
        <v>45</v>
      </c>
      <c r="AN83" s="30">
        <f>IF(LEN(AN67)&gt;0,MOD((mdoLED2Qtr($AI83)*mdoLED2RingCnt(AN67)/4+AN67-mdoLED2RingMin(AN67)),mdoLED2RingCnt(AN67))+mdoLED2RingMin(AN67),"")</f>
        <v>18</v>
      </c>
      <c r="AO83" s="30" t="str">
        <f>IF(LEN(AO75)&gt;0,MOD((mdoLED2Qtr($AI83)*mdoLED2RingCnt(AO75)/4+AO75-mdoLED2RingMin(AO75)),mdoLED2RingCnt(AO75))+mdoLED2RingMin(AO75),"")</f>
        <v/>
      </c>
      <c r="AX83" t="str">
        <f t="shared" si="87"/>
        <v>const int8_t srnd_17[5] = { -4, 16</v>
      </c>
      <c r="AY83" t="str">
        <f t="shared" si="88"/>
        <v>const int8_t srnd_17[5] = { -4, 16, 44</v>
      </c>
      <c r="AZ83" t="str">
        <f t="shared" si="88"/>
        <v>const int8_t srnd_17[5] = { -4, 16, 44, 45</v>
      </c>
      <c r="BA83" t="str">
        <f t="shared" si="90"/>
        <v>const int8_t srnd_17[5] = { -4, 16, 44, 45, 18</v>
      </c>
      <c r="BF83" t="str">
        <f t="shared" si="89"/>
        <v>const int8_t srnd_17[5] = { -4, 16, 44, 45, 18 };</v>
      </c>
    </row>
    <row r="84" spans="16:58" x14ac:dyDescent="0.25">
      <c r="P84">
        <v>80</v>
      </c>
      <c r="AF84"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v>
      </c>
      <c r="AI84" s="44">
        <v>18</v>
      </c>
      <c r="AJ84" s="46">
        <f t="shared" si="82"/>
        <v>-4</v>
      </c>
      <c r="AK84">
        <v>17</v>
      </c>
      <c r="AL84" s="30">
        <f>IF(LEN(AL68)&gt;0,MOD((mdoLED2Qtr($AI84)*mdoLED2RingCnt(AL68)/4+AL68-mdoLED2RingMin(AL68)),mdoLED2RingCnt(AL68))+mdoLED2RingMin(AL68),"")</f>
        <v>45</v>
      </c>
      <c r="AM84" s="30">
        <f>IF(LEN(AM68)&gt;0,MOD((mdoLED2Qtr($AI84)*mdoLED2RingCnt(AM68)/4+AM68-mdoLED2RingMin(AM68)),mdoLED2RingCnt(AM68))+mdoLED2RingMin(AM68),"")</f>
        <v>46</v>
      </c>
      <c r="AN84" s="30">
        <f>IF(LEN(AN68)&gt;0,MOD((mdoLED2Qtr($AI84)*mdoLED2RingCnt(AN68)/4+AN68-mdoLED2RingMin(AN68)),mdoLED2RingCnt(AN68))+mdoLED2RingMin(AN68),"")</f>
        <v>19</v>
      </c>
      <c r="AX84" t="str">
        <f t="shared" si="87"/>
        <v>const int8_t srnd_18[5] = { -4, 17</v>
      </c>
      <c r="AY84" t="str">
        <f t="shared" si="88"/>
        <v>const int8_t srnd_18[5] = { -4, 17, 45</v>
      </c>
      <c r="AZ84" t="str">
        <f t="shared" si="88"/>
        <v>const int8_t srnd_18[5] = { -4, 17, 45, 46</v>
      </c>
      <c r="BA84" t="str">
        <f t="shared" si="90"/>
        <v>const int8_t srnd_18[5] = { -4, 17, 45, 46, 19</v>
      </c>
      <c r="BF84" t="str">
        <f t="shared" si="89"/>
        <v>const int8_t srnd_18[5] = { -4, 17, 45, 46, 19 };</v>
      </c>
    </row>
    <row r="85" spans="16:58" x14ac:dyDescent="0.25">
      <c r="P85">
        <v>81</v>
      </c>
      <c r="AF85"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v>
      </c>
      <c r="AI85" s="44">
        <v>19</v>
      </c>
      <c r="AJ85" s="46">
        <f t="shared" si="82"/>
        <v>-4</v>
      </c>
      <c r="AK85">
        <v>18</v>
      </c>
      <c r="AL85" s="30">
        <f>IF(LEN(AL69)&gt;0,MOD((mdoLED2Qtr($AI85)*mdoLED2RingCnt(AL69)/4+AL69-mdoLED2RingMin(AL69)),mdoLED2RingCnt(AL69))+mdoLED2RingMin(AL69),"")</f>
        <v>46</v>
      </c>
      <c r="AM85" s="30">
        <f>IF(LEN(AM69)&gt;0,MOD((mdoLED2Qtr($AI85)*mdoLED2RingCnt(AM69)/4+AM69-mdoLED2RingMin(AM69)),mdoLED2RingCnt(AM69))+mdoLED2RingMin(AM69),"")</f>
        <v>47</v>
      </c>
      <c r="AN85" s="30">
        <f>IF(LEN(AN69)&gt;0,MOD((mdoLED2Qtr($AI85)*mdoLED2RingCnt(AN69)/4+AN69-mdoLED2RingMin(AN69)),mdoLED2RingCnt(AN69))+mdoLED2RingMin(AN69),"")</f>
        <v>20</v>
      </c>
      <c r="AX85" t="str">
        <f t="shared" si="87"/>
        <v>const int8_t srnd_19[5] = { -4, 18</v>
      </c>
      <c r="AY85" t="str">
        <f t="shared" si="88"/>
        <v>const int8_t srnd_19[5] = { -4, 18, 46</v>
      </c>
      <c r="AZ85" t="str">
        <f t="shared" si="88"/>
        <v>const int8_t srnd_19[5] = { -4, 18, 46, 47</v>
      </c>
      <c r="BA85" t="str">
        <f t="shared" si="90"/>
        <v>const int8_t srnd_19[5] = { -4, 18, 46, 47, 20</v>
      </c>
      <c r="BF85" t="str">
        <f t="shared" si="89"/>
        <v>const int8_t srnd_19[5] = { -4, 18, 46, 47, 20 };</v>
      </c>
    </row>
    <row r="86" spans="16:58" x14ac:dyDescent="0.25">
      <c r="P86">
        <v>82</v>
      </c>
      <c r="AF86"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 82</v>
      </c>
      <c r="AI86" s="44">
        <v>20</v>
      </c>
      <c r="AJ86" s="46">
        <f t="shared" si="82"/>
        <v>-5</v>
      </c>
      <c r="AK86">
        <v>19</v>
      </c>
      <c r="AL86" s="30">
        <f>IF(LEN(AL70)&gt;0,MOD((mdoLED2Qtr($AI86)*mdoLED2RingCnt(AL70)/4+AL70-mdoLED2RingMin(AL70)),mdoLED2RingCnt(AL70))+mdoLED2RingMin(AL70),"")</f>
        <v>46</v>
      </c>
      <c r="AM86" s="30">
        <f>IF(LEN(AM70)&gt;0,MOD((mdoLED2Qtr($AI86)*mdoLED2RingCnt(AM70)/4+AM70-mdoLED2RingMin(AM70)),mdoLED2RingCnt(AM70))+mdoLED2RingMin(AM70),"")</f>
        <v>47</v>
      </c>
      <c r="AN86" s="30">
        <f>IF(LEN(AN70)&gt;0,MOD((mdoLED2Qtr($AI86)*mdoLED2RingCnt(AN70)/4+AN70-mdoLED2RingMin(AN70)),mdoLED2RingCnt(AN70))+mdoLED2RingMin(AN70),"")</f>
        <v>48</v>
      </c>
      <c r="AO86" s="30">
        <f>IF(LEN(AO70)&gt;0,MOD((mdoLED2Qtr($AI86)*mdoLED2RingCnt(AO70)/4+AO70-mdoLED2RingMin(AO70)),mdoLED2RingCnt(AO70))+mdoLED2RingMin(AO70),"")</f>
        <v>21</v>
      </c>
      <c r="AX86" t="str">
        <f t="shared" si="87"/>
        <v>const int8_t srnd_20[6] = { -5, 19</v>
      </c>
      <c r="AY86" t="str">
        <f t="shared" si="88"/>
        <v>const int8_t srnd_20[6] = { -5, 19, 46</v>
      </c>
      <c r="AZ86" t="str">
        <f t="shared" si="88"/>
        <v>const int8_t srnd_20[6] = { -5, 19, 46, 47</v>
      </c>
      <c r="BA86" t="str">
        <f t="shared" si="90"/>
        <v>const int8_t srnd_20[6] = { -5, 19, 46, 47, 48</v>
      </c>
      <c r="BF86" t="str">
        <f t="shared" si="89"/>
        <v>const int8_t srnd_20[6] = { -5, 19, 46, 47, 48 };</v>
      </c>
    </row>
    <row r="87" spans="16:58" x14ac:dyDescent="0.25">
      <c r="P87">
        <v>83</v>
      </c>
      <c r="AF87"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 82, 83</v>
      </c>
      <c r="AI87" s="44">
        <v>21</v>
      </c>
      <c r="AJ87" s="46">
        <f t="shared" si="82"/>
        <v>-4</v>
      </c>
      <c r="AK87">
        <v>20</v>
      </c>
      <c r="AL87" s="30">
        <f>IF(LEN(AL71)&gt;0,MOD((mdoLED2Qtr($AI87)*mdoLED2RingCnt(AL71)/4+AL71-mdoLED2RingMin(AL71)),mdoLED2RingCnt(AL71))+mdoLED2RingMin(AL71),"")</f>
        <v>47</v>
      </c>
      <c r="AM87" s="30">
        <f>IF(LEN(AM71)&gt;0,MOD((mdoLED2Qtr($AI87)*mdoLED2RingCnt(AM71)/4+AM71-mdoLED2RingMin(AM71)),mdoLED2RingCnt(AM71))+mdoLED2RingMin(AM71),"")</f>
        <v>48</v>
      </c>
      <c r="AN87" s="30">
        <f>IF(LEN(AN71)&gt;0,MOD((mdoLED2Qtr($AI87)*mdoLED2RingCnt(AN71)/4+AN71-mdoLED2RingMin(AN71)),mdoLED2RingCnt(AN71))+mdoLED2RingMin(AN71),"")</f>
        <v>22</v>
      </c>
      <c r="AX87" t="str">
        <f t="shared" si="87"/>
        <v>const int8_t srnd_21[5] = { -4, 20</v>
      </c>
      <c r="AY87" t="str">
        <f t="shared" si="88"/>
        <v>const int8_t srnd_21[5] = { -4, 20, 47</v>
      </c>
      <c r="AZ87" t="str">
        <f t="shared" si="88"/>
        <v>const int8_t srnd_21[5] = { -4, 20, 47, 48</v>
      </c>
      <c r="BA87" t="str">
        <f t="shared" si="90"/>
        <v>const int8_t srnd_21[5] = { -4, 20, 47, 48, 22</v>
      </c>
      <c r="BF87" t="str">
        <f t="shared" si="89"/>
        <v>const int8_t srnd_21[5] = { -4, 20, 47, 48, 22 };</v>
      </c>
    </row>
    <row r="88" spans="16:58" x14ac:dyDescent="0.25">
      <c r="P88">
        <v>84</v>
      </c>
      <c r="AF88"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 82, 83, 84</v>
      </c>
      <c r="AI88" s="44">
        <v>22</v>
      </c>
      <c r="AJ88" s="46">
        <f t="shared" si="82"/>
        <v>-4</v>
      </c>
      <c r="AK88">
        <v>21</v>
      </c>
      <c r="AL88" s="30">
        <f>IF(LEN(AL72)&gt;0,MOD((mdoLED2Qtr($AI88)*mdoLED2RingCnt(AL72)/4+AL72-mdoLED2RingMin(AL72)),mdoLED2RingCnt(AL72))+mdoLED2RingMin(AL72),"")</f>
        <v>48</v>
      </c>
      <c r="AM88" s="30">
        <f>IF(LEN(AM72)&gt;0,MOD((mdoLED2Qtr($AI88)*mdoLED2RingCnt(AM72)/4+AM72-mdoLED2RingMin(AM72)),mdoLED2RingCnt(AM72))+mdoLED2RingMin(AM72),"")</f>
        <v>49</v>
      </c>
      <c r="AN88" s="30">
        <f>IF(LEN(AN72)&gt;0,MOD((mdoLED2Qtr($AI88)*mdoLED2RingCnt(AN72)/4+AN72-mdoLED2RingMin(AN72)),mdoLED2RingCnt(AN72))+mdoLED2RingMin(AN72),"")</f>
        <v>23</v>
      </c>
      <c r="AX88" t="str">
        <f t="shared" si="87"/>
        <v>const int8_t srnd_22[5] = { -4, 21</v>
      </c>
      <c r="AY88" t="str">
        <f t="shared" si="88"/>
        <v>const int8_t srnd_22[5] = { -4, 21, 48</v>
      </c>
      <c r="AZ88" t="str">
        <f t="shared" si="88"/>
        <v>const int8_t srnd_22[5] = { -4, 21, 48, 49</v>
      </c>
      <c r="BA88" t="str">
        <f t="shared" si="90"/>
        <v>const int8_t srnd_22[5] = { -4, 21, 48, 49, 23</v>
      </c>
      <c r="BF88" t="str">
        <f t="shared" si="89"/>
        <v>const int8_t srnd_22[5] = { -4, 21, 48, 49, 23 };</v>
      </c>
    </row>
    <row r="89" spans="16:58" x14ac:dyDescent="0.25">
      <c r="P89">
        <v>85</v>
      </c>
      <c r="AF89"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 82, 83, 84, 85</v>
      </c>
      <c r="AI89" s="44">
        <v>23</v>
      </c>
      <c r="AJ89" s="46">
        <f t="shared" si="82"/>
        <v>-4</v>
      </c>
      <c r="AK89">
        <v>22</v>
      </c>
      <c r="AL89" s="30">
        <f>IF(LEN(AL73)&gt;0,MOD((mdoLED2Qtr($AI89)*mdoLED2RingCnt(AL73)/4+AL73-mdoLED2RingMin(AL73)),mdoLED2RingCnt(AL73))+mdoLED2RingMin(AL73),"")</f>
        <v>49</v>
      </c>
      <c r="AM89" s="30">
        <f>IF(LEN(AM73)&gt;0,MOD((mdoLED2Qtr($AI89)*mdoLED2RingCnt(AM73)/4+AM73-mdoLED2RingMin(AM73)),mdoLED2RingCnt(AM73))+mdoLED2RingMin(AM73),"")</f>
        <v>50</v>
      </c>
      <c r="AN89" s="30">
        <f>IF(LEN(AN73)&gt;0,MOD((mdoLED2Qtr($AI89)*mdoLED2RingCnt(AN73)/4+AN73-mdoLED2RingMin(AN73)),mdoLED2RingCnt(AN73))+mdoLED2RingMin(AN73),"")</f>
        <v>24</v>
      </c>
      <c r="AX89" t="str">
        <f t="shared" si="87"/>
        <v>const int8_t srnd_23[5] = { -4, 22</v>
      </c>
      <c r="AY89" t="str">
        <f t="shared" si="88"/>
        <v>const int8_t srnd_23[5] = { -4, 22, 49</v>
      </c>
      <c r="AZ89" t="str">
        <f t="shared" si="88"/>
        <v>const int8_t srnd_23[5] = { -4, 22, 49, 50</v>
      </c>
      <c r="BA89" t="str">
        <f t="shared" si="90"/>
        <v>const int8_t srnd_23[5] = { -4, 22, 49, 50, 24</v>
      </c>
      <c r="BF89" t="str">
        <f t="shared" si="89"/>
        <v>const int8_t srnd_23[5] = { -4, 22, 49, 50, 24 };</v>
      </c>
    </row>
    <row r="90" spans="16:58" x14ac:dyDescent="0.25">
      <c r="P90">
        <v>86</v>
      </c>
      <c r="AF90"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v>
      </c>
      <c r="AI90" s="44">
        <v>24</v>
      </c>
      <c r="AJ90" s="46">
        <f t="shared" si="82"/>
        <v>-5</v>
      </c>
      <c r="AK90" s="40">
        <v>23</v>
      </c>
      <c r="AL90" s="40">
        <f>IF(LEN(AL66)&gt;0,MOD((mdoLED2Qtr($AI90)*mdoLED2RingCnt(AL66)/4+AL66-mdoLED2RingMin(AL66)),mdoLED2RingCnt(AL66))+mdoLED2RingMin(AL66),"")</f>
        <v>49</v>
      </c>
      <c r="AM90" s="40">
        <f>IF(LEN(AM66)&gt;0,MOD((mdoLED2Qtr($AI90)*mdoLED2RingCnt(AM66)/4+AM66-mdoLED2RingMin(AM66)),mdoLED2RingCnt(AM66))+mdoLED2RingMin(AM66),"")</f>
        <v>50</v>
      </c>
      <c r="AN90" s="40">
        <f>IF(LEN(AN66)&gt;0,MOD((mdoLED2Qtr($AI90)*mdoLED2RingCnt(AN66)/4+AN66-mdoLED2RingMin(AN66)),mdoLED2RingCnt(AN66))+mdoLED2RingMin(AN66),"")</f>
        <v>51</v>
      </c>
      <c r="AO90" s="40">
        <f>IF(LEN(AO66)&gt;0,MOD((mdoLED2Qtr($AI90)*mdoLED2RingCnt(AO66)/4+AO66-mdoLED2RingMin(AO66)),mdoLED2RingCnt(AO66))+mdoLED2RingMin(AO66),"")</f>
        <v>25</v>
      </c>
      <c r="AX90" t="str">
        <f t="shared" si="87"/>
        <v>const int8_t srnd_24[6] = { -5, 23</v>
      </c>
      <c r="AY90" t="str">
        <f t="shared" si="88"/>
        <v>const int8_t srnd_24[6] = { -5, 23, 49</v>
      </c>
      <c r="AZ90" t="str">
        <f t="shared" si="88"/>
        <v>const int8_t srnd_24[6] = { -5, 23, 49, 50</v>
      </c>
      <c r="BA90" t="str">
        <f t="shared" si="90"/>
        <v>const int8_t srnd_24[6] = { -5, 23, 49, 50, 51</v>
      </c>
      <c r="BB90" t="str">
        <f t="shared" si="90"/>
        <v>const int8_t srnd_24[6] = { -5, 23, 49, 50, 51, 25</v>
      </c>
      <c r="BF90" t="str">
        <f t="shared" si="89"/>
        <v>const int8_t srnd_24[6] = { -5, 23, 49, 50, 51, 25 };</v>
      </c>
    </row>
    <row r="91" spans="16:58" x14ac:dyDescent="0.25">
      <c r="P91">
        <v>87</v>
      </c>
      <c r="AF91"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v>
      </c>
      <c r="AI91" s="44">
        <v>25</v>
      </c>
      <c r="AJ91" s="46">
        <f t="shared" si="82"/>
        <v>-4</v>
      </c>
      <c r="AK91">
        <v>24</v>
      </c>
      <c r="AL91">
        <f>IF(LEN(AL67)&gt;0,MOD((mdoLED2Qtr($AI91)*mdoLED2RingCnt(AL67)/4+AL67-mdoLED2RingMin(AL67)),mdoLED2RingCnt(AL67))+mdoLED2RingMin(AL67),"")</f>
        <v>50</v>
      </c>
      <c r="AM91">
        <f>IF(LEN(AM67)&gt;0,MOD((mdoLED2Qtr($AI91)*mdoLED2RingCnt(AM67)/4+AM67-mdoLED2RingMin(AM67)),mdoLED2RingCnt(AM67))+mdoLED2RingMin(AM67),"")</f>
        <v>51</v>
      </c>
      <c r="AN91">
        <f>IF(LEN(AN67)&gt;0,MOD((mdoLED2Qtr($AI91)*mdoLED2RingCnt(AN67)/4+AN67-mdoLED2RingMin(AN67)),mdoLED2RingCnt(AN67))+mdoLED2RingMin(AN67),"")</f>
        <v>26</v>
      </c>
      <c r="AX91" t="str">
        <f t="shared" si="87"/>
        <v>const int8_t srnd_25[5] = { -4, 24</v>
      </c>
      <c r="AY91" t="str">
        <f t="shared" si="88"/>
        <v>const int8_t srnd_25[5] = { -4, 24, 50</v>
      </c>
      <c r="AZ91" t="str">
        <f t="shared" si="88"/>
        <v>const int8_t srnd_25[5] = { -4, 24, 50, 51</v>
      </c>
      <c r="BA91" t="str">
        <f t="shared" si="90"/>
        <v>const int8_t srnd_25[5] = { -4, 24, 50, 51, 26</v>
      </c>
      <c r="BF91" t="str">
        <f t="shared" si="89"/>
        <v>const int8_t srnd_25[5] = { -4, 24, 50, 51, 26 };</v>
      </c>
    </row>
    <row r="92" spans="16:58" x14ac:dyDescent="0.25">
      <c r="P92">
        <v>88</v>
      </c>
      <c r="AF92" t="str">
        <f t="shared" ref="AF92:AF96" si="91">AF91&amp;", "&amp;P92</f>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v>
      </c>
      <c r="AI92" s="44">
        <v>26</v>
      </c>
      <c r="AJ92" s="46">
        <f t="shared" si="82"/>
        <v>-4</v>
      </c>
      <c r="AK92">
        <v>25</v>
      </c>
      <c r="AL92">
        <f>IF(LEN(AL68)&gt;0,MOD((mdoLED2Qtr($AI92)*mdoLED2RingCnt(AL68)/4+AL68-mdoLED2RingMin(AL68)),mdoLED2RingCnt(AL68))+mdoLED2RingMin(AL68),"")</f>
        <v>51</v>
      </c>
      <c r="AM92">
        <f>IF(LEN(AM68)&gt;0,MOD((mdoLED2Qtr($AI92)*mdoLED2RingCnt(AM68)/4+AM68-mdoLED2RingMin(AM68)),mdoLED2RingCnt(AM68))+mdoLED2RingMin(AM68),"")</f>
        <v>52</v>
      </c>
      <c r="AN92">
        <f>IF(LEN(AN68)&gt;0,MOD((mdoLED2Qtr($AI92)*mdoLED2RingCnt(AN68)/4+AN68-mdoLED2RingMin(AN68)),mdoLED2RingCnt(AN68))+mdoLED2RingMin(AN68),"")</f>
        <v>27</v>
      </c>
      <c r="AX92" t="str">
        <f t="shared" si="87"/>
        <v>const int8_t srnd_26[5] = { -4, 25</v>
      </c>
      <c r="AY92" t="str">
        <f t="shared" si="88"/>
        <v>const int8_t srnd_26[5] = { -4, 25, 51</v>
      </c>
      <c r="AZ92" t="str">
        <f t="shared" si="88"/>
        <v>const int8_t srnd_26[5] = { -4, 25, 51, 52</v>
      </c>
      <c r="BA92" t="str">
        <f t="shared" si="90"/>
        <v>const int8_t srnd_26[5] = { -4, 25, 51, 52, 27</v>
      </c>
      <c r="BF92" t="str">
        <f t="shared" si="89"/>
        <v>const int8_t srnd_26[5] = { -4, 25, 51, 52, 27 };</v>
      </c>
    </row>
    <row r="93" spans="16:58" x14ac:dyDescent="0.25">
      <c r="P93">
        <v>89</v>
      </c>
      <c r="AF93" t="str">
        <f t="shared" si="91"/>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v>
      </c>
      <c r="AI93" s="44">
        <v>27</v>
      </c>
      <c r="AJ93" s="46">
        <f t="shared" si="82"/>
        <v>-4</v>
      </c>
      <c r="AK93">
        <v>26</v>
      </c>
      <c r="AL93">
        <f>IF(LEN(AL69)&gt;0,MOD((mdoLED2Qtr($AI93)*mdoLED2RingCnt(AL69)/4+AL69-mdoLED2RingMin(AL69)),mdoLED2RingCnt(AL69))+mdoLED2RingMin(AL69),"")</f>
        <v>52</v>
      </c>
      <c r="AM93">
        <f>IF(LEN(AM69)&gt;0,MOD((mdoLED2Qtr($AI93)*mdoLED2RingCnt(AM69)/4+AM69-mdoLED2RingMin(AM69)),mdoLED2RingCnt(AM69))+mdoLED2RingMin(AM69),"")</f>
        <v>53</v>
      </c>
      <c r="AN93">
        <f>IF(LEN(AN69)&gt;0,MOD((mdoLED2Qtr($AI93)*mdoLED2RingCnt(AN69)/4+AN69-mdoLED2RingMin(AN69)),mdoLED2RingCnt(AN69))+mdoLED2RingMin(AN69),"")</f>
        <v>28</v>
      </c>
      <c r="AX93" t="str">
        <f t="shared" si="87"/>
        <v>const int8_t srnd_27[5] = { -4, 26</v>
      </c>
      <c r="AY93" t="str">
        <f t="shared" si="88"/>
        <v>const int8_t srnd_27[5] = { -4, 26, 52</v>
      </c>
      <c r="AZ93" t="str">
        <f t="shared" si="88"/>
        <v>const int8_t srnd_27[5] = { -4, 26, 52, 53</v>
      </c>
      <c r="BA93" t="str">
        <f t="shared" si="90"/>
        <v>const int8_t srnd_27[5] = { -4, 26, 52, 53, 28</v>
      </c>
      <c r="BF93" t="str">
        <f t="shared" si="89"/>
        <v>const int8_t srnd_27[5] = { -4, 26, 52, 53, 28 };</v>
      </c>
    </row>
    <row r="94" spans="16:58" x14ac:dyDescent="0.25">
      <c r="P94">
        <v>90</v>
      </c>
      <c r="AF94" t="str">
        <f t="shared" si="91"/>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 90</v>
      </c>
      <c r="AI94" s="44">
        <v>28</v>
      </c>
      <c r="AJ94" s="46">
        <f t="shared" si="82"/>
        <v>-5</v>
      </c>
      <c r="AK94">
        <v>27</v>
      </c>
      <c r="AL94">
        <f>IF(LEN(AL70)&gt;0,MOD((mdoLED2Qtr($AI94)*mdoLED2RingCnt(AL70)/4+AL70-mdoLED2RingMin(AL70)),mdoLED2RingCnt(AL70))+mdoLED2RingMin(AL70),"")</f>
        <v>52</v>
      </c>
      <c r="AM94">
        <f>IF(LEN(AM70)&gt;0,MOD((mdoLED2Qtr($AI94)*mdoLED2RingCnt(AM70)/4+AM70-mdoLED2RingMin(AM70)),mdoLED2RingCnt(AM70))+mdoLED2RingMin(AM70),"")</f>
        <v>53</v>
      </c>
      <c r="AN94">
        <f>IF(LEN(AN70)&gt;0,MOD((mdoLED2Qtr($AI94)*mdoLED2RingCnt(AN70)/4+AN70-mdoLED2RingMin(AN70)),mdoLED2RingCnt(AN70))+mdoLED2RingMin(AN70),"")</f>
        <v>54</v>
      </c>
      <c r="AO94">
        <f>IF(LEN(AO70)&gt;0,MOD((mdoLED2Qtr($AI94)*mdoLED2RingCnt(AO70)/4+AO70-mdoLED2RingMin(AO70)),mdoLED2RingCnt(AO70))+mdoLED2RingMin(AO70),"")</f>
        <v>29</v>
      </c>
      <c r="AX94" t="str">
        <f t="shared" si="87"/>
        <v>const int8_t srnd_28[6] = { -5, 27</v>
      </c>
      <c r="AY94" t="str">
        <f t="shared" si="88"/>
        <v>const int8_t srnd_28[6] = { -5, 27, 52</v>
      </c>
      <c r="AZ94" t="str">
        <f t="shared" si="88"/>
        <v>const int8_t srnd_28[6] = { -5, 27, 52, 53</v>
      </c>
      <c r="BA94" t="str">
        <f t="shared" si="90"/>
        <v>const int8_t srnd_28[6] = { -5, 27, 52, 53, 54</v>
      </c>
      <c r="BF94" t="str">
        <f t="shared" si="89"/>
        <v>const int8_t srnd_28[6] = { -5, 27, 52, 53, 54 };</v>
      </c>
    </row>
    <row r="95" spans="16:58" x14ac:dyDescent="0.25">
      <c r="P95">
        <v>91</v>
      </c>
      <c r="AF95" t="str">
        <f t="shared" si="91"/>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v>
      </c>
      <c r="AI95" s="44">
        <v>29</v>
      </c>
      <c r="AJ95" s="46">
        <f t="shared" si="82"/>
        <v>-4</v>
      </c>
      <c r="AK95">
        <v>28</v>
      </c>
      <c r="AL95">
        <f>IF(LEN(AL71)&gt;0,MOD((mdoLED2Qtr($AI95)*mdoLED2RingCnt(AL71)/4+AL71-mdoLED2RingMin(AL71)),mdoLED2RingCnt(AL71))+mdoLED2RingMin(AL71),"")</f>
        <v>53</v>
      </c>
      <c r="AM95">
        <f>IF(LEN(AM71)&gt;0,MOD((mdoLED2Qtr($AI95)*mdoLED2RingCnt(AM71)/4+AM71-mdoLED2RingMin(AM71)),mdoLED2RingCnt(AM71))+mdoLED2RingMin(AM71),"")</f>
        <v>54</v>
      </c>
      <c r="AN95">
        <f>IF(LEN(AN71)&gt;0,MOD((mdoLED2Qtr($AI95)*mdoLED2RingCnt(AN71)/4+AN71-mdoLED2RingMin(AN71)),mdoLED2RingCnt(AN71))+mdoLED2RingMin(AN71),"")</f>
        <v>30</v>
      </c>
      <c r="AX95" t="str">
        <f t="shared" si="87"/>
        <v>const int8_t srnd_29[5] = { -4, 28</v>
      </c>
      <c r="AY95" t="str">
        <f t="shared" si="88"/>
        <v>const int8_t srnd_29[5] = { -4, 28, 53</v>
      </c>
      <c r="AZ95" t="str">
        <f t="shared" si="88"/>
        <v>const int8_t srnd_29[5] = { -4, 28, 53, 54</v>
      </c>
      <c r="BA95" t="str">
        <f t="shared" si="90"/>
        <v>const int8_t srnd_29[5] = { -4, 28, 53, 54, 30</v>
      </c>
      <c r="BF95" t="str">
        <f t="shared" si="89"/>
        <v>const int8_t srnd_29[5] = { -4, 28, 53, 54, 30 };</v>
      </c>
    </row>
    <row r="96" spans="16:58" x14ac:dyDescent="0.25">
      <c r="P96">
        <v>92</v>
      </c>
      <c r="AF96" t="str">
        <f t="shared" si="91"/>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 92</v>
      </c>
      <c r="AI96" s="44">
        <v>30</v>
      </c>
      <c r="AJ96" s="46">
        <f t="shared" si="82"/>
        <v>-4</v>
      </c>
      <c r="AK96">
        <v>29</v>
      </c>
      <c r="AL96">
        <f>IF(LEN(AL72)&gt;0,MOD((mdoLED2Qtr($AI96)*mdoLED2RingCnt(AL72)/4+AL72-mdoLED2RingMin(AL72)),mdoLED2RingCnt(AL72))+mdoLED2RingMin(AL72),"")</f>
        <v>54</v>
      </c>
      <c r="AM96">
        <f>IF(LEN(AM72)&gt;0,MOD((mdoLED2Qtr($AI96)*mdoLED2RingCnt(AM72)/4+AM72-mdoLED2RingMin(AM72)),mdoLED2RingCnt(AM72))+mdoLED2RingMin(AM72),"")</f>
        <v>55</v>
      </c>
      <c r="AN96">
        <f>IF(LEN(AN72)&gt;0,MOD((mdoLED2Qtr($AI96)*mdoLED2RingCnt(AN72)/4+AN72-mdoLED2RingMin(AN72)),mdoLED2RingCnt(AN72))+mdoLED2RingMin(AN72),"")</f>
        <v>31</v>
      </c>
      <c r="AX96" t="str">
        <f t="shared" si="87"/>
        <v>const int8_t srnd_30[5] = { -4, 29</v>
      </c>
      <c r="AY96" t="str">
        <f t="shared" si="88"/>
        <v>const int8_t srnd_30[5] = { -4, 29, 54</v>
      </c>
      <c r="AZ96" t="str">
        <f t="shared" si="88"/>
        <v>const int8_t srnd_30[5] = { -4, 29, 54, 55</v>
      </c>
      <c r="BA96" t="str">
        <f t="shared" si="90"/>
        <v>const int8_t srnd_30[5] = { -4, 29, 54, 55, 31</v>
      </c>
      <c r="BF96" t="str">
        <f t="shared" si="89"/>
        <v>const int8_t srnd_30[5] = { -4, 29, 54, 55, 31 };</v>
      </c>
    </row>
    <row r="97" spans="35:58" x14ac:dyDescent="0.25">
      <c r="AI97" s="44">
        <v>31</v>
      </c>
      <c r="AJ97" s="46">
        <f t="shared" si="82"/>
        <v>-4</v>
      </c>
      <c r="AK97">
        <v>30</v>
      </c>
      <c r="AL97">
        <f>IF(LEN(AL73)&gt;0,MOD((mdoLED2Qtr($AI97)*mdoLED2RingCnt(AL73)/4+AL73-mdoLED2RingMin(AL73)),mdoLED2RingCnt(AL73))+mdoLED2RingMin(AL73),"")</f>
        <v>55</v>
      </c>
      <c r="AM97">
        <f>IF(LEN(AM73)&gt;0,MOD((mdoLED2Qtr($AI97)*mdoLED2RingCnt(AM73)/4+AM73-mdoLED2RingMin(AM73)),mdoLED2RingCnt(AM73))+mdoLED2RingMin(AM73),"")</f>
        <v>32</v>
      </c>
      <c r="AN97">
        <f>IF(LEN(AN73)&gt;0,MOD((mdoLED2Qtr($AI97)*mdoLED2RingCnt(AN73)/4+AN73-mdoLED2RingMin(AN73)),mdoLED2RingCnt(AN73))+mdoLED2RingMin(AN73),"")</f>
        <v>0</v>
      </c>
      <c r="AX97" t="str">
        <f t="shared" si="87"/>
        <v>const int8_t srnd_31[5] = { -4, 30</v>
      </c>
      <c r="AY97" t="str">
        <f t="shared" si="88"/>
        <v>const int8_t srnd_31[5] = { -4, 30, 55</v>
      </c>
      <c r="AZ97" t="str">
        <f t="shared" si="88"/>
        <v>const int8_t srnd_31[5] = { -4, 30, 55, 32</v>
      </c>
      <c r="BA97" t="str">
        <f t="shared" si="90"/>
        <v>const int8_t srnd_31[5] = { -4, 30, 55, 32, 0</v>
      </c>
      <c r="BF97" t="str">
        <f t="shared" si="89"/>
        <v>const int8_t srnd_31[5] = { -4, 30, 55, 32, 0 };</v>
      </c>
    </row>
  </sheetData>
  <sortState ref="AI3:AY63">
    <sortCondition ref="AI3:AI63"/>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2:AL46"/>
  <sheetViews>
    <sheetView workbookViewId="0">
      <selection activeCell="A4" sqref="A4"/>
    </sheetView>
  </sheetViews>
  <sheetFormatPr defaultRowHeight="15" x14ac:dyDescent="0.25"/>
  <cols>
    <col min="9" max="9" width="17.28515625" customWidth="1"/>
    <col min="10" max="10" width="71.42578125" bestFit="1" customWidth="1"/>
  </cols>
  <sheetData>
    <row r="2" spans="1:38" x14ac:dyDescent="0.25">
      <c r="A2" t="s">
        <v>207</v>
      </c>
    </row>
    <row r="3" spans="1:38" x14ac:dyDescent="0.25">
      <c r="A3" t="s">
        <v>208</v>
      </c>
    </row>
    <row r="4" spans="1:38" x14ac:dyDescent="0.25">
      <c r="A4" t="s">
        <v>222</v>
      </c>
    </row>
    <row r="5" spans="1:38" x14ac:dyDescent="0.25">
      <c r="B5" s="44">
        <v>1</v>
      </c>
      <c r="C5" s="44">
        <v>2</v>
      </c>
    </row>
    <row r="6" spans="1:38" x14ac:dyDescent="0.25">
      <c r="B6" t="s">
        <v>138</v>
      </c>
      <c r="C6" t="s">
        <v>209</v>
      </c>
      <c r="D6" t="s">
        <v>223</v>
      </c>
    </row>
    <row r="7" spans="1:38" x14ac:dyDescent="0.25">
      <c r="A7">
        <v>0</v>
      </c>
      <c r="B7">
        <v>32</v>
      </c>
      <c r="C7">
        <v>0</v>
      </c>
      <c r="D7">
        <v>0</v>
      </c>
      <c r="F7">
        <f>(1/32)/(1/B7)</f>
        <v>1</v>
      </c>
      <c r="G7" t="s">
        <v>210</v>
      </c>
      <c r="H7">
        <v>0</v>
      </c>
    </row>
    <row r="8" spans="1:38" x14ac:dyDescent="0.25">
      <c r="A8">
        <v>1</v>
      </c>
      <c r="B8">
        <v>24</v>
      </c>
      <c r="C8">
        <v>32</v>
      </c>
      <c r="D8">
        <v>192</v>
      </c>
      <c r="F8">
        <f>(1/32)/(1/B8)</f>
        <v>0.75</v>
      </c>
      <c r="G8">
        <f>8*B8/32</f>
        <v>6</v>
      </c>
      <c r="H8">
        <f>256*B8/32</f>
        <v>192</v>
      </c>
      <c r="I8">
        <f>H8/256</f>
        <v>0.75</v>
      </c>
    </row>
    <row r="9" spans="1:38" x14ac:dyDescent="0.25">
      <c r="A9">
        <v>2</v>
      </c>
      <c r="B9">
        <v>16</v>
      </c>
      <c r="C9">
        <v>56</v>
      </c>
      <c r="D9">
        <v>128</v>
      </c>
      <c r="F9">
        <f>(1/32)/(1/B9)</f>
        <v>0.5</v>
      </c>
      <c r="G9">
        <f t="shared" ref="G9:G11" si="0">8*B9/32</f>
        <v>4</v>
      </c>
      <c r="H9">
        <f>256*B9/32</f>
        <v>128</v>
      </c>
      <c r="I9">
        <f>H9/256</f>
        <v>0.5</v>
      </c>
    </row>
    <row r="10" spans="1:38" x14ac:dyDescent="0.25">
      <c r="A10">
        <v>3</v>
      </c>
      <c r="B10">
        <v>12</v>
      </c>
      <c r="C10">
        <v>72</v>
      </c>
      <c r="D10">
        <v>96</v>
      </c>
      <c r="F10">
        <f>(1/32)/(1/B10)</f>
        <v>0.375</v>
      </c>
      <c r="G10">
        <f t="shared" si="0"/>
        <v>3</v>
      </c>
      <c r="H10">
        <f>256*B10/32</f>
        <v>96</v>
      </c>
      <c r="I10">
        <f>H10/256</f>
        <v>0.375</v>
      </c>
      <c r="M10" t="s">
        <v>228</v>
      </c>
    </row>
    <row r="11" spans="1:38" x14ac:dyDescent="0.25">
      <c r="A11">
        <v>4</v>
      </c>
      <c r="B11">
        <v>8</v>
      </c>
      <c r="C11">
        <v>84</v>
      </c>
      <c r="D11">
        <v>64</v>
      </c>
      <c r="F11">
        <f>(1/32)/(1/B11)</f>
        <v>0.25</v>
      </c>
      <c r="G11">
        <f t="shared" si="0"/>
        <v>2</v>
      </c>
      <c r="H11">
        <f>256*B11/32</f>
        <v>64</v>
      </c>
      <c r="I11">
        <f>H11/256</f>
        <v>0.25</v>
      </c>
      <c r="Y11" t="s">
        <v>211</v>
      </c>
      <c r="AD11" t="s">
        <v>212</v>
      </c>
      <c r="AI11" t="s">
        <v>214</v>
      </c>
    </row>
    <row r="12" spans="1:38" x14ac:dyDescent="0.25">
      <c r="A12">
        <v>5</v>
      </c>
      <c r="B12">
        <v>1</v>
      </c>
      <c r="C12">
        <v>92</v>
      </c>
      <c r="D12">
        <v>0</v>
      </c>
      <c r="H12">
        <v>0</v>
      </c>
      <c r="L12">
        <v>0</v>
      </c>
      <c r="M12">
        <v>1</v>
      </c>
      <c r="N12">
        <v>1</v>
      </c>
      <c r="O12">
        <v>2</v>
      </c>
      <c r="P12">
        <v>2</v>
      </c>
    </row>
    <row r="13" spans="1:38" ht="15.75" thickBot="1" x14ac:dyDescent="0.3">
      <c r="L13" t="s">
        <v>220</v>
      </c>
      <c r="M13" t="s">
        <v>221</v>
      </c>
      <c r="N13" t="s">
        <v>221</v>
      </c>
      <c r="O13" t="s">
        <v>227</v>
      </c>
      <c r="P13" t="s">
        <v>227</v>
      </c>
    </row>
    <row r="14" spans="1:38" ht="16.5" thickTop="1" thickBot="1" x14ac:dyDescent="0.3">
      <c r="J14" t="s">
        <v>215</v>
      </c>
      <c r="K14" t="s">
        <v>225</v>
      </c>
      <c r="L14" t="s">
        <v>218</v>
      </c>
      <c r="M14" t="s">
        <v>219</v>
      </c>
      <c r="N14" t="s">
        <v>218</v>
      </c>
      <c r="O14" t="s">
        <v>219</v>
      </c>
      <c r="P14" t="s">
        <v>218</v>
      </c>
      <c r="T14" s="48">
        <v>1</v>
      </c>
      <c r="U14" s="48">
        <v>2</v>
      </c>
      <c r="V14" s="48">
        <v>3</v>
      </c>
      <c r="W14" s="48">
        <v>4</v>
      </c>
      <c r="Y14" s="48">
        <v>1</v>
      </c>
      <c r="Z14" s="48">
        <v>2</v>
      </c>
      <c r="AA14" s="48">
        <v>3</v>
      </c>
      <c r="AB14" s="48">
        <v>4</v>
      </c>
      <c r="AD14" s="48">
        <v>1</v>
      </c>
      <c r="AE14" s="48">
        <v>2</v>
      </c>
      <c r="AF14" s="48">
        <v>3</v>
      </c>
      <c r="AG14" s="48">
        <v>4</v>
      </c>
      <c r="AI14" s="48">
        <v>1</v>
      </c>
      <c r="AJ14" s="48">
        <v>2</v>
      </c>
      <c r="AK14" s="48">
        <v>3</v>
      </c>
      <c r="AL14" s="48">
        <v>4</v>
      </c>
    </row>
    <row r="15" spans="1:38" ht="15.75" thickTop="1" x14ac:dyDescent="0.25">
      <c r="J15" t="s">
        <v>216</v>
      </c>
      <c r="K15">
        <v>0</v>
      </c>
      <c r="L15">
        <f>MOD($K15+32-1,32)</f>
        <v>31</v>
      </c>
      <c r="M15">
        <f t="shared" ref="M15:M46" si="1">TRUNC(VLOOKUP(M$12,LEDS_PER,4,FALSE)*$K15/256)</f>
        <v>0</v>
      </c>
      <c r="N15">
        <f t="shared" ref="N15:N46" si="2">MOD(M15+VLOOKUP(N$12,LEDS_PER,2,FALSE)-1,VLOOKUP(N$12,LEDS_PER,2,FALSE))</f>
        <v>23</v>
      </c>
      <c r="O15">
        <f t="shared" ref="O15:O46" si="3">TRUNC(VLOOKUP(O$12,LEDS_PER,4,FALSE)*$K15/256)</f>
        <v>0</v>
      </c>
      <c r="P15">
        <f t="shared" ref="P15:P46" si="4">MOD(O15+VLOOKUP(P$12,LEDS_PER,2,FALSE)-1,VLOOKUP(P$12,LEDS_PER,2,FALSE))</f>
        <v>15</v>
      </c>
      <c r="T15">
        <v>0</v>
      </c>
      <c r="U15">
        <v>0</v>
      </c>
      <c r="V15">
        <v>0</v>
      </c>
      <c r="W15">
        <v>0</v>
      </c>
      <c r="Y15">
        <f t="shared" ref="Y15:Y46" si="5">MOD($H$8*$K15,256)</f>
        <v>0</v>
      </c>
      <c r="Z15">
        <f t="shared" ref="Z15:Z46" si="6">MOD($H$9*$K15,256)</f>
        <v>0</v>
      </c>
      <c r="AA15">
        <f t="shared" ref="AA15:AA46" si="7">MOD($H$10*$K15,256)</f>
        <v>0</v>
      </c>
      <c r="AB15">
        <f t="shared" ref="AB15:AB46" si="8">MOD($H$11*$K15,256)</f>
        <v>0</v>
      </c>
      <c r="AD15">
        <f t="shared" ref="AD15:AD46" si="9">$H$8*$K15/256</f>
        <v>0</v>
      </c>
      <c r="AE15">
        <f t="shared" ref="AE15:AE46" si="10">$H$9*$K15/256</f>
        <v>0</v>
      </c>
      <c r="AF15">
        <f t="shared" ref="AF15:AF46" si="11">$H$10*$K15/256</f>
        <v>0</v>
      </c>
      <c r="AG15">
        <f t="shared" ref="AG15:AG46" si="12">$H$11*$K15/256</f>
        <v>0</v>
      </c>
      <c r="AI15">
        <f t="shared" ref="AI15:AI46" si="13">$H$8*$K15</f>
        <v>0</v>
      </c>
      <c r="AJ15">
        <f t="shared" ref="AJ15:AJ46" si="14">$H$9*$K15</f>
        <v>0</v>
      </c>
      <c r="AK15">
        <f t="shared" ref="AK15:AK46" si="15">$H$10*$K15</f>
        <v>0</v>
      </c>
      <c r="AL15">
        <f t="shared" ref="AL15:AL46" si="16">$H$11*$K15</f>
        <v>0</v>
      </c>
    </row>
    <row r="16" spans="1:38" x14ac:dyDescent="0.25">
      <c r="J16" t="s">
        <v>217</v>
      </c>
      <c r="K16">
        <v>1</v>
      </c>
      <c r="L16">
        <f>MOD($K16+32-1,32)</f>
        <v>0</v>
      </c>
      <c r="M16">
        <f t="shared" si="1"/>
        <v>0</v>
      </c>
      <c r="N16">
        <f t="shared" si="2"/>
        <v>23</v>
      </c>
      <c r="O16">
        <f t="shared" si="3"/>
        <v>0</v>
      </c>
      <c r="P16">
        <f t="shared" si="4"/>
        <v>15</v>
      </c>
      <c r="T16">
        <f t="shared" ref="T16:T46" si="17">$K16*$F$8</f>
        <v>0.75</v>
      </c>
      <c r="U16">
        <f t="shared" ref="U16:U46" si="18">$K16*$F$9</f>
        <v>0.5</v>
      </c>
      <c r="V16">
        <f t="shared" ref="V16:V46" si="19">$K16*$F$10</f>
        <v>0.375</v>
      </c>
      <c r="W16">
        <f t="shared" ref="W16:W46" si="20">$K16*$F11</f>
        <v>0.25</v>
      </c>
      <c r="Y16">
        <f t="shared" si="5"/>
        <v>192</v>
      </c>
      <c r="Z16">
        <f t="shared" si="6"/>
        <v>128</v>
      </c>
      <c r="AA16">
        <f t="shared" si="7"/>
        <v>96</v>
      </c>
      <c r="AB16">
        <f t="shared" si="8"/>
        <v>64</v>
      </c>
      <c r="AD16">
        <f t="shared" si="9"/>
        <v>0.75</v>
      </c>
      <c r="AE16">
        <f t="shared" si="10"/>
        <v>0.5</v>
      </c>
      <c r="AF16">
        <f t="shared" si="11"/>
        <v>0.375</v>
      </c>
      <c r="AG16">
        <f t="shared" si="12"/>
        <v>0.25</v>
      </c>
      <c r="AI16">
        <f t="shared" si="13"/>
        <v>192</v>
      </c>
      <c r="AJ16">
        <f t="shared" si="14"/>
        <v>128</v>
      </c>
      <c r="AK16">
        <f t="shared" si="15"/>
        <v>96</v>
      </c>
      <c r="AL16">
        <f t="shared" si="16"/>
        <v>64</v>
      </c>
    </row>
    <row r="17" spans="2:38" x14ac:dyDescent="0.25">
      <c r="J17" t="s">
        <v>224</v>
      </c>
      <c r="K17">
        <v>2</v>
      </c>
      <c r="L17">
        <f>MOD($K17+32-1,32)</f>
        <v>1</v>
      </c>
      <c r="M17">
        <f t="shared" si="1"/>
        <v>1</v>
      </c>
      <c r="N17">
        <f t="shared" si="2"/>
        <v>0</v>
      </c>
      <c r="O17">
        <f t="shared" si="3"/>
        <v>1</v>
      </c>
      <c r="P17">
        <f t="shared" si="4"/>
        <v>0</v>
      </c>
      <c r="T17">
        <f t="shared" si="17"/>
        <v>1.5</v>
      </c>
      <c r="U17">
        <f t="shared" si="18"/>
        <v>1</v>
      </c>
      <c r="V17">
        <f t="shared" si="19"/>
        <v>0.75</v>
      </c>
      <c r="W17">
        <f t="shared" si="20"/>
        <v>0</v>
      </c>
      <c r="Y17">
        <f t="shared" si="5"/>
        <v>128</v>
      </c>
      <c r="Z17">
        <f t="shared" si="6"/>
        <v>0</v>
      </c>
      <c r="AA17">
        <f t="shared" si="7"/>
        <v>192</v>
      </c>
      <c r="AB17">
        <f t="shared" si="8"/>
        <v>128</v>
      </c>
      <c r="AD17">
        <f t="shared" si="9"/>
        <v>1.5</v>
      </c>
      <c r="AE17">
        <f t="shared" si="10"/>
        <v>1</v>
      </c>
      <c r="AF17">
        <f t="shared" si="11"/>
        <v>0.75</v>
      </c>
      <c r="AG17">
        <f t="shared" si="12"/>
        <v>0.5</v>
      </c>
      <c r="AI17">
        <f t="shared" si="13"/>
        <v>384</v>
      </c>
      <c r="AJ17">
        <f t="shared" si="14"/>
        <v>256</v>
      </c>
      <c r="AK17">
        <f t="shared" si="15"/>
        <v>192</v>
      </c>
      <c r="AL17">
        <f t="shared" si="16"/>
        <v>128</v>
      </c>
    </row>
    <row r="18" spans="2:38" x14ac:dyDescent="0.25">
      <c r="B18" t="str">
        <f>"uint8_t radar_adv_per_LED_per_ring[NUM_RINGS_PER_DISK] = { "&amp;H7</f>
        <v>uint8_t radar_adv_per_LED_per_ring[NUM_RINGS_PER_DISK] = { 0</v>
      </c>
      <c r="K18">
        <v>3</v>
      </c>
      <c r="M18">
        <f t="shared" si="1"/>
        <v>2</v>
      </c>
      <c r="N18">
        <f t="shared" si="2"/>
        <v>1</v>
      </c>
      <c r="O18">
        <f t="shared" si="3"/>
        <v>1</v>
      </c>
      <c r="P18">
        <f t="shared" si="4"/>
        <v>0</v>
      </c>
      <c r="T18">
        <f t="shared" si="17"/>
        <v>2.25</v>
      </c>
      <c r="U18">
        <f t="shared" si="18"/>
        <v>1.5</v>
      </c>
      <c r="V18">
        <f t="shared" si="19"/>
        <v>1.125</v>
      </c>
      <c r="W18">
        <f t="shared" si="20"/>
        <v>0</v>
      </c>
      <c r="Y18">
        <f t="shared" si="5"/>
        <v>64</v>
      </c>
      <c r="Z18">
        <f t="shared" si="6"/>
        <v>128</v>
      </c>
      <c r="AA18">
        <f t="shared" si="7"/>
        <v>32</v>
      </c>
      <c r="AB18">
        <f t="shared" si="8"/>
        <v>192</v>
      </c>
      <c r="AD18">
        <f t="shared" si="9"/>
        <v>2.25</v>
      </c>
      <c r="AE18">
        <f t="shared" si="10"/>
        <v>1.5</v>
      </c>
      <c r="AF18">
        <f t="shared" si="11"/>
        <v>1.125</v>
      </c>
      <c r="AG18">
        <f t="shared" si="12"/>
        <v>0.75</v>
      </c>
      <c r="AI18">
        <f t="shared" si="13"/>
        <v>576</v>
      </c>
      <c r="AJ18">
        <f t="shared" si="14"/>
        <v>384</v>
      </c>
      <c r="AK18">
        <f t="shared" si="15"/>
        <v>288</v>
      </c>
      <c r="AL18">
        <f t="shared" si="16"/>
        <v>192</v>
      </c>
    </row>
    <row r="19" spans="2:38" x14ac:dyDescent="0.25">
      <c r="B19" t="str">
        <f>B18&amp;", "&amp;H8</f>
        <v>uint8_t radar_adv_per_LED_per_ring[NUM_RINGS_PER_DISK] = { 0, 192</v>
      </c>
      <c r="J19" t="s">
        <v>226</v>
      </c>
      <c r="K19">
        <v>4</v>
      </c>
      <c r="M19">
        <f t="shared" si="1"/>
        <v>3</v>
      </c>
      <c r="N19">
        <f t="shared" si="2"/>
        <v>2</v>
      </c>
      <c r="O19">
        <f t="shared" si="3"/>
        <v>2</v>
      </c>
      <c r="P19">
        <f t="shared" si="4"/>
        <v>1</v>
      </c>
      <c r="T19">
        <f t="shared" si="17"/>
        <v>3</v>
      </c>
      <c r="U19">
        <f t="shared" si="18"/>
        <v>2</v>
      </c>
      <c r="V19">
        <f t="shared" si="19"/>
        <v>1.5</v>
      </c>
      <c r="W19">
        <f t="shared" si="20"/>
        <v>0</v>
      </c>
      <c r="Y19">
        <f t="shared" si="5"/>
        <v>0</v>
      </c>
      <c r="Z19">
        <f t="shared" si="6"/>
        <v>0</v>
      </c>
      <c r="AA19">
        <f t="shared" si="7"/>
        <v>128</v>
      </c>
      <c r="AB19">
        <f t="shared" si="8"/>
        <v>0</v>
      </c>
      <c r="AD19">
        <f t="shared" si="9"/>
        <v>3</v>
      </c>
      <c r="AE19">
        <f t="shared" si="10"/>
        <v>2</v>
      </c>
      <c r="AF19">
        <f t="shared" si="11"/>
        <v>1.5</v>
      </c>
      <c r="AG19">
        <f t="shared" si="12"/>
        <v>1</v>
      </c>
      <c r="AI19">
        <f t="shared" si="13"/>
        <v>768</v>
      </c>
      <c r="AJ19">
        <f t="shared" si="14"/>
        <v>512</v>
      </c>
      <c r="AK19">
        <f t="shared" si="15"/>
        <v>384</v>
      </c>
      <c r="AL19">
        <f t="shared" si="16"/>
        <v>256</v>
      </c>
    </row>
    <row r="20" spans="2:38" x14ac:dyDescent="0.25">
      <c r="B20" t="str">
        <f t="shared" ref="B20:B23" si="21">B19&amp;", "&amp;H9</f>
        <v>uint8_t radar_adv_per_LED_per_ring[NUM_RINGS_PER_DISK] = { 0, 192, 128</v>
      </c>
      <c r="J20" t="s">
        <v>229</v>
      </c>
      <c r="K20">
        <v>5</v>
      </c>
      <c r="M20">
        <f t="shared" si="1"/>
        <v>3</v>
      </c>
      <c r="N20">
        <f t="shared" si="2"/>
        <v>2</v>
      </c>
      <c r="O20">
        <f t="shared" si="3"/>
        <v>2</v>
      </c>
      <c r="P20">
        <f t="shared" si="4"/>
        <v>1</v>
      </c>
      <c r="T20">
        <f t="shared" si="17"/>
        <v>3.75</v>
      </c>
      <c r="U20">
        <f t="shared" si="18"/>
        <v>2.5</v>
      </c>
      <c r="V20">
        <f t="shared" si="19"/>
        <v>1.875</v>
      </c>
      <c r="W20">
        <f t="shared" si="20"/>
        <v>0</v>
      </c>
      <c r="Y20">
        <f t="shared" si="5"/>
        <v>192</v>
      </c>
      <c r="Z20">
        <f t="shared" si="6"/>
        <v>128</v>
      </c>
      <c r="AA20">
        <f t="shared" si="7"/>
        <v>224</v>
      </c>
      <c r="AB20">
        <f t="shared" si="8"/>
        <v>64</v>
      </c>
      <c r="AD20">
        <f t="shared" si="9"/>
        <v>3.75</v>
      </c>
      <c r="AE20">
        <f t="shared" si="10"/>
        <v>2.5</v>
      </c>
      <c r="AF20">
        <f t="shared" si="11"/>
        <v>1.875</v>
      </c>
      <c r="AG20">
        <f t="shared" si="12"/>
        <v>1.25</v>
      </c>
      <c r="AI20">
        <f t="shared" si="13"/>
        <v>960</v>
      </c>
      <c r="AJ20">
        <f t="shared" si="14"/>
        <v>640</v>
      </c>
      <c r="AK20">
        <f t="shared" si="15"/>
        <v>480</v>
      </c>
      <c r="AL20">
        <f t="shared" si="16"/>
        <v>320</v>
      </c>
    </row>
    <row r="21" spans="2:38" x14ac:dyDescent="0.25">
      <c r="B21" t="str">
        <f t="shared" si="21"/>
        <v>uint8_t radar_adv_per_LED_per_ring[NUM_RINGS_PER_DISK] = { 0, 192, 128, 96</v>
      </c>
      <c r="K21">
        <v>6</v>
      </c>
      <c r="M21">
        <f t="shared" si="1"/>
        <v>4</v>
      </c>
      <c r="N21">
        <f t="shared" si="2"/>
        <v>3</v>
      </c>
      <c r="O21">
        <f t="shared" si="3"/>
        <v>3</v>
      </c>
      <c r="P21">
        <f t="shared" si="4"/>
        <v>2</v>
      </c>
      <c r="T21">
        <f t="shared" si="17"/>
        <v>4.5</v>
      </c>
      <c r="U21">
        <f t="shared" si="18"/>
        <v>3</v>
      </c>
      <c r="V21">
        <f t="shared" si="19"/>
        <v>2.25</v>
      </c>
      <c r="W21">
        <f t="shared" si="20"/>
        <v>0</v>
      </c>
      <c r="Y21">
        <f t="shared" si="5"/>
        <v>128</v>
      </c>
      <c r="Z21">
        <f t="shared" si="6"/>
        <v>0</v>
      </c>
      <c r="AA21">
        <f t="shared" si="7"/>
        <v>64</v>
      </c>
      <c r="AB21">
        <f t="shared" si="8"/>
        <v>128</v>
      </c>
      <c r="AD21">
        <f t="shared" si="9"/>
        <v>4.5</v>
      </c>
      <c r="AE21">
        <f t="shared" si="10"/>
        <v>3</v>
      </c>
      <c r="AF21">
        <f t="shared" si="11"/>
        <v>2.25</v>
      </c>
      <c r="AG21">
        <f t="shared" si="12"/>
        <v>1.5</v>
      </c>
      <c r="AI21">
        <f t="shared" si="13"/>
        <v>1152</v>
      </c>
      <c r="AJ21">
        <f t="shared" si="14"/>
        <v>768</v>
      </c>
      <c r="AK21">
        <f t="shared" si="15"/>
        <v>576</v>
      </c>
      <c r="AL21">
        <f t="shared" si="16"/>
        <v>384</v>
      </c>
    </row>
    <row r="22" spans="2:38" x14ac:dyDescent="0.25">
      <c r="B22" t="str">
        <f t="shared" si="21"/>
        <v>uint8_t radar_adv_per_LED_per_ring[NUM_RINGS_PER_DISK] = { 0, 192, 128, 96, 64</v>
      </c>
      <c r="K22">
        <v>7</v>
      </c>
      <c r="M22">
        <f t="shared" si="1"/>
        <v>5</v>
      </c>
      <c r="N22">
        <f t="shared" si="2"/>
        <v>4</v>
      </c>
      <c r="O22">
        <f t="shared" si="3"/>
        <v>3</v>
      </c>
      <c r="P22">
        <f t="shared" si="4"/>
        <v>2</v>
      </c>
      <c r="T22">
        <f t="shared" si="17"/>
        <v>5.25</v>
      </c>
      <c r="U22">
        <f t="shared" si="18"/>
        <v>3.5</v>
      </c>
      <c r="V22">
        <f t="shared" si="19"/>
        <v>2.625</v>
      </c>
      <c r="W22">
        <f t="shared" si="20"/>
        <v>0</v>
      </c>
      <c r="Y22">
        <f t="shared" si="5"/>
        <v>64</v>
      </c>
      <c r="Z22">
        <f t="shared" si="6"/>
        <v>128</v>
      </c>
      <c r="AA22">
        <f t="shared" si="7"/>
        <v>160</v>
      </c>
      <c r="AB22">
        <f t="shared" si="8"/>
        <v>192</v>
      </c>
      <c r="AD22">
        <f t="shared" si="9"/>
        <v>5.25</v>
      </c>
      <c r="AE22">
        <f t="shared" si="10"/>
        <v>3.5</v>
      </c>
      <c r="AF22">
        <f t="shared" si="11"/>
        <v>2.625</v>
      </c>
      <c r="AG22">
        <f t="shared" si="12"/>
        <v>1.75</v>
      </c>
      <c r="AI22">
        <f t="shared" si="13"/>
        <v>1344</v>
      </c>
      <c r="AJ22">
        <f t="shared" si="14"/>
        <v>896</v>
      </c>
      <c r="AK22">
        <f t="shared" si="15"/>
        <v>672</v>
      </c>
      <c r="AL22">
        <f t="shared" si="16"/>
        <v>448</v>
      </c>
    </row>
    <row r="23" spans="2:38" x14ac:dyDescent="0.25">
      <c r="B23" t="str">
        <f t="shared" si="21"/>
        <v>uint8_t radar_adv_per_LED_per_ring[NUM_RINGS_PER_DISK] = { 0, 192, 128, 96, 64, 0</v>
      </c>
      <c r="K23">
        <v>8</v>
      </c>
      <c r="M23">
        <f t="shared" si="1"/>
        <v>6</v>
      </c>
      <c r="N23">
        <f t="shared" si="2"/>
        <v>5</v>
      </c>
      <c r="O23">
        <f t="shared" si="3"/>
        <v>4</v>
      </c>
      <c r="P23">
        <f t="shared" si="4"/>
        <v>3</v>
      </c>
      <c r="T23">
        <f t="shared" si="17"/>
        <v>6</v>
      </c>
      <c r="U23">
        <f t="shared" si="18"/>
        <v>4</v>
      </c>
      <c r="V23">
        <f t="shared" si="19"/>
        <v>3</v>
      </c>
      <c r="W23">
        <f t="shared" si="20"/>
        <v>0</v>
      </c>
      <c r="Y23">
        <f t="shared" si="5"/>
        <v>0</v>
      </c>
      <c r="Z23">
        <f t="shared" si="6"/>
        <v>0</v>
      </c>
      <c r="AA23">
        <f t="shared" si="7"/>
        <v>0</v>
      </c>
      <c r="AB23">
        <f t="shared" si="8"/>
        <v>0</v>
      </c>
      <c r="AD23">
        <f t="shared" si="9"/>
        <v>6</v>
      </c>
      <c r="AE23">
        <f t="shared" si="10"/>
        <v>4</v>
      </c>
      <c r="AF23">
        <f t="shared" si="11"/>
        <v>3</v>
      </c>
      <c r="AG23">
        <f t="shared" si="12"/>
        <v>2</v>
      </c>
      <c r="AI23">
        <f t="shared" si="13"/>
        <v>1536</v>
      </c>
      <c r="AJ23">
        <f t="shared" si="14"/>
        <v>1024</v>
      </c>
      <c r="AK23">
        <f t="shared" si="15"/>
        <v>768</v>
      </c>
      <c r="AL23">
        <f t="shared" si="16"/>
        <v>512</v>
      </c>
    </row>
    <row r="24" spans="2:38" x14ac:dyDescent="0.25">
      <c r="B24" t="s">
        <v>213</v>
      </c>
      <c r="K24">
        <v>9</v>
      </c>
      <c r="M24">
        <f t="shared" si="1"/>
        <v>6</v>
      </c>
      <c r="N24">
        <f t="shared" si="2"/>
        <v>5</v>
      </c>
      <c r="O24">
        <f t="shared" si="3"/>
        <v>4</v>
      </c>
      <c r="P24">
        <f t="shared" si="4"/>
        <v>3</v>
      </c>
      <c r="T24">
        <f t="shared" si="17"/>
        <v>6.75</v>
      </c>
      <c r="U24">
        <f t="shared" si="18"/>
        <v>4.5</v>
      </c>
      <c r="V24">
        <f t="shared" si="19"/>
        <v>3.375</v>
      </c>
      <c r="W24">
        <f t="shared" si="20"/>
        <v>0</v>
      </c>
      <c r="Y24">
        <f t="shared" si="5"/>
        <v>192</v>
      </c>
      <c r="Z24">
        <f t="shared" si="6"/>
        <v>128</v>
      </c>
      <c r="AA24">
        <f t="shared" si="7"/>
        <v>96</v>
      </c>
      <c r="AB24">
        <f t="shared" si="8"/>
        <v>64</v>
      </c>
      <c r="AD24">
        <f t="shared" si="9"/>
        <v>6.75</v>
      </c>
      <c r="AE24">
        <f t="shared" si="10"/>
        <v>4.5</v>
      </c>
      <c r="AF24">
        <f t="shared" si="11"/>
        <v>3.375</v>
      </c>
      <c r="AG24">
        <f t="shared" si="12"/>
        <v>2.25</v>
      </c>
      <c r="AI24">
        <f t="shared" si="13"/>
        <v>1728</v>
      </c>
      <c r="AJ24">
        <f t="shared" si="14"/>
        <v>1152</v>
      </c>
      <c r="AK24">
        <f t="shared" si="15"/>
        <v>864</v>
      </c>
      <c r="AL24">
        <f t="shared" si="16"/>
        <v>576</v>
      </c>
    </row>
    <row r="25" spans="2:38" x14ac:dyDescent="0.25">
      <c r="K25">
        <v>10</v>
      </c>
      <c r="M25">
        <f t="shared" si="1"/>
        <v>7</v>
      </c>
      <c r="N25">
        <f t="shared" si="2"/>
        <v>6</v>
      </c>
      <c r="O25">
        <f t="shared" si="3"/>
        <v>5</v>
      </c>
      <c r="P25">
        <f t="shared" si="4"/>
        <v>4</v>
      </c>
      <c r="T25">
        <f t="shared" si="17"/>
        <v>7.5</v>
      </c>
      <c r="U25">
        <f t="shared" si="18"/>
        <v>5</v>
      </c>
      <c r="V25">
        <f t="shared" si="19"/>
        <v>3.75</v>
      </c>
      <c r="W25">
        <f t="shared" si="20"/>
        <v>0</v>
      </c>
      <c r="Y25">
        <f t="shared" si="5"/>
        <v>128</v>
      </c>
      <c r="Z25">
        <f t="shared" si="6"/>
        <v>0</v>
      </c>
      <c r="AA25">
        <f t="shared" si="7"/>
        <v>192</v>
      </c>
      <c r="AB25">
        <f t="shared" si="8"/>
        <v>128</v>
      </c>
      <c r="AD25">
        <f t="shared" si="9"/>
        <v>7.5</v>
      </c>
      <c r="AE25">
        <f t="shared" si="10"/>
        <v>5</v>
      </c>
      <c r="AF25">
        <f t="shared" si="11"/>
        <v>3.75</v>
      </c>
      <c r="AG25">
        <f t="shared" si="12"/>
        <v>2.5</v>
      </c>
      <c r="AI25">
        <f t="shared" si="13"/>
        <v>1920</v>
      </c>
      <c r="AJ25">
        <f t="shared" si="14"/>
        <v>1280</v>
      </c>
      <c r="AK25">
        <f t="shared" si="15"/>
        <v>960</v>
      </c>
      <c r="AL25">
        <f t="shared" si="16"/>
        <v>640</v>
      </c>
    </row>
    <row r="26" spans="2:38" x14ac:dyDescent="0.25">
      <c r="K26">
        <v>11</v>
      </c>
      <c r="M26">
        <f t="shared" si="1"/>
        <v>8</v>
      </c>
      <c r="N26">
        <f t="shared" si="2"/>
        <v>7</v>
      </c>
      <c r="O26">
        <f t="shared" si="3"/>
        <v>5</v>
      </c>
      <c r="P26">
        <f t="shared" si="4"/>
        <v>4</v>
      </c>
      <c r="T26">
        <f t="shared" si="17"/>
        <v>8.25</v>
      </c>
      <c r="U26">
        <f t="shared" si="18"/>
        <v>5.5</v>
      </c>
      <c r="V26">
        <f t="shared" si="19"/>
        <v>4.125</v>
      </c>
      <c r="W26">
        <f t="shared" si="20"/>
        <v>0</v>
      </c>
      <c r="Y26">
        <f t="shared" si="5"/>
        <v>64</v>
      </c>
      <c r="Z26">
        <f t="shared" si="6"/>
        <v>128</v>
      </c>
      <c r="AA26">
        <f t="shared" si="7"/>
        <v>32</v>
      </c>
      <c r="AB26">
        <f t="shared" si="8"/>
        <v>192</v>
      </c>
      <c r="AD26">
        <f t="shared" si="9"/>
        <v>8.25</v>
      </c>
      <c r="AE26">
        <f t="shared" si="10"/>
        <v>5.5</v>
      </c>
      <c r="AF26">
        <f t="shared" si="11"/>
        <v>4.125</v>
      </c>
      <c r="AG26">
        <f t="shared" si="12"/>
        <v>2.75</v>
      </c>
      <c r="AI26">
        <f t="shared" si="13"/>
        <v>2112</v>
      </c>
      <c r="AJ26">
        <f t="shared" si="14"/>
        <v>1408</v>
      </c>
      <c r="AK26">
        <f t="shared" si="15"/>
        <v>1056</v>
      </c>
      <c r="AL26">
        <f t="shared" si="16"/>
        <v>704</v>
      </c>
    </row>
    <row r="27" spans="2:38" x14ac:dyDescent="0.25">
      <c r="K27">
        <v>12</v>
      </c>
      <c r="M27">
        <f t="shared" si="1"/>
        <v>9</v>
      </c>
      <c r="N27">
        <f t="shared" si="2"/>
        <v>8</v>
      </c>
      <c r="O27">
        <f t="shared" si="3"/>
        <v>6</v>
      </c>
      <c r="P27">
        <f t="shared" si="4"/>
        <v>5</v>
      </c>
      <c r="T27">
        <f t="shared" si="17"/>
        <v>9</v>
      </c>
      <c r="U27">
        <f t="shared" si="18"/>
        <v>6</v>
      </c>
      <c r="V27">
        <f t="shared" si="19"/>
        <v>4.5</v>
      </c>
      <c r="W27">
        <f t="shared" si="20"/>
        <v>0</v>
      </c>
      <c r="Y27">
        <f t="shared" si="5"/>
        <v>0</v>
      </c>
      <c r="Z27">
        <f t="shared" si="6"/>
        <v>0</v>
      </c>
      <c r="AA27">
        <f t="shared" si="7"/>
        <v>128</v>
      </c>
      <c r="AB27">
        <f t="shared" si="8"/>
        <v>0</v>
      </c>
      <c r="AD27">
        <f t="shared" si="9"/>
        <v>9</v>
      </c>
      <c r="AE27">
        <f t="shared" si="10"/>
        <v>6</v>
      </c>
      <c r="AF27">
        <f t="shared" si="11"/>
        <v>4.5</v>
      </c>
      <c r="AG27">
        <f t="shared" si="12"/>
        <v>3</v>
      </c>
      <c r="AI27">
        <f t="shared" si="13"/>
        <v>2304</v>
      </c>
      <c r="AJ27">
        <f t="shared" si="14"/>
        <v>1536</v>
      </c>
      <c r="AK27">
        <f t="shared" si="15"/>
        <v>1152</v>
      </c>
      <c r="AL27">
        <f t="shared" si="16"/>
        <v>768</v>
      </c>
    </row>
    <row r="28" spans="2:38" x14ac:dyDescent="0.25">
      <c r="K28">
        <v>13</v>
      </c>
      <c r="M28">
        <f t="shared" si="1"/>
        <v>9</v>
      </c>
      <c r="N28">
        <f t="shared" si="2"/>
        <v>8</v>
      </c>
      <c r="O28">
        <f t="shared" si="3"/>
        <v>6</v>
      </c>
      <c r="P28">
        <f t="shared" si="4"/>
        <v>5</v>
      </c>
      <c r="T28">
        <f t="shared" si="17"/>
        <v>9.75</v>
      </c>
      <c r="U28">
        <f t="shared" si="18"/>
        <v>6.5</v>
      </c>
      <c r="V28">
        <f t="shared" si="19"/>
        <v>4.875</v>
      </c>
      <c r="W28">
        <f t="shared" si="20"/>
        <v>0</v>
      </c>
      <c r="Y28">
        <f t="shared" si="5"/>
        <v>192</v>
      </c>
      <c r="Z28">
        <f t="shared" si="6"/>
        <v>128</v>
      </c>
      <c r="AA28">
        <f t="shared" si="7"/>
        <v>224</v>
      </c>
      <c r="AB28">
        <f t="shared" si="8"/>
        <v>64</v>
      </c>
      <c r="AD28">
        <f t="shared" si="9"/>
        <v>9.75</v>
      </c>
      <c r="AE28">
        <f t="shared" si="10"/>
        <v>6.5</v>
      </c>
      <c r="AF28">
        <f t="shared" si="11"/>
        <v>4.875</v>
      </c>
      <c r="AG28">
        <f t="shared" si="12"/>
        <v>3.25</v>
      </c>
      <c r="AI28">
        <f t="shared" si="13"/>
        <v>2496</v>
      </c>
      <c r="AJ28">
        <f t="shared" si="14"/>
        <v>1664</v>
      </c>
      <c r="AK28">
        <f t="shared" si="15"/>
        <v>1248</v>
      </c>
      <c r="AL28">
        <f t="shared" si="16"/>
        <v>832</v>
      </c>
    </row>
    <row r="29" spans="2:38" x14ac:dyDescent="0.25">
      <c r="K29">
        <v>14</v>
      </c>
      <c r="M29">
        <f t="shared" si="1"/>
        <v>10</v>
      </c>
      <c r="N29">
        <f t="shared" si="2"/>
        <v>9</v>
      </c>
      <c r="O29">
        <f t="shared" si="3"/>
        <v>7</v>
      </c>
      <c r="P29">
        <f t="shared" si="4"/>
        <v>6</v>
      </c>
      <c r="T29">
        <f t="shared" si="17"/>
        <v>10.5</v>
      </c>
      <c r="U29">
        <f t="shared" si="18"/>
        <v>7</v>
      </c>
      <c r="V29">
        <f t="shared" si="19"/>
        <v>5.25</v>
      </c>
      <c r="W29">
        <f t="shared" si="20"/>
        <v>0</v>
      </c>
      <c r="Y29">
        <f t="shared" si="5"/>
        <v>128</v>
      </c>
      <c r="Z29">
        <f t="shared" si="6"/>
        <v>0</v>
      </c>
      <c r="AA29">
        <f t="shared" si="7"/>
        <v>64</v>
      </c>
      <c r="AB29">
        <f t="shared" si="8"/>
        <v>128</v>
      </c>
      <c r="AD29">
        <f t="shared" si="9"/>
        <v>10.5</v>
      </c>
      <c r="AE29">
        <f t="shared" si="10"/>
        <v>7</v>
      </c>
      <c r="AF29">
        <f t="shared" si="11"/>
        <v>5.25</v>
      </c>
      <c r="AG29">
        <f t="shared" si="12"/>
        <v>3.5</v>
      </c>
      <c r="AI29">
        <f t="shared" si="13"/>
        <v>2688</v>
      </c>
      <c r="AJ29">
        <f t="shared" si="14"/>
        <v>1792</v>
      </c>
      <c r="AK29">
        <f t="shared" si="15"/>
        <v>1344</v>
      </c>
      <c r="AL29">
        <f t="shared" si="16"/>
        <v>896</v>
      </c>
    </row>
    <row r="30" spans="2:38" x14ac:dyDescent="0.25">
      <c r="K30">
        <v>15</v>
      </c>
      <c r="M30">
        <f t="shared" si="1"/>
        <v>11</v>
      </c>
      <c r="N30">
        <f t="shared" si="2"/>
        <v>10</v>
      </c>
      <c r="O30">
        <f t="shared" si="3"/>
        <v>7</v>
      </c>
      <c r="P30">
        <f t="shared" si="4"/>
        <v>6</v>
      </c>
      <c r="T30">
        <f t="shared" si="17"/>
        <v>11.25</v>
      </c>
      <c r="U30">
        <f t="shared" si="18"/>
        <v>7.5</v>
      </c>
      <c r="V30">
        <f t="shared" si="19"/>
        <v>5.625</v>
      </c>
      <c r="W30">
        <f t="shared" si="20"/>
        <v>0</v>
      </c>
      <c r="Y30">
        <f t="shared" si="5"/>
        <v>64</v>
      </c>
      <c r="Z30">
        <f t="shared" si="6"/>
        <v>128</v>
      </c>
      <c r="AA30">
        <f t="shared" si="7"/>
        <v>160</v>
      </c>
      <c r="AB30">
        <f t="shared" si="8"/>
        <v>192</v>
      </c>
      <c r="AD30">
        <f t="shared" si="9"/>
        <v>11.25</v>
      </c>
      <c r="AE30">
        <f t="shared" si="10"/>
        <v>7.5</v>
      </c>
      <c r="AF30">
        <f t="shared" si="11"/>
        <v>5.625</v>
      </c>
      <c r="AG30">
        <f t="shared" si="12"/>
        <v>3.75</v>
      </c>
      <c r="AI30">
        <f t="shared" si="13"/>
        <v>2880</v>
      </c>
      <c r="AJ30">
        <f t="shared" si="14"/>
        <v>1920</v>
      </c>
      <c r="AK30">
        <f t="shared" si="15"/>
        <v>1440</v>
      </c>
      <c r="AL30">
        <f t="shared" si="16"/>
        <v>960</v>
      </c>
    </row>
    <row r="31" spans="2:38" x14ac:dyDescent="0.25">
      <c r="K31">
        <v>16</v>
      </c>
      <c r="M31">
        <f t="shared" si="1"/>
        <v>12</v>
      </c>
      <c r="N31">
        <f t="shared" si="2"/>
        <v>11</v>
      </c>
      <c r="O31">
        <f t="shared" si="3"/>
        <v>8</v>
      </c>
      <c r="P31">
        <f t="shared" si="4"/>
        <v>7</v>
      </c>
      <c r="T31">
        <f t="shared" si="17"/>
        <v>12</v>
      </c>
      <c r="U31">
        <f t="shared" si="18"/>
        <v>8</v>
      </c>
      <c r="V31">
        <f t="shared" si="19"/>
        <v>6</v>
      </c>
      <c r="W31">
        <f t="shared" si="20"/>
        <v>0</v>
      </c>
      <c r="Y31">
        <f t="shared" si="5"/>
        <v>0</v>
      </c>
      <c r="Z31">
        <f t="shared" si="6"/>
        <v>0</v>
      </c>
      <c r="AA31">
        <f t="shared" si="7"/>
        <v>0</v>
      </c>
      <c r="AB31">
        <f t="shared" si="8"/>
        <v>0</v>
      </c>
      <c r="AD31">
        <f t="shared" si="9"/>
        <v>12</v>
      </c>
      <c r="AE31">
        <f t="shared" si="10"/>
        <v>8</v>
      </c>
      <c r="AF31">
        <f t="shared" si="11"/>
        <v>6</v>
      </c>
      <c r="AG31">
        <f t="shared" si="12"/>
        <v>4</v>
      </c>
      <c r="AI31">
        <f t="shared" si="13"/>
        <v>3072</v>
      </c>
      <c r="AJ31">
        <f t="shared" si="14"/>
        <v>2048</v>
      </c>
      <c r="AK31">
        <f t="shared" si="15"/>
        <v>1536</v>
      </c>
      <c r="AL31">
        <f t="shared" si="16"/>
        <v>1024</v>
      </c>
    </row>
    <row r="32" spans="2:38" x14ac:dyDescent="0.25">
      <c r="K32">
        <v>17</v>
      </c>
      <c r="M32">
        <f t="shared" si="1"/>
        <v>12</v>
      </c>
      <c r="N32">
        <f t="shared" si="2"/>
        <v>11</v>
      </c>
      <c r="O32">
        <f t="shared" si="3"/>
        <v>8</v>
      </c>
      <c r="P32">
        <f t="shared" si="4"/>
        <v>7</v>
      </c>
      <c r="T32">
        <f t="shared" si="17"/>
        <v>12.75</v>
      </c>
      <c r="U32">
        <f t="shared" si="18"/>
        <v>8.5</v>
      </c>
      <c r="V32">
        <f t="shared" si="19"/>
        <v>6.375</v>
      </c>
      <c r="W32">
        <f t="shared" si="20"/>
        <v>0</v>
      </c>
      <c r="Y32">
        <f t="shared" si="5"/>
        <v>192</v>
      </c>
      <c r="Z32">
        <f t="shared" si="6"/>
        <v>128</v>
      </c>
      <c r="AA32">
        <f t="shared" si="7"/>
        <v>96</v>
      </c>
      <c r="AB32">
        <f t="shared" si="8"/>
        <v>64</v>
      </c>
      <c r="AD32">
        <f t="shared" si="9"/>
        <v>12.75</v>
      </c>
      <c r="AE32">
        <f t="shared" si="10"/>
        <v>8.5</v>
      </c>
      <c r="AF32">
        <f t="shared" si="11"/>
        <v>6.375</v>
      </c>
      <c r="AG32">
        <f t="shared" si="12"/>
        <v>4.25</v>
      </c>
      <c r="AI32">
        <f t="shared" si="13"/>
        <v>3264</v>
      </c>
      <c r="AJ32">
        <f t="shared" si="14"/>
        <v>2176</v>
      </c>
      <c r="AK32">
        <f t="shared" si="15"/>
        <v>1632</v>
      </c>
      <c r="AL32">
        <f t="shared" si="16"/>
        <v>1088</v>
      </c>
    </row>
    <row r="33" spans="11:38" x14ac:dyDescent="0.25">
      <c r="K33">
        <v>18</v>
      </c>
      <c r="M33">
        <f t="shared" si="1"/>
        <v>13</v>
      </c>
      <c r="N33">
        <f t="shared" si="2"/>
        <v>12</v>
      </c>
      <c r="O33">
        <f t="shared" si="3"/>
        <v>9</v>
      </c>
      <c r="P33">
        <f t="shared" si="4"/>
        <v>8</v>
      </c>
      <c r="T33">
        <f t="shared" si="17"/>
        <v>13.5</v>
      </c>
      <c r="U33">
        <f t="shared" si="18"/>
        <v>9</v>
      </c>
      <c r="V33">
        <f t="shared" si="19"/>
        <v>6.75</v>
      </c>
      <c r="W33">
        <f t="shared" si="20"/>
        <v>0</v>
      </c>
      <c r="Y33">
        <f t="shared" si="5"/>
        <v>128</v>
      </c>
      <c r="Z33">
        <f t="shared" si="6"/>
        <v>0</v>
      </c>
      <c r="AA33">
        <f t="shared" si="7"/>
        <v>192</v>
      </c>
      <c r="AB33">
        <f t="shared" si="8"/>
        <v>128</v>
      </c>
      <c r="AD33">
        <f t="shared" si="9"/>
        <v>13.5</v>
      </c>
      <c r="AE33">
        <f t="shared" si="10"/>
        <v>9</v>
      </c>
      <c r="AF33">
        <f t="shared" si="11"/>
        <v>6.75</v>
      </c>
      <c r="AG33">
        <f t="shared" si="12"/>
        <v>4.5</v>
      </c>
      <c r="AI33">
        <f t="shared" si="13"/>
        <v>3456</v>
      </c>
      <c r="AJ33">
        <f t="shared" si="14"/>
        <v>2304</v>
      </c>
      <c r="AK33">
        <f t="shared" si="15"/>
        <v>1728</v>
      </c>
      <c r="AL33">
        <f t="shared" si="16"/>
        <v>1152</v>
      </c>
    </row>
    <row r="34" spans="11:38" x14ac:dyDescent="0.25">
      <c r="K34">
        <v>19</v>
      </c>
      <c r="M34">
        <f t="shared" si="1"/>
        <v>14</v>
      </c>
      <c r="N34">
        <f t="shared" si="2"/>
        <v>13</v>
      </c>
      <c r="O34">
        <f t="shared" si="3"/>
        <v>9</v>
      </c>
      <c r="P34">
        <f t="shared" si="4"/>
        <v>8</v>
      </c>
      <c r="T34">
        <f t="shared" si="17"/>
        <v>14.25</v>
      </c>
      <c r="U34">
        <f t="shared" si="18"/>
        <v>9.5</v>
      </c>
      <c r="V34">
        <f t="shared" si="19"/>
        <v>7.125</v>
      </c>
      <c r="W34">
        <f t="shared" si="20"/>
        <v>0</v>
      </c>
      <c r="Y34">
        <f t="shared" si="5"/>
        <v>64</v>
      </c>
      <c r="Z34">
        <f t="shared" si="6"/>
        <v>128</v>
      </c>
      <c r="AA34">
        <f t="shared" si="7"/>
        <v>32</v>
      </c>
      <c r="AB34">
        <f t="shared" si="8"/>
        <v>192</v>
      </c>
      <c r="AD34">
        <f t="shared" si="9"/>
        <v>14.25</v>
      </c>
      <c r="AE34">
        <f t="shared" si="10"/>
        <v>9.5</v>
      </c>
      <c r="AF34">
        <f t="shared" si="11"/>
        <v>7.125</v>
      </c>
      <c r="AG34">
        <f t="shared" si="12"/>
        <v>4.75</v>
      </c>
      <c r="AI34">
        <f t="shared" si="13"/>
        <v>3648</v>
      </c>
      <c r="AJ34">
        <f t="shared" si="14"/>
        <v>2432</v>
      </c>
      <c r="AK34">
        <f t="shared" si="15"/>
        <v>1824</v>
      </c>
      <c r="AL34">
        <f t="shared" si="16"/>
        <v>1216</v>
      </c>
    </row>
    <row r="35" spans="11:38" x14ac:dyDescent="0.25">
      <c r="K35">
        <v>20</v>
      </c>
      <c r="M35">
        <f t="shared" si="1"/>
        <v>15</v>
      </c>
      <c r="N35">
        <f t="shared" si="2"/>
        <v>14</v>
      </c>
      <c r="O35">
        <f t="shared" si="3"/>
        <v>10</v>
      </c>
      <c r="P35">
        <f t="shared" si="4"/>
        <v>9</v>
      </c>
      <c r="T35">
        <f t="shared" si="17"/>
        <v>15</v>
      </c>
      <c r="U35">
        <f t="shared" si="18"/>
        <v>10</v>
      </c>
      <c r="V35">
        <f t="shared" si="19"/>
        <v>7.5</v>
      </c>
      <c r="W35">
        <f t="shared" si="20"/>
        <v>0</v>
      </c>
      <c r="Y35">
        <f t="shared" si="5"/>
        <v>0</v>
      </c>
      <c r="Z35">
        <f t="shared" si="6"/>
        <v>0</v>
      </c>
      <c r="AA35">
        <f t="shared" si="7"/>
        <v>128</v>
      </c>
      <c r="AB35">
        <f t="shared" si="8"/>
        <v>0</v>
      </c>
      <c r="AD35">
        <f t="shared" si="9"/>
        <v>15</v>
      </c>
      <c r="AE35">
        <f t="shared" si="10"/>
        <v>10</v>
      </c>
      <c r="AF35">
        <f t="shared" si="11"/>
        <v>7.5</v>
      </c>
      <c r="AG35">
        <f t="shared" si="12"/>
        <v>5</v>
      </c>
      <c r="AI35">
        <f t="shared" si="13"/>
        <v>3840</v>
      </c>
      <c r="AJ35">
        <f t="shared" si="14"/>
        <v>2560</v>
      </c>
      <c r="AK35">
        <f t="shared" si="15"/>
        <v>1920</v>
      </c>
      <c r="AL35">
        <f t="shared" si="16"/>
        <v>1280</v>
      </c>
    </row>
    <row r="36" spans="11:38" x14ac:dyDescent="0.25">
      <c r="K36">
        <v>21</v>
      </c>
      <c r="M36">
        <f t="shared" si="1"/>
        <v>15</v>
      </c>
      <c r="N36">
        <f t="shared" si="2"/>
        <v>14</v>
      </c>
      <c r="O36">
        <f t="shared" si="3"/>
        <v>10</v>
      </c>
      <c r="P36">
        <f t="shared" si="4"/>
        <v>9</v>
      </c>
      <c r="T36">
        <f t="shared" si="17"/>
        <v>15.75</v>
      </c>
      <c r="U36">
        <f t="shared" si="18"/>
        <v>10.5</v>
      </c>
      <c r="V36">
        <f t="shared" si="19"/>
        <v>7.875</v>
      </c>
      <c r="W36">
        <f t="shared" si="20"/>
        <v>0</v>
      </c>
      <c r="Y36">
        <f t="shared" si="5"/>
        <v>192</v>
      </c>
      <c r="Z36">
        <f t="shared" si="6"/>
        <v>128</v>
      </c>
      <c r="AA36">
        <f t="shared" si="7"/>
        <v>224</v>
      </c>
      <c r="AB36">
        <f t="shared" si="8"/>
        <v>64</v>
      </c>
      <c r="AD36">
        <f t="shared" si="9"/>
        <v>15.75</v>
      </c>
      <c r="AE36">
        <f t="shared" si="10"/>
        <v>10.5</v>
      </c>
      <c r="AF36">
        <f t="shared" si="11"/>
        <v>7.875</v>
      </c>
      <c r="AG36">
        <f t="shared" si="12"/>
        <v>5.25</v>
      </c>
      <c r="AI36">
        <f t="shared" si="13"/>
        <v>4032</v>
      </c>
      <c r="AJ36">
        <f t="shared" si="14"/>
        <v>2688</v>
      </c>
      <c r="AK36">
        <f t="shared" si="15"/>
        <v>2016</v>
      </c>
      <c r="AL36">
        <f t="shared" si="16"/>
        <v>1344</v>
      </c>
    </row>
    <row r="37" spans="11:38" x14ac:dyDescent="0.25">
      <c r="K37">
        <v>22</v>
      </c>
      <c r="M37">
        <f t="shared" si="1"/>
        <v>16</v>
      </c>
      <c r="N37">
        <f t="shared" si="2"/>
        <v>15</v>
      </c>
      <c r="O37">
        <f t="shared" si="3"/>
        <v>11</v>
      </c>
      <c r="P37">
        <f t="shared" si="4"/>
        <v>10</v>
      </c>
      <c r="T37">
        <f t="shared" si="17"/>
        <v>16.5</v>
      </c>
      <c r="U37">
        <f t="shared" si="18"/>
        <v>11</v>
      </c>
      <c r="V37">
        <f t="shared" si="19"/>
        <v>8.25</v>
      </c>
      <c r="W37">
        <f t="shared" si="20"/>
        <v>0</v>
      </c>
      <c r="Y37">
        <f t="shared" si="5"/>
        <v>128</v>
      </c>
      <c r="Z37">
        <f t="shared" si="6"/>
        <v>0</v>
      </c>
      <c r="AA37">
        <f t="shared" si="7"/>
        <v>64</v>
      </c>
      <c r="AB37">
        <f t="shared" si="8"/>
        <v>128</v>
      </c>
      <c r="AD37">
        <f t="shared" si="9"/>
        <v>16.5</v>
      </c>
      <c r="AE37">
        <f t="shared" si="10"/>
        <v>11</v>
      </c>
      <c r="AF37">
        <f t="shared" si="11"/>
        <v>8.25</v>
      </c>
      <c r="AG37">
        <f t="shared" si="12"/>
        <v>5.5</v>
      </c>
      <c r="AI37">
        <f t="shared" si="13"/>
        <v>4224</v>
      </c>
      <c r="AJ37">
        <f t="shared" si="14"/>
        <v>2816</v>
      </c>
      <c r="AK37">
        <f t="shared" si="15"/>
        <v>2112</v>
      </c>
      <c r="AL37">
        <f t="shared" si="16"/>
        <v>1408</v>
      </c>
    </row>
    <row r="38" spans="11:38" x14ac:dyDescent="0.25">
      <c r="K38">
        <v>23</v>
      </c>
      <c r="M38">
        <f t="shared" si="1"/>
        <v>17</v>
      </c>
      <c r="N38">
        <f t="shared" si="2"/>
        <v>16</v>
      </c>
      <c r="O38">
        <f t="shared" si="3"/>
        <v>11</v>
      </c>
      <c r="P38">
        <f t="shared" si="4"/>
        <v>10</v>
      </c>
      <c r="T38">
        <f t="shared" si="17"/>
        <v>17.25</v>
      </c>
      <c r="U38">
        <f t="shared" si="18"/>
        <v>11.5</v>
      </c>
      <c r="V38">
        <f t="shared" si="19"/>
        <v>8.625</v>
      </c>
      <c r="W38">
        <f t="shared" si="20"/>
        <v>0</v>
      </c>
      <c r="Y38">
        <f t="shared" si="5"/>
        <v>64</v>
      </c>
      <c r="Z38">
        <f t="shared" si="6"/>
        <v>128</v>
      </c>
      <c r="AA38">
        <f t="shared" si="7"/>
        <v>160</v>
      </c>
      <c r="AB38">
        <f t="shared" si="8"/>
        <v>192</v>
      </c>
      <c r="AD38">
        <f t="shared" si="9"/>
        <v>17.25</v>
      </c>
      <c r="AE38">
        <f t="shared" si="10"/>
        <v>11.5</v>
      </c>
      <c r="AF38">
        <f t="shared" si="11"/>
        <v>8.625</v>
      </c>
      <c r="AG38">
        <f t="shared" si="12"/>
        <v>5.75</v>
      </c>
      <c r="AI38">
        <f t="shared" si="13"/>
        <v>4416</v>
      </c>
      <c r="AJ38">
        <f t="shared" si="14"/>
        <v>2944</v>
      </c>
      <c r="AK38">
        <f t="shared" si="15"/>
        <v>2208</v>
      </c>
      <c r="AL38">
        <f t="shared" si="16"/>
        <v>1472</v>
      </c>
    </row>
    <row r="39" spans="11:38" x14ac:dyDescent="0.25">
      <c r="K39">
        <v>24</v>
      </c>
      <c r="M39">
        <f t="shared" si="1"/>
        <v>18</v>
      </c>
      <c r="N39">
        <f t="shared" si="2"/>
        <v>17</v>
      </c>
      <c r="O39">
        <f t="shared" si="3"/>
        <v>12</v>
      </c>
      <c r="P39">
        <f t="shared" si="4"/>
        <v>11</v>
      </c>
      <c r="T39">
        <f t="shared" si="17"/>
        <v>18</v>
      </c>
      <c r="U39">
        <f t="shared" si="18"/>
        <v>12</v>
      </c>
      <c r="V39">
        <f t="shared" si="19"/>
        <v>9</v>
      </c>
      <c r="W39">
        <f t="shared" si="20"/>
        <v>0</v>
      </c>
      <c r="Y39">
        <f t="shared" si="5"/>
        <v>0</v>
      </c>
      <c r="Z39">
        <f t="shared" si="6"/>
        <v>0</v>
      </c>
      <c r="AA39">
        <f t="shared" si="7"/>
        <v>0</v>
      </c>
      <c r="AB39">
        <f t="shared" si="8"/>
        <v>0</v>
      </c>
      <c r="AD39">
        <f t="shared" si="9"/>
        <v>18</v>
      </c>
      <c r="AE39">
        <f t="shared" si="10"/>
        <v>12</v>
      </c>
      <c r="AF39">
        <f t="shared" si="11"/>
        <v>9</v>
      </c>
      <c r="AG39">
        <f t="shared" si="12"/>
        <v>6</v>
      </c>
      <c r="AI39">
        <f t="shared" si="13"/>
        <v>4608</v>
      </c>
      <c r="AJ39">
        <f t="shared" si="14"/>
        <v>3072</v>
      </c>
      <c r="AK39">
        <f t="shared" si="15"/>
        <v>2304</v>
      </c>
      <c r="AL39">
        <f t="shared" si="16"/>
        <v>1536</v>
      </c>
    </row>
    <row r="40" spans="11:38" x14ac:dyDescent="0.25">
      <c r="K40">
        <v>25</v>
      </c>
      <c r="M40">
        <f t="shared" si="1"/>
        <v>18</v>
      </c>
      <c r="N40">
        <f t="shared" si="2"/>
        <v>17</v>
      </c>
      <c r="O40">
        <f t="shared" si="3"/>
        <v>12</v>
      </c>
      <c r="P40">
        <f t="shared" si="4"/>
        <v>11</v>
      </c>
      <c r="T40">
        <f t="shared" si="17"/>
        <v>18.75</v>
      </c>
      <c r="U40">
        <f t="shared" si="18"/>
        <v>12.5</v>
      </c>
      <c r="V40">
        <f t="shared" si="19"/>
        <v>9.375</v>
      </c>
      <c r="W40">
        <f t="shared" si="20"/>
        <v>0</v>
      </c>
      <c r="Y40">
        <f t="shared" si="5"/>
        <v>192</v>
      </c>
      <c r="Z40">
        <f t="shared" si="6"/>
        <v>128</v>
      </c>
      <c r="AA40">
        <f t="shared" si="7"/>
        <v>96</v>
      </c>
      <c r="AB40">
        <f t="shared" si="8"/>
        <v>64</v>
      </c>
      <c r="AD40">
        <f t="shared" si="9"/>
        <v>18.75</v>
      </c>
      <c r="AE40">
        <f t="shared" si="10"/>
        <v>12.5</v>
      </c>
      <c r="AF40">
        <f t="shared" si="11"/>
        <v>9.375</v>
      </c>
      <c r="AG40">
        <f t="shared" si="12"/>
        <v>6.25</v>
      </c>
      <c r="AI40">
        <f t="shared" si="13"/>
        <v>4800</v>
      </c>
      <c r="AJ40">
        <f t="shared" si="14"/>
        <v>3200</v>
      </c>
      <c r="AK40">
        <f t="shared" si="15"/>
        <v>2400</v>
      </c>
      <c r="AL40">
        <f t="shared" si="16"/>
        <v>1600</v>
      </c>
    </row>
    <row r="41" spans="11:38" x14ac:dyDescent="0.25">
      <c r="K41">
        <v>26</v>
      </c>
      <c r="M41">
        <f t="shared" si="1"/>
        <v>19</v>
      </c>
      <c r="N41">
        <f t="shared" si="2"/>
        <v>18</v>
      </c>
      <c r="O41">
        <f t="shared" si="3"/>
        <v>13</v>
      </c>
      <c r="P41">
        <f t="shared" si="4"/>
        <v>12</v>
      </c>
      <c r="T41">
        <f t="shared" si="17"/>
        <v>19.5</v>
      </c>
      <c r="U41">
        <f t="shared" si="18"/>
        <v>13</v>
      </c>
      <c r="V41">
        <f t="shared" si="19"/>
        <v>9.75</v>
      </c>
      <c r="W41">
        <f t="shared" si="20"/>
        <v>0</v>
      </c>
      <c r="Y41">
        <f t="shared" si="5"/>
        <v>128</v>
      </c>
      <c r="Z41">
        <f t="shared" si="6"/>
        <v>0</v>
      </c>
      <c r="AA41">
        <f t="shared" si="7"/>
        <v>192</v>
      </c>
      <c r="AB41">
        <f t="shared" si="8"/>
        <v>128</v>
      </c>
      <c r="AD41">
        <f t="shared" si="9"/>
        <v>19.5</v>
      </c>
      <c r="AE41">
        <f t="shared" si="10"/>
        <v>13</v>
      </c>
      <c r="AF41">
        <f t="shared" si="11"/>
        <v>9.75</v>
      </c>
      <c r="AG41">
        <f t="shared" si="12"/>
        <v>6.5</v>
      </c>
      <c r="AI41">
        <f t="shared" si="13"/>
        <v>4992</v>
      </c>
      <c r="AJ41">
        <f t="shared" si="14"/>
        <v>3328</v>
      </c>
      <c r="AK41">
        <f t="shared" si="15"/>
        <v>2496</v>
      </c>
      <c r="AL41">
        <f t="shared" si="16"/>
        <v>1664</v>
      </c>
    </row>
    <row r="42" spans="11:38" x14ac:dyDescent="0.25">
      <c r="K42">
        <v>27</v>
      </c>
      <c r="M42">
        <f t="shared" si="1"/>
        <v>20</v>
      </c>
      <c r="N42">
        <f t="shared" si="2"/>
        <v>19</v>
      </c>
      <c r="O42">
        <f t="shared" si="3"/>
        <v>13</v>
      </c>
      <c r="P42">
        <f t="shared" si="4"/>
        <v>12</v>
      </c>
      <c r="T42">
        <f t="shared" si="17"/>
        <v>20.25</v>
      </c>
      <c r="U42">
        <f t="shared" si="18"/>
        <v>13.5</v>
      </c>
      <c r="V42">
        <f t="shared" si="19"/>
        <v>10.125</v>
      </c>
      <c r="W42">
        <f t="shared" si="20"/>
        <v>0</v>
      </c>
      <c r="Y42">
        <f t="shared" si="5"/>
        <v>64</v>
      </c>
      <c r="Z42">
        <f t="shared" si="6"/>
        <v>128</v>
      </c>
      <c r="AA42">
        <f t="shared" si="7"/>
        <v>32</v>
      </c>
      <c r="AB42">
        <f t="shared" si="8"/>
        <v>192</v>
      </c>
      <c r="AD42">
        <f t="shared" si="9"/>
        <v>20.25</v>
      </c>
      <c r="AE42">
        <f t="shared" si="10"/>
        <v>13.5</v>
      </c>
      <c r="AF42">
        <f t="shared" si="11"/>
        <v>10.125</v>
      </c>
      <c r="AG42">
        <f t="shared" si="12"/>
        <v>6.75</v>
      </c>
      <c r="AI42">
        <f t="shared" si="13"/>
        <v>5184</v>
      </c>
      <c r="AJ42">
        <f t="shared" si="14"/>
        <v>3456</v>
      </c>
      <c r="AK42">
        <f t="shared" si="15"/>
        <v>2592</v>
      </c>
      <c r="AL42">
        <f t="shared" si="16"/>
        <v>1728</v>
      </c>
    </row>
    <row r="43" spans="11:38" x14ac:dyDescent="0.25">
      <c r="K43">
        <v>28</v>
      </c>
      <c r="M43">
        <f t="shared" si="1"/>
        <v>21</v>
      </c>
      <c r="N43">
        <f t="shared" si="2"/>
        <v>20</v>
      </c>
      <c r="O43">
        <f t="shared" si="3"/>
        <v>14</v>
      </c>
      <c r="P43">
        <f t="shared" si="4"/>
        <v>13</v>
      </c>
      <c r="T43">
        <f t="shared" si="17"/>
        <v>21</v>
      </c>
      <c r="U43">
        <f t="shared" si="18"/>
        <v>14</v>
      </c>
      <c r="V43">
        <f t="shared" si="19"/>
        <v>10.5</v>
      </c>
      <c r="W43">
        <f t="shared" si="20"/>
        <v>0</v>
      </c>
      <c r="Y43">
        <f t="shared" si="5"/>
        <v>0</v>
      </c>
      <c r="Z43">
        <f t="shared" si="6"/>
        <v>0</v>
      </c>
      <c r="AA43">
        <f t="shared" si="7"/>
        <v>128</v>
      </c>
      <c r="AB43">
        <f t="shared" si="8"/>
        <v>0</v>
      </c>
      <c r="AD43">
        <f t="shared" si="9"/>
        <v>21</v>
      </c>
      <c r="AE43">
        <f t="shared" si="10"/>
        <v>14</v>
      </c>
      <c r="AF43">
        <f t="shared" si="11"/>
        <v>10.5</v>
      </c>
      <c r="AG43">
        <f t="shared" si="12"/>
        <v>7</v>
      </c>
      <c r="AI43">
        <f t="shared" si="13"/>
        <v>5376</v>
      </c>
      <c r="AJ43">
        <f t="shared" si="14"/>
        <v>3584</v>
      </c>
      <c r="AK43">
        <f t="shared" si="15"/>
        <v>2688</v>
      </c>
      <c r="AL43">
        <f t="shared" si="16"/>
        <v>1792</v>
      </c>
    </row>
    <row r="44" spans="11:38" x14ac:dyDescent="0.25">
      <c r="K44">
        <v>29</v>
      </c>
      <c r="M44">
        <f t="shared" si="1"/>
        <v>21</v>
      </c>
      <c r="N44">
        <f t="shared" si="2"/>
        <v>20</v>
      </c>
      <c r="O44">
        <f t="shared" si="3"/>
        <v>14</v>
      </c>
      <c r="P44">
        <f t="shared" si="4"/>
        <v>13</v>
      </c>
      <c r="T44">
        <f t="shared" si="17"/>
        <v>21.75</v>
      </c>
      <c r="U44">
        <f t="shared" si="18"/>
        <v>14.5</v>
      </c>
      <c r="V44">
        <f t="shared" si="19"/>
        <v>10.875</v>
      </c>
      <c r="W44">
        <f t="shared" si="20"/>
        <v>0</v>
      </c>
      <c r="Y44">
        <f t="shared" si="5"/>
        <v>192</v>
      </c>
      <c r="Z44">
        <f t="shared" si="6"/>
        <v>128</v>
      </c>
      <c r="AA44">
        <f t="shared" si="7"/>
        <v>224</v>
      </c>
      <c r="AB44">
        <f t="shared" si="8"/>
        <v>64</v>
      </c>
      <c r="AD44">
        <f t="shared" si="9"/>
        <v>21.75</v>
      </c>
      <c r="AE44">
        <f t="shared" si="10"/>
        <v>14.5</v>
      </c>
      <c r="AF44">
        <f t="shared" si="11"/>
        <v>10.875</v>
      </c>
      <c r="AG44">
        <f t="shared" si="12"/>
        <v>7.25</v>
      </c>
      <c r="AI44">
        <f t="shared" si="13"/>
        <v>5568</v>
      </c>
      <c r="AJ44">
        <f t="shared" si="14"/>
        <v>3712</v>
      </c>
      <c r="AK44">
        <f t="shared" si="15"/>
        <v>2784</v>
      </c>
      <c r="AL44">
        <f t="shared" si="16"/>
        <v>1856</v>
      </c>
    </row>
    <row r="45" spans="11:38" x14ac:dyDescent="0.25">
      <c r="K45">
        <v>30</v>
      </c>
      <c r="M45">
        <f t="shared" si="1"/>
        <v>22</v>
      </c>
      <c r="N45">
        <f t="shared" si="2"/>
        <v>21</v>
      </c>
      <c r="O45">
        <f t="shared" si="3"/>
        <v>15</v>
      </c>
      <c r="P45">
        <f t="shared" si="4"/>
        <v>14</v>
      </c>
      <c r="T45">
        <f t="shared" si="17"/>
        <v>22.5</v>
      </c>
      <c r="U45">
        <f t="shared" si="18"/>
        <v>15</v>
      </c>
      <c r="V45">
        <f t="shared" si="19"/>
        <v>11.25</v>
      </c>
      <c r="W45">
        <f t="shared" si="20"/>
        <v>0</v>
      </c>
      <c r="Y45">
        <f t="shared" si="5"/>
        <v>128</v>
      </c>
      <c r="Z45">
        <f t="shared" si="6"/>
        <v>0</v>
      </c>
      <c r="AA45">
        <f t="shared" si="7"/>
        <v>64</v>
      </c>
      <c r="AB45">
        <f t="shared" si="8"/>
        <v>128</v>
      </c>
      <c r="AD45">
        <f t="shared" si="9"/>
        <v>22.5</v>
      </c>
      <c r="AE45">
        <f t="shared" si="10"/>
        <v>15</v>
      </c>
      <c r="AF45">
        <f t="shared" si="11"/>
        <v>11.25</v>
      </c>
      <c r="AG45">
        <f t="shared" si="12"/>
        <v>7.5</v>
      </c>
      <c r="AI45">
        <f t="shared" si="13"/>
        <v>5760</v>
      </c>
      <c r="AJ45">
        <f t="shared" si="14"/>
        <v>3840</v>
      </c>
      <c r="AK45">
        <f t="shared" si="15"/>
        <v>2880</v>
      </c>
      <c r="AL45">
        <f t="shared" si="16"/>
        <v>1920</v>
      </c>
    </row>
    <row r="46" spans="11:38" x14ac:dyDescent="0.25">
      <c r="K46">
        <v>31</v>
      </c>
      <c r="M46">
        <f t="shared" si="1"/>
        <v>23</v>
      </c>
      <c r="N46">
        <f t="shared" si="2"/>
        <v>22</v>
      </c>
      <c r="O46">
        <f t="shared" si="3"/>
        <v>15</v>
      </c>
      <c r="P46">
        <f t="shared" si="4"/>
        <v>14</v>
      </c>
      <c r="T46">
        <f t="shared" si="17"/>
        <v>23.25</v>
      </c>
      <c r="U46">
        <f t="shared" si="18"/>
        <v>15.5</v>
      </c>
      <c r="V46">
        <f t="shared" si="19"/>
        <v>11.625</v>
      </c>
      <c r="W46">
        <f t="shared" si="20"/>
        <v>0</v>
      </c>
      <c r="Y46">
        <f t="shared" si="5"/>
        <v>64</v>
      </c>
      <c r="Z46">
        <f t="shared" si="6"/>
        <v>128</v>
      </c>
      <c r="AA46">
        <f t="shared" si="7"/>
        <v>160</v>
      </c>
      <c r="AB46">
        <f t="shared" si="8"/>
        <v>192</v>
      </c>
      <c r="AD46">
        <f t="shared" si="9"/>
        <v>23.25</v>
      </c>
      <c r="AE46">
        <f t="shared" si="10"/>
        <v>15.5</v>
      </c>
      <c r="AF46">
        <f t="shared" si="11"/>
        <v>11.625</v>
      </c>
      <c r="AG46">
        <f t="shared" si="12"/>
        <v>7.75</v>
      </c>
      <c r="AI46">
        <f t="shared" si="13"/>
        <v>5952</v>
      </c>
      <c r="AJ46">
        <f t="shared" si="14"/>
        <v>3968</v>
      </c>
      <c r="AK46">
        <f t="shared" si="15"/>
        <v>2976</v>
      </c>
      <c r="AL46">
        <f t="shared" si="16"/>
        <v>1984</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V90"/>
  <sheetViews>
    <sheetView workbookViewId="0">
      <selection activeCell="I13" sqref="I13"/>
    </sheetView>
  </sheetViews>
  <sheetFormatPr defaultColWidth="8.85546875" defaultRowHeight="15" x14ac:dyDescent="0.25"/>
  <cols>
    <col min="1" max="1" width="23.7109375" bestFit="1" customWidth="1"/>
    <col min="2" max="2" width="13" bestFit="1" customWidth="1"/>
    <col min="3" max="3" width="7.7109375" bestFit="1" customWidth="1"/>
    <col min="4" max="4" width="12.28515625" bestFit="1" customWidth="1"/>
    <col min="5" max="5" width="20.85546875" bestFit="1" customWidth="1"/>
    <col min="6" max="6" width="12.85546875" bestFit="1" customWidth="1"/>
    <col min="7" max="7" width="24.42578125" bestFit="1" customWidth="1"/>
    <col min="9" max="9" width="121.85546875" bestFit="1" customWidth="1"/>
    <col min="11" max="11" width="18" bestFit="1" customWidth="1"/>
    <col min="12" max="12" width="17.42578125" bestFit="1" customWidth="1"/>
    <col min="13" max="13" width="20.7109375" bestFit="1" customWidth="1"/>
  </cols>
  <sheetData>
    <row r="1" spans="1:7" x14ac:dyDescent="0.25">
      <c r="A1" s="10" t="s">
        <v>77</v>
      </c>
    </row>
    <row r="2" spans="1:7" ht="18" thickBot="1" x14ac:dyDescent="0.35">
      <c r="A2" s="9" t="s">
        <v>76</v>
      </c>
    </row>
    <row r="3" spans="1:7" ht="18" thickBot="1" x14ac:dyDescent="0.3">
      <c r="A3" s="6" t="s">
        <v>30</v>
      </c>
      <c r="B3" s="6" t="s">
        <v>31</v>
      </c>
      <c r="C3" s="6" t="s">
        <v>32</v>
      </c>
      <c r="D3" s="6" t="s">
        <v>33</v>
      </c>
      <c r="E3" s="6" t="s">
        <v>34</v>
      </c>
      <c r="F3" s="6" t="s">
        <v>35</v>
      </c>
      <c r="G3" s="6" t="s">
        <v>36</v>
      </c>
    </row>
    <row r="4" spans="1:7" ht="18" thickBot="1" x14ac:dyDescent="0.3">
      <c r="A4" s="7" t="s">
        <v>37</v>
      </c>
      <c r="B4" s="7" t="s">
        <v>38</v>
      </c>
      <c r="C4" s="7">
        <v>4</v>
      </c>
      <c r="D4" s="7">
        <v>8</v>
      </c>
      <c r="E4" s="7" t="s">
        <v>39</v>
      </c>
      <c r="F4" s="7" t="s">
        <v>40</v>
      </c>
      <c r="G4" s="7" t="s">
        <v>41</v>
      </c>
    </row>
    <row r="5" spans="1:7" ht="18" thickBot="1" x14ac:dyDescent="0.3">
      <c r="A5" s="8" t="s">
        <v>42</v>
      </c>
      <c r="B5" s="8" t="s">
        <v>38</v>
      </c>
      <c r="C5" s="8">
        <v>3</v>
      </c>
      <c r="D5" s="8">
        <v>8</v>
      </c>
      <c r="E5" s="8" t="s">
        <v>43</v>
      </c>
      <c r="F5" s="8" t="s">
        <v>44</v>
      </c>
      <c r="G5" s="8" t="s">
        <v>45</v>
      </c>
    </row>
    <row r="6" spans="1:7" ht="18" thickBot="1" x14ac:dyDescent="0.3">
      <c r="A6" s="7" t="s">
        <v>46</v>
      </c>
      <c r="B6" s="7" t="s">
        <v>38</v>
      </c>
      <c r="C6" s="7">
        <v>3</v>
      </c>
      <c r="D6" s="7">
        <v>8</v>
      </c>
      <c r="E6" s="7" t="s">
        <v>43</v>
      </c>
      <c r="F6" s="7" t="s">
        <v>44</v>
      </c>
      <c r="G6" s="7" t="s">
        <v>45</v>
      </c>
    </row>
    <row r="7" spans="1:7" ht="18" thickBot="1" x14ac:dyDescent="0.3">
      <c r="A7" s="8" t="s">
        <v>47</v>
      </c>
      <c r="B7" s="8" t="s">
        <v>38</v>
      </c>
      <c r="C7" s="8">
        <v>3</v>
      </c>
      <c r="D7" s="8">
        <v>8</v>
      </c>
      <c r="E7" s="8" t="s">
        <v>43</v>
      </c>
      <c r="F7" s="8" t="s">
        <v>44</v>
      </c>
      <c r="G7" s="8" t="s">
        <v>48</v>
      </c>
    </row>
    <row r="8" spans="1:7" ht="18" thickBot="1" x14ac:dyDescent="0.3">
      <c r="A8" s="7" t="s">
        <v>49</v>
      </c>
      <c r="B8" s="7" t="s">
        <v>38</v>
      </c>
      <c r="C8" s="7">
        <v>3</v>
      </c>
      <c r="D8" s="7">
        <v>8</v>
      </c>
      <c r="E8" s="7" t="s">
        <v>50</v>
      </c>
      <c r="F8" s="7" t="s">
        <v>44</v>
      </c>
      <c r="G8" s="7" t="s">
        <v>48</v>
      </c>
    </row>
    <row r="9" spans="1:7" ht="18" thickBot="1" x14ac:dyDescent="0.3">
      <c r="A9" s="8" t="s">
        <v>51</v>
      </c>
      <c r="B9" s="8" t="s">
        <v>38</v>
      </c>
      <c r="C9" s="8">
        <v>3</v>
      </c>
      <c r="D9" s="8">
        <v>8</v>
      </c>
      <c r="E9" s="8" t="s">
        <v>43</v>
      </c>
      <c r="F9" s="8" t="s">
        <v>44</v>
      </c>
      <c r="G9" s="8" t="s">
        <v>48</v>
      </c>
    </row>
    <row r="10" spans="1:7" ht="18" thickBot="1" x14ac:dyDescent="0.3">
      <c r="A10" s="7" t="s">
        <v>52</v>
      </c>
      <c r="B10" s="7" t="s">
        <v>38</v>
      </c>
      <c r="C10" s="7">
        <v>4</v>
      </c>
      <c r="D10" s="7">
        <v>8</v>
      </c>
      <c r="E10" s="7" t="s">
        <v>53</v>
      </c>
      <c r="F10" s="7" t="s">
        <v>54</v>
      </c>
      <c r="G10" s="7" t="s">
        <v>55</v>
      </c>
    </row>
    <row r="11" spans="1:7" ht="18" thickBot="1" x14ac:dyDescent="0.3">
      <c r="A11" s="8" t="s">
        <v>56</v>
      </c>
      <c r="B11" s="8" t="s">
        <v>38</v>
      </c>
      <c r="C11" s="8">
        <v>3</v>
      </c>
      <c r="D11" s="8">
        <v>8</v>
      </c>
      <c r="E11" s="8" t="s">
        <v>50</v>
      </c>
      <c r="F11" s="8" t="s">
        <v>57</v>
      </c>
      <c r="G11" s="8" t="s">
        <v>58</v>
      </c>
    </row>
    <row r="12" spans="1:7" ht="18" thickBot="1" x14ac:dyDescent="0.3">
      <c r="A12" s="7" t="s">
        <v>59</v>
      </c>
      <c r="B12" s="7" t="s">
        <v>38</v>
      </c>
      <c r="C12" s="7">
        <v>3</v>
      </c>
      <c r="D12" s="7">
        <v>8</v>
      </c>
      <c r="E12" s="7" t="s">
        <v>43</v>
      </c>
      <c r="F12" s="7" t="s">
        <v>57</v>
      </c>
      <c r="G12" s="7" t="s">
        <v>58</v>
      </c>
    </row>
    <row r="13" spans="1:7" ht="18" thickBot="1" x14ac:dyDescent="0.3">
      <c r="A13" s="8" t="s">
        <v>60</v>
      </c>
      <c r="B13" s="8" t="s">
        <v>38</v>
      </c>
      <c r="C13" s="8">
        <v>4</v>
      </c>
      <c r="D13" s="8">
        <v>7</v>
      </c>
      <c r="E13" s="8" t="s">
        <v>61</v>
      </c>
      <c r="F13" s="8" t="s">
        <v>62</v>
      </c>
      <c r="G13" s="8" t="s">
        <v>58</v>
      </c>
    </row>
    <row r="14" spans="1:7" ht="18" thickBot="1" x14ac:dyDescent="0.3">
      <c r="A14" s="7" t="s">
        <v>63</v>
      </c>
      <c r="B14" s="7" t="s">
        <v>38</v>
      </c>
      <c r="C14" s="7">
        <v>4</v>
      </c>
      <c r="D14" s="7">
        <v>8</v>
      </c>
      <c r="E14" s="7" t="s">
        <v>64</v>
      </c>
      <c r="F14" s="7" t="s">
        <v>65</v>
      </c>
      <c r="G14" s="7" t="s">
        <v>58</v>
      </c>
    </row>
    <row r="15" spans="1:7" ht="18" thickBot="1" x14ac:dyDescent="0.3">
      <c r="A15" s="8" t="s">
        <v>66</v>
      </c>
      <c r="B15" s="8" t="s">
        <v>38</v>
      </c>
      <c r="C15" s="8">
        <v>4</v>
      </c>
      <c r="D15" s="8">
        <v>8</v>
      </c>
      <c r="E15" s="8" t="s">
        <v>58</v>
      </c>
      <c r="F15" s="8" t="s">
        <v>58</v>
      </c>
      <c r="G15" s="8" t="s">
        <v>58</v>
      </c>
    </row>
    <row r="16" spans="1:7" ht="18" thickBot="1" x14ac:dyDescent="0.3">
      <c r="A16" s="7" t="s">
        <v>67</v>
      </c>
      <c r="B16" s="7" t="s">
        <v>68</v>
      </c>
      <c r="C16" s="7">
        <v>3</v>
      </c>
      <c r="D16" s="7">
        <v>8</v>
      </c>
      <c r="E16" s="7" t="s">
        <v>69</v>
      </c>
      <c r="F16" s="7" t="s">
        <v>70</v>
      </c>
      <c r="G16" s="7" t="s">
        <v>71</v>
      </c>
    </row>
    <row r="17" spans="1:9" ht="18" thickBot="1" x14ac:dyDescent="0.3">
      <c r="A17" s="8" t="s">
        <v>72</v>
      </c>
      <c r="B17" s="8" t="s">
        <v>68</v>
      </c>
      <c r="C17" s="8" t="s">
        <v>58</v>
      </c>
      <c r="D17" s="8">
        <v>12</v>
      </c>
      <c r="E17" s="8" t="s">
        <v>58</v>
      </c>
      <c r="F17" s="8" t="s">
        <v>58</v>
      </c>
      <c r="G17" s="8" t="s">
        <v>58</v>
      </c>
    </row>
    <row r="18" spans="1:9" ht="18" thickBot="1" x14ac:dyDescent="0.3">
      <c r="A18" s="7" t="s">
        <v>73</v>
      </c>
      <c r="B18" s="7" t="s">
        <v>68</v>
      </c>
      <c r="C18" s="7">
        <v>4</v>
      </c>
      <c r="D18" s="7">
        <v>12</v>
      </c>
      <c r="E18" s="7" t="s">
        <v>58</v>
      </c>
      <c r="F18" s="7" t="s">
        <v>58</v>
      </c>
      <c r="G18" s="7" t="s">
        <v>58</v>
      </c>
    </row>
    <row r="19" spans="1:9" ht="18" thickBot="1" x14ac:dyDescent="0.3">
      <c r="A19" s="8" t="s">
        <v>74</v>
      </c>
      <c r="B19" s="8" t="s">
        <v>68</v>
      </c>
      <c r="C19" s="8">
        <v>4</v>
      </c>
      <c r="D19" s="8">
        <v>12</v>
      </c>
      <c r="E19" s="8" t="s">
        <v>58</v>
      </c>
      <c r="F19" s="8" t="s">
        <v>58</v>
      </c>
      <c r="G19" s="8" t="s">
        <v>58</v>
      </c>
    </row>
    <row r="20" spans="1:9" ht="18" thickBot="1" x14ac:dyDescent="0.3">
      <c r="A20" s="7" t="s">
        <v>75</v>
      </c>
      <c r="B20" s="7" t="s">
        <v>68</v>
      </c>
      <c r="C20" s="7">
        <v>3</v>
      </c>
      <c r="D20" s="7">
        <v>12</v>
      </c>
      <c r="E20" s="7" t="s">
        <v>58</v>
      </c>
      <c r="F20" s="7" t="s">
        <v>58</v>
      </c>
      <c r="G20" s="7" t="s">
        <v>58</v>
      </c>
    </row>
    <row r="22" spans="1:9" ht="189.75" x14ac:dyDescent="0.25">
      <c r="I22" s="11" t="s">
        <v>78</v>
      </c>
    </row>
    <row r="25" spans="1:9" x14ac:dyDescent="0.25">
      <c r="I25" s="10" t="s">
        <v>79</v>
      </c>
    </row>
    <row r="27" spans="1:9" x14ac:dyDescent="0.25">
      <c r="I27" s="10" t="s">
        <v>84</v>
      </c>
    </row>
    <row r="28" spans="1:9" x14ac:dyDescent="0.25">
      <c r="H28">
        <v>16</v>
      </c>
      <c r="I28" s="12" t="s">
        <v>80</v>
      </c>
    </row>
    <row r="29" spans="1:9" x14ac:dyDescent="0.25">
      <c r="H29">
        <v>11</v>
      </c>
      <c r="I29" s="13" t="s">
        <v>81</v>
      </c>
    </row>
    <row r="30" spans="1:9" x14ac:dyDescent="0.25">
      <c r="H30">
        <v>15</v>
      </c>
      <c r="I30" s="13" t="s">
        <v>82</v>
      </c>
    </row>
    <row r="31" spans="1:9" x14ac:dyDescent="0.25">
      <c r="H31">
        <v>1</v>
      </c>
      <c r="I31" s="13" t="s">
        <v>83</v>
      </c>
    </row>
    <row r="33" spans="8:9" x14ac:dyDescent="0.25">
      <c r="I33" t="s">
        <v>86</v>
      </c>
    </row>
    <row r="34" spans="8:9" x14ac:dyDescent="0.25">
      <c r="I34" t="s">
        <v>85</v>
      </c>
    </row>
    <row r="35" spans="8:9" x14ac:dyDescent="0.25">
      <c r="H35">
        <v>96</v>
      </c>
      <c r="I35" t="s">
        <v>87</v>
      </c>
    </row>
    <row r="36" spans="8:9" x14ac:dyDescent="0.25">
      <c r="H36">
        <v>243</v>
      </c>
      <c r="I36" t="s">
        <v>88</v>
      </c>
    </row>
    <row r="37" spans="8:9" x14ac:dyDescent="0.25">
      <c r="H37">
        <v>255</v>
      </c>
      <c r="I37" t="s">
        <v>89</v>
      </c>
    </row>
    <row r="38" spans="8:9" x14ac:dyDescent="0.25">
      <c r="H38">
        <v>255</v>
      </c>
      <c r="I38" t="s">
        <v>90</v>
      </c>
    </row>
    <row r="40" spans="8:9" x14ac:dyDescent="0.25">
      <c r="H40">
        <v>32</v>
      </c>
      <c r="I40" t="s">
        <v>91</v>
      </c>
    </row>
    <row r="41" spans="8:9" x14ac:dyDescent="0.25">
      <c r="H41">
        <v>81</v>
      </c>
      <c r="I41" t="s">
        <v>92</v>
      </c>
    </row>
    <row r="42" spans="8:9" x14ac:dyDescent="0.25">
      <c r="H42">
        <v>211</v>
      </c>
      <c r="I42" t="s">
        <v>93</v>
      </c>
    </row>
    <row r="43" spans="8:9" x14ac:dyDescent="0.25">
      <c r="H43">
        <v>86</v>
      </c>
      <c r="I43" t="s">
        <v>94</v>
      </c>
    </row>
    <row r="45" spans="8:9" x14ac:dyDescent="0.25">
      <c r="H45">
        <v>254</v>
      </c>
      <c r="I45" t="s">
        <v>96</v>
      </c>
    </row>
    <row r="46" spans="8:9" x14ac:dyDescent="0.25">
      <c r="H46">
        <v>255</v>
      </c>
      <c r="I46" t="s">
        <v>95</v>
      </c>
    </row>
    <row r="49" spans="8:22" x14ac:dyDescent="0.25">
      <c r="H49">
        <f>93*SUM(H28:H31)</f>
        <v>3999</v>
      </c>
      <c r="I49" t="s">
        <v>97</v>
      </c>
    </row>
    <row r="50" spans="8:22" x14ac:dyDescent="0.25">
      <c r="H50">
        <f>93*(H28+H$31)</f>
        <v>1581</v>
      </c>
      <c r="I50" t="s">
        <v>98</v>
      </c>
    </row>
    <row r="51" spans="8:22" x14ac:dyDescent="0.25">
      <c r="H51">
        <f>93*(H29+H$31)</f>
        <v>1116</v>
      </c>
      <c r="I51" t="s">
        <v>99</v>
      </c>
    </row>
    <row r="52" spans="8:22" x14ac:dyDescent="0.25">
      <c r="H52">
        <f>93*(H30+H$31)</f>
        <v>1488</v>
      </c>
      <c r="I52" t="s">
        <v>100</v>
      </c>
    </row>
    <row r="54" spans="8:22" x14ac:dyDescent="0.25">
      <c r="H54">
        <v>2760</v>
      </c>
      <c r="I54" t="s">
        <v>123</v>
      </c>
    </row>
    <row r="57" spans="8:22" x14ac:dyDescent="0.25">
      <c r="P57" t="s">
        <v>118</v>
      </c>
      <c r="Q57">
        <v>0.7</v>
      </c>
    </row>
    <row r="58" spans="8:22" x14ac:dyDescent="0.25">
      <c r="K58" s="14" t="s">
        <v>101</v>
      </c>
    </row>
    <row r="59" spans="8:22" ht="15.75" thickBot="1" x14ac:dyDescent="0.3">
      <c r="K59" s="15" t="s">
        <v>102</v>
      </c>
      <c r="L59" s="15" t="s">
        <v>103</v>
      </c>
      <c r="M59" s="15" t="s">
        <v>104</v>
      </c>
      <c r="N59" s="17" t="s">
        <v>108</v>
      </c>
    </row>
    <row r="60" spans="8:22" ht="15.75" thickBot="1" x14ac:dyDescent="0.3">
      <c r="K60" s="16" t="s">
        <v>105</v>
      </c>
      <c r="L60" s="16">
        <v>2400</v>
      </c>
      <c r="M60" s="16">
        <v>50</v>
      </c>
      <c r="N60">
        <v>1.5</v>
      </c>
    </row>
    <row r="61" spans="8:22" ht="15.75" thickBot="1" x14ac:dyDescent="0.3">
      <c r="K61" s="16" t="s">
        <v>106</v>
      </c>
      <c r="L61" s="16">
        <v>1000</v>
      </c>
      <c r="M61" s="16">
        <v>10</v>
      </c>
      <c r="N61">
        <v>1.5</v>
      </c>
    </row>
    <row r="62" spans="8:22" ht="15.75" thickBot="1" x14ac:dyDescent="0.3">
      <c r="K62" s="16" t="s">
        <v>107</v>
      </c>
      <c r="L62" s="16">
        <v>500</v>
      </c>
      <c r="M62" s="16">
        <v>15</v>
      </c>
      <c r="N62">
        <v>9</v>
      </c>
    </row>
    <row r="64" spans="8:22" ht="45" x14ac:dyDescent="0.25">
      <c r="K64" s="19" t="s">
        <v>102</v>
      </c>
      <c r="L64" s="20" t="s">
        <v>103</v>
      </c>
      <c r="M64" s="21" t="s">
        <v>104</v>
      </c>
      <c r="N64" s="17" t="s">
        <v>108</v>
      </c>
      <c r="O64" s="17" t="s">
        <v>111</v>
      </c>
      <c r="P64" s="17" t="s">
        <v>112</v>
      </c>
      <c r="Q64" s="27" t="s">
        <v>113</v>
      </c>
      <c r="R64" s="27" t="s">
        <v>115</v>
      </c>
      <c r="S64" s="17" t="s">
        <v>114</v>
      </c>
      <c r="T64" s="17" t="s">
        <v>116</v>
      </c>
      <c r="V64" s="17" t="s">
        <v>117</v>
      </c>
    </row>
    <row r="65" spans="11:22" ht="16.5" x14ac:dyDescent="0.25">
      <c r="K65" s="22" t="s">
        <v>109</v>
      </c>
      <c r="L65" s="18">
        <v>13000</v>
      </c>
      <c r="M65" s="23">
        <v>200</v>
      </c>
      <c r="N65">
        <v>1.5</v>
      </c>
      <c r="O65">
        <f>L65*N65</f>
        <v>19500</v>
      </c>
      <c r="P65">
        <f>M65*N65</f>
        <v>300</v>
      </c>
      <c r="Q65">
        <f>ROUND(L65*battFactor/M65,0)</f>
        <v>46</v>
      </c>
      <c r="R65">
        <v>1500</v>
      </c>
      <c r="S65">
        <v>6</v>
      </c>
      <c r="T65" s="28">
        <f>S65*L65*battFactor/R65</f>
        <v>36.4</v>
      </c>
      <c r="V65">
        <f>4*S65</f>
        <v>24</v>
      </c>
    </row>
    <row r="66" spans="11:22" ht="16.5" x14ac:dyDescent="0.25">
      <c r="K66" s="22" t="s">
        <v>110</v>
      </c>
      <c r="L66" s="18">
        <v>6000</v>
      </c>
      <c r="M66" s="23">
        <v>100</v>
      </c>
      <c r="N66">
        <v>1.5</v>
      </c>
      <c r="O66">
        <f t="shared" ref="O66:O69" si="0">L66*N66</f>
        <v>9000</v>
      </c>
      <c r="P66">
        <f t="shared" ref="P66:P69" si="1">M66*N66</f>
        <v>150</v>
      </c>
      <c r="Q66">
        <f>ROUND(L66*battFactor/M66,0)</f>
        <v>42</v>
      </c>
      <c r="R66">
        <v>1500</v>
      </c>
      <c r="S66">
        <v>6</v>
      </c>
      <c r="T66" s="28">
        <f>S66*L66*battFactor/R66</f>
        <v>16.8</v>
      </c>
      <c r="V66">
        <f t="shared" ref="V66:V69" si="2">4*S66</f>
        <v>24</v>
      </c>
    </row>
    <row r="67" spans="11:22" ht="16.5" x14ac:dyDescent="0.25">
      <c r="K67" s="22" t="s">
        <v>105</v>
      </c>
      <c r="L67" s="18">
        <v>2400</v>
      </c>
      <c r="M67" s="23">
        <v>50</v>
      </c>
      <c r="N67">
        <v>1.5</v>
      </c>
      <c r="O67">
        <f t="shared" si="0"/>
        <v>3600</v>
      </c>
      <c r="P67">
        <f t="shared" si="1"/>
        <v>75</v>
      </c>
      <c r="Q67">
        <f>ROUND(L67*battFactor/M67,0)</f>
        <v>34</v>
      </c>
      <c r="R67">
        <v>1500</v>
      </c>
      <c r="S67">
        <v>6</v>
      </c>
      <c r="T67" s="28">
        <f>S67*L67*battFactor/R67</f>
        <v>6.72</v>
      </c>
      <c r="V67">
        <f t="shared" si="2"/>
        <v>24</v>
      </c>
    </row>
    <row r="68" spans="11:22" ht="16.5" x14ac:dyDescent="0.25">
      <c r="K68" s="22" t="s">
        <v>106</v>
      </c>
      <c r="L68" s="18">
        <v>1000</v>
      </c>
      <c r="M68" s="23">
        <v>10</v>
      </c>
      <c r="N68">
        <v>1.5</v>
      </c>
      <c r="O68">
        <f t="shared" si="0"/>
        <v>1500</v>
      </c>
      <c r="P68">
        <f t="shared" si="1"/>
        <v>15</v>
      </c>
      <c r="Q68">
        <f>ROUND(L68*battFactor/M68,0)</f>
        <v>70</v>
      </c>
      <c r="R68">
        <v>1500</v>
      </c>
      <c r="S68">
        <v>6</v>
      </c>
      <c r="T68" s="28">
        <f>S68*L68*battFactor/R68</f>
        <v>2.8</v>
      </c>
      <c r="V68">
        <f t="shared" si="2"/>
        <v>24</v>
      </c>
    </row>
    <row r="69" spans="11:22" ht="16.5" x14ac:dyDescent="0.25">
      <c r="K69" s="24" t="s">
        <v>107</v>
      </c>
      <c r="L69" s="25">
        <v>500</v>
      </c>
      <c r="M69" s="26">
        <v>15</v>
      </c>
      <c r="N69">
        <v>9</v>
      </c>
      <c r="O69">
        <f t="shared" si="0"/>
        <v>4500</v>
      </c>
      <c r="P69">
        <f t="shared" si="1"/>
        <v>135</v>
      </c>
      <c r="Q69">
        <f>ROUND(L69*battFactor/M69,0)</f>
        <v>23</v>
      </c>
      <c r="R69">
        <v>1500</v>
      </c>
      <c r="S69">
        <v>1</v>
      </c>
      <c r="T69" s="29">
        <f>S69*L69*battFactor/R69</f>
        <v>0.23333333333333334</v>
      </c>
      <c r="V69">
        <f t="shared" si="2"/>
        <v>4</v>
      </c>
    </row>
    <row r="72" spans="11:22" x14ac:dyDescent="0.25">
      <c r="K72" s="30" t="s">
        <v>119</v>
      </c>
    </row>
    <row r="74" spans="11:22" x14ac:dyDescent="0.25">
      <c r="K74" t="s">
        <v>120</v>
      </c>
    </row>
    <row r="75" spans="11:22" x14ac:dyDescent="0.25">
      <c r="L75" t="s">
        <v>121</v>
      </c>
    </row>
    <row r="76" spans="11:22" x14ac:dyDescent="0.25">
      <c r="L76" t="s">
        <v>122</v>
      </c>
    </row>
    <row r="78" spans="11:22" x14ac:dyDescent="0.25">
      <c r="K78" s="1" t="s">
        <v>157</v>
      </c>
    </row>
    <row r="79" spans="11:22" x14ac:dyDescent="0.25">
      <c r="K79" t="s">
        <v>156</v>
      </c>
    </row>
    <row r="80" spans="11:22" x14ac:dyDescent="0.25">
      <c r="K80" t="s">
        <v>158</v>
      </c>
    </row>
    <row r="81" spans="11:15" x14ac:dyDescent="0.25">
      <c r="L81">
        <v>5.8</v>
      </c>
      <c r="M81">
        <v>5</v>
      </c>
      <c r="N81">
        <f>L81*M81*1000</f>
        <v>29000</v>
      </c>
      <c r="O81" t="s">
        <v>159</v>
      </c>
    </row>
    <row r="83" spans="11:15" x14ac:dyDescent="0.25">
      <c r="K83" s="1" t="s">
        <v>160</v>
      </c>
    </row>
    <row r="84" spans="11:15" x14ac:dyDescent="0.25">
      <c r="K84" t="s">
        <v>161</v>
      </c>
    </row>
    <row r="86" spans="11:15" x14ac:dyDescent="0.25">
      <c r="K86" s="1" t="s">
        <v>162</v>
      </c>
    </row>
    <row r="87" spans="11:15" x14ac:dyDescent="0.25">
      <c r="K87" t="s">
        <v>163</v>
      </c>
    </row>
    <row r="89" spans="11:15" x14ac:dyDescent="0.25">
      <c r="K89" s="1" t="s">
        <v>165</v>
      </c>
    </row>
    <row r="90" spans="11:15" x14ac:dyDescent="0.25">
      <c r="K90" t="s">
        <v>164</v>
      </c>
    </row>
  </sheetData>
  <hyperlinks>
    <hyperlink ref="K78" r:id="rId1" xr:uid="{00000000-0004-0000-0700-000000000000}"/>
    <hyperlink ref="K86" r:id="rId2" display="https://smile.amazon.com/RAVPower-32000mAh-Portable-High-Density-Li-Polymer/dp/B06XZ6KSG3/ref=pd_sbs_107_10?_encoding=UTF8&amp;pd_rd_i=B06XZ6KSG3&amp;pd_rd_r=3GSJP7F0DQ588TP9E1E2&amp;pd_rd_w=pZ6TK&amp;pd_rd_wg=o9KlO&amp;psc=1&amp;refRID=3GSJP7F0DQ588TP9E1E2" xr:uid="{00000000-0004-0000-0700-000001000000}"/>
    <hyperlink ref="K89" r:id="rId3" tooltip="[Upgraded] Poweradd Pilot Pro3 30000mAh Power Bank (Dual Inputs/4A, 3 Outputs/4.5A) External Battery Pack with High-Speed Smart Charge for iPhone, iPad, Samsung, LG, Nexus and More" display="https://smile.amazon.com/gp/slredirect/picassoRedirect.html/ref=sspa_dk_detail_4?ie=UTF8&amp;adId=A06848401NTNKZNFLGGDG&amp;qualifier=1515303508&amp;id=154144488656348&amp;widgetName=sp_detail&amp;url=%2Fdp%2FB01M5LKV4T%2Fref%3Dsspa_dk_detail_4%3Fpsc%3D1%26pd_rd_i%3DB01M5LKV4T%26pd_rd_wg%3DA6Dsb%26pd_rd_r%3DE4QY1G0ZAFBNGQW3P696%26pd_rd_w%3DaLxyw" xr:uid="{00000000-0004-0000-0700-000002000000}"/>
  </hyperlinks>
  <pageMargins left="0.7" right="0.7" top="0.75" bottom="0.75" header="0.3" footer="0.3"/>
  <pageSetup orientation="portrait"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2:J93"/>
  <sheetViews>
    <sheetView topLeftCell="B16" workbookViewId="0">
      <selection activeCell="J18" sqref="J18:J35"/>
    </sheetView>
  </sheetViews>
  <sheetFormatPr defaultRowHeight="15" x14ac:dyDescent="0.25"/>
  <cols>
    <col min="1" max="1" width="58.42578125" customWidth="1"/>
  </cols>
  <sheetData>
    <row r="2" spans="1:10" x14ac:dyDescent="0.25">
      <c r="A2" s="32" t="s">
        <v>231</v>
      </c>
    </row>
    <row r="3" spans="1:10" x14ac:dyDescent="0.25">
      <c r="A3" t="s">
        <v>230</v>
      </c>
    </row>
    <row r="4" spans="1:10" x14ac:dyDescent="0.25">
      <c r="A4" s="32" t="s">
        <v>232</v>
      </c>
    </row>
    <row r="6" spans="1:10" x14ac:dyDescent="0.25">
      <c r="A6" s="32" t="s">
        <v>233</v>
      </c>
    </row>
    <row r="7" spans="1:10" x14ac:dyDescent="0.25">
      <c r="A7" t="s">
        <v>234</v>
      </c>
    </row>
    <row r="9" spans="1:10" x14ac:dyDescent="0.25">
      <c r="A9" s="32" t="s">
        <v>235</v>
      </c>
    </row>
    <row r="11" spans="1:10" x14ac:dyDescent="0.25">
      <c r="A11" s="32" t="s">
        <v>236</v>
      </c>
    </row>
    <row r="13" spans="1:10" x14ac:dyDescent="0.25">
      <c r="A13" t="s">
        <v>238</v>
      </c>
    </row>
    <row r="14" spans="1:10" x14ac:dyDescent="0.25">
      <c r="A14" s="32" t="s">
        <v>237</v>
      </c>
    </row>
    <row r="16" spans="1:10" x14ac:dyDescent="0.25">
      <c r="A16" t="s">
        <v>239</v>
      </c>
      <c r="J16">
        <f>2*93</f>
        <v>186</v>
      </c>
    </row>
    <row r="18" spans="1:2" x14ac:dyDescent="0.25">
      <c r="A18" s="45" t="s">
        <v>240</v>
      </c>
    </row>
    <row r="19" spans="1:2" x14ac:dyDescent="0.25">
      <c r="A19">
        <v>486</v>
      </c>
      <c r="B19" t="s">
        <v>249</v>
      </c>
    </row>
    <row r="20" spans="1:2" x14ac:dyDescent="0.25">
      <c r="A20">
        <v>728</v>
      </c>
      <c r="B20" t="s">
        <v>250</v>
      </c>
    </row>
    <row r="21" spans="1:2" x14ac:dyDescent="0.25">
      <c r="A21">
        <v>730</v>
      </c>
      <c r="B21" t="s">
        <v>251</v>
      </c>
    </row>
    <row r="22" spans="1:2" x14ac:dyDescent="0.25">
      <c r="A22">
        <v>738</v>
      </c>
      <c r="B22" t="s">
        <v>250</v>
      </c>
    </row>
    <row r="23" spans="1:2" x14ac:dyDescent="0.25">
      <c r="A23">
        <v>740</v>
      </c>
      <c r="B23" t="s">
        <v>251</v>
      </c>
    </row>
    <row r="24" spans="1:2" x14ac:dyDescent="0.25">
      <c r="A24">
        <v>748</v>
      </c>
      <c r="B24" t="s">
        <v>250</v>
      </c>
    </row>
    <row r="25" spans="1:2" x14ac:dyDescent="0.25">
      <c r="A25">
        <v>750</v>
      </c>
      <c r="B25" t="s">
        <v>251</v>
      </c>
    </row>
    <row r="26" spans="1:2" x14ac:dyDescent="0.25">
      <c r="A26">
        <v>762</v>
      </c>
      <c r="B26" t="s">
        <v>248</v>
      </c>
    </row>
    <row r="27" spans="1:2" x14ac:dyDescent="0.25">
      <c r="A27">
        <v>765</v>
      </c>
      <c r="B27" t="s">
        <v>248</v>
      </c>
    </row>
    <row r="28" spans="1:2" x14ac:dyDescent="0.25">
      <c r="A28">
        <v>770</v>
      </c>
      <c r="B28" t="s">
        <v>252</v>
      </c>
    </row>
    <row r="29" spans="1:2" x14ac:dyDescent="0.25">
      <c r="A29">
        <v>776</v>
      </c>
      <c r="B29" t="s">
        <v>252</v>
      </c>
    </row>
    <row r="30" spans="1:2" x14ac:dyDescent="0.25">
      <c r="A30">
        <v>781</v>
      </c>
      <c r="B30" t="s">
        <v>253</v>
      </c>
    </row>
    <row r="31" spans="1:2" x14ac:dyDescent="0.25">
      <c r="A31">
        <v>786</v>
      </c>
      <c r="B31" t="s">
        <v>253</v>
      </c>
    </row>
    <row r="32" spans="1:2" x14ac:dyDescent="0.25">
      <c r="A32">
        <v>799</v>
      </c>
      <c r="B32" t="s">
        <v>248</v>
      </c>
    </row>
    <row r="33" spans="1:2" x14ac:dyDescent="0.25">
      <c r="A33">
        <v>803</v>
      </c>
      <c r="B33" t="s">
        <v>248</v>
      </c>
    </row>
    <row r="34" spans="1:2" x14ac:dyDescent="0.25">
      <c r="A34">
        <v>807</v>
      </c>
      <c r="B34" t="s">
        <v>248</v>
      </c>
    </row>
    <row r="35" spans="1:2" x14ac:dyDescent="0.25">
      <c r="A35">
        <v>811</v>
      </c>
      <c r="B35" t="s">
        <v>248</v>
      </c>
    </row>
    <row r="36" spans="1:2" x14ac:dyDescent="0.25">
      <c r="A36">
        <v>902</v>
      </c>
      <c r="B36" t="s">
        <v>242</v>
      </c>
    </row>
    <row r="37" spans="1:2" x14ac:dyDescent="0.25">
      <c r="A37" t="s">
        <v>241</v>
      </c>
    </row>
    <row r="38" spans="1:2" x14ac:dyDescent="0.25">
      <c r="A38">
        <v>904</v>
      </c>
      <c r="B38" t="s">
        <v>250</v>
      </c>
    </row>
    <row r="39" spans="1:2" x14ac:dyDescent="0.25">
      <c r="A39">
        <v>906</v>
      </c>
      <c r="B39" t="s">
        <v>251</v>
      </c>
    </row>
    <row r="40" spans="1:2" x14ac:dyDescent="0.25">
      <c r="A40">
        <v>919</v>
      </c>
      <c r="B40" t="s">
        <v>241</v>
      </c>
    </row>
    <row r="41" spans="1:2" x14ac:dyDescent="0.25">
      <c r="A41" t="s">
        <v>242</v>
      </c>
    </row>
    <row r="42" spans="1:2" x14ac:dyDescent="0.25">
      <c r="A42">
        <v>921</v>
      </c>
      <c r="B42" t="s">
        <v>251</v>
      </c>
    </row>
    <row r="43" spans="1:2" x14ac:dyDescent="0.25">
      <c r="A43">
        <v>923</v>
      </c>
      <c r="B43" t="s">
        <v>251</v>
      </c>
    </row>
    <row r="44" spans="1:2" x14ac:dyDescent="0.25">
      <c r="A44">
        <v>927</v>
      </c>
      <c r="B44" t="s">
        <v>251</v>
      </c>
    </row>
    <row r="45" spans="1:2" x14ac:dyDescent="0.25">
      <c r="A45">
        <v>931</v>
      </c>
      <c r="B45" t="s">
        <v>251</v>
      </c>
    </row>
    <row r="46" spans="1:2" x14ac:dyDescent="0.25">
      <c r="A46">
        <v>940</v>
      </c>
      <c r="B46" t="s">
        <v>254</v>
      </c>
    </row>
    <row r="47" spans="1:2" x14ac:dyDescent="0.25">
      <c r="A47" t="s">
        <v>243</v>
      </c>
    </row>
    <row r="48" spans="1:2" x14ac:dyDescent="0.25">
      <c r="A48">
        <v>942</v>
      </c>
      <c r="B48" t="s">
        <v>251</v>
      </c>
    </row>
    <row r="49" spans="1:2" x14ac:dyDescent="0.25">
      <c r="A49">
        <v>953</v>
      </c>
      <c r="B49" t="s">
        <v>254</v>
      </c>
    </row>
    <row r="50" spans="1:2" x14ac:dyDescent="0.25">
      <c r="A50" t="s">
        <v>244</v>
      </c>
    </row>
    <row r="51" spans="1:2" x14ac:dyDescent="0.25">
      <c r="A51">
        <v>955</v>
      </c>
      <c r="B51" t="s">
        <v>251</v>
      </c>
    </row>
    <row r="52" spans="1:2" x14ac:dyDescent="0.25">
      <c r="A52">
        <v>960</v>
      </c>
      <c r="B52" t="s">
        <v>251</v>
      </c>
    </row>
    <row r="53" spans="1:2" x14ac:dyDescent="0.25">
      <c r="A53">
        <v>1014</v>
      </c>
      <c r="B53" t="s">
        <v>255</v>
      </c>
    </row>
    <row r="54" spans="1:2" x14ac:dyDescent="0.25">
      <c r="A54">
        <v>1016</v>
      </c>
      <c r="B54" t="s">
        <v>251</v>
      </c>
    </row>
    <row r="55" spans="1:2" x14ac:dyDescent="0.25">
      <c r="A55">
        <v>1030</v>
      </c>
      <c r="B55" t="s">
        <v>255</v>
      </c>
    </row>
    <row r="56" spans="1:2" x14ac:dyDescent="0.25">
      <c r="A56">
        <v>1032</v>
      </c>
      <c r="B56" t="s">
        <v>251</v>
      </c>
    </row>
    <row r="57" spans="1:2" x14ac:dyDescent="0.25">
      <c r="A57">
        <v>1035</v>
      </c>
      <c r="B57" t="s">
        <v>251</v>
      </c>
    </row>
    <row r="58" spans="1:2" x14ac:dyDescent="0.25">
      <c r="A58">
        <v>1044</v>
      </c>
      <c r="B58" t="s">
        <v>246</v>
      </c>
    </row>
    <row r="59" spans="1:2" x14ac:dyDescent="0.25">
      <c r="A59" t="s">
        <v>245</v>
      </c>
    </row>
    <row r="60" spans="1:2" x14ac:dyDescent="0.25">
      <c r="A60">
        <v>1052</v>
      </c>
      <c r="B60" t="s">
        <v>245</v>
      </c>
    </row>
    <row r="61" spans="1:2" x14ac:dyDescent="0.25">
      <c r="A61" t="s">
        <v>246</v>
      </c>
    </row>
    <row r="62" spans="1:2" x14ac:dyDescent="0.25">
      <c r="A62">
        <v>1074</v>
      </c>
      <c r="B62" t="s">
        <v>250</v>
      </c>
    </row>
    <row r="63" spans="1:2" x14ac:dyDescent="0.25">
      <c r="A63">
        <v>1076</v>
      </c>
      <c r="B63" t="s">
        <v>246</v>
      </c>
    </row>
    <row r="64" spans="1:2" x14ac:dyDescent="0.25">
      <c r="A64" t="s">
        <v>245</v>
      </c>
    </row>
    <row r="65" spans="1:2" x14ac:dyDescent="0.25">
      <c r="A65">
        <v>1079</v>
      </c>
      <c r="B65" t="s">
        <v>250</v>
      </c>
    </row>
    <row r="66" spans="1:2" x14ac:dyDescent="0.25">
      <c r="A66">
        <v>1083</v>
      </c>
      <c r="B66" t="s">
        <v>246</v>
      </c>
    </row>
    <row r="67" spans="1:2" x14ac:dyDescent="0.25">
      <c r="A67" t="s">
        <v>245</v>
      </c>
    </row>
    <row r="68" spans="1:2" x14ac:dyDescent="0.25">
      <c r="A68">
        <v>1086</v>
      </c>
      <c r="B68" t="s">
        <v>250</v>
      </c>
    </row>
    <row r="69" spans="1:2" x14ac:dyDescent="0.25">
      <c r="A69">
        <v>1100</v>
      </c>
      <c r="B69" t="s">
        <v>246</v>
      </c>
    </row>
    <row r="70" spans="1:2" x14ac:dyDescent="0.25">
      <c r="A70">
        <v>1125</v>
      </c>
      <c r="B70" t="s">
        <v>246</v>
      </c>
    </row>
    <row r="71" spans="1:2" x14ac:dyDescent="0.25">
      <c r="A71">
        <v>1156</v>
      </c>
      <c r="B71" t="s">
        <v>245</v>
      </c>
    </row>
    <row r="72" spans="1:2" x14ac:dyDescent="0.25">
      <c r="A72">
        <v>1157</v>
      </c>
      <c r="B72" t="s">
        <v>245</v>
      </c>
    </row>
    <row r="73" spans="1:2" x14ac:dyDescent="0.25">
      <c r="A73">
        <v>1167</v>
      </c>
      <c r="B73" t="s">
        <v>249</v>
      </c>
    </row>
    <row r="74" spans="1:2" x14ac:dyDescent="0.25">
      <c r="A74">
        <v>1168</v>
      </c>
      <c r="B74" t="s">
        <v>254</v>
      </c>
    </row>
    <row r="75" spans="1:2" x14ac:dyDescent="0.25">
      <c r="A75">
        <v>1170</v>
      </c>
      <c r="B75" t="s">
        <v>245</v>
      </c>
    </row>
    <row r="76" spans="1:2" x14ac:dyDescent="0.25">
      <c r="A76" t="s">
        <v>246</v>
      </c>
    </row>
    <row r="77" spans="1:2" x14ac:dyDescent="0.25">
      <c r="A77">
        <v>1177</v>
      </c>
      <c r="B77" t="s">
        <v>245</v>
      </c>
    </row>
    <row r="78" spans="1:2" x14ac:dyDescent="0.25">
      <c r="A78">
        <v>1181</v>
      </c>
      <c r="B78" t="s">
        <v>256</v>
      </c>
    </row>
    <row r="79" spans="1:2" x14ac:dyDescent="0.25">
      <c r="A79" t="s">
        <v>247</v>
      </c>
    </row>
    <row r="80" spans="1:2" x14ac:dyDescent="0.25">
      <c r="A80">
        <v>1196</v>
      </c>
      <c r="B80" t="s">
        <v>248</v>
      </c>
    </row>
    <row r="81" spans="1:2" x14ac:dyDescent="0.25">
      <c r="A81" t="s">
        <v>248</v>
      </c>
    </row>
    <row r="82" spans="1:2" x14ac:dyDescent="0.25">
      <c r="A82">
        <v>1199</v>
      </c>
      <c r="B82" t="s">
        <v>251</v>
      </c>
    </row>
    <row r="83" spans="1:2" x14ac:dyDescent="0.25">
      <c r="A83">
        <v>1204</v>
      </c>
      <c r="B83" t="s">
        <v>250</v>
      </c>
    </row>
    <row r="84" spans="1:2" x14ac:dyDescent="0.25">
      <c r="A84">
        <v>1206</v>
      </c>
      <c r="B84" t="s">
        <v>251</v>
      </c>
    </row>
    <row r="85" spans="1:2" x14ac:dyDescent="0.25">
      <c r="A85">
        <v>1217</v>
      </c>
      <c r="B85" t="s">
        <v>245</v>
      </c>
    </row>
    <row r="86" spans="1:2" x14ac:dyDescent="0.25">
      <c r="A86" t="s">
        <v>246</v>
      </c>
    </row>
    <row r="87" spans="1:2" x14ac:dyDescent="0.25">
      <c r="A87" t="s">
        <v>245</v>
      </c>
    </row>
    <row r="88" spans="1:2" x14ac:dyDescent="0.25">
      <c r="A88">
        <v>1220</v>
      </c>
      <c r="B88" t="s">
        <v>257</v>
      </c>
    </row>
    <row r="89" spans="1:2" x14ac:dyDescent="0.25">
      <c r="A89">
        <v>1226</v>
      </c>
      <c r="B89" t="s">
        <v>245</v>
      </c>
    </row>
    <row r="90" spans="1:2" x14ac:dyDescent="0.25">
      <c r="A90" t="s">
        <v>246</v>
      </c>
    </row>
    <row r="91" spans="1:2" x14ac:dyDescent="0.25">
      <c r="A91">
        <v>1229</v>
      </c>
      <c r="B91" t="s">
        <v>257</v>
      </c>
    </row>
    <row r="92" spans="1:2" x14ac:dyDescent="0.25">
      <c r="A92">
        <v>1294</v>
      </c>
      <c r="B92" t="s">
        <v>258</v>
      </c>
    </row>
    <row r="93" spans="1:2" x14ac:dyDescent="0.25">
      <c r="A93">
        <v>1296</v>
      </c>
      <c r="B93" t="s">
        <v>259</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G117"/>
  <sheetViews>
    <sheetView workbookViewId="0">
      <selection activeCell="E2" sqref="E2"/>
    </sheetView>
  </sheetViews>
  <sheetFormatPr defaultRowHeight="15" x14ac:dyDescent="0.25"/>
  <cols>
    <col min="3" max="3" width="14.140625" bestFit="1" customWidth="1"/>
    <col min="4" max="4" width="10" customWidth="1"/>
  </cols>
  <sheetData>
    <row r="1" spans="1:7" x14ac:dyDescent="0.25">
      <c r="A1" s="10" t="s">
        <v>176</v>
      </c>
    </row>
    <row r="2" spans="1:7" x14ac:dyDescent="0.25">
      <c r="B2">
        <f>mdoNumRings()</f>
        <v>6</v>
      </c>
      <c r="C2" t="s">
        <v>174</v>
      </c>
    </row>
    <row r="4" spans="1:7" x14ac:dyDescent="0.25">
      <c r="A4">
        <v>-1</v>
      </c>
      <c r="B4" t="e">
        <f>mdoLED2Qtr(A4)</f>
        <v>#VALUE!</v>
      </c>
      <c r="C4" t="s">
        <v>179</v>
      </c>
      <c r="E4">
        <v>-1</v>
      </c>
      <c r="F4" t="e">
        <f>mdoLED2Ring(E4)</f>
        <v>#VALUE!</v>
      </c>
      <c r="G4" t="s">
        <v>183</v>
      </c>
    </row>
    <row r="5" spans="1:7" x14ac:dyDescent="0.25">
      <c r="A5">
        <v>0</v>
      </c>
      <c r="B5">
        <f t="shared" ref="B5:B46" si="0">mdoLED2Qtr(A5)</f>
        <v>0</v>
      </c>
      <c r="C5" t="s">
        <v>179</v>
      </c>
      <c r="E5">
        <v>0</v>
      </c>
      <c r="F5">
        <f t="shared" ref="F5:F16" si="1">mdoLED2Ring(E5)</f>
        <v>0</v>
      </c>
      <c r="G5" t="s">
        <v>183</v>
      </c>
    </row>
    <row r="6" spans="1:7" x14ac:dyDescent="0.25">
      <c r="A6">
        <v>7</v>
      </c>
      <c r="B6">
        <f t="shared" si="0"/>
        <v>0</v>
      </c>
      <c r="C6" t="s">
        <v>179</v>
      </c>
      <c r="E6">
        <v>32</v>
      </c>
      <c r="F6">
        <f t="shared" si="1"/>
        <v>1</v>
      </c>
      <c r="G6" t="s">
        <v>183</v>
      </c>
    </row>
    <row r="7" spans="1:7" x14ac:dyDescent="0.25">
      <c r="A7">
        <v>8</v>
      </c>
      <c r="B7">
        <f t="shared" si="0"/>
        <v>1</v>
      </c>
      <c r="C7" t="s">
        <v>179</v>
      </c>
      <c r="E7">
        <v>33</v>
      </c>
      <c r="F7">
        <f t="shared" si="1"/>
        <v>1</v>
      </c>
      <c r="G7" t="s">
        <v>183</v>
      </c>
    </row>
    <row r="8" spans="1:7" x14ac:dyDescent="0.25">
      <c r="A8">
        <v>15</v>
      </c>
      <c r="B8">
        <f t="shared" si="0"/>
        <v>1</v>
      </c>
      <c r="C8" t="s">
        <v>179</v>
      </c>
      <c r="E8">
        <v>55</v>
      </c>
      <c r="F8">
        <f t="shared" si="1"/>
        <v>1</v>
      </c>
      <c r="G8" t="s">
        <v>183</v>
      </c>
    </row>
    <row r="9" spans="1:7" x14ac:dyDescent="0.25">
      <c r="A9">
        <v>16</v>
      </c>
      <c r="B9">
        <f t="shared" si="0"/>
        <v>2</v>
      </c>
      <c r="C9" t="s">
        <v>179</v>
      </c>
      <c r="E9">
        <v>56</v>
      </c>
      <c r="F9">
        <f t="shared" si="1"/>
        <v>2</v>
      </c>
      <c r="G9" t="s">
        <v>183</v>
      </c>
    </row>
    <row r="10" spans="1:7" x14ac:dyDescent="0.25">
      <c r="A10">
        <v>23</v>
      </c>
      <c r="B10">
        <f t="shared" si="0"/>
        <v>2</v>
      </c>
      <c r="C10" t="s">
        <v>179</v>
      </c>
      <c r="E10">
        <v>71</v>
      </c>
      <c r="F10">
        <f t="shared" si="1"/>
        <v>2</v>
      </c>
      <c r="G10" t="s">
        <v>183</v>
      </c>
    </row>
    <row r="11" spans="1:7" x14ac:dyDescent="0.25">
      <c r="A11">
        <v>24</v>
      </c>
      <c r="B11">
        <f t="shared" si="0"/>
        <v>3</v>
      </c>
      <c r="C11" t="s">
        <v>179</v>
      </c>
      <c r="E11">
        <v>72</v>
      </c>
      <c r="F11">
        <f t="shared" si="1"/>
        <v>3</v>
      </c>
      <c r="G11" t="s">
        <v>183</v>
      </c>
    </row>
    <row r="12" spans="1:7" x14ac:dyDescent="0.25">
      <c r="A12">
        <v>31</v>
      </c>
      <c r="B12">
        <f t="shared" si="0"/>
        <v>3</v>
      </c>
      <c r="C12" t="s">
        <v>179</v>
      </c>
      <c r="E12">
        <v>83</v>
      </c>
      <c r="F12">
        <f t="shared" si="1"/>
        <v>3</v>
      </c>
      <c r="G12" t="s">
        <v>183</v>
      </c>
    </row>
    <row r="13" spans="1:7" x14ac:dyDescent="0.25">
      <c r="A13">
        <v>32</v>
      </c>
      <c r="B13">
        <f t="shared" si="0"/>
        <v>0</v>
      </c>
      <c r="C13" t="s">
        <v>179</v>
      </c>
      <c r="E13">
        <v>84</v>
      </c>
      <c r="F13">
        <f t="shared" si="1"/>
        <v>4</v>
      </c>
      <c r="G13" t="s">
        <v>183</v>
      </c>
    </row>
    <row r="14" spans="1:7" x14ac:dyDescent="0.25">
      <c r="A14">
        <v>37</v>
      </c>
      <c r="B14">
        <f t="shared" si="0"/>
        <v>0</v>
      </c>
      <c r="C14" t="s">
        <v>179</v>
      </c>
      <c r="E14">
        <v>91</v>
      </c>
      <c r="F14">
        <f t="shared" si="1"/>
        <v>4</v>
      </c>
      <c r="G14" t="s">
        <v>183</v>
      </c>
    </row>
    <row r="15" spans="1:7" x14ac:dyDescent="0.25">
      <c r="A15">
        <v>38</v>
      </c>
      <c r="B15">
        <f t="shared" si="0"/>
        <v>1</v>
      </c>
      <c r="C15" t="s">
        <v>179</v>
      </c>
      <c r="E15">
        <v>92</v>
      </c>
      <c r="F15">
        <f t="shared" si="1"/>
        <v>5</v>
      </c>
      <c r="G15" t="s">
        <v>183</v>
      </c>
    </row>
    <row r="16" spans="1:7" x14ac:dyDescent="0.25">
      <c r="A16">
        <v>43</v>
      </c>
      <c r="B16">
        <f t="shared" si="0"/>
        <v>1</v>
      </c>
      <c r="C16" t="s">
        <v>179</v>
      </c>
      <c r="E16">
        <v>93</v>
      </c>
      <c r="F16" t="e">
        <f t="shared" si="1"/>
        <v>#VALUE!</v>
      </c>
      <c r="G16" t="s">
        <v>183</v>
      </c>
    </row>
    <row r="17" spans="1:7" x14ac:dyDescent="0.25">
      <c r="A17">
        <v>44</v>
      </c>
      <c r="B17">
        <f t="shared" si="0"/>
        <v>2</v>
      </c>
      <c r="C17" t="s">
        <v>179</v>
      </c>
    </row>
    <row r="18" spans="1:7" x14ac:dyDescent="0.25">
      <c r="A18">
        <v>49</v>
      </c>
      <c r="B18">
        <f t="shared" si="0"/>
        <v>2</v>
      </c>
      <c r="C18" t="s">
        <v>179</v>
      </c>
      <c r="E18">
        <v>-1</v>
      </c>
      <c r="F18" t="e">
        <f>mdoLED2RingCnt(E18)</f>
        <v>#VALUE!</v>
      </c>
      <c r="G18" t="s">
        <v>180</v>
      </c>
    </row>
    <row r="19" spans="1:7" x14ac:dyDescent="0.25">
      <c r="A19">
        <v>50</v>
      </c>
      <c r="B19">
        <f t="shared" si="0"/>
        <v>3</v>
      </c>
      <c r="C19" t="s">
        <v>179</v>
      </c>
      <c r="E19">
        <v>0</v>
      </c>
      <c r="F19">
        <f>mdoLED2RingCnt(E19)</f>
        <v>32</v>
      </c>
      <c r="G19" t="s">
        <v>180</v>
      </c>
    </row>
    <row r="20" spans="1:7" x14ac:dyDescent="0.25">
      <c r="A20">
        <v>55</v>
      </c>
      <c r="B20">
        <f t="shared" si="0"/>
        <v>3</v>
      </c>
      <c r="C20" t="s">
        <v>179</v>
      </c>
      <c r="E20">
        <v>31</v>
      </c>
      <c r="F20">
        <f>mdoLED2RingCnt(E20)</f>
        <v>32</v>
      </c>
      <c r="G20" t="s">
        <v>180</v>
      </c>
    </row>
    <row r="21" spans="1:7" x14ac:dyDescent="0.25">
      <c r="A21">
        <v>56</v>
      </c>
      <c r="B21">
        <f t="shared" si="0"/>
        <v>0</v>
      </c>
      <c r="C21" t="s">
        <v>179</v>
      </c>
      <c r="E21">
        <v>32</v>
      </c>
      <c r="F21">
        <f>mdoLED2RingCnt(E21)</f>
        <v>24</v>
      </c>
      <c r="G21" t="s">
        <v>180</v>
      </c>
    </row>
    <row r="22" spans="1:7" x14ac:dyDescent="0.25">
      <c r="A22">
        <v>59</v>
      </c>
      <c r="B22">
        <f t="shared" si="0"/>
        <v>0</v>
      </c>
      <c r="C22" t="s">
        <v>179</v>
      </c>
      <c r="E22">
        <v>55</v>
      </c>
      <c r="F22">
        <f>mdoLED2RingCnt(E22)</f>
        <v>24</v>
      </c>
      <c r="G22" t="s">
        <v>180</v>
      </c>
    </row>
    <row r="23" spans="1:7" x14ac:dyDescent="0.25">
      <c r="A23">
        <v>60</v>
      </c>
      <c r="B23">
        <f t="shared" si="0"/>
        <v>1</v>
      </c>
      <c r="C23" t="s">
        <v>179</v>
      </c>
      <c r="E23">
        <v>56</v>
      </c>
      <c r="F23">
        <f>mdoLED2RingCnt(E23)</f>
        <v>16</v>
      </c>
      <c r="G23" t="s">
        <v>180</v>
      </c>
    </row>
    <row r="24" spans="1:7" x14ac:dyDescent="0.25">
      <c r="A24">
        <v>63</v>
      </c>
      <c r="B24">
        <f t="shared" si="0"/>
        <v>1</v>
      </c>
      <c r="C24" t="s">
        <v>179</v>
      </c>
      <c r="E24">
        <v>71</v>
      </c>
      <c r="F24">
        <f>mdoLED2RingCnt(E24)</f>
        <v>16</v>
      </c>
      <c r="G24" t="s">
        <v>180</v>
      </c>
    </row>
    <row r="25" spans="1:7" x14ac:dyDescent="0.25">
      <c r="A25">
        <v>64</v>
      </c>
      <c r="B25">
        <f t="shared" si="0"/>
        <v>2</v>
      </c>
      <c r="C25" t="s">
        <v>179</v>
      </c>
      <c r="E25">
        <v>72</v>
      </c>
      <c r="F25">
        <f>mdoLED2RingCnt(E25)</f>
        <v>12</v>
      </c>
      <c r="G25" t="s">
        <v>180</v>
      </c>
    </row>
    <row r="26" spans="1:7" x14ac:dyDescent="0.25">
      <c r="A26">
        <v>67</v>
      </c>
      <c r="B26">
        <f t="shared" si="0"/>
        <v>2</v>
      </c>
      <c r="C26" t="s">
        <v>179</v>
      </c>
      <c r="E26">
        <v>83</v>
      </c>
      <c r="F26">
        <f>mdoLED2RingCnt(E26)</f>
        <v>12</v>
      </c>
      <c r="G26" t="s">
        <v>180</v>
      </c>
    </row>
    <row r="27" spans="1:7" x14ac:dyDescent="0.25">
      <c r="A27">
        <v>68</v>
      </c>
      <c r="B27">
        <f t="shared" si="0"/>
        <v>3</v>
      </c>
      <c r="C27" t="s">
        <v>179</v>
      </c>
      <c r="E27">
        <v>84</v>
      </c>
      <c r="F27">
        <f>mdoLED2RingCnt(E27)</f>
        <v>8</v>
      </c>
      <c r="G27" t="s">
        <v>180</v>
      </c>
    </row>
    <row r="28" spans="1:7" x14ac:dyDescent="0.25">
      <c r="A28">
        <v>71</v>
      </c>
      <c r="B28">
        <f t="shared" si="0"/>
        <v>3</v>
      </c>
      <c r="C28" t="s">
        <v>179</v>
      </c>
      <c r="E28">
        <v>91</v>
      </c>
      <c r="F28">
        <f>mdoLED2RingCnt(E28)</f>
        <v>8</v>
      </c>
      <c r="G28" t="s">
        <v>180</v>
      </c>
    </row>
    <row r="29" spans="1:7" x14ac:dyDescent="0.25">
      <c r="A29">
        <v>72</v>
      </c>
      <c r="B29">
        <f t="shared" si="0"/>
        <v>0</v>
      </c>
      <c r="C29" t="s">
        <v>179</v>
      </c>
      <c r="E29">
        <v>92</v>
      </c>
      <c r="F29">
        <f>mdoLED2RingCnt(E29)</f>
        <v>1</v>
      </c>
      <c r="G29" t="s">
        <v>180</v>
      </c>
    </row>
    <row r="30" spans="1:7" x14ac:dyDescent="0.25">
      <c r="A30">
        <v>73</v>
      </c>
      <c r="B30">
        <f t="shared" si="0"/>
        <v>0</v>
      </c>
      <c r="C30" t="s">
        <v>179</v>
      </c>
      <c r="E30">
        <v>93</v>
      </c>
      <c r="F30" t="e">
        <f>mdoLED2RingCnt(E30)</f>
        <v>#VALUE!</v>
      </c>
      <c r="G30" t="s">
        <v>180</v>
      </c>
    </row>
    <row r="31" spans="1:7" x14ac:dyDescent="0.25">
      <c r="A31">
        <v>75</v>
      </c>
      <c r="B31">
        <f t="shared" si="0"/>
        <v>1</v>
      </c>
      <c r="C31" t="s">
        <v>179</v>
      </c>
    </row>
    <row r="32" spans="1:7" x14ac:dyDescent="0.25">
      <c r="A32">
        <v>77</v>
      </c>
      <c r="B32">
        <f t="shared" si="0"/>
        <v>1</v>
      </c>
      <c r="C32" t="s">
        <v>179</v>
      </c>
      <c r="E32">
        <v>-1</v>
      </c>
      <c r="F32" t="e">
        <f>mdoLED2RingMin(E32)</f>
        <v>#VALUE!</v>
      </c>
      <c r="G32" t="s">
        <v>181</v>
      </c>
    </row>
    <row r="33" spans="1:7" x14ac:dyDescent="0.25">
      <c r="A33">
        <v>78</v>
      </c>
      <c r="B33">
        <f t="shared" si="0"/>
        <v>2</v>
      </c>
      <c r="C33" t="s">
        <v>179</v>
      </c>
      <c r="E33">
        <v>0</v>
      </c>
      <c r="F33">
        <f>mdoLED2RingMin(E33)</f>
        <v>0</v>
      </c>
      <c r="G33" t="s">
        <v>181</v>
      </c>
    </row>
    <row r="34" spans="1:7" x14ac:dyDescent="0.25">
      <c r="A34">
        <v>80</v>
      </c>
      <c r="B34">
        <f t="shared" si="0"/>
        <v>2</v>
      </c>
      <c r="C34" t="s">
        <v>179</v>
      </c>
      <c r="E34">
        <v>31</v>
      </c>
      <c r="F34">
        <f>mdoLED2RingMin(E34)</f>
        <v>0</v>
      </c>
      <c r="G34" t="s">
        <v>181</v>
      </c>
    </row>
    <row r="35" spans="1:7" x14ac:dyDescent="0.25">
      <c r="A35">
        <v>81</v>
      </c>
      <c r="B35">
        <f t="shared" si="0"/>
        <v>3</v>
      </c>
      <c r="C35" t="s">
        <v>179</v>
      </c>
      <c r="E35">
        <v>32</v>
      </c>
      <c r="F35">
        <f>mdoLED2RingMin(E35)</f>
        <v>32</v>
      </c>
      <c r="G35" t="s">
        <v>181</v>
      </c>
    </row>
    <row r="36" spans="1:7" x14ac:dyDescent="0.25">
      <c r="A36">
        <v>83</v>
      </c>
      <c r="B36">
        <f t="shared" si="0"/>
        <v>3</v>
      </c>
      <c r="C36" t="s">
        <v>179</v>
      </c>
      <c r="E36">
        <v>55</v>
      </c>
      <c r="F36">
        <f>mdoLED2RingMin(E36)</f>
        <v>32</v>
      </c>
      <c r="G36" t="s">
        <v>181</v>
      </c>
    </row>
    <row r="37" spans="1:7" x14ac:dyDescent="0.25">
      <c r="A37">
        <v>84</v>
      </c>
      <c r="B37">
        <f t="shared" si="0"/>
        <v>0</v>
      </c>
      <c r="C37" t="s">
        <v>179</v>
      </c>
      <c r="E37">
        <v>56</v>
      </c>
      <c r="F37">
        <f>mdoLED2RingMin(E37)</f>
        <v>56</v>
      </c>
      <c r="G37" t="s">
        <v>181</v>
      </c>
    </row>
    <row r="38" spans="1:7" x14ac:dyDescent="0.25">
      <c r="A38">
        <v>85</v>
      </c>
      <c r="B38">
        <f t="shared" si="0"/>
        <v>0</v>
      </c>
      <c r="C38" t="s">
        <v>179</v>
      </c>
      <c r="E38">
        <v>71</v>
      </c>
      <c r="F38">
        <f>mdoLED2RingMin(E38)</f>
        <v>56</v>
      </c>
      <c r="G38" t="s">
        <v>181</v>
      </c>
    </row>
    <row r="39" spans="1:7" x14ac:dyDescent="0.25">
      <c r="A39">
        <v>86</v>
      </c>
      <c r="B39">
        <f t="shared" si="0"/>
        <v>1</v>
      </c>
      <c r="C39" t="s">
        <v>179</v>
      </c>
      <c r="E39">
        <v>72</v>
      </c>
      <c r="F39">
        <f>mdoLED2RingMin(E39)</f>
        <v>72</v>
      </c>
      <c r="G39" t="s">
        <v>181</v>
      </c>
    </row>
    <row r="40" spans="1:7" x14ac:dyDescent="0.25">
      <c r="A40">
        <v>87</v>
      </c>
      <c r="B40">
        <f t="shared" si="0"/>
        <v>1</v>
      </c>
      <c r="C40" t="s">
        <v>179</v>
      </c>
      <c r="E40">
        <v>83</v>
      </c>
      <c r="F40">
        <f>mdoLED2RingMin(E40)</f>
        <v>72</v>
      </c>
      <c r="G40" t="s">
        <v>181</v>
      </c>
    </row>
    <row r="41" spans="1:7" x14ac:dyDescent="0.25">
      <c r="A41">
        <v>88</v>
      </c>
      <c r="B41">
        <f t="shared" si="0"/>
        <v>2</v>
      </c>
      <c r="C41" t="s">
        <v>179</v>
      </c>
      <c r="E41">
        <v>84</v>
      </c>
      <c r="F41">
        <f>mdoLED2RingMin(E41)</f>
        <v>84</v>
      </c>
      <c r="G41" t="s">
        <v>181</v>
      </c>
    </row>
    <row r="42" spans="1:7" x14ac:dyDescent="0.25">
      <c r="A42">
        <v>89</v>
      </c>
      <c r="B42">
        <f t="shared" si="0"/>
        <v>2</v>
      </c>
      <c r="C42" t="s">
        <v>179</v>
      </c>
      <c r="E42">
        <v>91</v>
      </c>
      <c r="F42">
        <f>mdoLED2RingMin(E42)</f>
        <v>84</v>
      </c>
      <c r="G42" t="s">
        <v>181</v>
      </c>
    </row>
    <row r="43" spans="1:7" x14ac:dyDescent="0.25">
      <c r="A43">
        <v>90</v>
      </c>
      <c r="B43">
        <f t="shared" si="0"/>
        <v>3</v>
      </c>
      <c r="C43" t="s">
        <v>179</v>
      </c>
      <c r="E43">
        <v>92</v>
      </c>
      <c r="F43">
        <f>mdoLED2RingMin(E43)</f>
        <v>92</v>
      </c>
      <c r="G43" t="s">
        <v>181</v>
      </c>
    </row>
    <row r="44" spans="1:7" x14ac:dyDescent="0.25">
      <c r="A44">
        <v>91</v>
      </c>
      <c r="B44">
        <f t="shared" si="0"/>
        <v>3</v>
      </c>
      <c r="C44" t="s">
        <v>179</v>
      </c>
      <c r="E44">
        <v>93</v>
      </c>
      <c r="F44" t="e">
        <f>mdoLED2RingMin(E44)</f>
        <v>#VALUE!</v>
      </c>
      <c r="G44" t="s">
        <v>181</v>
      </c>
    </row>
    <row r="45" spans="1:7" x14ac:dyDescent="0.25">
      <c r="A45">
        <v>92</v>
      </c>
      <c r="B45">
        <f t="shared" si="0"/>
        <v>0</v>
      </c>
      <c r="C45" t="s">
        <v>179</v>
      </c>
    </row>
    <row r="46" spans="1:7" x14ac:dyDescent="0.25">
      <c r="A46">
        <v>93</v>
      </c>
      <c r="B46" t="e">
        <f t="shared" si="0"/>
        <v>#VALUE!</v>
      </c>
      <c r="C46" t="s">
        <v>179</v>
      </c>
      <c r="E46">
        <v>-1</v>
      </c>
      <c r="F46" t="e">
        <f t="shared" ref="F46:F58" si="2">mdoLED2RingMax(E46)</f>
        <v>#VALUE!</v>
      </c>
      <c r="G46" t="s">
        <v>182</v>
      </c>
    </row>
    <row r="47" spans="1:7" x14ac:dyDescent="0.25">
      <c r="E47">
        <v>0</v>
      </c>
      <c r="F47">
        <f t="shared" si="2"/>
        <v>31</v>
      </c>
      <c r="G47" t="s">
        <v>182</v>
      </c>
    </row>
    <row r="48" spans="1:7" x14ac:dyDescent="0.25">
      <c r="A48">
        <v>-1</v>
      </c>
      <c r="B48" t="e">
        <f>mdoRingMin(A48)</f>
        <v>#VALUE!</v>
      </c>
      <c r="C48" t="s">
        <v>178</v>
      </c>
      <c r="E48">
        <v>31</v>
      </c>
      <c r="F48">
        <f t="shared" si="2"/>
        <v>31</v>
      </c>
      <c r="G48" t="s">
        <v>182</v>
      </c>
    </row>
    <row r="49" spans="1:7" x14ac:dyDescent="0.25">
      <c r="A49">
        <v>0</v>
      </c>
      <c r="B49">
        <f t="shared" ref="B49:B55" si="3">mdoRingMin(A49)</f>
        <v>0</v>
      </c>
      <c r="C49" t="s">
        <v>178</v>
      </c>
      <c r="E49">
        <v>32</v>
      </c>
      <c r="F49">
        <f t="shared" si="2"/>
        <v>55</v>
      </c>
      <c r="G49" t="s">
        <v>182</v>
      </c>
    </row>
    <row r="50" spans="1:7" x14ac:dyDescent="0.25">
      <c r="A50">
        <v>1</v>
      </c>
      <c r="B50">
        <f t="shared" si="3"/>
        <v>32</v>
      </c>
      <c r="C50" t="s">
        <v>178</v>
      </c>
      <c r="E50">
        <v>55</v>
      </c>
      <c r="F50">
        <f t="shared" si="2"/>
        <v>55</v>
      </c>
      <c r="G50" t="s">
        <v>182</v>
      </c>
    </row>
    <row r="51" spans="1:7" x14ac:dyDescent="0.25">
      <c r="A51">
        <v>2</v>
      </c>
      <c r="B51">
        <f t="shared" si="3"/>
        <v>56</v>
      </c>
      <c r="C51" t="s">
        <v>178</v>
      </c>
      <c r="E51">
        <v>56</v>
      </c>
      <c r="F51">
        <f t="shared" si="2"/>
        <v>71</v>
      </c>
      <c r="G51" t="s">
        <v>182</v>
      </c>
    </row>
    <row r="52" spans="1:7" x14ac:dyDescent="0.25">
      <c r="A52">
        <v>3</v>
      </c>
      <c r="B52">
        <f t="shared" si="3"/>
        <v>72</v>
      </c>
      <c r="C52" t="s">
        <v>178</v>
      </c>
      <c r="E52">
        <v>71</v>
      </c>
      <c r="F52">
        <f t="shared" si="2"/>
        <v>71</v>
      </c>
      <c r="G52" t="s">
        <v>182</v>
      </c>
    </row>
    <row r="53" spans="1:7" x14ac:dyDescent="0.25">
      <c r="A53">
        <v>4</v>
      </c>
      <c r="B53">
        <f t="shared" si="3"/>
        <v>84</v>
      </c>
      <c r="C53" t="s">
        <v>178</v>
      </c>
      <c r="E53">
        <v>72</v>
      </c>
      <c r="F53">
        <f t="shared" si="2"/>
        <v>83</v>
      </c>
      <c r="G53" t="s">
        <v>182</v>
      </c>
    </row>
    <row r="54" spans="1:7" x14ac:dyDescent="0.25">
      <c r="A54">
        <v>5</v>
      </c>
      <c r="B54">
        <f t="shared" si="3"/>
        <v>92</v>
      </c>
      <c r="C54" t="s">
        <v>178</v>
      </c>
      <c r="E54">
        <v>83</v>
      </c>
      <c r="F54">
        <f t="shared" si="2"/>
        <v>83</v>
      </c>
      <c r="G54" t="s">
        <v>182</v>
      </c>
    </row>
    <row r="55" spans="1:7" x14ac:dyDescent="0.25">
      <c r="A55">
        <v>6</v>
      </c>
      <c r="B55" t="e">
        <f t="shared" si="3"/>
        <v>#VALUE!</v>
      </c>
      <c r="C55" t="s">
        <v>178</v>
      </c>
      <c r="E55">
        <v>84</v>
      </c>
      <c r="F55">
        <f t="shared" si="2"/>
        <v>91</v>
      </c>
      <c r="G55" t="s">
        <v>182</v>
      </c>
    </row>
    <row r="56" spans="1:7" x14ac:dyDescent="0.25">
      <c r="E56">
        <v>91</v>
      </c>
      <c r="F56">
        <f t="shared" si="2"/>
        <v>91</v>
      </c>
      <c r="G56" t="s">
        <v>182</v>
      </c>
    </row>
    <row r="57" spans="1:7" x14ac:dyDescent="0.25">
      <c r="A57">
        <v>-1</v>
      </c>
      <c r="B57" t="e">
        <f t="shared" ref="B57:B64" si="4">mdoRingMax(A57)</f>
        <v>#VALUE!</v>
      </c>
      <c r="C57" t="s">
        <v>177</v>
      </c>
      <c r="E57">
        <v>92</v>
      </c>
      <c r="F57">
        <f t="shared" si="2"/>
        <v>92</v>
      </c>
      <c r="G57" t="s">
        <v>182</v>
      </c>
    </row>
    <row r="58" spans="1:7" x14ac:dyDescent="0.25">
      <c r="A58">
        <v>0</v>
      </c>
      <c r="B58">
        <f t="shared" si="4"/>
        <v>31</v>
      </c>
      <c r="C58" t="s">
        <v>177</v>
      </c>
      <c r="E58">
        <v>93</v>
      </c>
      <c r="F58" t="e">
        <f t="shared" si="2"/>
        <v>#VALUE!</v>
      </c>
      <c r="G58" t="s">
        <v>182</v>
      </c>
    </row>
    <row r="59" spans="1:7" x14ac:dyDescent="0.25">
      <c r="A59">
        <v>1</v>
      </c>
      <c r="B59">
        <f t="shared" si="4"/>
        <v>55</v>
      </c>
      <c r="C59" t="s">
        <v>177</v>
      </c>
    </row>
    <row r="60" spans="1:7" x14ac:dyDescent="0.25">
      <c r="A60">
        <v>2</v>
      </c>
      <c r="B60">
        <f t="shared" si="4"/>
        <v>71</v>
      </c>
      <c r="C60" t="s">
        <v>177</v>
      </c>
      <c r="E60">
        <v>-1</v>
      </c>
      <c r="F60" t="e">
        <f t="shared" ref="F60:F67" si="5">mdoRingCnt(E60)</f>
        <v>#VALUE!</v>
      </c>
      <c r="G60" t="s">
        <v>175</v>
      </c>
    </row>
    <row r="61" spans="1:7" x14ac:dyDescent="0.25">
      <c r="A61">
        <v>3</v>
      </c>
      <c r="B61">
        <f t="shared" si="4"/>
        <v>83</v>
      </c>
      <c r="C61" t="s">
        <v>177</v>
      </c>
      <c r="E61">
        <v>0</v>
      </c>
      <c r="F61">
        <f t="shared" si="5"/>
        <v>32</v>
      </c>
      <c r="G61" t="s">
        <v>175</v>
      </c>
    </row>
    <row r="62" spans="1:7" x14ac:dyDescent="0.25">
      <c r="A62">
        <v>4</v>
      </c>
      <c r="B62">
        <f t="shared" si="4"/>
        <v>91</v>
      </c>
      <c r="C62" t="s">
        <v>177</v>
      </c>
      <c r="E62">
        <v>1</v>
      </c>
      <c r="F62">
        <f t="shared" si="5"/>
        <v>24</v>
      </c>
      <c r="G62" t="s">
        <v>175</v>
      </c>
    </row>
    <row r="63" spans="1:7" x14ac:dyDescent="0.25">
      <c r="A63">
        <v>5</v>
      </c>
      <c r="B63">
        <f t="shared" si="4"/>
        <v>92</v>
      </c>
      <c r="C63" t="s">
        <v>177</v>
      </c>
      <c r="E63">
        <v>2</v>
      </c>
      <c r="F63">
        <f t="shared" si="5"/>
        <v>16</v>
      </c>
      <c r="G63" t="s">
        <v>175</v>
      </c>
    </row>
    <row r="64" spans="1:7" x14ac:dyDescent="0.25">
      <c r="A64">
        <v>6</v>
      </c>
      <c r="B64" t="e">
        <f t="shared" si="4"/>
        <v>#VALUE!</v>
      </c>
      <c r="C64" t="s">
        <v>177</v>
      </c>
      <c r="E64">
        <v>3</v>
      </c>
      <c r="F64">
        <f t="shared" si="5"/>
        <v>12</v>
      </c>
      <c r="G64" t="s">
        <v>175</v>
      </c>
    </row>
    <row r="65" spans="5:7" x14ac:dyDescent="0.25">
      <c r="E65">
        <v>4</v>
      </c>
      <c r="F65">
        <f t="shared" si="5"/>
        <v>8</v>
      </c>
      <c r="G65" t="s">
        <v>175</v>
      </c>
    </row>
    <row r="66" spans="5:7" x14ac:dyDescent="0.25">
      <c r="E66">
        <v>5</v>
      </c>
      <c r="F66">
        <f t="shared" si="5"/>
        <v>1</v>
      </c>
      <c r="G66" t="s">
        <v>175</v>
      </c>
    </row>
    <row r="67" spans="5:7" x14ac:dyDescent="0.25">
      <c r="E67">
        <v>6</v>
      </c>
      <c r="F67" t="e">
        <f t="shared" si="5"/>
        <v>#VALUE!</v>
      </c>
      <c r="G67" t="s">
        <v>175</v>
      </c>
    </row>
    <row r="111" spans="4:4" ht="225" x14ac:dyDescent="0.25">
      <c r="D111" s="41" t="s">
        <v>172</v>
      </c>
    </row>
    <row r="112" spans="4:4" ht="300" x14ac:dyDescent="0.25">
      <c r="D112" s="41" t="s">
        <v>169</v>
      </c>
    </row>
    <row r="113" spans="4:4" ht="409.5" x14ac:dyDescent="0.25">
      <c r="D113" s="41" t="s">
        <v>170</v>
      </c>
    </row>
    <row r="115" spans="4:4" ht="180" x14ac:dyDescent="0.25">
      <c r="D115" s="41" t="s">
        <v>171</v>
      </c>
    </row>
    <row r="117" spans="4:4" ht="409.5" x14ac:dyDescent="0.25">
      <c r="D117" s="42" t="s">
        <v>173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10</vt:i4>
      </vt:variant>
    </vt:vector>
  </HeadingPairs>
  <TitlesOfParts>
    <vt:vector size="20" baseType="lpstr">
      <vt:lpstr>CapDesign</vt:lpstr>
      <vt:lpstr>AltCapDesign</vt:lpstr>
      <vt:lpstr>PictureRing</vt:lpstr>
      <vt:lpstr>Wiring</vt:lpstr>
      <vt:lpstr>MapLEDs</vt:lpstr>
      <vt:lpstr>Letters</vt:lpstr>
      <vt:lpstr>Radar</vt:lpstr>
      <vt:lpstr>PowerDetails</vt:lpstr>
      <vt:lpstr>ArrayChecks</vt:lpstr>
      <vt:lpstr>VisBasicInfo</vt:lpstr>
      <vt:lpstr>MapLEDs!_FilterDatabase</vt:lpstr>
      <vt:lpstr>battFactor</vt:lpstr>
      <vt:lpstr>direc_per_ring</vt:lpstr>
      <vt:lpstr>LEDS_PER</vt:lpstr>
      <vt:lpstr>leds_per_ring</vt:lpstr>
      <vt:lpstr>leds_per_ring_qrtr</vt:lpstr>
      <vt:lpstr>myLookup</vt:lpstr>
      <vt:lpstr>offset_qrtrs_per_circle</vt:lpstr>
      <vt:lpstr>rdr_leds_per_ring</vt:lpstr>
      <vt:lpstr>rdr_start_per_ring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Olson</dc:creator>
  <cp:lastModifiedBy>Mark Olson</cp:lastModifiedBy>
  <dcterms:created xsi:type="dcterms:W3CDTF">2017-11-12T01:14:41Z</dcterms:created>
  <dcterms:modified xsi:type="dcterms:W3CDTF">2018-06-08T17:05:57Z</dcterms:modified>
</cp:coreProperties>
</file>