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730"/>
  <workbookPr defaultThemeVersion="166925"/>
  <mc:AlternateContent xmlns:mc="http://schemas.openxmlformats.org/markup-compatibility/2006">
    <mc:Choice Requires="x15">
      <x15ac:absPath xmlns:x15ac="http://schemas.microsoft.com/office/spreadsheetml/2010/11/ac" url="D:\GitHib-Mark-MDO47\GraduationCap2017\"/>
    </mc:Choice>
  </mc:AlternateContent>
  <bookViews>
    <workbookView xWindow="0" yWindow="0" windowWidth="31905" windowHeight="10650" activeTab="2"/>
  </bookViews>
  <sheets>
    <sheet name="CapDesign" sheetId="2" r:id="rId1"/>
    <sheet name="AltCapDesign" sheetId="3" r:id="rId2"/>
    <sheet name="PictureRing" sheetId="1" r:id="rId3"/>
    <sheet name="PowerDetails" sheetId="4" r:id="rId4"/>
  </sheets>
  <definedNames>
    <definedName name="battFactor">PowerDetails!$Q$57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69" i="4" l="1"/>
  <c r="T68" i="4"/>
  <c r="T67" i="4"/>
  <c r="T66" i="4"/>
  <c r="T65" i="4"/>
  <c r="Q69" i="4"/>
  <c r="Q68" i="4"/>
  <c r="Q67" i="4"/>
  <c r="Q66" i="4"/>
  <c r="Q65" i="4"/>
  <c r="V69" i="4"/>
  <c r="V68" i="4"/>
  <c r="V67" i="4"/>
  <c r="V66" i="4"/>
  <c r="V65" i="4"/>
  <c r="P69" i="4"/>
  <c r="P68" i="4"/>
  <c r="P67" i="4"/>
  <c r="P66" i="4"/>
  <c r="P65" i="4"/>
  <c r="O69" i="4"/>
  <c r="O68" i="4"/>
  <c r="O67" i="4"/>
  <c r="O66" i="4"/>
  <c r="O65" i="4"/>
  <c r="H52" i="4"/>
  <c r="H51" i="4"/>
  <c r="H50" i="4"/>
  <c r="H49" i="4"/>
  <c r="Y118" i="1" l="1"/>
  <c r="Y117" i="1"/>
  <c r="AB116" i="1"/>
  <c r="AB113" i="1"/>
  <c r="AB114" i="1"/>
  <c r="AB112" i="1"/>
  <c r="Y113" i="1"/>
  <c r="Y112" i="1"/>
  <c r="S114" i="1"/>
  <c r="S102" i="1"/>
  <c r="AA102" i="1"/>
  <c r="Y102" i="1"/>
  <c r="W102" i="1"/>
  <c r="AC100" i="1"/>
  <c r="AA100" i="1"/>
  <c r="Y100" i="1"/>
  <c r="W100" i="1"/>
  <c r="S100" i="1"/>
  <c r="Q13" i="1" l="1"/>
</calcChain>
</file>

<file path=xl/sharedStrings.xml><?xml version="1.0" encoding="utf-8"?>
<sst xmlns="http://schemas.openxmlformats.org/spreadsheetml/2006/main" count="178" uniqueCount="124">
  <si>
    <t>LED count</t>
  </si>
  <si>
    <t>diameter</t>
  </si>
  <si>
    <t>N/A</t>
  </si>
  <si>
    <t>2812b 5 volt</t>
  </si>
  <si>
    <t>total</t>
  </si>
  <si>
    <t>32 led ring: 111.8 mm diameter</t>
  </si>
  <si>
    <t>Question: What are the dimensions of the rings?</t>
  </si>
  <si>
    <t>Answer: My digital caliper says:</t>
  </si>
  <si>
    <t xml:space="preserve">24 led ring: 91.8 mm diameter… see more </t>
  </si>
  <si>
    <t>https://smile.amazon.com/gp/product/B01EUAKLT0/ref=oh_aui_detailpage_o01_s00?ie=UTF8&amp;psc=1</t>
  </si>
  <si>
    <t>Mokungit 93 Leds WS2812B WS2812 5050 RGB LED Ring Lamp Light with Integrated Drivers</t>
  </si>
  <si>
    <t>outside-to-outside outer hole to diag outer hole</t>
  </si>
  <si>
    <t>outside-to-outside outer hole to adjacent outer hole</t>
  </si>
  <si>
    <t>hole diameter</t>
  </si>
  <si>
    <t>rectangle is 85 x 70 mm with 1.5 mm holes</t>
  </si>
  <si>
    <t>wide side of rectangle parallel to solder points lineup on adjacent rings</t>
  </si>
  <si>
    <t>mm side of cap</t>
  </si>
  <si>
    <t>mm outside diameter LED ring</t>
  </si>
  <si>
    <t>mm separation between LED rings, both ways</t>
  </si>
  <si>
    <t>check</t>
  </si>
  <si>
    <t>Cap edge</t>
  </si>
  <si>
    <t>Center LED ring to:</t>
  </si>
  <si>
    <t>center adjacent LED ring</t>
  </si>
  <si>
    <t>Cap edge to:</t>
  </si>
  <si>
    <t>Center LED ring</t>
  </si>
  <si>
    <t>LED ring wide attach</t>
  </si>
  <si>
    <t>LED ring narrow attach</t>
  </si>
  <si>
    <t>LED ring wide rectangle</t>
  </si>
  <si>
    <t>LED ring narrow rectangle</t>
  </si>
  <si>
    <t>angle of diag</t>
  </si>
  <si>
    <t>Chipset</t>
  </si>
  <si>
    <t>Supported</t>
  </si>
  <si>
    <t>Wires</t>
  </si>
  <si>
    <t>Color Bits</t>
  </si>
  <si>
    <t>Data Rate</t>
  </si>
  <si>
    <t>PWM Rate</t>
  </si>
  <si>
    <t>Chipset Power Draw</t>
  </si>
  <si>
    <t>APA102/DOTSTAR</t>
  </si>
  <si>
    <t>√</t>
  </si>
  <si>
    <t>~24Mbps</t>
  </si>
  <si>
    <t>20khz</t>
  </si>
  <si>
    <t>0.9ma@5v</t>
  </si>
  <si>
    <t>WS2811</t>
  </si>
  <si>
    <t>800kbps</t>
  </si>
  <si>
    <t>400Hz</t>
  </si>
  <si>
    <t>5mw / 1ma@5v</t>
  </si>
  <si>
    <t>WS2812B/NEOPIXEL</t>
  </si>
  <si>
    <t>TM1809/TM1812</t>
  </si>
  <si>
    <t>7.2mw / 0.6ma@12v</t>
  </si>
  <si>
    <t>TM1803</t>
  </si>
  <si>
    <t>400kbps</t>
  </si>
  <si>
    <t>TM1804</t>
  </si>
  <si>
    <t>WS2801</t>
  </si>
  <si>
    <t>1Mbps</t>
  </si>
  <si>
    <t>2.5kHz</t>
  </si>
  <si>
    <t>60mw / 5ma@12v</t>
  </si>
  <si>
    <t>UCS1903</t>
  </si>
  <si>
    <t>unknown</t>
  </si>
  <si>
    <t>?</t>
  </si>
  <si>
    <t>UCS2903</t>
  </si>
  <si>
    <t>LPD8806</t>
  </si>
  <si>
    <t>1-20Mbps</t>
  </si>
  <si>
    <t>4kHz</t>
  </si>
  <si>
    <t>P9813</t>
  </si>
  <si>
    <t>1-15Mbps</t>
  </si>
  <si>
    <t>4.5kHz</t>
  </si>
  <si>
    <t>SM16716</t>
  </si>
  <si>
    <t>TM1829</t>
  </si>
  <si>
    <t>X</t>
  </si>
  <si>
    <t>1.6Mbps/800kbps</t>
  </si>
  <si>
    <t>7kHz</t>
  </si>
  <si>
    <t>6ma@12v</t>
  </si>
  <si>
    <t>TLS3001</t>
  </si>
  <si>
    <t>TLC5940</t>
  </si>
  <si>
    <t>TLC5947</t>
  </si>
  <si>
    <t>LPD1886</t>
  </si>
  <si>
    <t>Chipset power draw is how much power a single chip draws when the leds are off, but power is connected</t>
  </si>
  <si>
    <t xml:space="preserve">  https://github.com/FastLED/FastLED/wiki/Chipset-reference</t>
  </si>
  <si>
    <r>
      <t>ws2811/ws2812/ws2812B - (adafruit sells these as "neopixels") super cheap (30 leds/m for $6, 60 leds/m for $11!), very slow data rate (800Kbps - meaning you'd want to investigate parallel output for more than a few hundred leds - see paul's excellent OctoWS2811 if you're using a teensy 3 - and i'm currently working on code for FastLED that will allow grouping/blocking of multiple streams of output in parallel - hopefully that will be out some time this year - I had an installation going in on july 4th that used it :). Also - many of the strips are 1 led, 1 controller, so you can cut at every led. Even better, is the ws2812 variant, which is the led and chip in a single package (some people still sell these as ws2811 - but the protocol is the same) - so it can be very very compact. Unfortunately, their data protocol requires disabling interrupts on the avr while writing data out, and so using these leds will interfere with things like IR libraries or using i2c and serial. </t>
    </r>
    <r>
      <rPr>
        <sz val="12"/>
        <color rgb="FF24292E"/>
        <rFont val="Segoe UI"/>
        <family val="2"/>
      </rPr>
      <t>NOTE:</t>
    </r>
    <r>
      <rPr>
        <sz val="12"/>
        <color rgb="FF24292E"/>
        <rFont val="Segoe UI"/>
        <family val="2"/>
      </rPr>
      <t> at some point, the timings for WS2811 chips changed to be closer in line to the WS2812 timings. If you have chips identified as WS2811 that are behaving badly, try changing the chipset reference in addLEds to WS2812, and see if that fixes the issues.</t>
    </r>
  </si>
  <si>
    <t xml:space="preserve">  http://fastled.io/docs/3.1/group___power.html</t>
  </si>
  <si>
    <r>
      <t>static</t>
    </r>
    <r>
      <rPr>
        <sz val="10"/>
        <color rgb="FF000000"/>
        <rFont val="Courier New"/>
        <family val="3"/>
      </rPr>
      <t xml:space="preserve"> </t>
    </r>
    <r>
      <rPr>
        <sz val="10"/>
        <color rgb="FF008000"/>
        <rFont val="Courier New"/>
        <family val="3"/>
      </rPr>
      <t>const</t>
    </r>
    <r>
      <rPr>
        <sz val="10"/>
        <color rgb="FF000000"/>
        <rFont val="Courier New"/>
        <family val="3"/>
      </rPr>
      <t xml:space="preserve"> uint8_t gRed_mW = 16 * 5; </t>
    </r>
    <r>
      <rPr>
        <sz val="10"/>
        <color rgb="FF800000"/>
        <rFont val="Courier New"/>
        <family val="3"/>
      </rPr>
      <t>// 16mA @ 5v = 80mW</t>
    </r>
  </si>
  <si>
    <r>
      <rPr>
        <sz val="10"/>
        <color rgb="FF008000"/>
        <rFont val="Courier New"/>
        <family val="3"/>
      </rPr>
      <t>static</t>
    </r>
    <r>
      <rPr>
        <sz val="10"/>
        <color rgb="FF000000"/>
        <rFont val="Courier New"/>
        <family val="3"/>
      </rPr>
      <t xml:space="preserve"> </t>
    </r>
    <r>
      <rPr>
        <sz val="10"/>
        <color rgb="FF008000"/>
        <rFont val="Courier New"/>
        <family val="3"/>
      </rPr>
      <t>const</t>
    </r>
    <r>
      <rPr>
        <sz val="10"/>
        <color rgb="FF000000"/>
        <rFont val="Courier New"/>
        <family val="3"/>
      </rPr>
      <t xml:space="preserve"> uint8_t gGreen_mW = 11 * 5; </t>
    </r>
    <r>
      <rPr>
        <sz val="10"/>
        <color rgb="FF800000"/>
        <rFont val="Courier New"/>
        <family val="3"/>
      </rPr>
      <t>// 11mA @ 5v = 55mW</t>
    </r>
  </si>
  <si>
    <r>
      <rPr>
        <sz val="10"/>
        <color rgb="FF008000"/>
        <rFont val="Courier New"/>
        <family val="3"/>
      </rPr>
      <t>static</t>
    </r>
    <r>
      <rPr>
        <sz val="10"/>
        <color rgb="FF000000"/>
        <rFont val="Courier New"/>
        <family val="3"/>
      </rPr>
      <t xml:space="preserve"> </t>
    </r>
    <r>
      <rPr>
        <sz val="10"/>
        <color rgb="FF008000"/>
        <rFont val="Courier New"/>
        <family val="3"/>
      </rPr>
      <t>const</t>
    </r>
    <r>
      <rPr>
        <sz val="10"/>
        <color rgb="FF000000"/>
        <rFont val="Courier New"/>
        <family val="3"/>
      </rPr>
      <t xml:space="preserve"> uint8_t gBlue_mW = 15 * 5; </t>
    </r>
    <r>
      <rPr>
        <sz val="10"/>
        <color rgb="FF800000"/>
        <rFont val="Courier New"/>
        <family val="3"/>
      </rPr>
      <t>// 15mA @ 5v = 75mW</t>
    </r>
  </si>
  <si>
    <r>
      <rPr>
        <sz val="10"/>
        <color rgb="FF008000"/>
        <rFont val="Courier New"/>
        <family val="3"/>
      </rPr>
      <t>static</t>
    </r>
    <r>
      <rPr>
        <sz val="10"/>
        <color rgb="FF000000"/>
        <rFont val="Courier New"/>
        <family val="3"/>
      </rPr>
      <t xml:space="preserve"> </t>
    </r>
    <r>
      <rPr>
        <sz val="10"/>
        <color rgb="FF008000"/>
        <rFont val="Courier New"/>
        <family val="3"/>
      </rPr>
      <t>const</t>
    </r>
    <r>
      <rPr>
        <sz val="10"/>
        <color rgb="FF000000"/>
        <rFont val="Courier New"/>
        <family val="3"/>
      </rPr>
      <t xml:space="preserve"> uint8_t gDark_mW = 1 * 5; </t>
    </r>
    <r>
      <rPr>
        <sz val="10"/>
        <color rgb="FF800000"/>
        <rFont val="Courier New"/>
        <family val="3"/>
      </rPr>
      <t>// 1mA @ 5v = 5mW</t>
    </r>
  </si>
  <si>
    <t xml:space="preserve">  http://fastled.io/docs/3.1/power__mgt_8cpp_source.html</t>
  </si>
  <si>
    <t>#define NUM_LEDS    93</t>
  </si>
  <si>
    <t>#define BRIGHTNESS         255</t>
  </si>
  <si>
    <t>uint8_t pwrBright = calculate_max_brightness_for_power_vmA(leds, NUM_LEDS, BRIGHTNESS, 5, 1500); // WHITE</t>
  </si>
  <si>
    <t>uint8_t pwrBright = calculate_max_brightness_for_power_vmA(leds, NUM_LEDS, BRIGHTNESS, 5, 1500); // RED</t>
  </si>
  <si>
    <t>uint8_t pwrBright = calculate_max_brightness_for_power_vmA(leds, NUM_LEDS, BRIGHTNESS, 5, 1500); // GREEN</t>
  </si>
  <si>
    <t>uint8_t pwrBright = calculate_max_brightness_for_power_vmA(leds, NUM_LEDS, BRIGHTNESS, 5, 1500); // BLUE</t>
  </si>
  <si>
    <t>uint8_t pwrBright = calculate_max_brightness_for_power_vmA(leds, NUM_LEDS, BRIGHTNESS, 5, 500); // WHITE</t>
  </si>
  <si>
    <t>uint8_t pwrBright = calculate_max_brightness_for_power_vmA(leds, NUM_LEDS, BRIGHTNESS, 5, 500); // RED</t>
  </si>
  <si>
    <t>uint8_t pwrBright = calculate_max_brightness_for_power_vmA(leds, NUM_LEDS, BRIGHTNESS, 5, 500); // GREEN</t>
  </si>
  <si>
    <t>uint8_t pwrBright = calculate_max_brightness_for_power_vmA(leds, NUM_LEDS, BRIGHTNESS, 5, 500); // BLUE</t>
  </si>
  <si>
    <t>uint8_t pwrBright = calculate_max_brightness_for_power_vmA(leds, NUM_LEDS, BRIGHTNESS, 5, 3968); // WHITE</t>
  </si>
  <si>
    <t>uint8_t pwrBright = calculate_max_brightness_for_power_vmA(leds, NUM_LEDS, BRIGHTNESS, 5, 3967); // WHITE</t>
  </si>
  <si>
    <t>93 LEDs White</t>
  </si>
  <si>
    <t>93 LEDs Red</t>
  </si>
  <si>
    <t>93 LEDs Green</t>
  </si>
  <si>
    <t>93 LEDs Blue</t>
  </si>
  <si>
    <t>Battery Capacity</t>
  </si>
  <si>
    <t>Battery Type</t>
  </si>
  <si>
    <t>Capacity (mAh)</t>
  </si>
  <si>
    <t>Typical Drain (mA)</t>
  </si>
  <si>
    <t>AA</t>
  </si>
  <si>
    <t>AAA</t>
  </si>
  <si>
    <t>9 Volt</t>
  </si>
  <si>
    <t>Volts</t>
  </si>
  <si>
    <t>D</t>
  </si>
  <si>
    <t>C</t>
  </si>
  <si>
    <t>Power</t>
  </si>
  <si>
    <t>Power Drain</t>
  </si>
  <si>
    <t>Time (h)</t>
  </si>
  <si>
    <t>how many</t>
  </si>
  <si>
    <t>my drain</t>
  </si>
  <si>
    <t>my time</t>
  </si>
  <si>
    <t>total battery</t>
  </si>
  <si>
    <t>factor</t>
  </si>
  <si>
    <t>all white but one red expt - using 9V battery - battery drained quickly</t>
  </si>
  <si>
    <t xml:space="preserve">   https://www.parts-express.com/shoppingcart.aspx 50 4-carriers for C-cell @ $1.02 = $51</t>
  </si>
  <si>
    <t>banggood.com</t>
  </si>
  <si>
    <t>ZTW 6A BEC UBEC Universal Battery Eliminator Circuit For RC Models (989402)</t>
  </si>
  <si>
    <t>Soloop 328pcs 2:1 Polyolefin Halogen-Free Heat Shrink Tube Sleeving 5 Color 8 Size (969574)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</si>
</sst>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000"/>
    <numFmt numFmtId="165" formatCode="0.000000000"/>
    <numFmt numFmtId="170" formatCode="0.000"/>
  </numFmts>
  <fonts count="12" x14ac:knownFonts="1">
    <font>
      <sz val="11"/>
      <color theme="1"/>
      <name val="Calibri"/>
      <family val="2"/>
      <scheme val="minor"/>
    </font>
    <font>
      <u/>
      <sz val="11"/>
      <color theme="10"/>
      <name val="Calibri"/>
      <family val="2"/>
      <scheme val="minor"/>
    </font>
    <font>
      <b/>
      <sz val="11"/>
      <color theme="1"/>
      <name val="Calibri"/>
      <family val="2"/>
      <scheme val="minor"/>
    </font>
    <font>
      <sz val="12"/>
      <color rgb="FF24292E"/>
      <name val="Segoe UI"/>
      <family val="2"/>
    </font>
    <font>
      <sz val="12"/>
      <color rgb="FF24292E"/>
      <name val="Segoe UI"/>
      <family val="2"/>
    </font>
    <font>
      <sz val="10"/>
      <color rgb="FF000000"/>
      <name val="Courier New"/>
      <family val="3"/>
    </font>
    <font>
      <sz val="10"/>
      <color rgb="FF008000"/>
      <name val="Courier New"/>
      <family val="3"/>
    </font>
    <font>
      <sz val="10"/>
      <color rgb="FF800000"/>
      <name val="Courier New"/>
      <family val="3"/>
    </font>
    <font>
      <sz val="12"/>
      <color rgb="FF222222"/>
      <name val="Arial"/>
      <family val="2"/>
    </font>
    <font>
      <b/>
      <sz val="11"/>
      <color rgb="FF000000"/>
      <name val="Arial"/>
      <family val="2"/>
    </font>
    <font>
      <sz val="11"/>
      <color theme="1"/>
      <name val="Arial"/>
      <family val="2"/>
    </font>
    <font>
      <sz val="11"/>
      <color rgb="FF003366"/>
      <name val="Century Gothic"/>
      <family val="2"/>
    </font>
  </fonts>
  <fills count="5">
    <fill>
      <patternFill patternType="none"/>
    </fill>
    <fill>
      <patternFill patternType="gray125"/>
    </fill>
    <fill>
      <patternFill patternType="solid">
        <fgColor rgb="FFFFFFFF"/>
        <bgColor indexed="64"/>
      </patternFill>
    </fill>
    <fill>
      <patternFill patternType="solid">
        <fgColor rgb="FFF6F8FA"/>
        <bgColor indexed="64"/>
      </patternFill>
    </fill>
    <fill>
      <patternFill patternType="solid">
        <fgColor rgb="FFFFFFCC"/>
        <bgColor indexed="64"/>
      </patternFill>
    </fill>
  </fills>
  <borders count="12">
    <border>
      <left/>
      <right/>
      <top/>
      <bottom/>
      <diagonal/>
    </border>
    <border>
      <left style="medium">
        <color rgb="FFDFE2E5"/>
      </left>
      <right style="medium">
        <color rgb="FFDFE2E5"/>
      </right>
      <top style="medium">
        <color rgb="FFDFE2E5"/>
      </top>
      <bottom style="medium">
        <color rgb="FFDFE2E5"/>
      </bottom>
      <diagonal/>
    </border>
    <border>
      <left/>
      <right/>
      <top/>
      <bottom style="medium">
        <color rgb="FFEBEBEB"/>
      </bottom>
      <diagonal/>
    </border>
    <border>
      <left style="thin">
        <color rgb="FF9900FF"/>
      </left>
      <right style="thin">
        <color rgb="FF9900FF"/>
      </right>
      <top style="thin">
        <color rgb="FF9900FF"/>
      </top>
      <bottom style="thin">
        <color rgb="FF9900FF"/>
      </bottom>
      <diagonal/>
    </border>
    <border>
      <left style="thin">
        <color rgb="FF330099"/>
      </left>
      <right style="thin">
        <color rgb="FF9900FF"/>
      </right>
      <top style="thin">
        <color rgb="FF330099"/>
      </top>
      <bottom style="thin">
        <color rgb="FF9900FF"/>
      </bottom>
      <diagonal/>
    </border>
    <border>
      <left style="thin">
        <color rgb="FF9900FF"/>
      </left>
      <right style="thin">
        <color rgb="FF9900FF"/>
      </right>
      <top style="thin">
        <color rgb="FF330099"/>
      </top>
      <bottom style="thin">
        <color rgb="FF9900FF"/>
      </bottom>
      <diagonal/>
    </border>
    <border>
      <left style="thin">
        <color rgb="FF9900FF"/>
      </left>
      <right style="thin">
        <color rgb="FF330099"/>
      </right>
      <top style="thin">
        <color rgb="FF330099"/>
      </top>
      <bottom style="thin">
        <color rgb="FF9900FF"/>
      </bottom>
      <diagonal/>
    </border>
    <border>
      <left style="thin">
        <color rgb="FF330099"/>
      </left>
      <right style="thin">
        <color rgb="FF9900FF"/>
      </right>
      <top style="thin">
        <color rgb="FF9900FF"/>
      </top>
      <bottom style="thin">
        <color rgb="FF9900FF"/>
      </bottom>
      <diagonal/>
    </border>
    <border>
      <left style="thin">
        <color rgb="FF9900FF"/>
      </left>
      <right style="thin">
        <color rgb="FF330099"/>
      </right>
      <top style="thin">
        <color rgb="FF9900FF"/>
      </top>
      <bottom style="thin">
        <color rgb="FF9900FF"/>
      </bottom>
      <diagonal/>
    </border>
    <border>
      <left style="thin">
        <color rgb="FF330099"/>
      </left>
      <right style="thin">
        <color rgb="FF9900FF"/>
      </right>
      <top style="thin">
        <color rgb="FF9900FF"/>
      </top>
      <bottom style="thin">
        <color rgb="FF330099"/>
      </bottom>
      <diagonal/>
    </border>
    <border>
      <left style="thin">
        <color rgb="FF9900FF"/>
      </left>
      <right style="thin">
        <color rgb="FF9900FF"/>
      </right>
      <top style="thin">
        <color rgb="FF9900FF"/>
      </top>
      <bottom style="thin">
        <color rgb="FF330099"/>
      </bottom>
      <diagonal/>
    </border>
    <border>
      <left style="thin">
        <color rgb="FF9900FF"/>
      </left>
      <right style="thin">
        <color rgb="FF330099"/>
      </right>
      <top style="thin">
        <color rgb="FF9900FF"/>
      </top>
      <bottom style="thin">
        <color rgb="FF330099"/>
      </bottom>
      <diagonal/>
    </border>
  </borders>
  <cellStyleXfs count="2">
    <xf numFmtId="0" fontId="0" fillId="0" borderId="0"/>
    <xf numFmtId="0" fontId="1" fillId="0" borderId="0" applyNumberFormat="0" applyFill="0" applyBorder="0" applyAlignment="0" applyProtection="0"/>
  </cellStyleXfs>
  <cellXfs count="31">
    <xf numFmtId="0" fontId="0" fillId="0" borderId="0" xfId="0"/>
    <xf numFmtId="0" fontId="1" fillId="0" borderId="0" xfId="1"/>
    <xf numFmtId="2" fontId="0" fillId="0" borderId="0" xfId="0" applyNumberFormat="1"/>
    <xf numFmtId="2" fontId="2" fillId="0" borderId="0" xfId="0" applyNumberFormat="1" applyFont="1"/>
    <xf numFmtId="164" fontId="0" fillId="0" borderId="0" xfId="0" applyNumberFormat="1"/>
    <xf numFmtId="165" fontId="0" fillId="0" borderId="0" xfId="0" applyNumberFormat="1"/>
    <xf numFmtId="0" fontId="3" fillId="2" borderId="1" xfId="0" applyFont="1" applyFill="1" applyBorder="1" applyAlignment="1">
      <alignment horizontal="center" vertical="center" wrapText="1"/>
    </xf>
    <xf numFmtId="0" fontId="4" fillId="2" borderId="1" xfId="0" applyFont="1" applyFill="1" applyBorder="1" applyAlignment="1">
      <alignment horizontal="left" vertical="center" wrapText="1" indent="1"/>
    </xf>
    <xf numFmtId="0" fontId="4" fillId="3" borderId="1" xfId="0" applyFont="1" applyFill="1" applyBorder="1" applyAlignment="1">
      <alignment horizontal="left" vertical="center" wrapText="1" indent="1"/>
    </xf>
    <xf numFmtId="0" fontId="4" fillId="0" borderId="0" xfId="0" applyFont="1"/>
    <xf numFmtId="0" fontId="2" fillId="0" borderId="0" xfId="0" applyFont="1"/>
    <xf numFmtId="0" fontId="4" fillId="0" borderId="0" xfId="0" applyFont="1" applyAlignment="1">
      <alignment horizontal="left" vertical="center" wrapText="1" indent="1"/>
    </xf>
    <xf numFmtId="0" fontId="6" fillId="0" borderId="0" xfId="0" applyFont="1" applyAlignment="1">
      <alignment horizontal="left" vertical="center" indent="5"/>
    </xf>
    <xf numFmtId="0" fontId="5" fillId="0" borderId="0" xfId="0" applyFont="1" applyAlignment="1">
      <alignment horizontal="left" vertical="center" indent="5"/>
    </xf>
    <xf numFmtId="0" fontId="8" fillId="0" borderId="0" xfId="0" applyFont="1" applyAlignment="1">
      <alignment horizontal="left" vertical="center" wrapText="1"/>
    </xf>
    <xf numFmtId="0" fontId="9" fillId="0" borderId="2" xfId="0" applyFont="1" applyBorder="1" applyAlignment="1">
      <alignment horizontal="left" vertical="center" wrapText="1" indent="1"/>
    </xf>
    <xf numFmtId="0" fontId="10" fillId="0" borderId="2" xfId="0" applyFont="1" applyBorder="1" applyAlignment="1">
      <alignment horizontal="left" vertical="center" wrapText="1" indent="1"/>
    </xf>
    <xf numFmtId="0" fontId="9" fillId="0" borderId="0" xfId="0" applyFont="1" applyFill="1" applyBorder="1" applyAlignment="1">
      <alignment horizontal="left" vertical="center" wrapText="1" indent="1"/>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11" fillId="4" borderId="11" xfId="0" applyFont="1" applyFill="1" applyBorder="1" applyAlignment="1">
      <alignment horizontal="center" vertical="center" wrapText="1"/>
    </xf>
    <xf numFmtId="0" fontId="9" fillId="0" borderId="0" xfId="0" applyFont="1" applyFill="1" applyBorder="1" applyAlignment="1">
      <alignment horizontal="center" vertical="center" wrapText="1"/>
    </xf>
    <xf numFmtId="1" fontId="0" fillId="0" borderId="0" xfId="0" applyNumberFormat="1"/>
    <xf numFmtId="170" fontId="0" fillId="0" borderId="0" xfId="0" applyNumberFormat="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jpeg"/><Relationship Id="rId5" Type="http://schemas.openxmlformats.org/officeDocument/2006/relationships/image" Target="../media/image7.pn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104775</xdr:rowOff>
    </xdr:from>
    <xdr:to>
      <xdr:col>11</xdr:col>
      <xdr:colOff>129369</xdr:colOff>
      <xdr:row>34</xdr:row>
      <xdr:rowOff>181543</xdr:rowOff>
    </xdr:to>
    <xdr:pic>
      <xdr:nvPicPr>
        <xdr:cNvPr id="4" name="Picture 3">
          <a:extLst>
            <a:ext uri="{FF2B5EF4-FFF2-40B4-BE49-F238E27FC236}">
              <a16:creationId xmlns:a16="http://schemas.microsoft.com/office/drawing/2014/main" id="{E48053C6-3A2E-4471-9805-3CC3F7003CBE}"/>
            </a:ext>
          </a:extLst>
        </xdr:cNvPr>
        <xdr:cNvPicPr>
          <a:picLocks noChangeAspect="1"/>
        </xdr:cNvPicPr>
      </xdr:nvPicPr>
      <xdr:blipFill>
        <a:blip xmlns:r="http://schemas.openxmlformats.org/officeDocument/2006/relationships" r:embed="rId1"/>
        <a:stretch>
          <a:fillRect/>
        </a:stretch>
      </xdr:blipFill>
      <xdr:spPr>
        <a:xfrm>
          <a:off x="19050" y="104775"/>
          <a:ext cx="6815919" cy="65537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11</xdr:col>
      <xdr:colOff>110319</xdr:colOff>
      <xdr:row>34</xdr:row>
      <xdr:rowOff>152968</xdr:rowOff>
    </xdr:to>
    <xdr:pic>
      <xdr:nvPicPr>
        <xdr:cNvPr id="3" name="Picture 2">
          <a:extLst>
            <a:ext uri="{FF2B5EF4-FFF2-40B4-BE49-F238E27FC236}">
              <a16:creationId xmlns:a16="http://schemas.microsoft.com/office/drawing/2014/main" id="{8B9B8970-58E4-4550-B528-1E9EE87D1DBF}"/>
            </a:ext>
          </a:extLst>
        </xdr:cNvPr>
        <xdr:cNvPicPr>
          <a:picLocks noChangeAspect="1"/>
        </xdr:cNvPicPr>
      </xdr:nvPicPr>
      <xdr:blipFill>
        <a:blip xmlns:r="http://schemas.openxmlformats.org/officeDocument/2006/relationships" r:embed="rId1"/>
        <a:stretch>
          <a:fillRect/>
        </a:stretch>
      </xdr:blipFill>
      <xdr:spPr>
        <a:xfrm>
          <a:off x="0" y="76200"/>
          <a:ext cx="6815919" cy="6553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257175</xdr:colOff>
      <xdr:row>37</xdr:row>
      <xdr:rowOff>123825</xdr:rowOff>
    </xdr:from>
    <xdr:to>
      <xdr:col>31</xdr:col>
      <xdr:colOff>297873</xdr:colOff>
      <xdr:row>87</xdr:row>
      <xdr:rowOff>133350</xdr:rowOff>
    </xdr:to>
    <xdr:pic>
      <xdr:nvPicPr>
        <xdr:cNvPr id="4" name="Picture 3" descr="https://images-na.ssl-images-amazon.com/images/I/61WYjfrHNHL._SL1001_.jpg">
          <a:extLst>
            <a:ext uri="{FF2B5EF4-FFF2-40B4-BE49-F238E27FC236}">
              <a16:creationId xmlns:a16="http://schemas.microsoft.com/office/drawing/2014/main" id="{8077E3A7-02D1-4B5B-AB3B-B8815EF93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20375" y="7172325"/>
          <a:ext cx="9534525" cy="953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171450</xdr:colOff>
      <xdr:row>54</xdr:row>
      <xdr:rowOff>180975</xdr:rowOff>
    </xdr:from>
    <xdr:to>
      <xdr:col>15</xdr:col>
      <xdr:colOff>561975</xdr:colOff>
      <xdr:row>105</xdr:row>
      <xdr:rowOff>0</xdr:rowOff>
    </xdr:to>
    <xdr:pic>
      <xdr:nvPicPr>
        <xdr:cNvPr id="5" name="Picture 4" descr="https://images-na.ssl-images-amazon.com/images/I/71yrfoWkL8L._SL1001_.jpg">
          <a:extLst>
            <a:ext uri="{FF2B5EF4-FFF2-40B4-BE49-F238E27FC236}">
              <a16:creationId xmlns:a16="http://schemas.microsoft.com/office/drawing/2014/main" id="{CEBD3286-CFE1-4B3D-8DA6-C6D508EB316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10467975"/>
          <a:ext cx="9534525" cy="953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xdr:colOff>
      <xdr:row>105</xdr:row>
      <xdr:rowOff>133350</xdr:rowOff>
    </xdr:from>
    <xdr:to>
      <xdr:col>15</xdr:col>
      <xdr:colOff>428625</xdr:colOff>
      <xdr:row>155</xdr:row>
      <xdr:rowOff>142875</xdr:rowOff>
    </xdr:to>
    <xdr:pic>
      <xdr:nvPicPr>
        <xdr:cNvPr id="6" name="Picture 5" descr="https://images-na.ssl-images-amazon.com/images/I/61EpM%2BFNcHL._SL1001_.jpg">
          <a:extLst>
            <a:ext uri="{FF2B5EF4-FFF2-40B4-BE49-F238E27FC236}">
              <a16:creationId xmlns:a16="http://schemas.microsoft.com/office/drawing/2014/main" id="{32A79380-1790-4498-9246-8B88CE9267F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00" y="20135850"/>
          <a:ext cx="9534525" cy="953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45898</xdr:rowOff>
    </xdr:from>
    <xdr:to>
      <xdr:col>15</xdr:col>
      <xdr:colOff>390525</xdr:colOff>
      <xdr:row>54</xdr:row>
      <xdr:rowOff>55423</xdr:rowOff>
    </xdr:to>
    <xdr:pic>
      <xdr:nvPicPr>
        <xdr:cNvPr id="7" name="Picture 6" descr="https://images-na.ssl-images-amazon.com/images/I/71VYB7pCbqL._SL1001_.jpg">
          <a:extLst>
            <a:ext uri="{FF2B5EF4-FFF2-40B4-BE49-F238E27FC236}">
              <a16:creationId xmlns:a16="http://schemas.microsoft.com/office/drawing/2014/main" id="{D91B8009-EE17-4DCA-9BE4-25C1091AF4F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807898"/>
          <a:ext cx="9482570" cy="953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171450</xdr:colOff>
      <xdr:row>0</xdr:row>
      <xdr:rowOff>114300</xdr:rowOff>
    </xdr:from>
    <xdr:to>
      <xdr:col>29</xdr:col>
      <xdr:colOff>336724</xdr:colOff>
      <xdr:row>38</xdr:row>
      <xdr:rowOff>162942</xdr:rowOff>
    </xdr:to>
    <xdr:pic>
      <xdr:nvPicPr>
        <xdr:cNvPr id="9" name="Picture 8">
          <a:extLst>
            <a:ext uri="{FF2B5EF4-FFF2-40B4-BE49-F238E27FC236}">
              <a16:creationId xmlns:a16="http://schemas.microsoft.com/office/drawing/2014/main" id="{A3192DEF-38F8-4112-8E7A-FCE4837B132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582650" y="114300"/>
          <a:ext cx="5391902" cy="72876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hyperlink" Target="https://smile.amazon.com/gp/product/B01EUAKLT0/ref=oh_aui_detailpage_o01_s00?ie=UTF8&amp;psc=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3" sqref="S23"/>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17" sqref="Q17"/>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8"/>
  <sheetViews>
    <sheetView tabSelected="1" topLeftCell="A100" zoomScale="55" zoomScaleNormal="55" workbookViewId="0">
      <selection activeCell="AQ27" sqref="AQ27"/>
    </sheetView>
  </sheetViews>
  <sheetFormatPr defaultRowHeight="15" x14ac:dyDescent="0.25"/>
  <cols>
    <col min="25" max="25" width="15.7109375" bestFit="1" customWidth="1"/>
    <col min="27" max="27" width="16.5703125" bestFit="1" customWidth="1"/>
  </cols>
  <sheetData>
    <row r="1" spans="1:18" x14ac:dyDescent="0.25">
      <c r="A1" t="s">
        <v>10</v>
      </c>
      <c r="Q1" s="1"/>
    </row>
    <row r="2" spans="1:18" x14ac:dyDescent="0.25">
      <c r="A2" s="1" t="s">
        <v>9</v>
      </c>
    </row>
    <row r="3" spans="1:18" x14ac:dyDescent="0.25">
      <c r="Q3" t="s">
        <v>3</v>
      </c>
    </row>
    <row r="5" spans="1:18" x14ac:dyDescent="0.25">
      <c r="Q5" t="s">
        <v>0</v>
      </c>
      <c r="R5" t="s">
        <v>1</v>
      </c>
    </row>
    <row r="6" spans="1:18" x14ac:dyDescent="0.25">
      <c r="Q6">
        <v>1</v>
      </c>
      <c r="R6" t="s">
        <v>2</v>
      </c>
    </row>
    <row r="7" spans="1:18" x14ac:dyDescent="0.25">
      <c r="Q7">
        <v>8</v>
      </c>
      <c r="R7">
        <v>30</v>
      </c>
    </row>
    <row r="8" spans="1:18" x14ac:dyDescent="0.25">
      <c r="Q8">
        <v>12</v>
      </c>
      <c r="R8">
        <v>50</v>
      </c>
    </row>
    <row r="9" spans="1:18" x14ac:dyDescent="0.25">
      <c r="Q9">
        <v>16</v>
      </c>
      <c r="R9">
        <v>70</v>
      </c>
    </row>
    <row r="10" spans="1:18" x14ac:dyDescent="0.25">
      <c r="Q10">
        <v>24</v>
      </c>
      <c r="R10">
        <v>90</v>
      </c>
    </row>
    <row r="11" spans="1:18" x14ac:dyDescent="0.25">
      <c r="Q11">
        <v>32</v>
      </c>
      <c r="R11">
        <v>110</v>
      </c>
    </row>
    <row r="13" spans="1:18" x14ac:dyDescent="0.25">
      <c r="Q13">
        <f>SUM(Q6:Q11)</f>
        <v>93</v>
      </c>
      <c r="R13" t="s">
        <v>4</v>
      </c>
    </row>
    <row r="15" spans="1:18" x14ac:dyDescent="0.25">
      <c r="Q15" t="s">
        <v>6</v>
      </c>
    </row>
    <row r="16" spans="1:18" x14ac:dyDescent="0.25">
      <c r="Q16" t="s">
        <v>7</v>
      </c>
    </row>
    <row r="17" spans="17:17" x14ac:dyDescent="0.25">
      <c r="Q17" t="s">
        <v>5</v>
      </c>
    </row>
    <row r="18" spans="17:17" x14ac:dyDescent="0.25">
      <c r="Q18" t="s">
        <v>8</v>
      </c>
    </row>
    <row r="95" spans="19:29" x14ac:dyDescent="0.25">
      <c r="S95" t="s">
        <v>11</v>
      </c>
      <c r="W95" t="s">
        <v>12</v>
      </c>
      <c r="AC95" t="s">
        <v>13</v>
      </c>
    </row>
    <row r="96" spans="19:29" x14ac:dyDescent="0.25">
      <c r="S96" s="2">
        <v>110.66</v>
      </c>
      <c r="W96" s="2">
        <v>85.62</v>
      </c>
      <c r="Y96" s="2">
        <v>70.569999999999993</v>
      </c>
      <c r="AC96">
        <v>1.45</v>
      </c>
    </row>
    <row r="97" spans="19:29" x14ac:dyDescent="0.25">
      <c r="S97" s="2">
        <v>110.45</v>
      </c>
      <c r="W97" s="2">
        <v>86.01</v>
      </c>
      <c r="Y97" s="2">
        <v>70.83</v>
      </c>
      <c r="AC97">
        <v>1.54</v>
      </c>
    </row>
    <row r="98" spans="19:29" x14ac:dyDescent="0.25">
      <c r="S98" s="2">
        <v>110.61</v>
      </c>
      <c r="W98" s="2">
        <v>85.88</v>
      </c>
      <c r="Y98" s="2">
        <v>70.61</v>
      </c>
      <c r="AC98">
        <v>1.67</v>
      </c>
    </row>
    <row r="99" spans="19:29" x14ac:dyDescent="0.25">
      <c r="S99" s="2">
        <v>110.7</v>
      </c>
      <c r="W99" s="2">
        <v>85.6</v>
      </c>
      <c r="Y99" s="2">
        <v>70.69</v>
      </c>
      <c r="AC99">
        <v>1.43</v>
      </c>
    </row>
    <row r="100" spans="19:29" x14ac:dyDescent="0.25">
      <c r="S100" s="3">
        <f>AVERAGE(S96:S99)</f>
        <v>110.605</v>
      </c>
      <c r="W100" s="3">
        <f>AVERAGE(W96:W99)</f>
        <v>85.777500000000003</v>
      </c>
      <c r="Y100" s="3">
        <f>AVERAGE(Y96:Y99)</f>
        <v>70.674999999999997</v>
      </c>
      <c r="AA100" s="4">
        <f>SQRT(POWER(W100,2)+POWER(Y100,2))</f>
        <v>111.14285911047097</v>
      </c>
      <c r="AC100" s="3">
        <f>AVERAGE(AC96:AC99)</f>
        <v>1.5225</v>
      </c>
    </row>
    <row r="101" spans="19:29" x14ac:dyDescent="0.25">
      <c r="AA101" s="4"/>
      <c r="AC101" s="3"/>
    </row>
    <row r="102" spans="19:29" x14ac:dyDescent="0.25">
      <c r="S102">
        <f>S100-0.5*$AC$100</f>
        <v>109.84375</v>
      </c>
      <c r="W102">
        <f>W100-0.5*$AC$100</f>
        <v>85.016249999999999</v>
      </c>
      <c r="Y102">
        <f>Y100-0.5*$AC$100</f>
        <v>69.913749999999993</v>
      </c>
      <c r="AA102" s="4">
        <f t="shared" ref="AA102" si="0">SQRT(POWER(W102,2)+POWER(Y102,2))</f>
        <v>110.0713187125738</v>
      </c>
    </row>
    <row r="105" spans="19:29" x14ac:dyDescent="0.25">
      <c r="Y105" t="s">
        <v>14</v>
      </c>
    </row>
    <row r="106" spans="19:29" x14ac:dyDescent="0.25">
      <c r="Y106" t="s">
        <v>15</v>
      </c>
    </row>
    <row r="107" spans="19:29" x14ac:dyDescent="0.25">
      <c r="S107">
        <v>14</v>
      </c>
      <c r="T107" t="s">
        <v>18</v>
      </c>
    </row>
    <row r="108" spans="19:29" x14ac:dyDescent="0.25">
      <c r="S108">
        <v>112</v>
      </c>
      <c r="T108" t="s">
        <v>17</v>
      </c>
    </row>
    <row r="109" spans="19:29" x14ac:dyDescent="0.25">
      <c r="S109">
        <v>238</v>
      </c>
      <c r="T109" t="s">
        <v>16</v>
      </c>
    </row>
    <row r="110" spans="19:29" x14ac:dyDescent="0.25">
      <c r="S110">
        <v>85</v>
      </c>
      <c r="T110" t="s">
        <v>27</v>
      </c>
    </row>
    <row r="111" spans="19:29" x14ac:dyDescent="0.25">
      <c r="S111">
        <v>70</v>
      </c>
      <c r="T111" t="s">
        <v>28</v>
      </c>
      <c r="Y111" t="s">
        <v>21</v>
      </c>
      <c r="AB111" t="s">
        <v>23</v>
      </c>
    </row>
    <row r="112" spans="19:29" x14ac:dyDescent="0.25">
      <c r="Y112">
        <f>S108/2</f>
        <v>56</v>
      </c>
      <c r="Z112" t="s">
        <v>20</v>
      </c>
      <c r="AB112">
        <f>S108/2</f>
        <v>56</v>
      </c>
      <c r="AC112" t="s">
        <v>24</v>
      </c>
    </row>
    <row r="113" spans="19:29" x14ac:dyDescent="0.25">
      <c r="Y113">
        <f>S109-S108</f>
        <v>126</v>
      </c>
      <c r="Z113" t="s">
        <v>22</v>
      </c>
      <c r="AB113">
        <f>AB112-S111/2</f>
        <v>21</v>
      </c>
      <c r="AC113" t="s">
        <v>25</v>
      </c>
    </row>
    <row r="114" spans="19:29" x14ac:dyDescent="0.25">
      <c r="S114">
        <f>2*S108+S107</f>
        <v>238</v>
      </c>
      <c r="T114" t="s">
        <v>19</v>
      </c>
      <c r="AB114">
        <f>AB112-S110/2</f>
        <v>13.5</v>
      </c>
      <c r="AC114" t="s">
        <v>26</v>
      </c>
    </row>
    <row r="116" spans="19:29" x14ac:dyDescent="0.25">
      <c r="Y116" t="s">
        <v>29</v>
      </c>
      <c r="AB116">
        <f>180/PI()</f>
        <v>57.295779513082323</v>
      </c>
    </row>
    <row r="117" spans="19:29" x14ac:dyDescent="0.25">
      <c r="Y117" s="5">
        <f>ATAN(S110/S111)*AB116</f>
        <v>50.527540151656176</v>
      </c>
    </row>
    <row r="118" spans="19:29" x14ac:dyDescent="0.25">
      <c r="Y118" s="5">
        <f>ATAN(S111/S110)*AB116</f>
        <v>39.472459848343824</v>
      </c>
    </row>
  </sheetData>
  <hyperlinks>
    <hyperlink ref="A2"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topLeftCell="H57" workbookViewId="0">
      <selection activeCell="S70" sqref="S70"/>
    </sheetView>
  </sheetViews>
  <sheetFormatPr defaultRowHeight="15" x14ac:dyDescent="0.25"/>
  <cols>
    <col min="1" max="1" width="23.7109375" bestFit="1" customWidth="1"/>
    <col min="2" max="2" width="13" bestFit="1" customWidth="1"/>
    <col min="3" max="3" width="7.7109375" bestFit="1" customWidth="1"/>
    <col min="4" max="4" width="12.28515625" bestFit="1" customWidth="1"/>
    <col min="5" max="5" width="20.85546875" bestFit="1" customWidth="1"/>
    <col min="6" max="6" width="12.85546875" bestFit="1" customWidth="1"/>
    <col min="7" max="7" width="24.42578125" bestFit="1" customWidth="1"/>
    <col min="9" max="9" width="121.85546875" bestFit="1" customWidth="1"/>
    <col min="11" max="11" width="18" bestFit="1" customWidth="1"/>
    <col min="12" max="12" width="17.42578125" bestFit="1" customWidth="1"/>
    <col min="13" max="13" width="20.7109375" bestFit="1" customWidth="1"/>
  </cols>
  <sheetData>
    <row r="1" spans="1:7" x14ac:dyDescent="0.25">
      <c r="A1" s="10" t="s">
        <v>77</v>
      </c>
    </row>
    <row r="2" spans="1:7" ht="18" thickBot="1" x14ac:dyDescent="0.35">
      <c r="A2" s="9" t="s">
        <v>76</v>
      </c>
    </row>
    <row r="3" spans="1:7" ht="18" thickBot="1" x14ac:dyDescent="0.3">
      <c r="A3" s="6" t="s">
        <v>30</v>
      </c>
      <c r="B3" s="6" t="s">
        <v>31</v>
      </c>
      <c r="C3" s="6" t="s">
        <v>32</v>
      </c>
      <c r="D3" s="6" t="s">
        <v>33</v>
      </c>
      <c r="E3" s="6" t="s">
        <v>34</v>
      </c>
      <c r="F3" s="6" t="s">
        <v>35</v>
      </c>
      <c r="G3" s="6" t="s">
        <v>36</v>
      </c>
    </row>
    <row r="4" spans="1:7" ht="18" thickBot="1" x14ac:dyDescent="0.3">
      <c r="A4" s="7" t="s">
        <v>37</v>
      </c>
      <c r="B4" s="7" t="s">
        <v>38</v>
      </c>
      <c r="C4" s="7">
        <v>4</v>
      </c>
      <c r="D4" s="7">
        <v>8</v>
      </c>
      <c r="E4" s="7" t="s">
        <v>39</v>
      </c>
      <c r="F4" s="7" t="s">
        <v>40</v>
      </c>
      <c r="G4" s="7" t="s">
        <v>41</v>
      </c>
    </row>
    <row r="5" spans="1:7" ht="18" thickBot="1" x14ac:dyDescent="0.3">
      <c r="A5" s="8" t="s">
        <v>42</v>
      </c>
      <c r="B5" s="8" t="s">
        <v>38</v>
      </c>
      <c r="C5" s="8">
        <v>3</v>
      </c>
      <c r="D5" s="8">
        <v>8</v>
      </c>
      <c r="E5" s="8" t="s">
        <v>43</v>
      </c>
      <c r="F5" s="8" t="s">
        <v>44</v>
      </c>
      <c r="G5" s="8" t="s">
        <v>45</v>
      </c>
    </row>
    <row r="6" spans="1:7" ht="18" thickBot="1" x14ac:dyDescent="0.3">
      <c r="A6" s="7" t="s">
        <v>46</v>
      </c>
      <c r="B6" s="7" t="s">
        <v>38</v>
      </c>
      <c r="C6" s="7">
        <v>3</v>
      </c>
      <c r="D6" s="7">
        <v>8</v>
      </c>
      <c r="E6" s="7" t="s">
        <v>43</v>
      </c>
      <c r="F6" s="7" t="s">
        <v>44</v>
      </c>
      <c r="G6" s="7" t="s">
        <v>45</v>
      </c>
    </row>
    <row r="7" spans="1:7" ht="18" thickBot="1" x14ac:dyDescent="0.3">
      <c r="A7" s="8" t="s">
        <v>47</v>
      </c>
      <c r="B7" s="8" t="s">
        <v>38</v>
      </c>
      <c r="C7" s="8">
        <v>3</v>
      </c>
      <c r="D7" s="8">
        <v>8</v>
      </c>
      <c r="E7" s="8" t="s">
        <v>43</v>
      </c>
      <c r="F7" s="8" t="s">
        <v>44</v>
      </c>
      <c r="G7" s="8" t="s">
        <v>48</v>
      </c>
    </row>
    <row r="8" spans="1:7" ht="18" thickBot="1" x14ac:dyDescent="0.3">
      <c r="A8" s="7" t="s">
        <v>49</v>
      </c>
      <c r="B8" s="7" t="s">
        <v>38</v>
      </c>
      <c r="C8" s="7">
        <v>3</v>
      </c>
      <c r="D8" s="7">
        <v>8</v>
      </c>
      <c r="E8" s="7" t="s">
        <v>50</v>
      </c>
      <c r="F8" s="7" t="s">
        <v>44</v>
      </c>
      <c r="G8" s="7" t="s">
        <v>48</v>
      </c>
    </row>
    <row r="9" spans="1:7" ht="18" thickBot="1" x14ac:dyDescent="0.3">
      <c r="A9" s="8" t="s">
        <v>51</v>
      </c>
      <c r="B9" s="8" t="s">
        <v>38</v>
      </c>
      <c r="C9" s="8">
        <v>3</v>
      </c>
      <c r="D9" s="8">
        <v>8</v>
      </c>
      <c r="E9" s="8" t="s">
        <v>43</v>
      </c>
      <c r="F9" s="8" t="s">
        <v>44</v>
      </c>
      <c r="G9" s="8" t="s">
        <v>48</v>
      </c>
    </row>
    <row r="10" spans="1:7" ht="18" thickBot="1" x14ac:dyDescent="0.3">
      <c r="A10" s="7" t="s">
        <v>52</v>
      </c>
      <c r="B10" s="7" t="s">
        <v>38</v>
      </c>
      <c r="C10" s="7">
        <v>4</v>
      </c>
      <c r="D10" s="7">
        <v>8</v>
      </c>
      <c r="E10" s="7" t="s">
        <v>53</v>
      </c>
      <c r="F10" s="7" t="s">
        <v>54</v>
      </c>
      <c r="G10" s="7" t="s">
        <v>55</v>
      </c>
    </row>
    <row r="11" spans="1:7" ht="18" thickBot="1" x14ac:dyDescent="0.3">
      <c r="A11" s="8" t="s">
        <v>56</v>
      </c>
      <c r="B11" s="8" t="s">
        <v>38</v>
      </c>
      <c r="C11" s="8">
        <v>3</v>
      </c>
      <c r="D11" s="8">
        <v>8</v>
      </c>
      <c r="E11" s="8" t="s">
        <v>50</v>
      </c>
      <c r="F11" s="8" t="s">
        <v>57</v>
      </c>
      <c r="G11" s="8" t="s">
        <v>58</v>
      </c>
    </row>
    <row r="12" spans="1:7" ht="18" thickBot="1" x14ac:dyDescent="0.3">
      <c r="A12" s="7" t="s">
        <v>59</v>
      </c>
      <c r="B12" s="7" t="s">
        <v>38</v>
      </c>
      <c r="C12" s="7">
        <v>3</v>
      </c>
      <c r="D12" s="7">
        <v>8</v>
      </c>
      <c r="E12" s="7" t="s">
        <v>43</v>
      </c>
      <c r="F12" s="7" t="s">
        <v>57</v>
      </c>
      <c r="G12" s="7" t="s">
        <v>58</v>
      </c>
    </row>
    <row r="13" spans="1:7" ht="18" thickBot="1" x14ac:dyDescent="0.3">
      <c r="A13" s="8" t="s">
        <v>60</v>
      </c>
      <c r="B13" s="8" t="s">
        <v>38</v>
      </c>
      <c r="C13" s="8">
        <v>4</v>
      </c>
      <c r="D13" s="8">
        <v>7</v>
      </c>
      <c r="E13" s="8" t="s">
        <v>61</v>
      </c>
      <c r="F13" s="8" t="s">
        <v>62</v>
      </c>
      <c r="G13" s="8" t="s">
        <v>58</v>
      </c>
    </row>
    <row r="14" spans="1:7" ht="18" thickBot="1" x14ac:dyDescent="0.3">
      <c r="A14" s="7" t="s">
        <v>63</v>
      </c>
      <c r="B14" s="7" t="s">
        <v>38</v>
      </c>
      <c r="C14" s="7">
        <v>4</v>
      </c>
      <c r="D14" s="7">
        <v>8</v>
      </c>
      <c r="E14" s="7" t="s">
        <v>64</v>
      </c>
      <c r="F14" s="7" t="s">
        <v>65</v>
      </c>
      <c r="G14" s="7" t="s">
        <v>58</v>
      </c>
    </row>
    <row r="15" spans="1:7" ht="18" thickBot="1" x14ac:dyDescent="0.3">
      <c r="A15" s="8" t="s">
        <v>66</v>
      </c>
      <c r="B15" s="8" t="s">
        <v>38</v>
      </c>
      <c r="C15" s="8">
        <v>4</v>
      </c>
      <c r="D15" s="8">
        <v>8</v>
      </c>
      <c r="E15" s="8" t="s">
        <v>58</v>
      </c>
      <c r="F15" s="8" t="s">
        <v>58</v>
      </c>
      <c r="G15" s="8" t="s">
        <v>58</v>
      </c>
    </row>
    <row r="16" spans="1:7" ht="18" thickBot="1" x14ac:dyDescent="0.3">
      <c r="A16" s="7" t="s">
        <v>67</v>
      </c>
      <c r="B16" s="7" t="s">
        <v>68</v>
      </c>
      <c r="C16" s="7">
        <v>3</v>
      </c>
      <c r="D16" s="7">
        <v>8</v>
      </c>
      <c r="E16" s="7" t="s">
        <v>69</v>
      </c>
      <c r="F16" s="7" t="s">
        <v>70</v>
      </c>
      <c r="G16" s="7" t="s">
        <v>71</v>
      </c>
    </row>
    <row r="17" spans="1:9" ht="18" thickBot="1" x14ac:dyDescent="0.3">
      <c r="A17" s="8" t="s">
        <v>72</v>
      </c>
      <c r="B17" s="8" t="s">
        <v>68</v>
      </c>
      <c r="C17" s="8" t="s">
        <v>58</v>
      </c>
      <c r="D17" s="8">
        <v>12</v>
      </c>
      <c r="E17" s="8" t="s">
        <v>58</v>
      </c>
      <c r="F17" s="8" t="s">
        <v>58</v>
      </c>
      <c r="G17" s="8" t="s">
        <v>58</v>
      </c>
    </row>
    <row r="18" spans="1:9" ht="18" thickBot="1" x14ac:dyDescent="0.3">
      <c r="A18" s="7" t="s">
        <v>73</v>
      </c>
      <c r="B18" s="7" t="s">
        <v>68</v>
      </c>
      <c r="C18" s="7">
        <v>4</v>
      </c>
      <c r="D18" s="7">
        <v>12</v>
      </c>
      <c r="E18" s="7" t="s">
        <v>58</v>
      </c>
      <c r="F18" s="7" t="s">
        <v>58</v>
      </c>
      <c r="G18" s="7" t="s">
        <v>58</v>
      </c>
    </row>
    <row r="19" spans="1:9" ht="18" thickBot="1" x14ac:dyDescent="0.3">
      <c r="A19" s="8" t="s">
        <v>74</v>
      </c>
      <c r="B19" s="8" t="s">
        <v>68</v>
      </c>
      <c r="C19" s="8">
        <v>4</v>
      </c>
      <c r="D19" s="8">
        <v>12</v>
      </c>
      <c r="E19" s="8" t="s">
        <v>58</v>
      </c>
      <c r="F19" s="8" t="s">
        <v>58</v>
      </c>
      <c r="G19" s="8" t="s">
        <v>58</v>
      </c>
    </row>
    <row r="20" spans="1:9" ht="18" thickBot="1" x14ac:dyDescent="0.3">
      <c r="A20" s="7" t="s">
        <v>75</v>
      </c>
      <c r="B20" s="7" t="s">
        <v>68</v>
      </c>
      <c r="C20" s="7">
        <v>3</v>
      </c>
      <c r="D20" s="7">
        <v>12</v>
      </c>
      <c r="E20" s="7" t="s">
        <v>58</v>
      </c>
      <c r="F20" s="7" t="s">
        <v>58</v>
      </c>
      <c r="G20" s="7" t="s">
        <v>58</v>
      </c>
    </row>
    <row r="22" spans="1:9" ht="189.75" x14ac:dyDescent="0.25">
      <c r="I22" s="11" t="s">
        <v>78</v>
      </c>
    </row>
    <row r="25" spans="1:9" x14ac:dyDescent="0.25">
      <c r="I25" s="10" t="s">
        <v>79</v>
      </c>
    </row>
    <row r="27" spans="1:9" x14ac:dyDescent="0.25">
      <c r="I27" s="10" t="s">
        <v>84</v>
      </c>
    </row>
    <row r="28" spans="1:9" x14ac:dyDescent="0.25">
      <c r="H28">
        <v>16</v>
      </c>
      <c r="I28" s="12" t="s">
        <v>80</v>
      </c>
    </row>
    <row r="29" spans="1:9" x14ac:dyDescent="0.25">
      <c r="H29">
        <v>11</v>
      </c>
      <c r="I29" s="13" t="s">
        <v>81</v>
      </c>
    </row>
    <row r="30" spans="1:9" x14ac:dyDescent="0.25">
      <c r="H30">
        <v>15</v>
      </c>
      <c r="I30" s="13" t="s">
        <v>82</v>
      </c>
    </row>
    <row r="31" spans="1:9" x14ac:dyDescent="0.25">
      <c r="H31">
        <v>1</v>
      </c>
      <c r="I31" s="13" t="s">
        <v>83</v>
      </c>
    </row>
    <row r="33" spans="8:9" x14ac:dyDescent="0.25">
      <c r="I33" t="s">
        <v>86</v>
      </c>
    </row>
    <row r="34" spans="8:9" x14ac:dyDescent="0.25">
      <c r="I34" t="s">
        <v>85</v>
      </c>
    </row>
    <row r="35" spans="8:9" x14ac:dyDescent="0.25">
      <c r="H35">
        <v>96</v>
      </c>
      <c r="I35" t="s">
        <v>87</v>
      </c>
    </row>
    <row r="36" spans="8:9" x14ac:dyDescent="0.25">
      <c r="H36">
        <v>243</v>
      </c>
      <c r="I36" t="s">
        <v>88</v>
      </c>
    </row>
    <row r="37" spans="8:9" x14ac:dyDescent="0.25">
      <c r="H37">
        <v>255</v>
      </c>
      <c r="I37" t="s">
        <v>89</v>
      </c>
    </row>
    <row r="38" spans="8:9" x14ac:dyDescent="0.25">
      <c r="H38">
        <v>255</v>
      </c>
      <c r="I38" t="s">
        <v>90</v>
      </c>
    </row>
    <row r="40" spans="8:9" x14ac:dyDescent="0.25">
      <c r="H40">
        <v>32</v>
      </c>
      <c r="I40" t="s">
        <v>91</v>
      </c>
    </row>
    <row r="41" spans="8:9" x14ac:dyDescent="0.25">
      <c r="H41">
        <v>81</v>
      </c>
      <c r="I41" t="s">
        <v>92</v>
      </c>
    </row>
    <row r="42" spans="8:9" x14ac:dyDescent="0.25">
      <c r="H42">
        <v>211</v>
      </c>
      <c r="I42" t="s">
        <v>93</v>
      </c>
    </row>
    <row r="43" spans="8:9" x14ac:dyDescent="0.25">
      <c r="H43">
        <v>86</v>
      </c>
      <c r="I43" t="s">
        <v>94</v>
      </c>
    </row>
    <row r="45" spans="8:9" x14ac:dyDescent="0.25">
      <c r="H45">
        <v>254</v>
      </c>
      <c r="I45" t="s">
        <v>96</v>
      </c>
    </row>
    <row r="46" spans="8:9" x14ac:dyDescent="0.25">
      <c r="H46">
        <v>255</v>
      </c>
      <c r="I46" t="s">
        <v>95</v>
      </c>
    </row>
    <row r="49" spans="8:22" x14ac:dyDescent="0.25">
      <c r="H49">
        <f>93*SUM(H28:H31)</f>
        <v>3999</v>
      </c>
      <c r="I49" t="s">
        <v>97</v>
      </c>
    </row>
    <row r="50" spans="8:22" x14ac:dyDescent="0.25">
      <c r="H50">
        <f>93*(H28+H$31)</f>
        <v>1581</v>
      </c>
      <c r="I50" t="s">
        <v>98</v>
      </c>
    </row>
    <row r="51" spans="8:22" x14ac:dyDescent="0.25">
      <c r="H51">
        <f>93*(H29+H$31)</f>
        <v>1116</v>
      </c>
      <c r="I51" t="s">
        <v>99</v>
      </c>
    </row>
    <row r="52" spans="8:22" x14ac:dyDescent="0.25">
      <c r="H52">
        <f>93*(H30+H$31)</f>
        <v>1488</v>
      </c>
      <c r="I52" t="s">
        <v>100</v>
      </c>
    </row>
    <row r="54" spans="8:22" x14ac:dyDescent="0.25">
      <c r="H54">
        <v>2100</v>
      </c>
      <c r="I54" t="s">
        <v>119</v>
      </c>
    </row>
    <row r="57" spans="8:22" x14ac:dyDescent="0.25">
      <c r="P57" t="s">
        <v>118</v>
      </c>
      <c r="Q57">
        <v>0.7</v>
      </c>
    </row>
    <row r="58" spans="8:22" x14ac:dyDescent="0.25">
      <c r="K58" s="14" t="s">
        <v>101</v>
      </c>
    </row>
    <row r="59" spans="8:22" ht="15.75" thickBot="1" x14ac:dyDescent="0.3">
      <c r="K59" s="15" t="s">
        <v>102</v>
      </c>
      <c r="L59" s="15" t="s">
        <v>103</v>
      </c>
      <c r="M59" s="15" t="s">
        <v>104</v>
      </c>
      <c r="N59" s="17" t="s">
        <v>108</v>
      </c>
    </row>
    <row r="60" spans="8:22" ht="15.75" thickBot="1" x14ac:dyDescent="0.3">
      <c r="K60" s="16" t="s">
        <v>105</v>
      </c>
      <c r="L60" s="16">
        <v>2400</v>
      </c>
      <c r="M60" s="16">
        <v>50</v>
      </c>
      <c r="N60">
        <v>1.5</v>
      </c>
    </row>
    <row r="61" spans="8:22" ht="15.75" thickBot="1" x14ac:dyDescent="0.3">
      <c r="K61" s="16" t="s">
        <v>106</v>
      </c>
      <c r="L61" s="16">
        <v>1000</v>
      </c>
      <c r="M61" s="16">
        <v>10</v>
      </c>
      <c r="N61">
        <v>1.5</v>
      </c>
    </row>
    <row r="62" spans="8:22" ht="15.75" thickBot="1" x14ac:dyDescent="0.3">
      <c r="K62" s="16" t="s">
        <v>107</v>
      </c>
      <c r="L62" s="16">
        <v>500</v>
      </c>
      <c r="M62" s="16">
        <v>15</v>
      </c>
      <c r="N62">
        <v>9</v>
      </c>
    </row>
    <row r="64" spans="8:22" ht="45" x14ac:dyDescent="0.25">
      <c r="K64" s="19" t="s">
        <v>102</v>
      </c>
      <c r="L64" s="20" t="s">
        <v>103</v>
      </c>
      <c r="M64" s="21" t="s">
        <v>104</v>
      </c>
      <c r="N64" s="17" t="s">
        <v>108</v>
      </c>
      <c r="O64" s="17" t="s">
        <v>111</v>
      </c>
      <c r="P64" s="17" t="s">
        <v>112</v>
      </c>
      <c r="Q64" s="27" t="s">
        <v>113</v>
      </c>
      <c r="R64" s="27" t="s">
        <v>115</v>
      </c>
      <c r="S64" s="17" t="s">
        <v>114</v>
      </c>
      <c r="T64" s="17" t="s">
        <v>116</v>
      </c>
      <c r="V64" s="17" t="s">
        <v>117</v>
      </c>
    </row>
    <row r="65" spans="11:22" ht="16.5" x14ac:dyDescent="0.25">
      <c r="K65" s="22" t="s">
        <v>109</v>
      </c>
      <c r="L65" s="18">
        <v>13000</v>
      </c>
      <c r="M65" s="23">
        <v>200</v>
      </c>
      <c r="N65">
        <v>1.5</v>
      </c>
      <c r="O65">
        <f>L65*N65</f>
        <v>19500</v>
      </c>
      <c r="P65">
        <f>M65*N65</f>
        <v>300</v>
      </c>
      <c r="Q65">
        <f>ROUND(L65*battFactor/M65,0)</f>
        <v>46</v>
      </c>
      <c r="R65">
        <v>1500</v>
      </c>
      <c r="S65">
        <v>6</v>
      </c>
      <c r="T65" s="28">
        <f>S65*L65*battFactor/R65</f>
        <v>36.4</v>
      </c>
      <c r="V65">
        <f>4*S65</f>
        <v>24</v>
      </c>
    </row>
    <row r="66" spans="11:22" ht="16.5" x14ac:dyDescent="0.25">
      <c r="K66" s="22" t="s">
        <v>110</v>
      </c>
      <c r="L66" s="18">
        <v>6000</v>
      </c>
      <c r="M66" s="23">
        <v>100</v>
      </c>
      <c r="N66">
        <v>1.5</v>
      </c>
      <c r="O66">
        <f t="shared" ref="O66:O69" si="0">L66*N66</f>
        <v>9000</v>
      </c>
      <c r="P66">
        <f t="shared" ref="P66:P69" si="1">M66*N66</f>
        <v>150</v>
      </c>
      <c r="Q66">
        <f>ROUND(L66*battFactor/M66,0)</f>
        <v>42</v>
      </c>
      <c r="R66">
        <v>1500</v>
      </c>
      <c r="S66">
        <v>6</v>
      </c>
      <c r="T66" s="28">
        <f>S66*L66*battFactor/R66</f>
        <v>16.8</v>
      </c>
      <c r="V66">
        <f t="shared" ref="V66:V69" si="2">4*S66</f>
        <v>24</v>
      </c>
    </row>
    <row r="67" spans="11:22" ht="16.5" x14ac:dyDescent="0.25">
      <c r="K67" s="22" t="s">
        <v>105</v>
      </c>
      <c r="L67" s="18">
        <v>2400</v>
      </c>
      <c r="M67" s="23">
        <v>50</v>
      </c>
      <c r="N67">
        <v>1.5</v>
      </c>
      <c r="O67">
        <f t="shared" si="0"/>
        <v>3600</v>
      </c>
      <c r="P67">
        <f t="shared" si="1"/>
        <v>75</v>
      </c>
      <c r="Q67">
        <f>ROUND(L67*battFactor/M67,0)</f>
        <v>34</v>
      </c>
      <c r="R67">
        <v>1500</v>
      </c>
      <c r="S67">
        <v>6</v>
      </c>
      <c r="T67" s="28">
        <f>S67*L67*battFactor/R67</f>
        <v>6.72</v>
      </c>
      <c r="V67">
        <f t="shared" si="2"/>
        <v>24</v>
      </c>
    </row>
    <row r="68" spans="11:22" ht="16.5" x14ac:dyDescent="0.25">
      <c r="K68" s="22" t="s">
        <v>106</v>
      </c>
      <c r="L68" s="18">
        <v>1000</v>
      </c>
      <c r="M68" s="23">
        <v>10</v>
      </c>
      <c r="N68">
        <v>1.5</v>
      </c>
      <c r="O68">
        <f t="shared" si="0"/>
        <v>1500</v>
      </c>
      <c r="P68">
        <f t="shared" si="1"/>
        <v>15</v>
      </c>
      <c r="Q68">
        <f>ROUND(L68*battFactor/M68,0)</f>
        <v>70</v>
      </c>
      <c r="R68">
        <v>1500</v>
      </c>
      <c r="S68">
        <v>6</v>
      </c>
      <c r="T68" s="28">
        <f>S68*L68*battFactor/R68</f>
        <v>2.8</v>
      </c>
      <c r="V68">
        <f t="shared" si="2"/>
        <v>24</v>
      </c>
    </row>
    <row r="69" spans="11:22" ht="16.5" x14ac:dyDescent="0.25">
      <c r="K69" s="24" t="s">
        <v>107</v>
      </c>
      <c r="L69" s="25">
        <v>500</v>
      </c>
      <c r="M69" s="26">
        <v>15</v>
      </c>
      <c r="N69">
        <v>9</v>
      </c>
      <c r="O69">
        <f t="shared" si="0"/>
        <v>4500</v>
      </c>
      <c r="P69">
        <f t="shared" si="1"/>
        <v>135</v>
      </c>
      <c r="Q69">
        <f>ROUND(L69*battFactor/M69,0)</f>
        <v>23</v>
      </c>
      <c r="R69">
        <v>1500</v>
      </c>
      <c r="S69">
        <v>1</v>
      </c>
      <c r="T69" s="29">
        <f>S69*L69*battFactor/R69</f>
        <v>0.23333333333333334</v>
      </c>
      <c r="V69">
        <f t="shared" si="2"/>
        <v>4</v>
      </c>
    </row>
    <row r="72" spans="11:22" x14ac:dyDescent="0.25">
      <c r="K72" s="30" t="s">
        <v>120</v>
      </c>
    </row>
    <row r="74" spans="11:22" x14ac:dyDescent="0.25">
      <c r="K74" t="s">
        <v>121</v>
      </c>
    </row>
    <row r="75" spans="11:22" x14ac:dyDescent="0.25">
      <c r="L75" t="s">
        <v>122</v>
      </c>
    </row>
    <row r="76" spans="11:22" x14ac:dyDescent="0.25">
      <c r="L76" t="s">
        <v>123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CapDesign</vt:lpstr>
      <vt:lpstr>AltCapDesign</vt:lpstr>
      <vt:lpstr>PictureRing</vt:lpstr>
      <vt:lpstr>PowerDetails</vt:lpstr>
      <vt:lpstr>battFactor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2017-11-12T01:14:41Z</dcterms:created>
  <dcterms:modified xsi:type="dcterms:W3CDTF">2017-12-29T00:41:51Z</dcterms:modified>
</cp:coreProperties>
</file>