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P\Documents\Mark Document\Mark Madu CV and Cover Letter\3MTT\"/>
    </mc:Choice>
  </mc:AlternateContent>
  <xr:revisionPtr revIDLastSave="0" documentId="8_{B628F868-C019-4283-95D4-5F7B4C793214}" xr6:coauthVersionLast="47" xr6:coauthVersionMax="47" xr10:uidLastSave="{00000000-0000-0000-0000-000000000000}"/>
  <bookViews>
    <workbookView xWindow="-120" yWindow="-120" windowWidth="24240" windowHeight="13140" activeTab="2" xr2:uid="{40D20B83-953D-4D52-8025-94957281D957}"/>
  </bookViews>
  <sheets>
    <sheet name="Data" sheetId="1" r:id="rId1"/>
    <sheet name="Dashboard" sheetId="2" r:id="rId2"/>
    <sheet name="control" sheetId="3" r:id="rId3"/>
    <sheet name="Processing" sheetId="4" r:id="rId4"/>
    <sheet name="Sheet1" sheetId="6" state="hidden" r:id="rId5"/>
  </sheets>
  <definedNames>
    <definedName name="Slicer_Banks">#N/A</definedName>
    <definedName name="Slicer_Buttons">#N/A</definedName>
    <definedName name="Slicer_Buttons1">#N/A</definedName>
    <definedName name="Slicer_Buttons2">#N/A</definedName>
    <definedName name="Slicer_Buttons3">#N/A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4" l="1"/>
  <c r="G28" i="4"/>
  <c r="G27" i="4"/>
  <c r="G29" i="4" s="1"/>
  <c r="G22" i="4"/>
  <c r="G16" i="4"/>
  <c r="G10" i="4"/>
  <c r="N21" i="4"/>
  <c r="N15" i="4"/>
  <c r="G3" i="4" l="1"/>
  <c r="A22" i="4"/>
  <c r="A20" i="4"/>
  <c r="E15" i="4"/>
  <c r="E13" i="4"/>
  <c r="D14" i="4"/>
  <c r="C15" i="4"/>
  <c r="E12" i="4"/>
  <c r="T5" i="4"/>
  <c r="T3" i="4"/>
  <c r="D13" i="4"/>
  <c r="C13" i="4"/>
  <c r="E14" i="4"/>
  <c r="C14" i="4"/>
  <c r="T2" i="4"/>
  <c r="T4" i="4"/>
  <c r="D15" i="4"/>
  <c r="C12" i="4"/>
  <c r="D12" i="4"/>
  <c r="T6" i="4" l="1"/>
  <c r="R9" i="4" s="1"/>
  <c r="E16" i="4"/>
  <c r="C16" i="4"/>
  <c r="B9" i="4"/>
  <c r="L3" i="4"/>
  <c r="K3" i="4"/>
  <c r="N19" i="4"/>
  <c r="L9" i="4" l="1"/>
  <c r="A4" i="4"/>
  <c r="A14" i="4" s="1"/>
  <c r="B14" i="4" s="1"/>
  <c r="C4" i="4"/>
  <c r="D4" i="4"/>
  <c r="B4" i="4"/>
  <c r="C9" i="4" l="1"/>
  <c r="D9" i="4"/>
  <c r="E9" i="4"/>
  <c r="E17" i="4" s="1"/>
  <c r="A2" i="4"/>
  <c r="A12" i="4" s="1"/>
  <c r="B12" i="4" s="1"/>
  <c r="E4" i="4"/>
  <c r="F14" i="4" l="1"/>
  <c r="G15" i="4"/>
  <c r="G17" i="4" s="1"/>
  <c r="C17" i="4"/>
  <c r="A3" i="4"/>
  <c r="A13" i="4" s="1"/>
  <c r="B13" i="4" s="1"/>
  <c r="A5" i="4"/>
  <c r="A15" i="4" s="1"/>
  <c r="B15" i="4" s="1"/>
  <c r="B5" i="4"/>
  <c r="B2" i="4"/>
  <c r="E2" i="4"/>
  <c r="D2" i="4"/>
  <c r="C2" i="4"/>
  <c r="B3" i="4"/>
  <c r="D3" i="4"/>
  <c r="C5" i="4"/>
  <c r="D5" i="4"/>
  <c r="E3" i="4"/>
  <c r="C3" i="4"/>
  <c r="G9" i="4" l="1"/>
  <c r="G11" i="4" s="1"/>
  <c r="F8" i="4"/>
  <c r="G2" i="4"/>
  <c r="G4" i="4" s="1"/>
  <c r="F2" i="4"/>
  <c r="B16" i="4"/>
  <c r="B17" i="4" s="1"/>
  <c r="C6" i="4"/>
  <c r="C8" i="4" s="1"/>
  <c r="B6" i="4"/>
  <c r="D6" i="4"/>
  <c r="D8" i="4" s="1"/>
  <c r="E5" i="4"/>
  <c r="F20" i="4" l="1"/>
  <c r="G21" i="4"/>
  <c r="G23" i="4" s="1"/>
  <c r="E6" i="4"/>
  <c r="E8" i="4" s="1"/>
  <c r="B8" i="4"/>
  <c r="J2" i="4"/>
  <c r="J4" i="4" l="1"/>
  <c r="L2" i="4" s="1"/>
  <c r="L4" i="4" s="1"/>
  <c r="J5" i="4"/>
  <c r="K2" i="4" l="1"/>
  <c r="K4" i="4" s="1"/>
  <c r="K5" i="4" l="1"/>
  <c r="L5" i="4" s="1"/>
  <c r="D16" i="4"/>
  <c r="D17" i="4" s="1"/>
  <c r="N13" i="4"/>
  <c r="A19" i="4" l="1"/>
  <c r="A21" i="4" s="1"/>
  <c r="N16" i="4" s="1"/>
  <c r="P10" i="4" s="1"/>
  <c r="Q10" i="4" s="1"/>
  <c r="P15" i="4" l="1"/>
  <c r="P16" i="4" s="1"/>
  <c r="N14" i="4"/>
  <c r="N22" i="4"/>
  <c r="M9" i="4" s="1"/>
  <c r="N9" i="4" s="1"/>
  <c r="R16" i="4" l="1"/>
  <c r="Q16" i="4" s="1"/>
  <c r="O22" i="4"/>
  <c r="N20" i="4"/>
  <c r="M10" i="4" s="1"/>
  <c r="L10" i="4" s="1"/>
  <c r="N10" i="4" s="1"/>
  <c r="N11" i="4" s="1"/>
</calcChain>
</file>

<file path=xl/sharedStrings.xml><?xml version="1.0" encoding="utf-8"?>
<sst xmlns="http://schemas.openxmlformats.org/spreadsheetml/2006/main" count="323" uniqueCount="49">
  <si>
    <t>Year</t>
  </si>
  <si>
    <t>Credit Capacity</t>
  </si>
  <si>
    <t>Interest Rate (%)</t>
  </si>
  <si>
    <t>Product</t>
  </si>
  <si>
    <t>Bank</t>
  </si>
  <si>
    <t>Revenue</t>
  </si>
  <si>
    <t>Expenses</t>
  </si>
  <si>
    <t>Buttons</t>
  </si>
  <si>
    <t>Leasing</t>
  </si>
  <si>
    <t>Bank 1</t>
  </si>
  <si>
    <t>🏠</t>
  </si>
  <si>
    <t>Credit Line</t>
  </si>
  <si>
    <t>Bank 2</t>
  </si>
  <si>
    <t>🔄</t>
  </si>
  <si>
    <t>Credit Card</t>
  </si>
  <si>
    <t>Bank 3</t>
  </si>
  <si>
    <t>💳</t>
  </si>
  <si>
    <t>Overdraft</t>
  </si>
  <si>
    <t>Bank 4</t>
  </si>
  <si>
    <t>🏦</t>
  </si>
  <si>
    <t>Row Labels</t>
  </si>
  <si>
    <t>Grand Total</t>
  </si>
  <si>
    <t>Average of Interest Rate (%)</t>
  </si>
  <si>
    <t>Sum of Credit Capacity</t>
  </si>
  <si>
    <t>Top</t>
  </si>
  <si>
    <t>Down</t>
  </si>
  <si>
    <t>Cursor</t>
  </si>
  <si>
    <t>Select</t>
  </si>
  <si>
    <t>Banks</t>
  </si>
  <si>
    <t>Leverage Management</t>
  </si>
  <si>
    <t>Interest Rate</t>
  </si>
  <si>
    <t>Indent</t>
  </si>
  <si>
    <t>Choice of Banks 4x4</t>
  </si>
  <si>
    <t>Use loan Capital</t>
  </si>
  <si>
    <t>Total</t>
  </si>
  <si>
    <t>Selected</t>
  </si>
  <si>
    <t>Loan Interest</t>
  </si>
  <si>
    <t>Loan body</t>
  </si>
  <si>
    <t>Actual</t>
  </si>
  <si>
    <t>Profit</t>
  </si>
  <si>
    <t>Markup</t>
  </si>
  <si>
    <t>Loans</t>
  </si>
  <si>
    <t>Potential</t>
  </si>
  <si>
    <t>Average of Revenue</t>
  </si>
  <si>
    <t>Average of Expenses</t>
  </si>
  <si>
    <t>Revenue vs Expenses</t>
  </si>
  <si>
    <t>Debt service Ratio</t>
  </si>
  <si>
    <t>Total Bank loans</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</si>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</sst>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_-[$₦-468]\ * #,##0_-;\-[$₦-468]\ * #,##0_-;_-[$₦-468]\ * &quot;-&quot;??_-;_-@_-"/>
    <numFmt numFmtId="166" formatCode="_-[$₦-468]\ * #,##0_-;\-[$₦-468]\ * #,##0_-;_-[$₦-468]\ * &quot;-&quot;_-;_-@_-"/>
    <numFmt numFmtId="167" formatCode="_-[$₦-468]\ * #,##0.00_-;\-[$₦-468]\ * #,##0.00_-;_-[$₦-468]\ * &quot;-&quot;??_-;_-@_-"/>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tint="-0.749992370372631"/>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35">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pivotButton="1"/>
    <xf numFmtId="0" fontId="0" fillId="0" borderId="0" xfId="0" applyAlignment="1">
      <alignment horizontal="left"/>
    </xf>
    <xf numFmtId="4" fontId="0" fillId="3" borderId="1" xfId="0" applyNumberFormat="1" applyFill="1" applyBorder="1" applyAlignment="1">
      <alignment vertical="center" wrapText="1"/>
    </xf>
    <xf numFmtId="164" fontId="0" fillId="0" borderId="1" xfId="0" applyNumberFormat="1" applyBorder="1" applyAlignment="1">
      <alignment vertical="center" wrapText="1"/>
    </xf>
    <xf numFmtId="164" fontId="0" fillId="3" borderId="1" xfId="0" applyNumberFormat="1" applyFill="1" applyBorder="1" applyAlignment="1">
      <alignment vertical="center" wrapText="1"/>
    </xf>
    <xf numFmtId="165" fontId="0" fillId="0" borderId="0" xfId="0" applyNumberFormat="1" applyAlignment="1">
      <alignment horizontal="center" vertical="center" wrapText="1"/>
    </xf>
    <xf numFmtId="165" fontId="0" fillId="0" borderId="0" xfId="0" applyNumberFormat="1"/>
    <xf numFmtId="0" fontId="1" fillId="2"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165" fontId="0" fillId="0" borderId="0" xfId="1" applyNumberFormat="1" applyFont="1"/>
    <xf numFmtId="0" fontId="0" fillId="0" borderId="0" xfId="0" applyAlignment="1">
      <alignment horizontal="center"/>
    </xf>
    <xf numFmtId="9" fontId="0" fillId="0" borderId="0" xfId="2" applyFont="1" applyAlignment="1">
      <alignment horizontal="center"/>
    </xf>
    <xf numFmtId="9" fontId="0" fillId="0" borderId="0" xfId="0" applyNumberFormat="1" applyAlignment="1">
      <alignment horizontal="center"/>
    </xf>
    <xf numFmtId="0" fontId="0" fillId="0" borderId="0" xfId="2" applyNumberFormat="1" applyFont="1" applyAlignment="1">
      <alignment horizontal="center"/>
    </xf>
    <xf numFmtId="9" fontId="5" fillId="0" borderId="0" xfId="2" applyFont="1" applyFill="1" applyBorder="1" applyAlignment="1">
      <alignment horizontal="center" wrapText="1"/>
    </xf>
    <xf numFmtId="0" fontId="5" fillId="0" borderId="0" xfId="0" applyFont="1" applyAlignment="1">
      <alignment horizontal="center" vertical="center" wrapText="1"/>
    </xf>
    <xf numFmtId="166" fontId="0" fillId="0" borderId="0" xfId="0" applyNumberFormat="1" applyAlignment="1">
      <alignment horizontal="center"/>
    </xf>
    <xf numFmtId="166" fontId="0" fillId="0" borderId="0" xfId="2" applyNumberFormat="1" applyFont="1" applyAlignment="1">
      <alignment horizontal="center"/>
    </xf>
    <xf numFmtId="2" fontId="0" fillId="0" borderId="0" xfId="0" applyNumberFormat="1"/>
    <xf numFmtId="2" fontId="0" fillId="0" borderId="0" xfId="2" applyNumberFormat="1" applyFont="1"/>
    <xf numFmtId="2" fontId="0" fillId="0" borderId="0" xfId="2" applyNumberFormat="1" applyFont="1" applyAlignment="1">
      <alignment horizontal="center"/>
    </xf>
    <xf numFmtId="2" fontId="0" fillId="0" borderId="0" xfId="0" applyNumberFormat="1" applyAlignment="1">
      <alignment horizontal="center"/>
    </xf>
    <xf numFmtId="167" fontId="0" fillId="0" borderId="0" xfId="0" applyNumberFormat="1"/>
    <xf numFmtId="0" fontId="0" fillId="4" borderId="0" xfId="0" applyFill="1"/>
    <xf numFmtId="0" fontId="2" fillId="0" borderId="0" xfId="0" applyFont="1"/>
    <xf numFmtId="9" fontId="0" fillId="0" borderId="0" xfId="2" applyFont="1"/>
    <xf numFmtId="9" fontId="0" fillId="0" borderId="0" xfId="0" applyNumberFormat="1"/>
    <xf numFmtId="1" fontId="0" fillId="0" borderId="0" xfId="2" applyNumberFormat="1" applyFont="1"/>
  </cellXfs>
  <cellStyles count="3">
    <cellStyle name="Currency" xfId="1" builtinId="4"/>
    <cellStyle name="Normal" xfId="0" builtinId="0"/>
    <cellStyle name="Percent" xfId="2" builtinId="5"/>
  </cellStyles>
  <dxfs count="15">
    <dxf>
      <numFmt numFmtId="2" formatCode="0.00"/>
    </dxf>
    <dxf>
      <alignment horizontal="center" vertical="center" textRotation="0" wrapText="1" indent="0" justifyLastLine="0" shrinkToFit="0" readingOrder="0"/>
    </dxf>
    <dxf>
      <numFmt numFmtId="165" formatCode="_-[$₦-468]\ * #,##0_-;\-[$₦-468]\ * #,##0_-;_-[$₦-468]\ * &quot;-&quot;??_-;_-@_-"/>
      <alignment horizontal="center" vertical="center" textRotation="0" wrapText="1" indent="0" justifyLastLine="0" shrinkToFit="0" readingOrder="0"/>
    </dxf>
    <dxf>
      <numFmt numFmtId="165" formatCode="_-[$₦-468]\ * #,##0_-;\-[$₦-468]\ * #,##0_-;_-[$₦-468]\ * &quot;-&quot;??_-;_-@_-"/>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_-[$₦-468]\ * #,##0_-;\-[$₦-468]\ * #,##0_-;_-[$₦-468]\ * &quot;-&quot;??_-;_-@_-"/>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color theme="1"/>
      </font>
      <border>
        <bottom style="thin">
          <color theme="4"/>
        </bottom>
        <vertical/>
        <horizontal/>
      </border>
    </dxf>
    <dxf>
      <font>
        <color theme="1"/>
      </font>
      <fill>
        <patternFill>
          <bgColor rgb="FF262626"/>
        </patternFill>
      </fill>
      <border diagonalUp="0" diagonalDown="0">
        <left/>
        <right/>
        <top/>
        <bottom/>
        <vertical/>
        <horizontal/>
      </border>
    </dxf>
    <dxf>
      <font>
        <b/>
        <color theme="1"/>
      </font>
      <border>
        <bottom style="thin">
          <color theme="4"/>
        </bottom>
        <vertical/>
        <horizontal/>
      </border>
    </dxf>
    <dxf>
      <font>
        <color theme="1"/>
      </font>
      <fill>
        <patternFill>
          <bgColor rgb="FF262626"/>
        </patternFill>
      </fill>
      <border diagonalUp="0" diagonalDown="0">
        <left/>
        <right/>
        <top/>
        <bottom/>
        <vertical/>
        <horizontal/>
      </border>
    </dxf>
  </dxfs>
  <tableStyles count="2" defaultTableStyle="TableStyleMedium2" defaultPivotStyle="PivotStyleLight16">
    <tableStyle name="SlicerStyleLight1 2 2 2" pivot="0" table="0" count="10" xr9:uid="{B83BE903-7543-41B4-88FD-BC2E9D7C62D4}">
      <tableStyleElement type="wholeTable" dxfId="14"/>
      <tableStyleElement type="headerRow" dxfId="13"/>
    </tableStyle>
    <tableStyle name="SlicerStyleLight1 2 2 2 2" pivot="0" table="0" count="10" xr9:uid="{4D875892-A217-4321-87F8-1920CB7DBE0E}">
      <tableStyleElement type="wholeTable" dxfId="12"/>
      <tableStyleElement type="headerRow" dxfId="11"/>
    </tableStyle>
  </tableStyles>
  <colors>
    <mruColors>
      <color rgb="FF94FCD2"/>
      <color rgb="FF35F9AA"/>
      <color rgb="FFFCD9BC"/>
      <color rgb="FFDAFEEF"/>
      <color rgb="FFA9FDDB"/>
      <color rgb="FFBBFDE2"/>
      <color rgb="FFED3A09"/>
      <color rgb="FF262626"/>
      <color rgb="FF53936B"/>
      <color rgb="FF38572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8"/>
            <color theme="0"/>
          </font>
          <fill>
            <gradientFill degree="90">
              <stop position="0">
                <color rgb="FFCC3300"/>
              </stop>
              <stop position="1">
                <color rgb="FFFF0000"/>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theme="2" tint="-0.499984740745262"/>
          </font>
          <fill>
            <patternFill patternType="solid">
              <fgColor rgb="FFFFFFFF"/>
              <bgColor theme="1" tint="0.14996795556505021"/>
            </patternFill>
          </fill>
          <border>
            <left style="thin">
              <color theme="2" tint="-0.499984740745262"/>
            </left>
            <right style="thin">
              <color theme="2" tint="-0.499984740745262"/>
            </right>
            <top style="thin">
              <color theme="2" tint="-0.499984740745262"/>
            </top>
            <bottom style="thin">
              <color theme="2" tint="-0.49998474074526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8"/>
            <color theme="0"/>
          </font>
          <fill>
            <gradientFill degree="90">
              <stop position="0">
                <color rgb="FFCC3300"/>
              </stop>
              <stop position="1">
                <color rgb="FFFF0000"/>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theme="2" tint="-0.499984740745262"/>
          </font>
          <fill>
            <patternFill patternType="solid">
              <fgColor rgb="FFFFFFFF"/>
              <bgColor theme="1" tint="0.14996795556505021"/>
            </patternFill>
          </fill>
          <border>
            <left style="thin">
              <color theme="2" tint="-0.499984740745262"/>
            </left>
            <right style="thin">
              <color theme="2" tint="-0.499984740745262"/>
            </right>
            <top style="thin">
              <color theme="2" tint="-0.499984740745262"/>
            </top>
            <bottom style="thin">
              <color theme="2" tint="-0.499984740745262"/>
            </bottom>
            <vertical/>
            <horizontal/>
          </border>
        </dxf>
      </x14:dxfs>
    </ext>
    <ext xmlns:x14="http://schemas.microsoft.com/office/spreadsheetml/2009/9/main" uri="{EB79DEF2-80B8-43e5-95BD-54CBDDF9020C}">
      <x14:slicerStyles defaultSlicerStyle="SlicerStyleLight1">
        <x14:slicerStyle name="SlicerStyleLight1 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charts/_rels/chart3.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6.png"/></Relationships>
</file>

<file path=xl/charts/_rels/chart4.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8.png"/></Relationships>
</file>

<file path=xl/charts/_rels/chart5.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10.png"/></Relationships>
</file>

<file path=xl/charts/_rels/chart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12.png"/></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62519662519664E-2"/>
          <c:y val="1.7636684303350969E-2"/>
          <c:w val="0.96067496067496072"/>
          <c:h val="0.90299823633156961"/>
        </c:manualLayout>
      </c:layout>
      <c:barChart>
        <c:barDir val="col"/>
        <c:grouping val="clustered"/>
        <c:varyColors val="0"/>
        <c:ser>
          <c:idx val="0"/>
          <c:order val="0"/>
          <c:tx>
            <c:strRef>
              <c:f>Processing!$A$2</c:f>
              <c:strCache>
                <c:ptCount val="1"/>
                <c:pt idx="0">
                  <c:v>Leasing</c:v>
                </c:pt>
              </c:strCache>
            </c:strRef>
          </c:tx>
          <c:spPr>
            <a:gradFill>
              <a:gsLst>
                <a:gs pos="0">
                  <a:schemeClr val="accent1">
                    <a:lumMod val="75000"/>
                  </a:schemeClr>
                </a:gs>
                <a:gs pos="29000">
                  <a:srgbClr val="002060"/>
                </a:gs>
              </a:gsLst>
              <a:lin ang="5400000" scaled="1"/>
            </a:gradFill>
            <a:ln>
              <a:noFill/>
            </a:ln>
            <a:effectLst/>
          </c:spPr>
          <c:invertIfNegative val="0"/>
          <c:cat>
            <c:strRef>
              <c:f>Processing!$B$1:$E$1</c:f>
              <c:strCache>
                <c:ptCount val="4"/>
                <c:pt idx="0">
                  <c:v>Bank 1</c:v>
                </c:pt>
                <c:pt idx="1">
                  <c:v>Bank 2</c:v>
                </c:pt>
                <c:pt idx="2">
                  <c:v>Bank 3</c:v>
                </c:pt>
                <c:pt idx="3">
                  <c:v>Bank 4</c:v>
                </c:pt>
              </c:strCache>
            </c:strRef>
          </c:cat>
          <c:val>
            <c:numRef>
              <c:f>Processing!$B$2:$E$2</c:f>
              <c:numCache>
                <c:formatCode>General</c:formatCode>
                <c:ptCount val="4"/>
                <c:pt idx="0">
                  <c:v>165000000</c:v>
                </c:pt>
                <c:pt idx="1">
                  <c:v>183750000</c:v>
                </c:pt>
                <c:pt idx="2">
                  <c:v>202500000</c:v>
                </c:pt>
                <c:pt idx="3">
                  <c:v>221250000</c:v>
                </c:pt>
              </c:numCache>
            </c:numRef>
          </c:val>
          <c:extLst>
            <c:ext xmlns:c16="http://schemas.microsoft.com/office/drawing/2014/chart" uri="{C3380CC4-5D6E-409C-BE32-E72D297353CC}">
              <c16:uniqueId val="{00000000-A4AE-4301-86BD-C62629EE05BD}"/>
            </c:ext>
          </c:extLst>
        </c:ser>
        <c:ser>
          <c:idx val="1"/>
          <c:order val="1"/>
          <c:tx>
            <c:strRef>
              <c:f>Processing!$A$3</c:f>
              <c:strCache>
                <c:ptCount val="1"/>
                <c:pt idx="0">
                  <c:v>Credit Line</c:v>
                </c:pt>
              </c:strCache>
            </c:strRef>
          </c:tx>
          <c:spPr>
            <a:gradFill>
              <a:gsLst>
                <a:gs pos="0">
                  <a:srgbClr val="A7C4E7"/>
                </a:gs>
                <a:gs pos="24000">
                  <a:srgbClr val="0A52C8"/>
                </a:gs>
              </a:gsLst>
              <a:lin ang="5400000" scaled="1"/>
            </a:gradFill>
            <a:ln>
              <a:noFill/>
            </a:ln>
            <a:effectLst/>
          </c:spPr>
          <c:invertIfNegative val="0"/>
          <c:cat>
            <c:strRef>
              <c:f>Processing!$B$1:$E$1</c:f>
              <c:strCache>
                <c:ptCount val="4"/>
                <c:pt idx="0">
                  <c:v>Bank 1</c:v>
                </c:pt>
                <c:pt idx="1">
                  <c:v>Bank 2</c:v>
                </c:pt>
                <c:pt idx="2">
                  <c:v>Bank 3</c:v>
                </c:pt>
                <c:pt idx="3">
                  <c:v>Bank 4</c:v>
                </c:pt>
              </c:strCache>
            </c:strRef>
          </c:cat>
          <c:val>
            <c:numRef>
              <c:f>Processing!$B$3:$E$3</c:f>
              <c:numCache>
                <c:formatCode>General</c:formatCode>
                <c:ptCount val="4"/>
                <c:pt idx="0">
                  <c:v>243750000</c:v>
                </c:pt>
                <c:pt idx="1">
                  <c:v>262500000</c:v>
                </c:pt>
                <c:pt idx="2">
                  <c:v>281250000</c:v>
                </c:pt>
                <c:pt idx="3">
                  <c:v>300000000</c:v>
                </c:pt>
              </c:numCache>
            </c:numRef>
          </c:val>
          <c:extLst>
            <c:ext xmlns:c16="http://schemas.microsoft.com/office/drawing/2014/chart" uri="{C3380CC4-5D6E-409C-BE32-E72D297353CC}">
              <c16:uniqueId val="{00000001-A4AE-4301-86BD-C62629EE05BD}"/>
            </c:ext>
          </c:extLst>
        </c:ser>
        <c:ser>
          <c:idx val="2"/>
          <c:order val="2"/>
          <c:tx>
            <c:strRef>
              <c:f>Processing!$A$4</c:f>
              <c:strCache>
                <c:ptCount val="1"/>
                <c:pt idx="0">
                  <c:v>Credit Card</c:v>
                </c:pt>
              </c:strCache>
            </c:strRef>
          </c:tx>
          <c:spPr>
            <a:gradFill>
              <a:gsLst>
                <a:gs pos="0">
                  <a:schemeClr val="accent6">
                    <a:lumMod val="60000"/>
                    <a:lumOff val="40000"/>
                  </a:schemeClr>
                </a:gs>
                <a:gs pos="25000">
                  <a:schemeClr val="accent6">
                    <a:lumMod val="50000"/>
                  </a:schemeClr>
                </a:gs>
              </a:gsLst>
              <a:lin ang="5400000" scaled="1"/>
            </a:gradFill>
            <a:ln>
              <a:noFill/>
            </a:ln>
            <a:effectLst/>
          </c:spPr>
          <c:invertIfNegative val="0"/>
          <c:cat>
            <c:strRef>
              <c:f>Processing!$B$1:$E$1</c:f>
              <c:strCache>
                <c:ptCount val="4"/>
                <c:pt idx="0">
                  <c:v>Bank 1</c:v>
                </c:pt>
                <c:pt idx="1">
                  <c:v>Bank 2</c:v>
                </c:pt>
                <c:pt idx="2">
                  <c:v>Bank 3</c:v>
                </c:pt>
                <c:pt idx="3">
                  <c:v>Bank 4</c:v>
                </c:pt>
              </c:strCache>
            </c:strRef>
          </c:cat>
          <c:val>
            <c:numRef>
              <c:f>Processing!$B$4:$E$4</c:f>
              <c:numCache>
                <c:formatCode>General</c:formatCode>
                <c:ptCount val="4"/>
                <c:pt idx="0">
                  <c:v>142500000</c:v>
                </c:pt>
                <c:pt idx="1">
                  <c:v>161250000</c:v>
                </c:pt>
                <c:pt idx="2">
                  <c:v>180000000</c:v>
                </c:pt>
                <c:pt idx="3">
                  <c:v>198750000</c:v>
                </c:pt>
              </c:numCache>
            </c:numRef>
          </c:val>
          <c:extLst>
            <c:ext xmlns:c16="http://schemas.microsoft.com/office/drawing/2014/chart" uri="{C3380CC4-5D6E-409C-BE32-E72D297353CC}">
              <c16:uniqueId val="{00000002-A4AE-4301-86BD-C62629EE05BD}"/>
            </c:ext>
          </c:extLst>
        </c:ser>
        <c:ser>
          <c:idx val="3"/>
          <c:order val="3"/>
          <c:tx>
            <c:strRef>
              <c:f>Processing!$A$5</c:f>
              <c:strCache>
                <c:ptCount val="1"/>
                <c:pt idx="0">
                  <c:v>Overdraft</c:v>
                </c:pt>
              </c:strCache>
            </c:strRef>
          </c:tx>
          <c:spPr>
            <a:gradFill>
              <a:gsLst>
                <a:gs pos="0">
                  <a:srgbClr val="94FCD2"/>
                </a:gs>
                <a:gs pos="22000">
                  <a:srgbClr val="53936B"/>
                </a:gs>
              </a:gsLst>
              <a:lin ang="5400000" scaled="1"/>
            </a:gradFill>
            <a:ln>
              <a:noFill/>
            </a:ln>
            <a:effectLst/>
          </c:spPr>
          <c:invertIfNegative val="0"/>
          <c:cat>
            <c:strRef>
              <c:f>Processing!$B$1:$E$1</c:f>
              <c:strCache>
                <c:ptCount val="4"/>
                <c:pt idx="0">
                  <c:v>Bank 1</c:v>
                </c:pt>
                <c:pt idx="1">
                  <c:v>Bank 2</c:v>
                </c:pt>
                <c:pt idx="2">
                  <c:v>Bank 3</c:v>
                </c:pt>
                <c:pt idx="3">
                  <c:v>Bank 4</c:v>
                </c:pt>
              </c:strCache>
            </c:strRef>
          </c:cat>
          <c:val>
            <c:numRef>
              <c:f>Processing!$B$5:$E$5</c:f>
              <c:numCache>
                <c:formatCode>General</c:formatCode>
                <c:ptCount val="4"/>
                <c:pt idx="0">
                  <c:v>202500000</c:v>
                </c:pt>
                <c:pt idx="1">
                  <c:v>221250000</c:v>
                </c:pt>
                <c:pt idx="2">
                  <c:v>240000000</c:v>
                </c:pt>
                <c:pt idx="3">
                  <c:v>258750000</c:v>
                </c:pt>
              </c:numCache>
            </c:numRef>
          </c:val>
          <c:extLst>
            <c:ext xmlns:c16="http://schemas.microsoft.com/office/drawing/2014/chart" uri="{C3380CC4-5D6E-409C-BE32-E72D297353CC}">
              <c16:uniqueId val="{00000003-A4AE-4301-86BD-C62629EE05BD}"/>
            </c:ext>
          </c:extLst>
        </c:ser>
        <c:dLbls>
          <c:showLegendKey val="0"/>
          <c:showVal val="0"/>
          <c:showCatName val="0"/>
          <c:showSerName val="0"/>
          <c:showPercent val="0"/>
          <c:showBubbleSize val="0"/>
        </c:dLbls>
        <c:gapWidth val="70"/>
        <c:overlap val="-26"/>
        <c:axId val="973093376"/>
        <c:axId val="966806656"/>
      </c:barChart>
      <c:lineChart>
        <c:grouping val="standard"/>
        <c:varyColors val="0"/>
        <c:ser>
          <c:idx val="4"/>
          <c:order val="4"/>
          <c:tx>
            <c:strRef>
              <c:f>Processing!$A$6</c:f>
              <c:strCache>
                <c:ptCount val="1"/>
                <c:pt idx="0">
                  <c:v>Top</c:v>
                </c:pt>
              </c:strCache>
              <c:extLst xmlns:c15="http://schemas.microsoft.com/office/drawing/2012/chart"/>
            </c:strRef>
          </c:tx>
          <c:spPr>
            <a:ln w="28575" cap="rnd">
              <a:noFill/>
              <a:round/>
            </a:ln>
            <a:effectLst/>
          </c:spPr>
          <c:marker>
            <c:symbol val="none"/>
          </c:marker>
          <c:cat>
            <c:strRef>
              <c:f>Processing!$B$1:$E$1</c:f>
              <c:strCache>
                <c:ptCount val="4"/>
                <c:pt idx="0">
                  <c:v>Bank 1</c:v>
                </c:pt>
                <c:pt idx="1">
                  <c:v>Bank 2</c:v>
                </c:pt>
                <c:pt idx="2">
                  <c:v>Bank 3</c:v>
                </c:pt>
                <c:pt idx="3">
                  <c:v>Bank 4</c:v>
                </c:pt>
              </c:strCache>
              <c:extLst xmlns:c15="http://schemas.microsoft.com/office/drawing/2012/chart"/>
            </c:strRef>
          </c:cat>
          <c:val>
            <c:numRef>
              <c:f>Processing!$B$6:$E$6</c:f>
              <c:numCache>
                <c:formatCode>General</c:formatCode>
                <c:ptCount val="4"/>
                <c:pt idx="0">
                  <c:v>588750000</c:v>
                </c:pt>
                <c:pt idx="1">
                  <c:v>645000000</c:v>
                </c:pt>
                <c:pt idx="2">
                  <c:v>701250000</c:v>
                </c:pt>
                <c:pt idx="3">
                  <c:v>757500000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4-A4AE-4301-86BD-C62629EE05BD}"/>
            </c:ext>
          </c:extLst>
        </c:ser>
        <c:ser>
          <c:idx val="5"/>
          <c:order val="5"/>
          <c:tx>
            <c:strRef>
              <c:f>Processing!$A$7</c:f>
              <c:strCache>
                <c:ptCount val="1"/>
                <c:pt idx="0">
                  <c:v>Down</c:v>
                </c:pt>
              </c:strCache>
            </c:strRef>
          </c:tx>
          <c:spPr>
            <a:ln w="28575" cap="rnd">
              <a:noFill/>
              <a:round/>
            </a:ln>
            <a:effectLst/>
          </c:spPr>
          <c:marker>
            <c:symbol val="none"/>
          </c:marker>
          <c:cat>
            <c:strRef>
              <c:f>Processing!$B$1:$E$1</c:f>
              <c:strCache>
                <c:ptCount val="4"/>
                <c:pt idx="0">
                  <c:v>Bank 1</c:v>
                </c:pt>
                <c:pt idx="1">
                  <c:v>Bank 2</c:v>
                </c:pt>
                <c:pt idx="2">
                  <c:v>Bank 3</c:v>
                </c:pt>
                <c:pt idx="3">
                  <c:v>Bank 4</c:v>
                </c:pt>
              </c:strCache>
            </c:strRef>
          </c:cat>
          <c:val>
            <c:numRef>
              <c:f>Processing!$B$7:$E$7</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5-A4AE-4301-86BD-C62629EE05BD}"/>
            </c:ext>
          </c:extLst>
        </c:ser>
        <c:dLbls>
          <c:showLegendKey val="0"/>
          <c:showVal val="0"/>
          <c:showCatName val="0"/>
          <c:showSerName val="0"/>
          <c:showPercent val="0"/>
          <c:showBubbleSize val="0"/>
        </c:dLbls>
        <c:upDownBars>
          <c:gapWidth val="3"/>
          <c:upBars>
            <c:spPr>
              <a:solidFill>
                <a:schemeClr val="lt1"/>
              </a:solidFill>
              <a:ln w="9525">
                <a:solidFill>
                  <a:schemeClr val="tx1">
                    <a:lumMod val="15000"/>
                    <a:lumOff val="85000"/>
                  </a:schemeClr>
                </a:solidFill>
              </a:ln>
              <a:effectLst/>
            </c:spPr>
          </c:upBars>
          <c:downBars>
            <c:spPr>
              <a:gradFill>
                <a:gsLst>
                  <a:gs pos="0">
                    <a:schemeClr val="tx1">
                      <a:lumMod val="75000"/>
                      <a:lumOff val="25000"/>
                    </a:schemeClr>
                  </a:gs>
                  <a:gs pos="19000">
                    <a:schemeClr val="tx1">
                      <a:lumMod val="85000"/>
                      <a:lumOff val="15000"/>
                    </a:schemeClr>
                  </a:gs>
                  <a:gs pos="100000">
                    <a:schemeClr val="tx1">
                      <a:lumMod val="75000"/>
                      <a:lumOff val="25000"/>
                      <a:alpha val="0"/>
                    </a:schemeClr>
                  </a:gs>
                  <a:gs pos="100000">
                    <a:schemeClr val="bg2">
                      <a:lumMod val="25000"/>
                    </a:schemeClr>
                  </a:gs>
                  <a:gs pos="100000">
                    <a:schemeClr val="accent1">
                      <a:lumMod val="30000"/>
                      <a:lumOff val="70000"/>
                    </a:schemeClr>
                  </a:gs>
                </a:gsLst>
                <a:lin ang="5400000" scaled="1"/>
              </a:gradFill>
              <a:ln w="9525">
                <a:noFill/>
              </a:ln>
              <a:effectLst/>
            </c:spPr>
          </c:downBars>
        </c:upDownBars>
        <c:marker val="1"/>
        <c:smooth val="0"/>
        <c:axId val="973093376"/>
        <c:axId val="966806656"/>
        <c:extLst/>
      </c:lineChart>
      <c:scatterChart>
        <c:scatterStyle val="lineMarker"/>
        <c:varyColors val="0"/>
        <c:ser>
          <c:idx val="6"/>
          <c:order val="6"/>
          <c:tx>
            <c:strRef>
              <c:f>Processing!$A$8</c:f>
              <c:strCache>
                <c:ptCount val="1"/>
                <c:pt idx="0">
                  <c:v>Cursor</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cust"/>
            <c:noEndCap val="1"/>
            <c:plus>
              <c:numLit>
                <c:formatCode>General</c:formatCode>
                <c:ptCount val="1"/>
                <c:pt idx="0">
                  <c:v>1</c:v>
                </c:pt>
              </c:numLit>
            </c:plus>
            <c:minus>
              <c:numRef>
                <c:f>Processing!$B$8:$E$8</c:f>
                <c:numCache>
                  <c:formatCode>General</c:formatCode>
                  <c:ptCount val="4"/>
                  <c:pt idx="0">
                    <c:v>588750000</c:v>
                  </c:pt>
                  <c:pt idx="1">
                    <c:v>645000000</c:v>
                  </c:pt>
                  <c:pt idx="2">
                    <c:v>701250000</c:v>
                  </c:pt>
                  <c:pt idx="3">
                    <c:v>757500000</c:v>
                  </c:pt>
                </c:numCache>
              </c:numRef>
            </c:minus>
            <c:spPr>
              <a:noFill/>
              <a:ln w="1651000" cap="flat" cmpd="sng" algn="ctr">
                <a:gradFill>
                  <a:gsLst>
                    <a:gs pos="0">
                      <a:schemeClr val="bg2">
                        <a:lumMod val="50000"/>
                      </a:schemeClr>
                    </a:gs>
                    <a:gs pos="36000">
                      <a:schemeClr val="tx1">
                        <a:lumMod val="85000"/>
                        <a:lumOff val="15000"/>
                        <a:alpha val="0"/>
                      </a:schemeClr>
                    </a:gs>
                  </a:gsLst>
                  <a:lin ang="5400000" scaled="1"/>
                </a:gradFill>
                <a:round/>
              </a:ln>
              <a:effectLst/>
            </c:spPr>
          </c:errBars>
          <c:yVal>
            <c:numRef>
              <c:f>Processing!$B$8:$E$8</c:f>
              <c:numCache>
                <c:formatCode>_-[$₦-468]\ * #,##0_-;\-[$₦-468]\ * #,##0_-;_-[$₦-468]\ * "-"??_-;_-@_-</c:formatCode>
                <c:ptCount val="4"/>
                <c:pt idx="0">
                  <c:v>588750000</c:v>
                </c:pt>
                <c:pt idx="1">
                  <c:v>645000000</c:v>
                </c:pt>
                <c:pt idx="2">
                  <c:v>701250000</c:v>
                </c:pt>
                <c:pt idx="3">
                  <c:v>757500000</c:v>
                </c:pt>
              </c:numCache>
            </c:numRef>
          </c:yVal>
          <c:smooth val="0"/>
          <c:extLst>
            <c:ext xmlns:c16="http://schemas.microsoft.com/office/drawing/2014/chart" uri="{C3380CC4-5D6E-409C-BE32-E72D297353CC}">
              <c16:uniqueId val="{0000000A-6E72-4E6B-B9D1-B831A5AC84D0}"/>
            </c:ext>
          </c:extLst>
        </c:ser>
        <c:dLbls>
          <c:showLegendKey val="0"/>
          <c:showVal val="0"/>
          <c:showCatName val="0"/>
          <c:showSerName val="0"/>
          <c:showPercent val="0"/>
          <c:showBubbleSize val="0"/>
        </c:dLbls>
        <c:axId val="973093376"/>
        <c:axId val="966806656"/>
      </c:scatterChart>
      <c:catAx>
        <c:axId val="973093376"/>
        <c:scaling>
          <c:orientation val="minMax"/>
        </c:scaling>
        <c:delete val="1"/>
        <c:axPos val="b"/>
        <c:numFmt formatCode="General" sourceLinked="1"/>
        <c:majorTickMark val="none"/>
        <c:minorTickMark val="none"/>
        <c:tickLblPos val="nextTo"/>
        <c:crossAx val="966806656"/>
        <c:crosses val="autoZero"/>
        <c:auto val="1"/>
        <c:lblAlgn val="ctr"/>
        <c:lblOffset val="100"/>
        <c:noMultiLvlLbl val="0"/>
      </c:catAx>
      <c:valAx>
        <c:axId val="966806656"/>
        <c:scaling>
          <c:orientation val="minMax"/>
        </c:scaling>
        <c:delete val="1"/>
        <c:axPos val="l"/>
        <c:numFmt formatCode="General" sourceLinked="1"/>
        <c:majorTickMark val="none"/>
        <c:minorTickMark val="none"/>
        <c:tickLblPos val="nextTo"/>
        <c:crossAx val="973093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C7CF-46D7-AA89-E10DE60B11AF}"/>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C7CF-46D7-AA89-E10DE60B11AF}"/>
              </c:ext>
            </c:extLst>
          </c:dPt>
          <c:cat>
            <c:strRef>
              <c:f>Processing!$K$1:$L$1</c:f>
              <c:strCache>
                <c:ptCount val="2"/>
                <c:pt idx="0">
                  <c:v>Credit Capacity</c:v>
                </c:pt>
                <c:pt idx="1">
                  <c:v>Use loan Capital</c:v>
                </c:pt>
              </c:strCache>
            </c:strRef>
          </c:cat>
          <c:val>
            <c:numRef>
              <c:f>Processing!$K$2:$L$2</c:f>
              <c:numCache>
                <c:formatCode>0%</c:formatCode>
                <c:ptCount val="2"/>
                <c:pt idx="0">
                  <c:v>0.69935064935064939</c:v>
                </c:pt>
                <c:pt idx="1">
                  <c:v>7.7705627705627708E-2</c:v>
                </c:pt>
              </c:numCache>
            </c:numRef>
          </c:val>
          <c:extLst>
            <c:ext xmlns:c16="http://schemas.microsoft.com/office/drawing/2014/chart" uri="{C3380CC4-5D6E-409C-BE32-E72D297353CC}">
              <c16:uniqueId val="{00000004-C7CF-46D7-AA89-E10DE60B11AF}"/>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6-C7CF-46D7-AA89-E10DE60B11AF}"/>
              </c:ext>
            </c:extLst>
          </c:dPt>
          <c:dPt>
            <c:idx val="1"/>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8-C7CF-46D7-AA89-E10DE60B11AF}"/>
              </c:ext>
            </c:extLst>
          </c:dPt>
          <c:cat>
            <c:strRef>
              <c:f>Processing!$K$1:$L$1</c:f>
              <c:strCache>
                <c:ptCount val="2"/>
                <c:pt idx="0">
                  <c:v>Credit Capacity</c:v>
                </c:pt>
                <c:pt idx="1">
                  <c:v>Use loan Capital</c:v>
                </c:pt>
              </c:strCache>
            </c:strRef>
          </c:cat>
          <c:val>
            <c:numRef>
              <c:f>Processing!$K$3:$L$3</c:f>
              <c:numCache>
                <c:formatCode>0%</c:formatCode>
                <c:ptCount val="2"/>
                <c:pt idx="0">
                  <c:v>0.1</c:v>
                </c:pt>
                <c:pt idx="1">
                  <c:v>0.1</c:v>
                </c:pt>
              </c:numCache>
            </c:numRef>
          </c:val>
          <c:extLst>
            <c:ext xmlns:c16="http://schemas.microsoft.com/office/drawing/2014/chart" uri="{C3380CC4-5D6E-409C-BE32-E72D297353CC}">
              <c16:uniqueId val="{00000009-C7CF-46D7-AA89-E10DE60B11AF}"/>
            </c:ext>
          </c:extLst>
        </c:ser>
        <c:ser>
          <c:idx val="2"/>
          <c:order val="2"/>
          <c:spPr>
            <a:noFill/>
            <a:ln>
              <a:noFill/>
            </a:ln>
            <a:effectLst/>
          </c:spPr>
          <c:invertIfNegative val="0"/>
          <c:cat>
            <c:strRef>
              <c:f>Processing!$K$1:$L$1</c:f>
              <c:strCache>
                <c:ptCount val="2"/>
                <c:pt idx="0">
                  <c:v>Credit Capacity</c:v>
                </c:pt>
                <c:pt idx="1">
                  <c:v>Use loan Capital</c:v>
                </c:pt>
              </c:strCache>
            </c:strRef>
          </c:cat>
          <c:val>
            <c:numRef>
              <c:f>Processing!$K$4:$L$4</c:f>
              <c:numCache>
                <c:formatCode>0%</c:formatCode>
                <c:ptCount val="2"/>
                <c:pt idx="0">
                  <c:v>0.30064935064935061</c:v>
                </c:pt>
                <c:pt idx="1">
                  <c:v>0.92229437229437228</c:v>
                </c:pt>
              </c:numCache>
            </c:numRef>
          </c:val>
          <c:extLst>
            <c:ext xmlns:c16="http://schemas.microsoft.com/office/drawing/2014/chart" uri="{C3380CC4-5D6E-409C-BE32-E72D297353CC}">
              <c16:uniqueId val="{0000000A-C7CF-46D7-AA89-E10DE60B11AF}"/>
            </c:ext>
          </c:extLst>
        </c:ser>
        <c:dLbls>
          <c:showLegendKey val="0"/>
          <c:showVal val="0"/>
          <c:showCatName val="0"/>
          <c:showSerName val="0"/>
          <c:showPercent val="0"/>
          <c:showBubbleSize val="0"/>
        </c:dLbls>
        <c:gapWidth val="44"/>
        <c:overlap val="100"/>
        <c:axId val="1712339775"/>
        <c:axId val="1712340735"/>
      </c:barChart>
      <c:catAx>
        <c:axId val="1712339775"/>
        <c:scaling>
          <c:orientation val="minMax"/>
        </c:scaling>
        <c:delete val="1"/>
        <c:axPos val="b"/>
        <c:numFmt formatCode="General" sourceLinked="1"/>
        <c:majorTickMark val="none"/>
        <c:minorTickMark val="none"/>
        <c:tickLblPos val="nextTo"/>
        <c:crossAx val="1712340735"/>
        <c:crosses val="autoZero"/>
        <c:auto val="1"/>
        <c:lblAlgn val="ctr"/>
        <c:lblOffset val="100"/>
        <c:noMultiLvlLbl val="0"/>
      </c:catAx>
      <c:valAx>
        <c:axId val="1712340735"/>
        <c:scaling>
          <c:orientation val="minMax"/>
        </c:scaling>
        <c:delete val="1"/>
        <c:axPos val="l"/>
        <c:numFmt formatCode="0%" sourceLinked="1"/>
        <c:majorTickMark val="none"/>
        <c:minorTickMark val="none"/>
        <c:tickLblPos val="nextTo"/>
        <c:crossAx val="171233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cat>
            <c:strRef>
              <c:f>Processing!$G$1</c:f>
              <c:strCache>
                <c:ptCount val="1"/>
                <c:pt idx="0">
                  <c:v>Leasing</c:v>
                </c:pt>
              </c:strCache>
            </c:strRef>
          </c:cat>
          <c:val>
            <c:numRef>
              <c:f>Processing!$G$2</c:f>
              <c:numCache>
                <c:formatCode>0%</c:formatCode>
                <c:ptCount val="1"/>
                <c:pt idx="0">
                  <c:v>0.8728813559322034</c:v>
                </c:pt>
              </c:numCache>
            </c:numRef>
          </c:val>
          <c:extLst>
            <c:ext xmlns:c16="http://schemas.microsoft.com/office/drawing/2014/chart" uri="{C3380CC4-5D6E-409C-BE32-E72D297353CC}">
              <c16:uniqueId val="{00000000-F21B-45BF-ADDC-4A6646FBB945}"/>
            </c:ext>
          </c:extLst>
        </c:ser>
        <c:ser>
          <c:idx val="1"/>
          <c:order val="1"/>
          <c:spPr>
            <a:blipFill>
              <a:blip xmlns:r="http://schemas.openxmlformats.org/officeDocument/2006/relationships" r:embed="rId4"/>
              <a:stretch>
                <a:fillRect/>
              </a:stretch>
            </a:blipFill>
            <a:ln>
              <a:noFill/>
            </a:ln>
            <a:effectLst/>
          </c:spPr>
          <c:invertIfNegative val="0"/>
          <c:cat>
            <c:strRef>
              <c:f>Processing!$G$1</c:f>
              <c:strCache>
                <c:ptCount val="1"/>
                <c:pt idx="0">
                  <c:v>Leasing</c:v>
                </c:pt>
              </c:strCache>
            </c:strRef>
          </c:cat>
          <c:val>
            <c:numRef>
              <c:f>Processing!$G$3</c:f>
              <c:numCache>
                <c:formatCode>0%</c:formatCode>
                <c:ptCount val="1"/>
                <c:pt idx="0">
                  <c:v>0.1</c:v>
                </c:pt>
              </c:numCache>
            </c:numRef>
          </c:val>
          <c:extLst>
            <c:ext xmlns:c16="http://schemas.microsoft.com/office/drawing/2014/chart" uri="{C3380CC4-5D6E-409C-BE32-E72D297353CC}">
              <c16:uniqueId val="{00000001-F21B-45BF-ADDC-4A6646FBB945}"/>
            </c:ext>
          </c:extLst>
        </c:ser>
        <c:ser>
          <c:idx val="2"/>
          <c:order val="2"/>
          <c:spPr>
            <a:noFill/>
            <a:ln>
              <a:noFill/>
            </a:ln>
            <a:effectLst/>
          </c:spPr>
          <c:invertIfNegative val="0"/>
          <c:cat>
            <c:strRef>
              <c:f>Processing!$G$1</c:f>
              <c:strCache>
                <c:ptCount val="1"/>
                <c:pt idx="0">
                  <c:v>Leasing</c:v>
                </c:pt>
              </c:strCache>
            </c:strRef>
          </c:cat>
          <c:val>
            <c:numRef>
              <c:f>Processing!$G$4</c:f>
              <c:numCache>
                <c:formatCode>0%</c:formatCode>
                <c:ptCount val="1"/>
                <c:pt idx="0">
                  <c:v>0.1271186440677966</c:v>
                </c:pt>
              </c:numCache>
            </c:numRef>
          </c:val>
          <c:extLst>
            <c:ext xmlns:c16="http://schemas.microsoft.com/office/drawing/2014/chart" uri="{C3380CC4-5D6E-409C-BE32-E72D297353CC}">
              <c16:uniqueId val="{00000002-F21B-45BF-ADDC-4A6646FBB945}"/>
            </c:ext>
          </c:extLst>
        </c:ser>
        <c:dLbls>
          <c:showLegendKey val="0"/>
          <c:showVal val="0"/>
          <c:showCatName val="0"/>
          <c:showSerName val="0"/>
          <c:showPercent val="0"/>
          <c:showBubbleSize val="0"/>
        </c:dLbls>
        <c:gapWidth val="0"/>
        <c:overlap val="100"/>
        <c:axId val="657966736"/>
        <c:axId val="657954736"/>
      </c:barChart>
      <c:catAx>
        <c:axId val="657966736"/>
        <c:scaling>
          <c:orientation val="minMax"/>
        </c:scaling>
        <c:delete val="1"/>
        <c:axPos val="b"/>
        <c:numFmt formatCode="General" sourceLinked="1"/>
        <c:majorTickMark val="out"/>
        <c:minorTickMark val="none"/>
        <c:tickLblPos val="nextTo"/>
        <c:crossAx val="657954736"/>
        <c:crosses val="autoZero"/>
        <c:auto val="1"/>
        <c:lblAlgn val="ctr"/>
        <c:lblOffset val="100"/>
        <c:noMultiLvlLbl val="0"/>
      </c:catAx>
      <c:valAx>
        <c:axId val="657954736"/>
        <c:scaling>
          <c:orientation val="minMax"/>
          <c:min val="0.2"/>
        </c:scaling>
        <c:delete val="1"/>
        <c:axPos val="l"/>
        <c:numFmt formatCode="0%" sourceLinked="1"/>
        <c:majorTickMark val="out"/>
        <c:minorTickMark val="none"/>
        <c:tickLblPos val="nextTo"/>
        <c:crossAx val="65796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val>
            <c:numRef>
              <c:f>Processing!$G$9</c:f>
              <c:numCache>
                <c:formatCode>0%</c:formatCode>
                <c:ptCount val="1"/>
                <c:pt idx="0">
                  <c:v>0.90625</c:v>
                </c:pt>
              </c:numCache>
            </c:numRef>
          </c:val>
          <c:extLst>
            <c:ext xmlns:c16="http://schemas.microsoft.com/office/drawing/2014/chart" uri="{C3380CC4-5D6E-409C-BE32-E72D297353CC}">
              <c16:uniqueId val="{00000000-C273-4E32-A493-82A020489DDE}"/>
            </c:ext>
          </c:extLst>
        </c:ser>
        <c:ser>
          <c:idx val="1"/>
          <c:order val="1"/>
          <c:spPr>
            <a:blipFill>
              <a:blip xmlns:r="http://schemas.openxmlformats.org/officeDocument/2006/relationships" r:embed="rId4"/>
              <a:stretch>
                <a:fillRect/>
              </a:stretch>
            </a:blipFill>
            <a:ln>
              <a:noFill/>
            </a:ln>
            <a:effectLst/>
          </c:spPr>
          <c:invertIfNegative val="0"/>
          <c:val>
            <c:numRef>
              <c:f>Processing!$G$10</c:f>
              <c:numCache>
                <c:formatCode>0%</c:formatCode>
                <c:ptCount val="1"/>
                <c:pt idx="0">
                  <c:v>0.1</c:v>
                </c:pt>
              </c:numCache>
            </c:numRef>
          </c:val>
          <c:extLst>
            <c:ext xmlns:c16="http://schemas.microsoft.com/office/drawing/2014/chart" uri="{C3380CC4-5D6E-409C-BE32-E72D297353CC}">
              <c16:uniqueId val="{00000001-C273-4E32-A493-82A020489DDE}"/>
            </c:ext>
          </c:extLst>
        </c:ser>
        <c:ser>
          <c:idx val="2"/>
          <c:order val="2"/>
          <c:spPr>
            <a:noFill/>
            <a:ln>
              <a:noFill/>
            </a:ln>
            <a:effectLst/>
          </c:spPr>
          <c:invertIfNegative val="0"/>
          <c:val>
            <c:numRef>
              <c:f>Processing!$G$11</c:f>
              <c:numCache>
                <c:formatCode>0%</c:formatCode>
                <c:ptCount val="1"/>
                <c:pt idx="0">
                  <c:v>9.375E-2</c:v>
                </c:pt>
              </c:numCache>
            </c:numRef>
          </c:val>
          <c:extLst>
            <c:ext xmlns:c16="http://schemas.microsoft.com/office/drawing/2014/chart" uri="{C3380CC4-5D6E-409C-BE32-E72D297353CC}">
              <c16:uniqueId val="{00000002-C273-4E32-A493-82A020489DDE}"/>
            </c:ext>
          </c:extLst>
        </c:ser>
        <c:dLbls>
          <c:showLegendKey val="0"/>
          <c:showVal val="0"/>
          <c:showCatName val="0"/>
          <c:showSerName val="0"/>
          <c:showPercent val="0"/>
          <c:showBubbleSize val="0"/>
        </c:dLbls>
        <c:gapWidth val="0"/>
        <c:overlap val="100"/>
        <c:axId val="541415248"/>
        <c:axId val="541401328"/>
      </c:barChart>
      <c:catAx>
        <c:axId val="541415248"/>
        <c:scaling>
          <c:orientation val="minMax"/>
        </c:scaling>
        <c:delete val="1"/>
        <c:axPos val="b"/>
        <c:majorTickMark val="out"/>
        <c:minorTickMark val="none"/>
        <c:tickLblPos val="nextTo"/>
        <c:crossAx val="541401328"/>
        <c:crosses val="autoZero"/>
        <c:auto val="1"/>
        <c:lblAlgn val="ctr"/>
        <c:lblOffset val="100"/>
        <c:noMultiLvlLbl val="0"/>
      </c:catAx>
      <c:valAx>
        <c:axId val="541401328"/>
        <c:scaling>
          <c:orientation val="minMax"/>
          <c:min val="0.2"/>
        </c:scaling>
        <c:delete val="1"/>
        <c:axPos val="l"/>
        <c:numFmt formatCode="0%" sourceLinked="1"/>
        <c:majorTickMark val="out"/>
        <c:minorTickMark val="none"/>
        <c:tickLblPos val="nextTo"/>
        <c:crossAx val="54141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val>
            <c:numRef>
              <c:f>Processing!$G$15</c:f>
              <c:numCache>
                <c:formatCode>0%</c:formatCode>
                <c:ptCount val="1"/>
                <c:pt idx="0">
                  <c:v>0.85849056603773588</c:v>
                </c:pt>
              </c:numCache>
            </c:numRef>
          </c:val>
          <c:extLst>
            <c:ext xmlns:c16="http://schemas.microsoft.com/office/drawing/2014/chart" uri="{C3380CC4-5D6E-409C-BE32-E72D297353CC}">
              <c16:uniqueId val="{00000000-69AF-4FBB-B990-4BE4E0CF8A7C}"/>
            </c:ext>
          </c:extLst>
        </c:ser>
        <c:ser>
          <c:idx val="1"/>
          <c:order val="1"/>
          <c:spPr>
            <a:blipFill>
              <a:blip xmlns:r="http://schemas.openxmlformats.org/officeDocument/2006/relationships" r:embed="rId4"/>
              <a:stretch>
                <a:fillRect/>
              </a:stretch>
            </a:blipFill>
            <a:ln>
              <a:noFill/>
            </a:ln>
            <a:effectLst/>
          </c:spPr>
          <c:invertIfNegative val="0"/>
          <c:val>
            <c:numRef>
              <c:f>Processing!$G$16</c:f>
              <c:numCache>
                <c:formatCode>0%</c:formatCode>
                <c:ptCount val="1"/>
                <c:pt idx="0">
                  <c:v>0.1</c:v>
                </c:pt>
              </c:numCache>
            </c:numRef>
          </c:val>
          <c:extLst>
            <c:ext xmlns:c16="http://schemas.microsoft.com/office/drawing/2014/chart" uri="{C3380CC4-5D6E-409C-BE32-E72D297353CC}">
              <c16:uniqueId val="{00000001-69AF-4FBB-B990-4BE4E0CF8A7C}"/>
            </c:ext>
          </c:extLst>
        </c:ser>
        <c:ser>
          <c:idx val="2"/>
          <c:order val="2"/>
          <c:spPr>
            <a:noFill/>
            <a:ln>
              <a:noFill/>
            </a:ln>
            <a:effectLst/>
          </c:spPr>
          <c:invertIfNegative val="0"/>
          <c:val>
            <c:numRef>
              <c:f>Processing!$G$17</c:f>
              <c:numCache>
                <c:formatCode>0%</c:formatCode>
                <c:ptCount val="1"/>
                <c:pt idx="0">
                  <c:v>0.14150943396226412</c:v>
                </c:pt>
              </c:numCache>
            </c:numRef>
          </c:val>
          <c:extLst>
            <c:ext xmlns:c16="http://schemas.microsoft.com/office/drawing/2014/chart" uri="{C3380CC4-5D6E-409C-BE32-E72D297353CC}">
              <c16:uniqueId val="{00000002-69AF-4FBB-B990-4BE4E0CF8A7C}"/>
            </c:ext>
          </c:extLst>
        </c:ser>
        <c:dLbls>
          <c:showLegendKey val="0"/>
          <c:showVal val="0"/>
          <c:showCatName val="0"/>
          <c:showSerName val="0"/>
          <c:showPercent val="0"/>
          <c:showBubbleSize val="0"/>
        </c:dLbls>
        <c:gapWidth val="0"/>
        <c:overlap val="100"/>
        <c:axId val="466519200"/>
        <c:axId val="466520160"/>
      </c:barChart>
      <c:catAx>
        <c:axId val="466519200"/>
        <c:scaling>
          <c:orientation val="minMax"/>
        </c:scaling>
        <c:delete val="1"/>
        <c:axPos val="b"/>
        <c:majorTickMark val="out"/>
        <c:minorTickMark val="none"/>
        <c:tickLblPos val="nextTo"/>
        <c:crossAx val="466520160"/>
        <c:crosses val="autoZero"/>
        <c:auto val="1"/>
        <c:lblAlgn val="ctr"/>
        <c:lblOffset val="100"/>
        <c:noMultiLvlLbl val="0"/>
      </c:catAx>
      <c:valAx>
        <c:axId val="466520160"/>
        <c:scaling>
          <c:orientation val="minMax"/>
          <c:min val="0.2"/>
        </c:scaling>
        <c:delete val="1"/>
        <c:axPos val="l"/>
        <c:numFmt formatCode="0%" sourceLinked="1"/>
        <c:majorTickMark val="out"/>
        <c:minorTickMark val="none"/>
        <c:tickLblPos val="nextTo"/>
        <c:crossAx val="4665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val>
            <c:numRef>
              <c:f>Processing!$G$21</c:f>
              <c:numCache>
                <c:formatCode>0%</c:formatCode>
                <c:ptCount val="1"/>
                <c:pt idx="0">
                  <c:v>0.89130434782608692</c:v>
                </c:pt>
              </c:numCache>
            </c:numRef>
          </c:val>
          <c:extLst>
            <c:ext xmlns:c16="http://schemas.microsoft.com/office/drawing/2014/chart" uri="{C3380CC4-5D6E-409C-BE32-E72D297353CC}">
              <c16:uniqueId val="{00000000-1DE3-4481-9542-F4DE92E7E5EF}"/>
            </c:ext>
          </c:extLst>
        </c:ser>
        <c:ser>
          <c:idx val="1"/>
          <c:order val="1"/>
          <c:spPr>
            <a:blipFill>
              <a:blip xmlns:r="http://schemas.openxmlformats.org/officeDocument/2006/relationships" r:embed="rId4"/>
              <a:stretch>
                <a:fillRect/>
              </a:stretch>
            </a:blipFill>
            <a:ln>
              <a:noFill/>
            </a:ln>
            <a:effectLst/>
          </c:spPr>
          <c:invertIfNegative val="0"/>
          <c:val>
            <c:numRef>
              <c:f>Processing!$G$22</c:f>
              <c:numCache>
                <c:formatCode>0%</c:formatCode>
                <c:ptCount val="1"/>
                <c:pt idx="0">
                  <c:v>0.1</c:v>
                </c:pt>
              </c:numCache>
            </c:numRef>
          </c:val>
          <c:extLst>
            <c:ext xmlns:c16="http://schemas.microsoft.com/office/drawing/2014/chart" uri="{C3380CC4-5D6E-409C-BE32-E72D297353CC}">
              <c16:uniqueId val="{00000001-1DE3-4481-9542-F4DE92E7E5EF}"/>
            </c:ext>
          </c:extLst>
        </c:ser>
        <c:ser>
          <c:idx val="2"/>
          <c:order val="2"/>
          <c:spPr>
            <a:noFill/>
            <a:ln>
              <a:noFill/>
            </a:ln>
            <a:effectLst/>
          </c:spPr>
          <c:invertIfNegative val="0"/>
          <c:val>
            <c:numRef>
              <c:f>Processing!$G$23</c:f>
              <c:numCache>
                <c:formatCode>0%</c:formatCode>
                <c:ptCount val="1"/>
                <c:pt idx="0">
                  <c:v>0.10869565217391308</c:v>
                </c:pt>
              </c:numCache>
            </c:numRef>
          </c:val>
          <c:extLst>
            <c:ext xmlns:c16="http://schemas.microsoft.com/office/drawing/2014/chart" uri="{C3380CC4-5D6E-409C-BE32-E72D297353CC}">
              <c16:uniqueId val="{00000002-1DE3-4481-9542-F4DE92E7E5EF}"/>
            </c:ext>
          </c:extLst>
        </c:ser>
        <c:dLbls>
          <c:showLegendKey val="0"/>
          <c:showVal val="0"/>
          <c:showCatName val="0"/>
          <c:showSerName val="0"/>
          <c:showPercent val="0"/>
          <c:showBubbleSize val="0"/>
        </c:dLbls>
        <c:gapWidth val="0"/>
        <c:overlap val="100"/>
        <c:axId val="541402288"/>
        <c:axId val="541412368"/>
      </c:barChart>
      <c:catAx>
        <c:axId val="541402288"/>
        <c:scaling>
          <c:orientation val="minMax"/>
        </c:scaling>
        <c:delete val="1"/>
        <c:axPos val="b"/>
        <c:majorTickMark val="out"/>
        <c:minorTickMark val="none"/>
        <c:tickLblPos val="nextTo"/>
        <c:crossAx val="541412368"/>
        <c:crosses val="autoZero"/>
        <c:auto val="1"/>
        <c:lblAlgn val="ctr"/>
        <c:lblOffset val="100"/>
        <c:noMultiLvlLbl val="0"/>
      </c:catAx>
      <c:valAx>
        <c:axId val="541412368"/>
        <c:scaling>
          <c:orientation val="minMax"/>
          <c:min val="0.2"/>
        </c:scaling>
        <c:delete val="1"/>
        <c:axPos val="l"/>
        <c:numFmt formatCode="0%" sourceLinked="1"/>
        <c:majorTickMark val="out"/>
        <c:minorTickMark val="none"/>
        <c:tickLblPos val="nextTo"/>
        <c:crossAx val="5414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tx1">
                  <a:lumMod val="75000"/>
                  <a:lumOff val="25000"/>
                </a:schemeClr>
              </a:solidFill>
            </a:ln>
          </c:spPr>
          <c:dPt>
            <c:idx val="0"/>
            <c:bubble3D val="0"/>
            <c:spPr>
              <a:gradFill>
                <a:gsLst>
                  <a:gs pos="0">
                    <a:srgbClr val="FF0000"/>
                  </a:gs>
                  <a:gs pos="100000">
                    <a:srgbClr val="C00000"/>
                  </a:gs>
                </a:gsLst>
                <a:lin ang="13200000" scaled="0"/>
              </a:gradFill>
              <a:ln w="19050">
                <a:solidFill>
                  <a:schemeClr val="tx1">
                    <a:lumMod val="75000"/>
                    <a:lumOff val="25000"/>
                  </a:schemeClr>
                </a:solidFill>
              </a:ln>
              <a:effectLst/>
            </c:spPr>
            <c:extLst>
              <c:ext xmlns:c16="http://schemas.microsoft.com/office/drawing/2014/chart" uri="{C3380CC4-5D6E-409C-BE32-E72D297353CC}">
                <c16:uniqueId val="{00000001-C470-45F0-8EAD-4CC2E79B287C}"/>
              </c:ext>
            </c:extLst>
          </c:dPt>
          <c:dPt>
            <c:idx val="1"/>
            <c:bubble3D val="0"/>
            <c:spPr>
              <a:solidFill>
                <a:srgbClr val="FCD9BC"/>
              </a:solidFill>
              <a:ln w="19050">
                <a:solidFill>
                  <a:schemeClr val="tx1">
                    <a:lumMod val="75000"/>
                    <a:lumOff val="25000"/>
                  </a:schemeClr>
                </a:solidFill>
              </a:ln>
              <a:effectLst/>
            </c:spPr>
            <c:extLst>
              <c:ext xmlns:c16="http://schemas.microsoft.com/office/drawing/2014/chart" uri="{C3380CC4-5D6E-409C-BE32-E72D297353CC}">
                <c16:uniqueId val="{00000003-C470-45F0-8EAD-4CC2E79B287C}"/>
              </c:ext>
            </c:extLst>
          </c:dPt>
          <c:dPt>
            <c:idx val="2"/>
            <c:bubble3D val="0"/>
            <c:spPr>
              <a:noFill/>
              <a:ln w="19050">
                <a:solidFill>
                  <a:schemeClr val="tx1">
                    <a:lumMod val="75000"/>
                    <a:lumOff val="25000"/>
                  </a:schemeClr>
                </a:solidFill>
              </a:ln>
              <a:effectLst/>
            </c:spPr>
            <c:extLst>
              <c:ext xmlns:c16="http://schemas.microsoft.com/office/drawing/2014/chart" uri="{C3380CC4-5D6E-409C-BE32-E72D297353CC}">
                <c16:uniqueId val="{00000005-C470-45F0-8EAD-4CC2E79B287C}"/>
              </c:ext>
            </c:extLst>
          </c:dPt>
          <c:val>
            <c:numRef>
              <c:f>Processing!$L$9:$N$9</c:f>
              <c:numCache>
                <c:formatCode>0%</c:formatCode>
                <c:ptCount val="3"/>
                <c:pt idx="0">
                  <c:v>7.0235987134545194E-2</c:v>
                </c:pt>
                <c:pt idx="1">
                  <c:v>1.3558179147973404</c:v>
                </c:pt>
                <c:pt idx="2">
                  <c:v>-0.42605390193188564</c:v>
                </c:pt>
              </c:numCache>
            </c:numRef>
          </c:val>
          <c:extLst>
            <c:ext xmlns:c16="http://schemas.microsoft.com/office/drawing/2014/chart" uri="{C3380CC4-5D6E-409C-BE32-E72D297353CC}">
              <c16:uniqueId val="{00000006-C470-45F0-8EAD-4CC2E79B287C}"/>
            </c:ext>
          </c:extLst>
        </c:ser>
        <c:ser>
          <c:idx val="1"/>
          <c:order val="1"/>
          <c:spPr>
            <a:ln>
              <a:solidFill>
                <a:schemeClr val="tx1">
                  <a:lumMod val="75000"/>
                  <a:lumOff val="25000"/>
                </a:schemeClr>
              </a:solidFill>
            </a:ln>
          </c:spPr>
          <c:dPt>
            <c:idx val="0"/>
            <c:bubble3D val="0"/>
            <c:spPr>
              <a:gradFill>
                <a:gsLst>
                  <a:gs pos="0">
                    <a:srgbClr val="35F9AA"/>
                  </a:gs>
                  <a:gs pos="100000">
                    <a:srgbClr val="94FCD2"/>
                  </a:gs>
                </a:gsLst>
                <a:lin ang="13200000" scaled="0"/>
              </a:gradFill>
              <a:ln w="19050">
                <a:solidFill>
                  <a:schemeClr val="tx1">
                    <a:lumMod val="75000"/>
                    <a:lumOff val="25000"/>
                  </a:schemeClr>
                </a:solidFill>
              </a:ln>
              <a:effectLst/>
            </c:spPr>
            <c:extLst>
              <c:ext xmlns:c16="http://schemas.microsoft.com/office/drawing/2014/chart" uri="{C3380CC4-5D6E-409C-BE32-E72D297353CC}">
                <c16:uniqueId val="{00000008-C470-45F0-8EAD-4CC2E79B287C}"/>
              </c:ext>
            </c:extLst>
          </c:dPt>
          <c:dPt>
            <c:idx val="1"/>
            <c:bubble3D val="0"/>
            <c:spPr>
              <a:solidFill>
                <a:srgbClr val="DAFEEF"/>
              </a:solidFill>
              <a:ln w="19050">
                <a:solidFill>
                  <a:schemeClr val="tx1">
                    <a:lumMod val="75000"/>
                    <a:lumOff val="25000"/>
                  </a:schemeClr>
                </a:solidFill>
              </a:ln>
              <a:effectLst/>
            </c:spPr>
            <c:extLst>
              <c:ext xmlns:c16="http://schemas.microsoft.com/office/drawing/2014/chart" uri="{C3380CC4-5D6E-409C-BE32-E72D297353CC}">
                <c16:uniqueId val="{0000000A-C470-45F0-8EAD-4CC2E79B287C}"/>
              </c:ext>
            </c:extLst>
          </c:dPt>
          <c:dPt>
            <c:idx val="2"/>
            <c:bubble3D val="0"/>
            <c:spPr>
              <a:noFill/>
              <a:ln w="19050">
                <a:solidFill>
                  <a:schemeClr val="tx1">
                    <a:lumMod val="75000"/>
                    <a:lumOff val="25000"/>
                  </a:schemeClr>
                </a:solidFill>
              </a:ln>
              <a:effectLst/>
            </c:spPr>
            <c:extLst>
              <c:ext xmlns:c16="http://schemas.microsoft.com/office/drawing/2014/chart" uri="{C3380CC4-5D6E-409C-BE32-E72D297353CC}">
                <c16:uniqueId val="{0000000C-C470-45F0-8EAD-4CC2E79B287C}"/>
              </c:ext>
            </c:extLst>
          </c:dPt>
          <c:val>
            <c:numRef>
              <c:f>Processing!$L$10:$N$10</c:f>
              <c:numCache>
                <c:formatCode>0%</c:formatCode>
                <c:ptCount val="3"/>
                <c:pt idx="0">
                  <c:v>3.4621011482688369E-4</c:v>
                </c:pt>
                <c:pt idx="1">
                  <c:v>0.17470144069976862</c:v>
                </c:pt>
                <c:pt idx="2">
                  <c:v>0.8249523491854045</c:v>
                </c:pt>
              </c:numCache>
            </c:numRef>
          </c:val>
          <c:extLst>
            <c:ext xmlns:c16="http://schemas.microsoft.com/office/drawing/2014/chart" uri="{C3380CC4-5D6E-409C-BE32-E72D297353CC}">
              <c16:uniqueId val="{0000000D-C470-45F0-8EAD-4CC2E79B28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tx1">
                  <a:lumMod val="75000"/>
                  <a:lumOff val="25000"/>
                </a:schemeClr>
              </a:solidFill>
            </a:ln>
          </c:spPr>
          <c:dPt>
            <c:idx val="0"/>
            <c:bubble3D val="0"/>
            <c:spPr>
              <a:gradFill>
                <a:gsLst>
                  <a:gs pos="0">
                    <a:srgbClr val="002060"/>
                  </a:gs>
                  <a:gs pos="100000">
                    <a:srgbClr val="00B0F0"/>
                  </a:gs>
                </a:gsLst>
                <a:lin ang="12000000" scaled="0"/>
              </a:gradFill>
              <a:ln w="19050">
                <a:solidFill>
                  <a:schemeClr val="tx1">
                    <a:lumMod val="75000"/>
                    <a:lumOff val="25000"/>
                  </a:schemeClr>
                </a:solidFill>
              </a:ln>
              <a:effectLst/>
            </c:spPr>
            <c:extLst>
              <c:ext xmlns:c16="http://schemas.microsoft.com/office/drawing/2014/chart" uri="{C3380CC4-5D6E-409C-BE32-E72D297353CC}">
                <c16:uniqueId val="{00000001-AA23-4E05-B9D5-2A4EB7518360}"/>
              </c:ext>
            </c:extLst>
          </c:dPt>
          <c:dPt>
            <c:idx val="1"/>
            <c:bubble3D val="0"/>
            <c:spPr>
              <a:noFill/>
              <a:ln w="19050">
                <a:solidFill>
                  <a:schemeClr val="tx1">
                    <a:lumMod val="75000"/>
                    <a:lumOff val="25000"/>
                  </a:schemeClr>
                </a:solidFill>
              </a:ln>
              <a:effectLst/>
            </c:spPr>
            <c:extLst>
              <c:ext xmlns:c16="http://schemas.microsoft.com/office/drawing/2014/chart" uri="{C3380CC4-5D6E-409C-BE32-E72D297353CC}">
                <c16:uniqueId val="{00000003-AA23-4E05-B9D5-2A4EB7518360}"/>
              </c:ext>
            </c:extLst>
          </c:dPt>
          <c:val>
            <c:numRef>
              <c:f>Processing!$P$10:$Q$10</c:f>
              <c:numCache>
                <c:formatCode>0%</c:formatCode>
                <c:ptCount val="2"/>
                <c:pt idx="0">
                  <c:v>0.39227046380169078</c:v>
                </c:pt>
                <c:pt idx="1">
                  <c:v>0.60772953619830927</c:v>
                </c:pt>
              </c:numCache>
            </c:numRef>
          </c:val>
          <c:extLst>
            <c:ext xmlns:c16="http://schemas.microsoft.com/office/drawing/2014/chart" uri="{C3380CC4-5D6E-409C-BE32-E72D297353CC}">
              <c16:uniqueId val="{00000004-AA23-4E05-B9D5-2A4EB751836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97000">
                    <a:srgbClr val="35F9AA"/>
                  </a:gs>
                  <a:gs pos="0">
                    <a:srgbClr val="94FCD2"/>
                  </a:gs>
                </a:gsLst>
                <a:lin ang="13200000" scaled="0"/>
              </a:gradFill>
              <a:ln w="19050">
                <a:noFill/>
              </a:ln>
              <a:effectLst/>
            </c:spPr>
            <c:extLst>
              <c:ext xmlns:c16="http://schemas.microsoft.com/office/drawing/2014/chart" uri="{C3380CC4-5D6E-409C-BE32-E72D297353CC}">
                <c16:uniqueId val="{00000001-C239-467A-817E-492836D5045F}"/>
              </c:ext>
            </c:extLst>
          </c:dPt>
          <c:dPt>
            <c:idx val="1"/>
            <c:bubble3D val="0"/>
            <c:spPr>
              <a:noFill/>
              <a:ln w="19050">
                <a:noFill/>
              </a:ln>
              <a:effectLst/>
            </c:spPr>
            <c:extLst>
              <c:ext xmlns:c16="http://schemas.microsoft.com/office/drawing/2014/chart" uri="{C3380CC4-5D6E-409C-BE32-E72D297353CC}">
                <c16:uniqueId val="{00000003-C239-467A-817E-492836D5045F}"/>
              </c:ext>
            </c:extLst>
          </c:dPt>
          <c:dPt>
            <c:idx val="2"/>
            <c:bubble3D val="0"/>
            <c:spPr>
              <a:gradFill>
                <a:gsLst>
                  <a:gs pos="0">
                    <a:srgbClr val="FF0000"/>
                  </a:gs>
                  <a:gs pos="100000">
                    <a:srgbClr val="C00000"/>
                  </a:gs>
                </a:gsLst>
                <a:lin ang="5400000" scaled="1"/>
              </a:gradFill>
              <a:ln w="19050">
                <a:noFill/>
              </a:ln>
              <a:effectLst/>
            </c:spPr>
            <c:extLst>
              <c:ext xmlns:c16="http://schemas.microsoft.com/office/drawing/2014/chart" uri="{C3380CC4-5D6E-409C-BE32-E72D297353CC}">
                <c16:uniqueId val="{00000005-C239-467A-817E-492836D5045F}"/>
              </c:ext>
            </c:extLst>
          </c:dPt>
          <c:val>
            <c:numRef>
              <c:f>Processing!$P$16:$R$16</c:f>
              <c:numCache>
                <c:formatCode>0%</c:formatCode>
                <c:ptCount val="3"/>
                <c:pt idx="0">
                  <c:v>1.4296299423089574E-2</c:v>
                </c:pt>
                <c:pt idx="1">
                  <c:v>0.98570370057691048</c:v>
                </c:pt>
                <c:pt idx="2">
                  <c:v>0</c:v>
                </c:pt>
              </c:numCache>
            </c:numRef>
          </c:val>
          <c:extLst>
            <c:ext xmlns:c16="http://schemas.microsoft.com/office/drawing/2014/chart" uri="{C3380CC4-5D6E-409C-BE32-E72D297353CC}">
              <c16:uniqueId val="{00000006-C239-467A-817E-492836D504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Processing!$J$3" max="10" page="10"/>
</file>

<file path=xl/ctrlProps/ctrlProp2.xml><?xml version="1.0" encoding="utf-8"?>
<formControlPr xmlns="http://schemas.microsoft.com/office/spreadsheetml/2009/9/main" objectType="Spin" dx="22" fmlaLink="Processing!$O$17" max="50" page="10" val="19"/>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599109</xdr:colOff>
      <xdr:row>37</xdr:row>
      <xdr:rowOff>178457</xdr:rowOff>
    </xdr:from>
    <xdr:to>
      <xdr:col>20</xdr:col>
      <xdr:colOff>599109</xdr:colOff>
      <xdr:row>51</xdr:row>
      <xdr:rowOff>83378</xdr:rowOff>
    </xdr:to>
    <xdr:sp macro="" textlink="">
      <xdr:nvSpPr>
        <xdr:cNvPr id="3" name="Rectangle: Rounded Corners 2">
          <a:extLst>
            <a:ext uri="{FF2B5EF4-FFF2-40B4-BE49-F238E27FC236}">
              <a16:creationId xmlns:a16="http://schemas.microsoft.com/office/drawing/2014/main" id="{8BB692B7-DEFD-8C08-F1AD-C2FDEB3EFEE8}"/>
            </a:ext>
          </a:extLst>
        </xdr:cNvPr>
        <xdr:cNvSpPr/>
      </xdr:nvSpPr>
      <xdr:spPr>
        <a:xfrm>
          <a:off x="5475909" y="7226957"/>
          <a:ext cx="7315200" cy="2571921"/>
        </a:xfrm>
        <a:prstGeom prst="roundRect">
          <a:avLst>
            <a:gd name="adj" fmla="val 3550"/>
          </a:avLst>
        </a:prstGeom>
        <a:solidFill>
          <a:schemeClr val="tx1">
            <a:lumMod val="85000"/>
            <a:lumOff val="1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447675</xdr:colOff>
      <xdr:row>17</xdr:row>
      <xdr:rowOff>104775</xdr:rowOff>
    </xdr:from>
    <xdr:to>
      <xdr:col>8</xdr:col>
      <xdr:colOff>447675</xdr:colOff>
      <xdr:row>37</xdr:row>
      <xdr:rowOff>135255</xdr:rowOff>
    </xdr:to>
    <xdr:sp macro="" textlink="">
      <xdr:nvSpPr>
        <xdr:cNvPr id="4" name="Rectangle: Rounded Corners 3">
          <a:extLst>
            <a:ext uri="{FF2B5EF4-FFF2-40B4-BE49-F238E27FC236}">
              <a16:creationId xmlns:a16="http://schemas.microsoft.com/office/drawing/2014/main" id="{9711BFF2-0889-CA47-1E8E-59B231001E79}"/>
            </a:ext>
          </a:extLst>
        </xdr:cNvPr>
        <xdr:cNvSpPr/>
      </xdr:nvSpPr>
      <xdr:spPr>
        <a:xfrm>
          <a:off x="1657910" y="3343275"/>
          <a:ext cx="3630706" cy="3840480"/>
        </a:xfrm>
        <a:prstGeom prst="roundRect">
          <a:avLst>
            <a:gd name="adj" fmla="val 2923"/>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586154</xdr:colOff>
      <xdr:row>17</xdr:row>
      <xdr:rowOff>78398</xdr:rowOff>
    </xdr:from>
    <xdr:to>
      <xdr:col>20</xdr:col>
      <xdr:colOff>586154</xdr:colOff>
      <xdr:row>37</xdr:row>
      <xdr:rowOff>108878</xdr:rowOff>
    </xdr:to>
    <xdr:sp macro="" textlink="">
      <xdr:nvSpPr>
        <xdr:cNvPr id="5" name="Rectangle: Rounded Corners 4">
          <a:extLst>
            <a:ext uri="{FF2B5EF4-FFF2-40B4-BE49-F238E27FC236}">
              <a16:creationId xmlns:a16="http://schemas.microsoft.com/office/drawing/2014/main" id="{4DD8A15F-B08D-5A58-2C39-4C3B9B182CCD}"/>
            </a:ext>
          </a:extLst>
        </xdr:cNvPr>
        <xdr:cNvSpPr/>
      </xdr:nvSpPr>
      <xdr:spPr>
        <a:xfrm>
          <a:off x="5462954" y="3316898"/>
          <a:ext cx="7315200" cy="3840480"/>
        </a:xfrm>
        <a:prstGeom prst="roundRect">
          <a:avLst>
            <a:gd name="adj" fmla="val 2861"/>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72185</xdr:colOff>
      <xdr:row>19</xdr:row>
      <xdr:rowOff>95250</xdr:rowOff>
    </xdr:from>
    <xdr:to>
      <xdr:col>20</xdr:col>
      <xdr:colOff>471473</xdr:colOff>
      <xdr:row>34</xdr:row>
      <xdr:rowOff>118110</xdr:rowOff>
    </xdr:to>
    <xdr:graphicFrame macro="">
      <xdr:nvGraphicFramePr>
        <xdr:cNvPr id="6" name="Chart 5">
          <a:extLst>
            <a:ext uri="{FF2B5EF4-FFF2-40B4-BE49-F238E27FC236}">
              <a16:creationId xmlns:a16="http://schemas.microsoft.com/office/drawing/2014/main" id="{17D3BAFD-5773-40AD-B4F7-5990F8052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149909</xdr:colOff>
      <xdr:row>35</xdr:row>
      <xdr:rowOff>0</xdr:rowOff>
    </xdr:from>
    <xdr:to>
      <xdr:col>20</xdr:col>
      <xdr:colOff>393749</xdr:colOff>
      <xdr:row>37</xdr:row>
      <xdr:rowOff>76200</xdr:rowOff>
    </xdr:to>
    <mc:AlternateContent xmlns:mc="http://schemas.openxmlformats.org/markup-compatibility/2006" xmlns:a14="http://schemas.microsoft.com/office/drawing/2010/main">
      <mc:Choice Requires="a14">
        <xdr:graphicFrame macro="">
          <xdr:nvGraphicFramePr>
            <xdr:cNvPr id="7" name="Banks">
              <a:extLst>
                <a:ext uri="{FF2B5EF4-FFF2-40B4-BE49-F238E27FC236}">
                  <a16:creationId xmlns:a16="http://schemas.microsoft.com/office/drawing/2014/main" id="{CA772AFF-B64F-4675-956D-11DE04046D2A}"/>
                </a:ext>
              </a:extLst>
            </xdr:cNvPr>
            <xdr:cNvGraphicFramePr/>
          </xdr:nvGraphicFramePr>
          <xdr:xfrm>
            <a:off x="0" y="0"/>
            <a:ext cx="0" cy="0"/>
          </xdr:xfrm>
          <a:graphic>
            <a:graphicData uri="http://schemas.microsoft.com/office/drawing/2010/slicer">
              <sle:slicer xmlns:sle="http://schemas.microsoft.com/office/drawing/2010/slicer" name="Banks"/>
            </a:graphicData>
          </a:graphic>
        </xdr:graphicFrame>
      </mc:Choice>
      <mc:Fallback xmlns="">
        <xdr:sp macro="" textlink="">
          <xdr:nvSpPr>
            <xdr:cNvPr id="0" name=""/>
            <xdr:cNvSpPr>
              <a:spLocks noTextEdit="1"/>
            </xdr:cNvSpPr>
          </xdr:nvSpPr>
          <xdr:spPr>
            <a:xfrm>
              <a:off x="5605136" y="6667500"/>
              <a:ext cx="691134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171450</xdr:colOff>
      <xdr:row>33</xdr:row>
      <xdr:rowOff>100011</xdr:rowOff>
    </xdr:from>
    <xdr:to>
      <xdr:col>12</xdr:col>
      <xdr:colOff>104775</xdr:colOff>
      <xdr:row>35</xdr:row>
      <xdr:rowOff>95250</xdr:rowOff>
    </xdr:to>
    <mc:AlternateContent xmlns:mc="http://schemas.openxmlformats.org/markup-compatibility/2006" xmlns:a14="http://schemas.microsoft.com/office/drawing/2010/main">
      <mc:Choice Requires="a14">
        <xdr:graphicFrame macro="">
          <xdr:nvGraphicFramePr>
            <xdr:cNvPr id="8" name="Buttons">
              <a:extLst>
                <a:ext uri="{FF2B5EF4-FFF2-40B4-BE49-F238E27FC236}">
                  <a16:creationId xmlns:a16="http://schemas.microsoft.com/office/drawing/2014/main" id="{69EB00A2-8661-4AC8-8DA8-797D4676FD98}"/>
                </a:ext>
              </a:extLst>
            </xdr:cNvPr>
            <xdr:cNvGraphicFramePr/>
          </xdr:nvGraphicFramePr>
          <xdr:xfrm>
            <a:off x="0" y="0"/>
            <a:ext cx="0" cy="0"/>
          </xdr:xfrm>
          <a:graphic>
            <a:graphicData uri="http://schemas.microsoft.com/office/drawing/2010/slicer">
              <sle:slicer xmlns:sle="http://schemas.microsoft.com/office/drawing/2010/slicer" name="Buttons"/>
            </a:graphicData>
          </a:graphic>
        </xdr:graphicFrame>
      </mc:Choice>
      <mc:Fallback xmlns="">
        <xdr:sp macro="" textlink="">
          <xdr:nvSpPr>
            <xdr:cNvPr id="0" name=""/>
            <xdr:cNvSpPr>
              <a:spLocks noTextEdit="1"/>
            </xdr:cNvSpPr>
          </xdr:nvSpPr>
          <xdr:spPr>
            <a:xfrm>
              <a:off x="5657850" y="6386511"/>
              <a:ext cx="1762125" cy="37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95250</xdr:colOff>
      <xdr:row>33</xdr:row>
      <xdr:rowOff>76200</xdr:rowOff>
    </xdr:from>
    <xdr:to>
      <xdr:col>15</xdr:col>
      <xdr:colOff>9525</xdr:colOff>
      <xdr:row>35</xdr:row>
      <xdr:rowOff>57150</xdr:rowOff>
    </xdr:to>
    <mc:AlternateContent xmlns:mc="http://schemas.openxmlformats.org/markup-compatibility/2006" xmlns:a14="http://schemas.microsoft.com/office/drawing/2010/main">
      <mc:Choice Requires="a14">
        <xdr:graphicFrame macro="">
          <xdr:nvGraphicFramePr>
            <xdr:cNvPr id="9" name="Buttons 1">
              <a:extLst>
                <a:ext uri="{FF2B5EF4-FFF2-40B4-BE49-F238E27FC236}">
                  <a16:creationId xmlns:a16="http://schemas.microsoft.com/office/drawing/2014/main" id="{BFE5D2AC-991B-44C9-940A-585903046907}"/>
                </a:ext>
              </a:extLst>
            </xdr:cNvPr>
            <xdr:cNvGraphicFramePr/>
          </xdr:nvGraphicFramePr>
          <xdr:xfrm>
            <a:off x="0" y="0"/>
            <a:ext cx="0" cy="0"/>
          </xdr:xfrm>
          <a:graphic>
            <a:graphicData uri="http://schemas.microsoft.com/office/drawing/2010/slicer">
              <sle:slicer xmlns:sle="http://schemas.microsoft.com/office/drawing/2010/slicer" name="Buttons 1"/>
            </a:graphicData>
          </a:graphic>
        </xdr:graphicFrame>
      </mc:Choice>
      <mc:Fallback xmlns="">
        <xdr:sp macro="" textlink="">
          <xdr:nvSpPr>
            <xdr:cNvPr id="0" name=""/>
            <xdr:cNvSpPr>
              <a:spLocks noTextEdit="1"/>
            </xdr:cNvSpPr>
          </xdr:nvSpPr>
          <xdr:spPr>
            <a:xfrm>
              <a:off x="7410450" y="6362700"/>
              <a:ext cx="1743075"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33</xdr:row>
      <xdr:rowOff>66675</xdr:rowOff>
    </xdr:from>
    <xdr:to>
      <xdr:col>17</xdr:col>
      <xdr:colOff>552450</xdr:colOff>
      <xdr:row>35</xdr:row>
      <xdr:rowOff>47625</xdr:rowOff>
    </xdr:to>
    <mc:AlternateContent xmlns:mc="http://schemas.openxmlformats.org/markup-compatibility/2006" xmlns:a14="http://schemas.microsoft.com/office/drawing/2010/main">
      <mc:Choice Requires="a14">
        <xdr:graphicFrame macro="">
          <xdr:nvGraphicFramePr>
            <xdr:cNvPr id="10" name="Buttons 2">
              <a:extLst>
                <a:ext uri="{FF2B5EF4-FFF2-40B4-BE49-F238E27FC236}">
                  <a16:creationId xmlns:a16="http://schemas.microsoft.com/office/drawing/2014/main" id="{DE7DCE49-65CF-4222-B675-8DD77ED0F4C9}"/>
                </a:ext>
              </a:extLst>
            </xdr:cNvPr>
            <xdr:cNvGraphicFramePr/>
          </xdr:nvGraphicFramePr>
          <xdr:xfrm>
            <a:off x="0" y="0"/>
            <a:ext cx="0" cy="0"/>
          </xdr:xfrm>
          <a:graphic>
            <a:graphicData uri="http://schemas.microsoft.com/office/drawing/2010/slicer">
              <sle:slicer xmlns:sle="http://schemas.microsoft.com/office/drawing/2010/slicer" name="Buttons 2"/>
            </a:graphicData>
          </a:graphic>
        </xdr:graphicFrame>
      </mc:Choice>
      <mc:Fallback xmlns="">
        <xdr:sp macro="" textlink="">
          <xdr:nvSpPr>
            <xdr:cNvPr id="0" name=""/>
            <xdr:cNvSpPr>
              <a:spLocks noTextEdit="1"/>
            </xdr:cNvSpPr>
          </xdr:nvSpPr>
          <xdr:spPr>
            <a:xfrm>
              <a:off x="9066934" y="6353175"/>
              <a:ext cx="1789834"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409575</xdr:colOff>
      <xdr:row>33</xdr:row>
      <xdr:rowOff>66676</xdr:rowOff>
    </xdr:from>
    <xdr:to>
      <xdr:col>20</xdr:col>
      <xdr:colOff>381000</xdr:colOff>
      <xdr:row>35</xdr:row>
      <xdr:rowOff>47626</xdr:rowOff>
    </xdr:to>
    <mc:AlternateContent xmlns:mc="http://schemas.openxmlformats.org/markup-compatibility/2006" xmlns:a14="http://schemas.microsoft.com/office/drawing/2010/main">
      <mc:Choice Requires="a14">
        <xdr:graphicFrame macro="">
          <xdr:nvGraphicFramePr>
            <xdr:cNvPr id="11" name="Buttons 3">
              <a:extLst>
                <a:ext uri="{FF2B5EF4-FFF2-40B4-BE49-F238E27FC236}">
                  <a16:creationId xmlns:a16="http://schemas.microsoft.com/office/drawing/2014/main" id="{03D31C03-A060-4CC1-8C52-6C63031AFC5A}"/>
                </a:ext>
              </a:extLst>
            </xdr:cNvPr>
            <xdr:cNvGraphicFramePr/>
          </xdr:nvGraphicFramePr>
          <xdr:xfrm>
            <a:off x="0" y="0"/>
            <a:ext cx="0" cy="0"/>
          </xdr:xfrm>
          <a:graphic>
            <a:graphicData uri="http://schemas.microsoft.com/office/drawing/2010/slicer">
              <sle:slicer xmlns:sle="http://schemas.microsoft.com/office/drawing/2010/slicer" name="Buttons 3"/>
            </a:graphicData>
          </a:graphic>
        </xdr:graphicFrame>
      </mc:Choice>
      <mc:Fallback xmlns="">
        <xdr:sp macro="" textlink="">
          <xdr:nvSpPr>
            <xdr:cNvPr id="0" name=""/>
            <xdr:cNvSpPr>
              <a:spLocks noTextEdit="1"/>
            </xdr:cNvSpPr>
          </xdr:nvSpPr>
          <xdr:spPr>
            <a:xfrm>
              <a:off x="10772775" y="6353176"/>
              <a:ext cx="1800225" cy="36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39479</xdr:colOff>
      <xdr:row>19</xdr:row>
      <xdr:rowOff>19049</xdr:rowOff>
    </xdr:from>
    <xdr:to>
      <xdr:col>8</xdr:col>
      <xdr:colOff>175726</xdr:colOff>
      <xdr:row>36</xdr:row>
      <xdr:rowOff>27608</xdr:rowOff>
    </xdr:to>
    <xdr:graphicFrame macro="">
      <xdr:nvGraphicFramePr>
        <xdr:cNvPr id="18" name="Chart 17">
          <a:extLst>
            <a:ext uri="{FF2B5EF4-FFF2-40B4-BE49-F238E27FC236}">
              <a16:creationId xmlns:a16="http://schemas.microsoft.com/office/drawing/2014/main" id="{EB648B18-CFFE-4477-BE0F-20D29AE7E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408694</xdr:colOff>
      <xdr:row>24</xdr:row>
      <xdr:rowOff>142461</xdr:rowOff>
    </xdr:from>
    <xdr:to>
      <xdr:col>5</xdr:col>
      <xdr:colOff>202035</xdr:colOff>
      <xdr:row>35</xdr:row>
      <xdr:rowOff>76200</xdr:rowOff>
    </xdr:to>
    <xdr:sp macro="" textlink="">
      <xdr:nvSpPr>
        <xdr:cNvPr id="26" name="Rectangle 12">
          <a:extLst>
            <a:ext uri="{FF2B5EF4-FFF2-40B4-BE49-F238E27FC236}">
              <a16:creationId xmlns:a16="http://schemas.microsoft.com/office/drawing/2014/main" id="{CFF94086-6F47-DA4A-4C37-85CE748B2D4F}"/>
            </a:ext>
          </a:extLst>
        </xdr:cNvPr>
        <xdr:cNvSpPr/>
      </xdr:nvSpPr>
      <xdr:spPr>
        <a:xfrm rot="10800000">
          <a:off x="2224047" y="4714461"/>
          <a:ext cx="1003576" cy="2029239"/>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398932</xdr:colOff>
      <xdr:row>23</xdr:row>
      <xdr:rowOff>174263</xdr:rowOff>
    </xdr:from>
    <xdr:to>
      <xdr:col>5</xdr:col>
      <xdr:colOff>173797</xdr:colOff>
      <xdr:row>25</xdr:row>
      <xdr:rowOff>27360</xdr:rowOff>
    </xdr:to>
    <xdr:sp macro="" textlink="">
      <xdr:nvSpPr>
        <xdr:cNvPr id="27" name="Oval 26">
          <a:extLst>
            <a:ext uri="{FF2B5EF4-FFF2-40B4-BE49-F238E27FC236}">
              <a16:creationId xmlns:a16="http://schemas.microsoft.com/office/drawing/2014/main" id="{EDD79486-8047-B87D-71D3-C2B914041890}"/>
            </a:ext>
          </a:extLst>
        </xdr:cNvPr>
        <xdr:cNvSpPr/>
      </xdr:nvSpPr>
      <xdr:spPr>
        <a:xfrm>
          <a:off x="2214285" y="4555763"/>
          <a:ext cx="985100" cy="234097"/>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139284</xdr:colOff>
      <xdr:row>30</xdr:row>
      <xdr:rowOff>105352</xdr:rowOff>
    </xdr:from>
    <xdr:to>
      <xdr:col>5</xdr:col>
      <xdr:colOff>360871</xdr:colOff>
      <xdr:row>32</xdr:row>
      <xdr:rowOff>2754</xdr:rowOff>
    </xdr:to>
    <xdr:sp macro="" textlink="">
      <xdr:nvSpPr>
        <xdr:cNvPr id="32" name="Arc 31">
          <a:extLst>
            <a:ext uri="{FF2B5EF4-FFF2-40B4-BE49-F238E27FC236}">
              <a16:creationId xmlns:a16="http://schemas.microsoft.com/office/drawing/2014/main" id="{961F4628-C3A5-97D1-5E88-6190486B172E}"/>
            </a:ext>
          </a:extLst>
        </xdr:cNvPr>
        <xdr:cNvSpPr/>
      </xdr:nvSpPr>
      <xdr:spPr>
        <a:xfrm>
          <a:off x="1954637" y="5820352"/>
          <a:ext cx="1431822" cy="278402"/>
        </a:xfrm>
        <a:prstGeom prst="arc">
          <a:avLst>
            <a:gd name="adj1" fmla="val 505233"/>
            <a:gd name="adj2" fmla="val 10088105"/>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159176</xdr:colOff>
      <xdr:row>26</xdr:row>
      <xdr:rowOff>189304</xdr:rowOff>
    </xdr:from>
    <xdr:to>
      <xdr:col>5</xdr:col>
      <xdr:colOff>380764</xdr:colOff>
      <xdr:row>28</xdr:row>
      <xdr:rowOff>86706</xdr:rowOff>
    </xdr:to>
    <xdr:sp macro="" textlink="">
      <xdr:nvSpPr>
        <xdr:cNvPr id="33" name="Arc 32">
          <a:extLst>
            <a:ext uri="{FF2B5EF4-FFF2-40B4-BE49-F238E27FC236}">
              <a16:creationId xmlns:a16="http://schemas.microsoft.com/office/drawing/2014/main" id="{5BA4E08E-691C-AC18-4021-D7ACFD67951D}"/>
            </a:ext>
          </a:extLst>
        </xdr:cNvPr>
        <xdr:cNvSpPr/>
      </xdr:nvSpPr>
      <xdr:spPr>
        <a:xfrm>
          <a:off x="1974529" y="5142304"/>
          <a:ext cx="1431823" cy="278402"/>
        </a:xfrm>
        <a:prstGeom prst="arc">
          <a:avLst>
            <a:gd name="adj1" fmla="val 567262"/>
            <a:gd name="adj2" fmla="val 10139305"/>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37219</xdr:colOff>
      <xdr:row>24</xdr:row>
      <xdr:rowOff>130371</xdr:rowOff>
    </xdr:from>
    <xdr:to>
      <xdr:col>7</xdr:col>
      <xdr:colOff>440160</xdr:colOff>
      <xdr:row>34</xdr:row>
      <xdr:rowOff>187718</xdr:rowOff>
    </xdr:to>
    <xdr:sp macro="" textlink="">
      <xdr:nvSpPr>
        <xdr:cNvPr id="1027" name="Rectangle 12">
          <a:extLst>
            <a:ext uri="{FF2B5EF4-FFF2-40B4-BE49-F238E27FC236}">
              <a16:creationId xmlns:a16="http://schemas.microsoft.com/office/drawing/2014/main" id="{63F191A5-6435-7EA3-B3F9-CFF81F6023A9}"/>
            </a:ext>
          </a:extLst>
        </xdr:cNvPr>
        <xdr:cNvSpPr/>
      </xdr:nvSpPr>
      <xdr:spPr>
        <a:xfrm rot="10800000">
          <a:off x="3674037" y="4702371"/>
          <a:ext cx="1009078" cy="1962347"/>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27457</xdr:colOff>
      <xdr:row>23</xdr:row>
      <xdr:rowOff>162174</xdr:rowOff>
    </xdr:from>
    <xdr:to>
      <xdr:col>7</xdr:col>
      <xdr:colOff>411922</xdr:colOff>
      <xdr:row>25</xdr:row>
      <xdr:rowOff>15271</xdr:rowOff>
    </xdr:to>
    <xdr:sp macro="" textlink="">
      <xdr:nvSpPr>
        <xdr:cNvPr id="1028" name="Oval 1027">
          <a:extLst>
            <a:ext uri="{FF2B5EF4-FFF2-40B4-BE49-F238E27FC236}">
              <a16:creationId xmlns:a16="http://schemas.microsoft.com/office/drawing/2014/main" id="{7BECF95B-2E26-597A-082C-4DFDA1BAF5E2}"/>
            </a:ext>
          </a:extLst>
        </xdr:cNvPr>
        <xdr:cNvSpPr/>
      </xdr:nvSpPr>
      <xdr:spPr>
        <a:xfrm>
          <a:off x="3664275" y="4543674"/>
          <a:ext cx="990602" cy="234097"/>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405982</xdr:colOff>
      <xdr:row>34</xdr:row>
      <xdr:rowOff>14891</xdr:rowOff>
    </xdr:from>
    <xdr:to>
      <xdr:col>8</xdr:col>
      <xdr:colOff>17970</xdr:colOff>
      <xdr:row>35</xdr:row>
      <xdr:rowOff>102793</xdr:rowOff>
    </xdr:to>
    <xdr:sp macro="" textlink="">
      <xdr:nvSpPr>
        <xdr:cNvPr id="1029" name="Arc 1028">
          <a:extLst>
            <a:ext uri="{FF2B5EF4-FFF2-40B4-BE49-F238E27FC236}">
              <a16:creationId xmlns:a16="http://schemas.microsoft.com/office/drawing/2014/main" id="{1E4586CB-36AA-D376-ABCA-225EB76F450E}"/>
            </a:ext>
          </a:extLst>
        </xdr:cNvPr>
        <xdr:cNvSpPr/>
      </xdr:nvSpPr>
      <xdr:spPr>
        <a:xfrm>
          <a:off x="3453982" y="6491891"/>
          <a:ext cx="1440788" cy="278402"/>
        </a:xfrm>
        <a:prstGeom prst="arc">
          <a:avLst>
            <a:gd name="adj1" fmla="val 582830"/>
            <a:gd name="adj2" fmla="val 10206275"/>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377408</xdr:colOff>
      <xdr:row>30</xdr:row>
      <xdr:rowOff>93267</xdr:rowOff>
    </xdr:from>
    <xdr:to>
      <xdr:col>7</xdr:col>
      <xdr:colOff>598995</xdr:colOff>
      <xdr:row>31</xdr:row>
      <xdr:rowOff>181169</xdr:rowOff>
    </xdr:to>
    <xdr:sp macro="" textlink="">
      <xdr:nvSpPr>
        <xdr:cNvPr id="1030" name="Arc 1029">
          <a:extLst>
            <a:ext uri="{FF2B5EF4-FFF2-40B4-BE49-F238E27FC236}">
              <a16:creationId xmlns:a16="http://schemas.microsoft.com/office/drawing/2014/main" id="{33CAD8B9-05A8-5DAA-0C4B-085324DF3D23}"/>
            </a:ext>
          </a:extLst>
        </xdr:cNvPr>
        <xdr:cNvSpPr/>
      </xdr:nvSpPr>
      <xdr:spPr>
        <a:xfrm>
          <a:off x="3425408" y="5808267"/>
          <a:ext cx="1440787" cy="278402"/>
        </a:xfrm>
        <a:prstGeom prst="arc">
          <a:avLst>
            <a:gd name="adj1" fmla="val 539134"/>
            <a:gd name="adj2" fmla="val 10084566"/>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397300</xdr:colOff>
      <xdr:row>26</xdr:row>
      <xdr:rowOff>177217</xdr:rowOff>
    </xdr:from>
    <xdr:to>
      <xdr:col>8</xdr:col>
      <xdr:colOff>9288</xdr:colOff>
      <xdr:row>28</xdr:row>
      <xdr:rowOff>74619</xdr:rowOff>
    </xdr:to>
    <xdr:sp macro="" textlink="">
      <xdr:nvSpPr>
        <xdr:cNvPr id="1031" name="Arc 1030">
          <a:extLst>
            <a:ext uri="{FF2B5EF4-FFF2-40B4-BE49-F238E27FC236}">
              <a16:creationId xmlns:a16="http://schemas.microsoft.com/office/drawing/2014/main" id="{4795AF67-747B-BAB5-38C5-61A0FF07442E}"/>
            </a:ext>
          </a:extLst>
        </xdr:cNvPr>
        <xdr:cNvSpPr/>
      </xdr:nvSpPr>
      <xdr:spPr>
        <a:xfrm>
          <a:off x="3445300" y="5130217"/>
          <a:ext cx="1440788" cy="278402"/>
        </a:xfrm>
        <a:prstGeom prst="arc">
          <a:avLst>
            <a:gd name="adj1" fmla="val 608195"/>
            <a:gd name="adj2" fmla="val 10113788"/>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177382</xdr:colOff>
      <xdr:row>34</xdr:row>
      <xdr:rowOff>14891</xdr:rowOff>
    </xdr:from>
    <xdr:to>
      <xdr:col>5</xdr:col>
      <xdr:colOff>398970</xdr:colOff>
      <xdr:row>35</xdr:row>
      <xdr:rowOff>102793</xdr:rowOff>
    </xdr:to>
    <xdr:sp macro="" textlink="">
      <xdr:nvSpPr>
        <xdr:cNvPr id="12" name="Arc 11">
          <a:extLst>
            <a:ext uri="{FF2B5EF4-FFF2-40B4-BE49-F238E27FC236}">
              <a16:creationId xmlns:a16="http://schemas.microsoft.com/office/drawing/2014/main" id="{09BCBF89-1719-BB28-C2B6-8E970EC90967}"/>
            </a:ext>
          </a:extLst>
        </xdr:cNvPr>
        <xdr:cNvSpPr/>
      </xdr:nvSpPr>
      <xdr:spPr>
        <a:xfrm>
          <a:off x="1992735" y="6491891"/>
          <a:ext cx="1431823" cy="278402"/>
        </a:xfrm>
        <a:prstGeom prst="arc">
          <a:avLst>
            <a:gd name="adj1" fmla="val 570340"/>
            <a:gd name="adj2" fmla="val 10306894"/>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xdr:from>
          <xdr:col>5</xdr:col>
          <xdr:colOff>314325</xdr:colOff>
          <xdr:row>29</xdr:row>
          <xdr:rowOff>76200</xdr:rowOff>
        </xdr:from>
        <xdr:to>
          <xdr:col>5</xdr:col>
          <xdr:colOff>495300</xdr:colOff>
          <xdr:row>30</xdr:row>
          <xdr:rowOff>161925</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xdr:col>
      <xdr:colOff>542925</xdr:colOff>
      <xdr:row>17</xdr:row>
      <xdr:rowOff>95250</xdr:rowOff>
    </xdr:from>
    <xdr:to>
      <xdr:col>6</xdr:col>
      <xdr:colOff>257175</xdr:colOff>
      <xdr:row>19</xdr:row>
      <xdr:rowOff>133350</xdr:rowOff>
    </xdr:to>
    <xdr:sp macro="" textlink="Processing!J1">
      <xdr:nvSpPr>
        <xdr:cNvPr id="15" name="TextBox 14">
          <a:extLst>
            <a:ext uri="{FF2B5EF4-FFF2-40B4-BE49-F238E27FC236}">
              <a16:creationId xmlns:a16="http://schemas.microsoft.com/office/drawing/2014/main" id="{78230888-2C07-A31A-95B9-340F02AABF2D}"/>
            </a:ext>
          </a:extLst>
        </xdr:cNvPr>
        <xdr:cNvSpPr txBox="1"/>
      </xdr:nvSpPr>
      <xdr:spPr>
        <a:xfrm>
          <a:off x="1755198" y="3333750"/>
          <a:ext cx="213879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3856E5-9607-4191-BC58-86FB67D95E17}" type="TxLink">
            <a:rPr lang="en-US" sz="1600" b="1" i="0" u="none" strike="noStrike">
              <a:solidFill>
                <a:schemeClr val="bg1"/>
              </a:solidFill>
              <a:latin typeface="Calibri"/>
              <a:cs typeface="Calibri"/>
            </a:rPr>
            <a:pPr/>
            <a:t>Leverage Management</a:t>
          </a:fld>
          <a:endParaRPr lang="en-US" sz="1600" b="1">
            <a:solidFill>
              <a:schemeClr val="bg1"/>
            </a:solidFill>
          </a:endParaRPr>
        </a:p>
      </xdr:txBody>
    </xdr:sp>
    <xdr:clientData/>
  </xdr:twoCellAnchor>
  <xdr:twoCellAnchor>
    <xdr:from>
      <xdr:col>9</xdr:col>
      <xdr:colOff>342900</xdr:colOff>
      <xdr:row>18</xdr:row>
      <xdr:rowOff>85725</xdr:rowOff>
    </xdr:from>
    <xdr:to>
      <xdr:col>12</xdr:col>
      <xdr:colOff>466725</xdr:colOff>
      <xdr:row>20</xdr:row>
      <xdr:rowOff>123825</xdr:rowOff>
    </xdr:to>
    <xdr:sp macro="" textlink="Processing!A1">
      <xdr:nvSpPr>
        <xdr:cNvPr id="17" name="TextBox 16">
          <a:extLst>
            <a:ext uri="{FF2B5EF4-FFF2-40B4-BE49-F238E27FC236}">
              <a16:creationId xmlns:a16="http://schemas.microsoft.com/office/drawing/2014/main" id="{A29EBCCF-89CA-7F62-F1DB-4DC484E1395D}"/>
            </a:ext>
          </a:extLst>
        </xdr:cNvPr>
        <xdr:cNvSpPr txBox="1"/>
      </xdr:nvSpPr>
      <xdr:spPr>
        <a:xfrm>
          <a:off x="5829300" y="3514725"/>
          <a:ext cx="19526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B42459-D95A-4C60-B499-0ECB906520CD}" type="TxLink">
            <a:rPr lang="en-US" sz="1600" b="1" i="0" u="none" strike="noStrike">
              <a:solidFill>
                <a:schemeClr val="bg1"/>
              </a:solidFill>
              <a:latin typeface="Calibri"/>
              <a:cs typeface="Calibri"/>
            </a:rPr>
            <a:pPr/>
            <a:t>Choice of Banks 4x4</a:t>
          </a:fld>
          <a:endParaRPr lang="en-US" sz="1600" b="1">
            <a:solidFill>
              <a:schemeClr val="bg1"/>
            </a:solidFill>
          </a:endParaRPr>
        </a:p>
      </xdr:txBody>
    </xdr:sp>
    <xdr:clientData/>
  </xdr:twoCellAnchor>
  <xdr:twoCellAnchor>
    <xdr:from>
      <xdr:col>2</xdr:col>
      <xdr:colOff>342900</xdr:colOff>
      <xdr:row>19</xdr:row>
      <xdr:rowOff>19050</xdr:rowOff>
    </xdr:from>
    <xdr:to>
      <xdr:col>5</xdr:col>
      <xdr:colOff>514350</xdr:colOff>
      <xdr:row>20</xdr:row>
      <xdr:rowOff>171450</xdr:rowOff>
    </xdr:to>
    <xdr:sp macro="" textlink="Processing!K1">
      <xdr:nvSpPr>
        <xdr:cNvPr id="21" name="TextBox 20">
          <a:extLst>
            <a:ext uri="{FF2B5EF4-FFF2-40B4-BE49-F238E27FC236}">
              <a16:creationId xmlns:a16="http://schemas.microsoft.com/office/drawing/2014/main" id="{6243DE89-B99F-8BF2-EF65-1F8B22F543F4}"/>
            </a:ext>
          </a:extLst>
        </xdr:cNvPr>
        <xdr:cNvSpPr txBox="1"/>
      </xdr:nvSpPr>
      <xdr:spPr>
        <a:xfrm>
          <a:off x="1555173" y="3638550"/>
          <a:ext cx="198985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99F5658-173F-4E57-A3C8-8F657EA27474}" type="TxLink">
            <a:rPr lang="en-US" sz="1400" b="1" i="0" u="none" strike="noStrike">
              <a:solidFill>
                <a:srgbClr val="FFFFFF"/>
              </a:solidFill>
              <a:latin typeface="Calibri"/>
              <a:cs typeface="Calibri"/>
            </a:rPr>
            <a:pPr algn="ctr"/>
            <a:t>Credit Capacity</a:t>
          </a:fld>
          <a:endParaRPr lang="en-US" sz="2000">
            <a:solidFill>
              <a:schemeClr val="bg1"/>
            </a:solidFill>
          </a:endParaRPr>
        </a:p>
      </xdr:txBody>
    </xdr:sp>
    <xdr:clientData/>
  </xdr:twoCellAnchor>
  <xdr:twoCellAnchor>
    <xdr:from>
      <xdr:col>5</xdr:col>
      <xdr:colOff>47625</xdr:colOff>
      <xdr:row>19</xdr:row>
      <xdr:rowOff>28575</xdr:rowOff>
    </xdr:from>
    <xdr:to>
      <xdr:col>8</xdr:col>
      <xdr:colOff>219075</xdr:colOff>
      <xdr:row>20</xdr:row>
      <xdr:rowOff>180975</xdr:rowOff>
    </xdr:to>
    <xdr:sp macro="" textlink="Processing!L1">
      <xdr:nvSpPr>
        <xdr:cNvPr id="22" name="TextBox 21">
          <a:extLst>
            <a:ext uri="{FF2B5EF4-FFF2-40B4-BE49-F238E27FC236}">
              <a16:creationId xmlns:a16="http://schemas.microsoft.com/office/drawing/2014/main" id="{F8FF9F4F-7D4E-CC75-0767-995E0F3DC158}"/>
            </a:ext>
          </a:extLst>
        </xdr:cNvPr>
        <xdr:cNvSpPr txBox="1"/>
      </xdr:nvSpPr>
      <xdr:spPr>
        <a:xfrm>
          <a:off x="3078307" y="3648075"/>
          <a:ext cx="198985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1366CA-2891-479B-9AB1-9C7A4A3AC8A3}" type="TxLink">
            <a:rPr lang="en-US" sz="1400" b="1" i="0" u="none" strike="noStrike">
              <a:solidFill>
                <a:schemeClr val="bg1"/>
              </a:solidFill>
              <a:latin typeface="Calibri"/>
              <a:cs typeface="Calibri"/>
            </a:rPr>
            <a:pPr algn="ctr"/>
            <a:t>Use loan Capital</a:t>
          </a:fld>
          <a:endParaRPr lang="en-US" sz="2800" b="1">
            <a:solidFill>
              <a:schemeClr val="bg1"/>
            </a:solidFill>
          </a:endParaRPr>
        </a:p>
      </xdr:txBody>
    </xdr:sp>
    <xdr:clientData/>
  </xdr:twoCellAnchor>
  <xdr:twoCellAnchor>
    <xdr:from>
      <xdr:col>2</xdr:col>
      <xdr:colOff>342900</xdr:colOff>
      <xdr:row>20</xdr:row>
      <xdr:rowOff>180975</xdr:rowOff>
    </xdr:from>
    <xdr:to>
      <xdr:col>5</xdr:col>
      <xdr:colOff>514350</xdr:colOff>
      <xdr:row>22</xdr:row>
      <xdr:rowOff>142875</xdr:rowOff>
    </xdr:to>
    <xdr:sp macro="" textlink="Processing!K5">
      <xdr:nvSpPr>
        <xdr:cNvPr id="23" name="TextBox 22">
          <a:extLst>
            <a:ext uri="{FF2B5EF4-FFF2-40B4-BE49-F238E27FC236}">
              <a16:creationId xmlns:a16="http://schemas.microsoft.com/office/drawing/2014/main" id="{29BC7BC4-46BA-4E40-51D8-A3C0BB7565B3}"/>
            </a:ext>
          </a:extLst>
        </xdr:cNvPr>
        <xdr:cNvSpPr txBox="1"/>
      </xdr:nvSpPr>
      <xdr:spPr>
        <a:xfrm>
          <a:off x="1555173" y="3990975"/>
          <a:ext cx="198985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6611C4-CDC8-4C90-B654-944ED55BEAA8}" type="TxLink">
            <a:rPr lang="en-US" sz="1400" b="1" i="0" u="none" strike="noStrike">
              <a:solidFill>
                <a:schemeClr val="bg1"/>
              </a:solidFill>
              <a:latin typeface="Calibri"/>
              <a:cs typeface="Calibri"/>
            </a:rPr>
            <a:pPr algn="ctr"/>
            <a:t> ₦ 1,883,001,623 </a:t>
          </a:fld>
          <a:endParaRPr lang="en-US" sz="2800" b="1">
            <a:solidFill>
              <a:schemeClr val="bg1"/>
            </a:solidFill>
          </a:endParaRPr>
        </a:p>
      </xdr:txBody>
    </xdr:sp>
    <xdr:clientData/>
  </xdr:twoCellAnchor>
  <xdr:twoCellAnchor>
    <xdr:from>
      <xdr:col>5</xdr:col>
      <xdr:colOff>47625</xdr:colOff>
      <xdr:row>21</xdr:row>
      <xdr:rowOff>0</xdr:rowOff>
    </xdr:from>
    <xdr:to>
      <xdr:col>8</xdr:col>
      <xdr:colOff>219075</xdr:colOff>
      <xdr:row>22</xdr:row>
      <xdr:rowOff>152400</xdr:rowOff>
    </xdr:to>
    <xdr:sp macro="" textlink="Processing!L5">
      <xdr:nvSpPr>
        <xdr:cNvPr id="24" name="TextBox 23">
          <a:extLst>
            <a:ext uri="{FF2B5EF4-FFF2-40B4-BE49-F238E27FC236}">
              <a16:creationId xmlns:a16="http://schemas.microsoft.com/office/drawing/2014/main" id="{C008D784-983A-7A8B-174F-8D2E2A82AE9A}"/>
            </a:ext>
          </a:extLst>
        </xdr:cNvPr>
        <xdr:cNvSpPr txBox="1"/>
      </xdr:nvSpPr>
      <xdr:spPr>
        <a:xfrm>
          <a:off x="3078307" y="4000500"/>
          <a:ext cx="1989859"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D03AFC-2C12-4C2E-A6DD-2C631F743893}" type="TxLink">
            <a:rPr lang="en-US" sz="1400" b="1" i="0" u="none" strike="noStrike">
              <a:solidFill>
                <a:schemeClr val="bg1"/>
              </a:solidFill>
              <a:latin typeface="Calibri"/>
              <a:cs typeface="Calibri"/>
            </a:rPr>
            <a:pPr algn="ctr"/>
            <a:t> ₦ 146,319,823 </a:t>
          </a:fld>
          <a:endParaRPr lang="en-US" sz="3600" b="1">
            <a:solidFill>
              <a:schemeClr val="bg1"/>
            </a:solidFill>
          </a:endParaRPr>
        </a:p>
      </xdr:txBody>
    </xdr:sp>
    <xdr:clientData/>
  </xdr:twoCellAnchor>
  <xdr:twoCellAnchor>
    <xdr:from>
      <xdr:col>3</xdr:col>
      <xdr:colOff>438149</xdr:colOff>
      <xdr:row>30</xdr:row>
      <xdr:rowOff>9525</xdr:rowOff>
    </xdr:from>
    <xdr:to>
      <xdr:col>5</xdr:col>
      <xdr:colOff>133350</xdr:colOff>
      <xdr:row>31</xdr:row>
      <xdr:rowOff>161925</xdr:rowOff>
    </xdr:to>
    <xdr:sp macro="" textlink="Processing!K2">
      <xdr:nvSpPr>
        <xdr:cNvPr id="25" name="TextBox 24">
          <a:extLst>
            <a:ext uri="{FF2B5EF4-FFF2-40B4-BE49-F238E27FC236}">
              <a16:creationId xmlns:a16="http://schemas.microsoft.com/office/drawing/2014/main" id="{CAEF3B4A-F633-CC4C-D23E-38B4DDCB2E84}"/>
            </a:ext>
          </a:extLst>
        </xdr:cNvPr>
        <xdr:cNvSpPr txBox="1"/>
      </xdr:nvSpPr>
      <xdr:spPr>
        <a:xfrm>
          <a:off x="2253502" y="5724525"/>
          <a:ext cx="90543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5F74CB-5B99-40BA-B38F-614B7F05E846}" type="TxLink">
            <a:rPr lang="en-US" sz="2000" b="1" i="0" u="none" strike="noStrike">
              <a:solidFill>
                <a:schemeClr val="bg1"/>
              </a:solidFill>
              <a:latin typeface="Calibri"/>
              <a:cs typeface="Calibri"/>
            </a:rPr>
            <a:pPr algn="ctr"/>
            <a:t>70%</a:t>
          </a:fld>
          <a:endParaRPr lang="en-US" sz="4800" b="1">
            <a:solidFill>
              <a:schemeClr val="bg1"/>
            </a:solidFill>
          </a:endParaRPr>
        </a:p>
      </xdr:txBody>
    </xdr:sp>
    <xdr:clientData/>
  </xdr:twoCellAnchor>
  <xdr:twoCellAnchor>
    <xdr:from>
      <xdr:col>6</xdr:col>
      <xdr:colOff>95249</xdr:colOff>
      <xdr:row>30</xdr:row>
      <xdr:rowOff>9525</xdr:rowOff>
    </xdr:from>
    <xdr:to>
      <xdr:col>7</xdr:col>
      <xdr:colOff>400050</xdr:colOff>
      <xdr:row>31</xdr:row>
      <xdr:rowOff>161925</xdr:rowOff>
    </xdr:to>
    <xdr:sp macro="" textlink="Processing!L2">
      <xdr:nvSpPr>
        <xdr:cNvPr id="29" name="TextBox 28">
          <a:extLst>
            <a:ext uri="{FF2B5EF4-FFF2-40B4-BE49-F238E27FC236}">
              <a16:creationId xmlns:a16="http://schemas.microsoft.com/office/drawing/2014/main" id="{CBF3B559-C6E8-E725-B881-74D883F2E881}"/>
            </a:ext>
          </a:extLst>
        </xdr:cNvPr>
        <xdr:cNvSpPr txBox="1"/>
      </xdr:nvSpPr>
      <xdr:spPr>
        <a:xfrm>
          <a:off x="3752849" y="5724525"/>
          <a:ext cx="91440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FD4D95-521A-4C26-B6AE-A7A73255ED44}" type="TxLink">
            <a:rPr lang="en-US" sz="2000" b="1" i="0" u="none" strike="noStrike">
              <a:solidFill>
                <a:schemeClr val="bg1"/>
              </a:solidFill>
              <a:latin typeface="Calibri"/>
              <a:cs typeface="Calibri"/>
            </a:rPr>
            <a:pPr algn="ctr"/>
            <a:t>8%</a:t>
          </a:fld>
          <a:endParaRPr lang="en-US" sz="6000" b="1">
            <a:solidFill>
              <a:schemeClr val="bg1"/>
            </a:solidFill>
          </a:endParaRPr>
        </a:p>
      </xdr:txBody>
    </xdr:sp>
    <xdr:clientData/>
  </xdr:twoCellAnchor>
  <xdr:twoCellAnchor>
    <xdr:from>
      <xdr:col>9</xdr:col>
      <xdr:colOff>313359</xdr:colOff>
      <xdr:row>40</xdr:row>
      <xdr:rowOff>140357</xdr:rowOff>
    </xdr:from>
    <xdr:to>
      <xdr:col>11</xdr:col>
      <xdr:colOff>465759</xdr:colOff>
      <xdr:row>51</xdr:row>
      <xdr:rowOff>102257</xdr:rowOff>
    </xdr:to>
    <xdr:graphicFrame macro="">
      <xdr:nvGraphicFramePr>
        <xdr:cNvPr id="20" name="Chart 19">
          <a:extLst>
            <a:ext uri="{FF2B5EF4-FFF2-40B4-BE49-F238E27FC236}">
              <a16:creationId xmlns:a16="http://schemas.microsoft.com/office/drawing/2014/main" id="{98B776C2-BC56-4DC4-AAD9-3CF748120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237159</xdr:colOff>
      <xdr:row>40</xdr:row>
      <xdr:rowOff>140357</xdr:rowOff>
    </xdr:from>
    <xdr:to>
      <xdr:col>14</xdr:col>
      <xdr:colOff>389559</xdr:colOff>
      <xdr:row>51</xdr:row>
      <xdr:rowOff>102257</xdr:rowOff>
    </xdr:to>
    <xdr:graphicFrame macro="">
      <xdr:nvGraphicFramePr>
        <xdr:cNvPr id="30" name="Chart 29">
          <a:extLst>
            <a:ext uri="{FF2B5EF4-FFF2-40B4-BE49-F238E27FC236}">
              <a16:creationId xmlns:a16="http://schemas.microsoft.com/office/drawing/2014/main" id="{42809FC7-DB7F-46CF-8620-A33265B4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94284</xdr:colOff>
      <xdr:row>40</xdr:row>
      <xdr:rowOff>149882</xdr:rowOff>
    </xdr:from>
    <xdr:to>
      <xdr:col>17</xdr:col>
      <xdr:colOff>246684</xdr:colOff>
      <xdr:row>51</xdr:row>
      <xdr:rowOff>111782</xdr:rowOff>
    </xdr:to>
    <xdr:graphicFrame macro="">
      <xdr:nvGraphicFramePr>
        <xdr:cNvPr id="31" name="Chart 30">
          <a:extLst>
            <a:ext uri="{FF2B5EF4-FFF2-40B4-BE49-F238E27FC236}">
              <a16:creationId xmlns:a16="http://schemas.microsoft.com/office/drawing/2014/main" id="{8A40B153-DB95-4376-A222-CBA67F127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160959</xdr:colOff>
      <xdr:row>40</xdr:row>
      <xdr:rowOff>130832</xdr:rowOff>
    </xdr:from>
    <xdr:to>
      <xdr:col>20</xdr:col>
      <xdr:colOff>313359</xdr:colOff>
      <xdr:row>51</xdr:row>
      <xdr:rowOff>92732</xdr:rowOff>
    </xdr:to>
    <xdr:graphicFrame macro="">
      <xdr:nvGraphicFramePr>
        <xdr:cNvPr id="34" name="Chart 33">
          <a:extLst>
            <a:ext uri="{FF2B5EF4-FFF2-40B4-BE49-F238E27FC236}">
              <a16:creationId xmlns:a16="http://schemas.microsoft.com/office/drawing/2014/main" id="{55FF5DD5-6C95-4849-B395-86EF40E3E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427739</xdr:colOff>
      <xdr:row>39</xdr:row>
      <xdr:rowOff>161925</xdr:rowOff>
    </xdr:from>
    <xdr:to>
      <xdr:col>11</xdr:col>
      <xdr:colOff>371475</xdr:colOff>
      <xdr:row>50</xdr:row>
      <xdr:rowOff>152397</xdr:rowOff>
    </xdr:to>
    <xdr:sp macro="" textlink="">
      <xdr:nvSpPr>
        <xdr:cNvPr id="35" name="Rectangle 12">
          <a:extLst>
            <a:ext uri="{FF2B5EF4-FFF2-40B4-BE49-F238E27FC236}">
              <a16:creationId xmlns:a16="http://schemas.microsoft.com/office/drawing/2014/main" id="{19D5BE64-2E00-1648-7A7A-2F3A02EED96F}"/>
            </a:ext>
          </a:extLst>
        </xdr:cNvPr>
        <xdr:cNvSpPr/>
      </xdr:nvSpPr>
      <xdr:spPr>
        <a:xfrm rot="10800000">
          <a:off x="5914139" y="7591425"/>
          <a:ext cx="1162936" cy="2085972"/>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263951</xdr:colOff>
      <xdr:row>42</xdr:row>
      <xdr:rowOff>103579</xdr:rowOff>
    </xdr:from>
    <xdr:to>
      <xdr:col>11</xdr:col>
      <xdr:colOff>485539</xdr:colOff>
      <xdr:row>44</xdr:row>
      <xdr:rowOff>981</xdr:rowOff>
    </xdr:to>
    <xdr:sp macro="" textlink="">
      <xdr:nvSpPr>
        <xdr:cNvPr id="36" name="Arc 35">
          <a:extLst>
            <a:ext uri="{FF2B5EF4-FFF2-40B4-BE49-F238E27FC236}">
              <a16:creationId xmlns:a16="http://schemas.microsoft.com/office/drawing/2014/main" id="{F6E5D973-C16F-3147-8727-F5040A6AFFB4}"/>
            </a:ext>
          </a:extLst>
        </xdr:cNvPr>
        <xdr:cNvSpPr/>
      </xdr:nvSpPr>
      <xdr:spPr>
        <a:xfrm>
          <a:off x="5750351" y="810457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18</xdr:col>
      <xdr:colOff>149651</xdr:colOff>
      <xdr:row>60</xdr:row>
      <xdr:rowOff>141679</xdr:rowOff>
    </xdr:from>
    <xdr:to>
      <xdr:col>20</xdr:col>
      <xdr:colOff>371239</xdr:colOff>
      <xdr:row>62</xdr:row>
      <xdr:rowOff>39081</xdr:rowOff>
    </xdr:to>
    <xdr:sp macro="" textlink="">
      <xdr:nvSpPr>
        <xdr:cNvPr id="37" name="Arc 36">
          <a:extLst>
            <a:ext uri="{FF2B5EF4-FFF2-40B4-BE49-F238E27FC236}">
              <a16:creationId xmlns:a16="http://schemas.microsoft.com/office/drawing/2014/main" id="{245C804C-9829-4CAA-29F3-BE5FAF89048C}"/>
            </a:ext>
          </a:extLst>
        </xdr:cNvPr>
        <xdr:cNvSpPr/>
      </xdr:nvSpPr>
      <xdr:spPr>
        <a:xfrm>
          <a:off x="11122451" y="1157167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311576</xdr:colOff>
      <xdr:row>45</xdr:row>
      <xdr:rowOff>141679</xdr:rowOff>
    </xdr:from>
    <xdr:to>
      <xdr:col>11</xdr:col>
      <xdr:colOff>533164</xdr:colOff>
      <xdr:row>47</xdr:row>
      <xdr:rowOff>39081</xdr:rowOff>
    </xdr:to>
    <xdr:sp macro="" textlink="">
      <xdr:nvSpPr>
        <xdr:cNvPr id="38" name="Arc 37">
          <a:extLst>
            <a:ext uri="{FF2B5EF4-FFF2-40B4-BE49-F238E27FC236}">
              <a16:creationId xmlns:a16="http://schemas.microsoft.com/office/drawing/2014/main" id="{724327A7-5D6E-7D34-3DD8-3A649CA0E114}"/>
            </a:ext>
          </a:extLst>
        </xdr:cNvPr>
        <xdr:cNvSpPr/>
      </xdr:nvSpPr>
      <xdr:spPr>
        <a:xfrm>
          <a:off x="5797976" y="871417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273476</xdr:colOff>
      <xdr:row>49</xdr:row>
      <xdr:rowOff>170254</xdr:rowOff>
    </xdr:from>
    <xdr:to>
      <xdr:col>11</xdr:col>
      <xdr:colOff>495064</xdr:colOff>
      <xdr:row>50</xdr:row>
      <xdr:rowOff>171449</xdr:rowOff>
    </xdr:to>
    <xdr:sp macro="" textlink="">
      <xdr:nvSpPr>
        <xdr:cNvPr id="39" name="Arc 38">
          <a:extLst>
            <a:ext uri="{FF2B5EF4-FFF2-40B4-BE49-F238E27FC236}">
              <a16:creationId xmlns:a16="http://schemas.microsoft.com/office/drawing/2014/main" id="{AE2737F7-F437-D12E-F083-DF1463163C43}"/>
            </a:ext>
          </a:extLst>
        </xdr:cNvPr>
        <xdr:cNvSpPr/>
      </xdr:nvSpPr>
      <xdr:spPr>
        <a:xfrm>
          <a:off x="5759876" y="9504754"/>
          <a:ext cx="1440788" cy="191695"/>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412363</xdr:colOff>
      <xdr:row>39</xdr:row>
      <xdr:rowOff>59248</xdr:rowOff>
    </xdr:from>
    <xdr:to>
      <xdr:col>11</xdr:col>
      <xdr:colOff>352425</xdr:colOff>
      <xdr:row>40</xdr:row>
      <xdr:rowOff>57150</xdr:rowOff>
    </xdr:to>
    <xdr:sp macro="" textlink="">
      <xdr:nvSpPr>
        <xdr:cNvPr id="40" name="Oval 39">
          <a:extLst>
            <a:ext uri="{FF2B5EF4-FFF2-40B4-BE49-F238E27FC236}">
              <a16:creationId xmlns:a16="http://schemas.microsoft.com/office/drawing/2014/main" id="{95FC6EC2-7E1A-295B-F254-9236426C96B8}"/>
            </a:ext>
          </a:extLst>
        </xdr:cNvPr>
        <xdr:cNvSpPr/>
      </xdr:nvSpPr>
      <xdr:spPr>
        <a:xfrm>
          <a:off x="5898763" y="7488748"/>
          <a:ext cx="1159262" cy="188402"/>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351539</xdr:colOff>
      <xdr:row>39</xdr:row>
      <xdr:rowOff>171450</xdr:rowOff>
    </xdr:from>
    <xdr:to>
      <xdr:col>14</xdr:col>
      <xdr:colOff>295275</xdr:colOff>
      <xdr:row>50</xdr:row>
      <xdr:rowOff>161922</xdr:rowOff>
    </xdr:to>
    <xdr:sp macro="" textlink="">
      <xdr:nvSpPr>
        <xdr:cNvPr id="41" name="Rectangle 12">
          <a:extLst>
            <a:ext uri="{FF2B5EF4-FFF2-40B4-BE49-F238E27FC236}">
              <a16:creationId xmlns:a16="http://schemas.microsoft.com/office/drawing/2014/main" id="{30D683A6-CAC4-8ACB-AC20-DED734852BD4}"/>
            </a:ext>
          </a:extLst>
        </xdr:cNvPr>
        <xdr:cNvSpPr/>
      </xdr:nvSpPr>
      <xdr:spPr>
        <a:xfrm rot="10800000">
          <a:off x="7666739" y="7600950"/>
          <a:ext cx="1162936" cy="2085972"/>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159176</xdr:colOff>
      <xdr:row>42</xdr:row>
      <xdr:rowOff>113104</xdr:rowOff>
    </xdr:from>
    <xdr:to>
      <xdr:col>14</xdr:col>
      <xdr:colOff>380764</xdr:colOff>
      <xdr:row>44</xdr:row>
      <xdr:rowOff>10506</xdr:rowOff>
    </xdr:to>
    <xdr:sp macro="" textlink="">
      <xdr:nvSpPr>
        <xdr:cNvPr id="42" name="Arc 41">
          <a:extLst>
            <a:ext uri="{FF2B5EF4-FFF2-40B4-BE49-F238E27FC236}">
              <a16:creationId xmlns:a16="http://schemas.microsoft.com/office/drawing/2014/main" id="{48669EC2-9EA1-70C1-22B8-24146E36A29E}"/>
            </a:ext>
          </a:extLst>
        </xdr:cNvPr>
        <xdr:cNvSpPr/>
      </xdr:nvSpPr>
      <xdr:spPr>
        <a:xfrm>
          <a:off x="7474376" y="8114104"/>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206801</xdr:colOff>
      <xdr:row>45</xdr:row>
      <xdr:rowOff>151204</xdr:rowOff>
    </xdr:from>
    <xdr:to>
      <xdr:col>14</xdr:col>
      <xdr:colOff>428389</xdr:colOff>
      <xdr:row>47</xdr:row>
      <xdr:rowOff>48606</xdr:rowOff>
    </xdr:to>
    <xdr:sp macro="" textlink="">
      <xdr:nvSpPr>
        <xdr:cNvPr id="43" name="Arc 42">
          <a:extLst>
            <a:ext uri="{FF2B5EF4-FFF2-40B4-BE49-F238E27FC236}">
              <a16:creationId xmlns:a16="http://schemas.microsoft.com/office/drawing/2014/main" id="{C8976078-97D7-325D-219D-1053E10AF0CB}"/>
            </a:ext>
          </a:extLst>
        </xdr:cNvPr>
        <xdr:cNvSpPr/>
      </xdr:nvSpPr>
      <xdr:spPr>
        <a:xfrm>
          <a:off x="7522001" y="8723704"/>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168701</xdr:colOff>
      <xdr:row>49</xdr:row>
      <xdr:rowOff>160730</xdr:rowOff>
    </xdr:from>
    <xdr:to>
      <xdr:col>14</xdr:col>
      <xdr:colOff>390289</xdr:colOff>
      <xdr:row>50</xdr:row>
      <xdr:rowOff>180976</xdr:rowOff>
    </xdr:to>
    <xdr:sp macro="" textlink="">
      <xdr:nvSpPr>
        <xdr:cNvPr id="44" name="Arc 43">
          <a:extLst>
            <a:ext uri="{FF2B5EF4-FFF2-40B4-BE49-F238E27FC236}">
              <a16:creationId xmlns:a16="http://schemas.microsoft.com/office/drawing/2014/main" id="{CDDAF1ED-5F3F-71C0-EB95-06F98B3DCE67}"/>
            </a:ext>
          </a:extLst>
        </xdr:cNvPr>
        <xdr:cNvSpPr/>
      </xdr:nvSpPr>
      <xdr:spPr>
        <a:xfrm>
          <a:off x="7483901" y="9495230"/>
          <a:ext cx="1440788" cy="210746"/>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336163</xdr:colOff>
      <xdr:row>39</xdr:row>
      <xdr:rowOff>59248</xdr:rowOff>
    </xdr:from>
    <xdr:to>
      <xdr:col>14</xdr:col>
      <xdr:colOff>276225</xdr:colOff>
      <xdr:row>40</xdr:row>
      <xdr:rowOff>57150</xdr:rowOff>
    </xdr:to>
    <xdr:sp macro="" textlink="">
      <xdr:nvSpPr>
        <xdr:cNvPr id="45" name="Oval 44">
          <a:extLst>
            <a:ext uri="{FF2B5EF4-FFF2-40B4-BE49-F238E27FC236}">
              <a16:creationId xmlns:a16="http://schemas.microsoft.com/office/drawing/2014/main" id="{0E2D110D-DD04-8D9C-C129-93E62FB65B96}"/>
            </a:ext>
          </a:extLst>
        </xdr:cNvPr>
        <xdr:cNvSpPr/>
      </xdr:nvSpPr>
      <xdr:spPr>
        <a:xfrm>
          <a:off x="7651363" y="7488748"/>
          <a:ext cx="1159262" cy="188402"/>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208664</xdr:colOff>
      <xdr:row>39</xdr:row>
      <xdr:rowOff>180975</xdr:rowOff>
    </xdr:from>
    <xdr:to>
      <xdr:col>17</xdr:col>
      <xdr:colOff>152400</xdr:colOff>
      <xdr:row>50</xdr:row>
      <xdr:rowOff>171447</xdr:rowOff>
    </xdr:to>
    <xdr:sp macro="" textlink="">
      <xdr:nvSpPr>
        <xdr:cNvPr id="46" name="Rectangle 12">
          <a:extLst>
            <a:ext uri="{FF2B5EF4-FFF2-40B4-BE49-F238E27FC236}">
              <a16:creationId xmlns:a16="http://schemas.microsoft.com/office/drawing/2014/main" id="{19A8BD17-E178-A1F7-53E8-07B1A1A45B2A}"/>
            </a:ext>
          </a:extLst>
        </xdr:cNvPr>
        <xdr:cNvSpPr/>
      </xdr:nvSpPr>
      <xdr:spPr>
        <a:xfrm rot="10800000">
          <a:off x="9352664" y="7610475"/>
          <a:ext cx="1162936" cy="2085972"/>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16301</xdr:colOff>
      <xdr:row>42</xdr:row>
      <xdr:rowOff>122629</xdr:rowOff>
    </xdr:from>
    <xdr:to>
      <xdr:col>17</xdr:col>
      <xdr:colOff>237889</xdr:colOff>
      <xdr:row>44</xdr:row>
      <xdr:rowOff>20031</xdr:rowOff>
    </xdr:to>
    <xdr:sp macro="" textlink="">
      <xdr:nvSpPr>
        <xdr:cNvPr id="47" name="Arc 46">
          <a:extLst>
            <a:ext uri="{FF2B5EF4-FFF2-40B4-BE49-F238E27FC236}">
              <a16:creationId xmlns:a16="http://schemas.microsoft.com/office/drawing/2014/main" id="{717EB048-3742-6CAD-67C3-4ADFE54EC3FA}"/>
            </a:ext>
          </a:extLst>
        </xdr:cNvPr>
        <xdr:cNvSpPr/>
      </xdr:nvSpPr>
      <xdr:spPr>
        <a:xfrm>
          <a:off x="9160301" y="812362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63926</xdr:colOff>
      <xdr:row>45</xdr:row>
      <xdr:rowOff>160729</xdr:rowOff>
    </xdr:from>
    <xdr:to>
      <xdr:col>17</xdr:col>
      <xdr:colOff>285514</xdr:colOff>
      <xdr:row>47</xdr:row>
      <xdr:rowOff>58131</xdr:rowOff>
    </xdr:to>
    <xdr:sp macro="" textlink="">
      <xdr:nvSpPr>
        <xdr:cNvPr id="48" name="Arc 47">
          <a:extLst>
            <a:ext uri="{FF2B5EF4-FFF2-40B4-BE49-F238E27FC236}">
              <a16:creationId xmlns:a16="http://schemas.microsoft.com/office/drawing/2014/main" id="{B0E3AAA1-DAA1-6896-02C2-C75DEA036EC4}"/>
            </a:ext>
          </a:extLst>
        </xdr:cNvPr>
        <xdr:cNvSpPr/>
      </xdr:nvSpPr>
      <xdr:spPr>
        <a:xfrm>
          <a:off x="9207926" y="873322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25826</xdr:colOff>
      <xdr:row>49</xdr:row>
      <xdr:rowOff>170255</xdr:rowOff>
    </xdr:from>
    <xdr:to>
      <xdr:col>17</xdr:col>
      <xdr:colOff>247414</xdr:colOff>
      <xdr:row>51</xdr:row>
      <xdr:rowOff>1</xdr:rowOff>
    </xdr:to>
    <xdr:sp macro="" textlink="">
      <xdr:nvSpPr>
        <xdr:cNvPr id="49" name="Arc 48">
          <a:extLst>
            <a:ext uri="{FF2B5EF4-FFF2-40B4-BE49-F238E27FC236}">
              <a16:creationId xmlns:a16="http://schemas.microsoft.com/office/drawing/2014/main" id="{B84F68D1-3DA8-2701-ACB7-3172A4261D81}"/>
            </a:ext>
          </a:extLst>
        </xdr:cNvPr>
        <xdr:cNvSpPr/>
      </xdr:nvSpPr>
      <xdr:spPr>
        <a:xfrm>
          <a:off x="9169826" y="9504755"/>
          <a:ext cx="1440788" cy="210746"/>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193288</xdr:colOff>
      <xdr:row>39</xdr:row>
      <xdr:rowOff>68773</xdr:rowOff>
    </xdr:from>
    <xdr:to>
      <xdr:col>17</xdr:col>
      <xdr:colOff>133350</xdr:colOff>
      <xdr:row>40</xdr:row>
      <xdr:rowOff>66675</xdr:rowOff>
    </xdr:to>
    <xdr:sp macro="" textlink="">
      <xdr:nvSpPr>
        <xdr:cNvPr id="50" name="Oval 49">
          <a:extLst>
            <a:ext uri="{FF2B5EF4-FFF2-40B4-BE49-F238E27FC236}">
              <a16:creationId xmlns:a16="http://schemas.microsoft.com/office/drawing/2014/main" id="{83289463-E3F9-0FE6-B908-1DF0551BCB48}"/>
            </a:ext>
          </a:extLst>
        </xdr:cNvPr>
        <xdr:cNvSpPr/>
      </xdr:nvSpPr>
      <xdr:spPr>
        <a:xfrm>
          <a:off x="9337288" y="7498273"/>
          <a:ext cx="1159262" cy="188402"/>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275339</xdr:colOff>
      <xdr:row>39</xdr:row>
      <xdr:rowOff>161925</xdr:rowOff>
    </xdr:from>
    <xdr:to>
      <xdr:col>20</xdr:col>
      <xdr:colOff>219075</xdr:colOff>
      <xdr:row>50</xdr:row>
      <xdr:rowOff>152397</xdr:rowOff>
    </xdr:to>
    <xdr:sp macro="" textlink="">
      <xdr:nvSpPr>
        <xdr:cNvPr id="51" name="Rectangle 12">
          <a:extLst>
            <a:ext uri="{FF2B5EF4-FFF2-40B4-BE49-F238E27FC236}">
              <a16:creationId xmlns:a16="http://schemas.microsoft.com/office/drawing/2014/main" id="{E253D14F-B706-C75A-160C-76A0A62F3C82}"/>
            </a:ext>
          </a:extLst>
        </xdr:cNvPr>
        <xdr:cNvSpPr/>
      </xdr:nvSpPr>
      <xdr:spPr>
        <a:xfrm rot="10800000">
          <a:off x="11248139" y="7591425"/>
          <a:ext cx="1162936" cy="2085972"/>
        </a:xfrm>
        <a:custGeom>
          <a:avLst/>
          <a:gdLst>
            <a:gd name="connsiteX0" fmla="*/ 0 w 921026"/>
            <a:gd name="connsiteY0" fmla="*/ 0 h 1554480"/>
            <a:gd name="connsiteX1" fmla="*/ 921026 w 921026"/>
            <a:gd name="connsiteY1" fmla="*/ 0 h 1554480"/>
            <a:gd name="connsiteX2" fmla="*/ 921026 w 921026"/>
            <a:gd name="connsiteY2" fmla="*/ 1554480 h 1554480"/>
            <a:gd name="connsiteX3" fmla="*/ 0 w 921026"/>
            <a:gd name="connsiteY3" fmla="*/ 1554480 h 1554480"/>
            <a:gd name="connsiteX4" fmla="*/ 0 w 921026"/>
            <a:gd name="connsiteY4" fmla="*/ 0 h 155448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9784 w 940810"/>
            <a:gd name="connsiteY0" fmla="*/ 1 h 1554481"/>
            <a:gd name="connsiteX1" fmla="*/ 2806 w 940810"/>
            <a:gd name="connsiteY1" fmla="*/ 0 h 1554481"/>
            <a:gd name="connsiteX2" fmla="*/ 940810 w 940810"/>
            <a:gd name="connsiteY2" fmla="*/ 1 h 1554481"/>
            <a:gd name="connsiteX3" fmla="*/ 940810 w 940810"/>
            <a:gd name="connsiteY3" fmla="*/ 1554481 h 1554481"/>
            <a:gd name="connsiteX4" fmla="*/ 19784 w 940810"/>
            <a:gd name="connsiteY4" fmla="*/ 1554481 h 1554481"/>
            <a:gd name="connsiteX5" fmla="*/ 19784 w 940810"/>
            <a:gd name="connsiteY5" fmla="*/ 1 h 1554481"/>
            <a:gd name="connsiteX0" fmla="*/ 16978 w 938004"/>
            <a:gd name="connsiteY0" fmla="*/ 78179 h 1632659"/>
            <a:gd name="connsiteX1" fmla="*/ 0 w 938004"/>
            <a:gd name="connsiteY1" fmla="*/ 78178 h 1632659"/>
            <a:gd name="connsiteX2" fmla="*/ 496956 w 938004"/>
            <a:gd name="connsiteY2" fmla="*/ 210701 h 1632659"/>
            <a:gd name="connsiteX3" fmla="*/ 938004 w 938004"/>
            <a:gd name="connsiteY3" fmla="*/ 78179 h 1632659"/>
            <a:gd name="connsiteX4" fmla="*/ 938004 w 938004"/>
            <a:gd name="connsiteY4" fmla="*/ 1632659 h 1632659"/>
            <a:gd name="connsiteX5" fmla="*/ 16978 w 938004"/>
            <a:gd name="connsiteY5" fmla="*/ 1632659 h 1632659"/>
            <a:gd name="connsiteX6" fmla="*/ 16978 w 938004"/>
            <a:gd name="connsiteY6" fmla="*/ 78179 h 1632659"/>
            <a:gd name="connsiteX0" fmla="*/ 16978 w 938004"/>
            <a:gd name="connsiteY0" fmla="*/ 67501 h 1621981"/>
            <a:gd name="connsiteX1" fmla="*/ 0 w 938004"/>
            <a:gd name="connsiteY1" fmla="*/ 67500 h 1621981"/>
            <a:gd name="connsiteX2" fmla="*/ 496956 w 938004"/>
            <a:gd name="connsiteY2" fmla="*/ 200023 h 1621981"/>
            <a:gd name="connsiteX3" fmla="*/ 938004 w 938004"/>
            <a:gd name="connsiteY3" fmla="*/ 67501 h 1621981"/>
            <a:gd name="connsiteX4" fmla="*/ 938004 w 938004"/>
            <a:gd name="connsiteY4" fmla="*/ 1621981 h 1621981"/>
            <a:gd name="connsiteX5" fmla="*/ 16978 w 938004"/>
            <a:gd name="connsiteY5" fmla="*/ 1621981 h 1621981"/>
            <a:gd name="connsiteX6" fmla="*/ 16978 w 938004"/>
            <a:gd name="connsiteY6" fmla="*/ 67501 h 1621981"/>
            <a:gd name="connsiteX0" fmla="*/ 16978 w 938004"/>
            <a:gd name="connsiteY0" fmla="*/ 351 h 1554831"/>
            <a:gd name="connsiteX1" fmla="*/ 0 w 938004"/>
            <a:gd name="connsiteY1" fmla="*/ 350 h 1554831"/>
            <a:gd name="connsiteX2" fmla="*/ 496956 w 938004"/>
            <a:gd name="connsiteY2" fmla="*/ 132873 h 1554831"/>
            <a:gd name="connsiteX3" fmla="*/ 938004 w 938004"/>
            <a:gd name="connsiteY3" fmla="*/ 351 h 1554831"/>
            <a:gd name="connsiteX4" fmla="*/ 938004 w 938004"/>
            <a:gd name="connsiteY4" fmla="*/ 1554831 h 1554831"/>
            <a:gd name="connsiteX5" fmla="*/ 16978 w 938004"/>
            <a:gd name="connsiteY5" fmla="*/ 1554831 h 1554831"/>
            <a:gd name="connsiteX6" fmla="*/ 16978 w 938004"/>
            <a:gd name="connsiteY6" fmla="*/ 351 h 1554831"/>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532 h 1555012"/>
            <a:gd name="connsiteX1" fmla="*/ 0 w 938004"/>
            <a:gd name="connsiteY1" fmla="*/ 531 h 1555012"/>
            <a:gd name="connsiteX2" fmla="*/ 496956 w 938004"/>
            <a:gd name="connsiteY2" fmla="*/ 133054 h 1555012"/>
            <a:gd name="connsiteX3" fmla="*/ 938004 w 938004"/>
            <a:gd name="connsiteY3" fmla="*/ 532 h 1555012"/>
            <a:gd name="connsiteX4" fmla="*/ 938004 w 938004"/>
            <a:gd name="connsiteY4" fmla="*/ 1555012 h 1555012"/>
            <a:gd name="connsiteX5" fmla="*/ 16978 w 938004"/>
            <a:gd name="connsiteY5" fmla="*/ 1555012 h 1555012"/>
            <a:gd name="connsiteX6" fmla="*/ 16978 w 938004"/>
            <a:gd name="connsiteY6" fmla="*/ 532 h 1555012"/>
            <a:gd name="connsiteX0" fmla="*/ 16978 w 938004"/>
            <a:gd name="connsiteY0" fmla="*/ 986 h 1555466"/>
            <a:gd name="connsiteX1" fmla="*/ 0 w 938004"/>
            <a:gd name="connsiteY1" fmla="*/ 985 h 1555466"/>
            <a:gd name="connsiteX2" fmla="*/ 496956 w 938004"/>
            <a:gd name="connsiteY2" fmla="*/ 133508 h 1555466"/>
            <a:gd name="connsiteX3" fmla="*/ 938004 w 938004"/>
            <a:gd name="connsiteY3" fmla="*/ 986 h 1555466"/>
            <a:gd name="connsiteX4" fmla="*/ 938004 w 938004"/>
            <a:gd name="connsiteY4" fmla="*/ 1555466 h 1555466"/>
            <a:gd name="connsiteX5" fmla="*/ 16978 w 938004"/>
            <a:gd name="connsiteY5" fmla="*/ 1555466 h 1555466"/>
            <a:gd name="connsiteX6" fmla="*/ 16978 w 938004"/>
            <a:gd name="connsiteY6" fmla="*/ 986 h 1555466"/>
            <a:gd name="connsiteX0" fmla="*/ 16978 w 938004"/>
            <a:gd name="connsiteY0" fmla="*/ 115146 h 1669626"/>
            <a:gd name="connsiteX1" fmla="*/ 0 w 938004"/>
            <a:gd name="connsiteY1" fmla="*/ 115145 h 1669626"/>
            <a:gd name="connsiteX2" fmla="*/ 938004 w 938004"/>
            <a:gd name="connsiteY2" fmla="*/ 115146 h 1669626"/>
            <a:gd name="connsiteX3" fmla="*/ 938004 w 938004"/>
            <a:gd name="connsiteY3" fmla="*/ 1669626 h 1669626"/>
            <a:gd name="connsiteX4" fmla="*/ 16978 w 938004"/>
            <a:gd name="connsiteY4" fmla="*/ 1669626 h 1669626"/>
            <a:gd name="connsiteX5" fmla="*/ 16978 w 938004"/>
            <a:gd name="connsiteY5" fmla="*/ 115146 h 1669626"/>
            <a:gd name="connsiteX0" fmla="*/ 16978 w 938004"/>
            <a:gd name="connsiteY0" fmla="*/ 251350 h 1805830"/>
            <a:gd name="connsiteX1" fmla="*/ 0 w 938004"/>
            <a:gd name="connsiteY1" fmla="*/ 251349 h 1805830"/>
            <a:gd name="connsiteX2" fmla="*/ 938004 w 938004"/>
            <a:gd name="connsiteY2" fmla="*/ 251350 h 1805830"/>
            <a:gd name="connsiteX3" fmla="*/ 938004 w 938004"/>
            <a:gd name="connsiteY3" fmla="*/ 1805830 h 1805830"/>
            <a:gd name="connsiteX4" fmla="*/ 16978 w 938004"/>
            <a:gd name="connsiteY4" fmla="*/ 1805830 h 1805830"/>
            <a:gd name="connsiteX5" fmla="*/ 16978 w 938004"/>
            <a:gd name="connsiteY5" fmla="*/ 251350 h 1805830"/>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748791"/>
            <a:gd name="connsiteX1" fmla="*/ 0 w 938004"/>
            <a:gd name="connsiteY1" fmla="*/ 0 h 1748791"/>
            <a:gd name="connsiteX2" fmla="*/ 938004 w 938004"/>
            <a:gd name="connsiteY2" fmla="*/ 1 h 1748791"/>
            <a:gd name="connsiteX3" fmla="*/ 938004 w 938004"/>
            <a:gd name="connsiteY3" fmla="*/ 1554481 h 1748791"/>
            <a:gd name="connsiteX4" fmla="*/ 16978 w 938004"/>
            <a:gd name="connsiteY4" fmla="*/ 1554481 h 1748791"/>
            <a:gd name="connsiteX5" fmla="*/ 16978 w 938004"/>
            <a:gd name="connsiteY5" fmla="*/ 1 h 1748791"/>
            <a:gd name="connsiteX0" fmla="*/ 16978 w 938004"/>
            <a:gd name="connsiteY0" fmla="*/ 1 h 1678066"/>
            <a:gd name="connsiteX1" fmla="*/ 0 w 938004"/>
            <a:gd name="connsiteY1" fmla="*/ 0 h 1678066"/>
            <a:gd name="connsiteX2" fmla="*/ 938004 w 938004"/>
            <a:gd name="connsiteY2" fmla="*/ 1 h 1678066"/>
            <a:gd name="connsiteX3" fmla="*/ 938004 w 938004"/>
            <a:gd name="connsiteY3" fmla="*/ 1554481 h 1678066"/>
            <a:gd name="connsiteX4" fmla="*/ 16978 w 938004"/>
            <a:gd name="connsiteY4" fmla="*/ 1554481 h 1678066"/>
            <a:gd name="connsiteX5" fmla="*/ 16978 w 938004"/>
            <a:gd name="connsiteY5" fmla="*/ 1 h 1678066"/>
            <a:gd name="connsiteX0" fmla="*/ 16978 w 938004"/>
            <a:gd name="connsiteY0" fmla="*/ 1 h 1561877"/>
            <a:gd name="connsiteX1" fmla="*/ 0 w 938004"/>
            <a:gd name="connsiteY1" fmla="*/ 0 h 1561877"/>
            <a:gd name="connsiteX2" fmla="*/ 938004 w 938004"/>
            <a:gd name="connsiteY2" fmla="*/ 1 h 1561877"/>
            <a:gd name="connsiteX3" fmla="*/ 938004 w 938004"/>
            <a:gd name="connsiteY3" fmla="*/ 1554481 h 1561877"/>
            <a:gd name="connsiteX4" fmla="*/ 16978 w 938004"/>
            <a:gd name="connsiteY4" fmla="*/ 1554481 h 1561877"/>
            <a:gd name="connsiteX5" fmla="*/ 16978 w 938004"/>
            <a:gd name="connsiteY5" fmla="*/ 1 h 1561877"/>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 name="connsiteX0" fmla="*/ 16978 w 938004"/>
            <a:gd name="connsiteY0" fmla="*/ 1 h 1554481"/>
            <a:gd name="connsiteX1" fmla="*/ 0 w 938004"/>
            <a:gd name="connsiteY1" fmla="*/ 0 h 1554481"/>
            <a:gd name="connsiteX2" fmla="*/ 938004 w 938004"/>
            <a:gd name="connsiteY2" fmla="*/ 1 h 1554481"/>
            <a:gd name="connsiteX3" fmla="*/ 938004 w 938004"/>
            <a:gd name="connsiteY3" fmla="*/ 1554481 h 1554481"/>
            <a:gd name="connsiteX4" fmla="*/ 16978 w 938004"/>
            <a:gd name="connsiteY4" fmla="*/ 1554481 h 1554481"/>
            <a:gd name="connsiteX5" fmla="*/ 16978 w 938004"/>
            <a:gd name="connsiteY5" fmla="*/ 1 h 15544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38004" h="1554481">
              <a:moveTo>
                <a:pt x="16978" y="1"/>
              </a:moveTo>
              <a:lnTo>
                <a:pt x="0" y="0"/>
              </a:lnTo>
              <a:lnTo>
                <a:pt x="938004" y="1"/>
              </a:lnTo>
              <a:lnTo>
                <a:pt x="938004" y="1554481"/>
              </a:lnTo>
              <a:cubicBezTo>
                <a:pt x="667281" y="1492963"/>
                <a:pt x="358033" y="1479024"/>
                <a:pt x="16978" y="1554481"/>
              </a:cubicBezTo>
              <a:lnTo>
                <a:pt x="16978" y="1"/>
              </a:lnTo>
              <a:close/>
            </a:path>
          </a:pathLst>
        </a:custGeom>
        <a:gradFill>
          <a:gsLst>
            <a:gs pos="0">
              <a:schemeClr val="bg1">
                <a:lumMod val="50000"/>
                <a:alpha val="71000"/>
              </a:schemeClr>
            </a:gs>
            <a:gs pos="10000">
              <a:schemeClr val="bg1">
                <a:alpha val="0"/>
              </a:schemeClr>
            </a:gs>
            <a:gs pos="99000">
              <a:schemeClr val="bg1">
                <a:alpha val="9000"/>
              </a:schemeClr>
            </a:gs>
            <a:gs pos="75000">
              <a:schemeClr val="bg1">
                <a:alpha val="0"/>
              </a:schemeClr>
            </a:gs>
            <a:gs pos="100000">
              <a:schemeClr val="bg1">
                <a:lumMod val="50000"/>
                <a:alpha val="78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82976</xdr:colOff>
      <xdr:row>42</xdr:row>
      <xdr:rowOff>103579</xdr:rowOff>
    </xdr:from>
    <xdr:to>
      <xdr:col>20</xdr:col>
      <xdr:colOff>304564</xdr:colOff>
      <xdr:row>44</xdr:row>
      <xdr:rowOff>981</xdr:rowOff>
    </xdr:to>
    <xdr:sp macro="" textlink="">
      <xdr:nvSpPr>
        <xdr:cNvPr id="52" name="Arc 51">
          <a:extLst>
            <a:ext uri="{FF2B5EF4-FFF2-40B4-BE49-F238E27FC236}">
              <a16:creationId xmlns:a16="http://schemas.microsoft.com/office/drawing/2014/main" id="{D453D120-E216-82AF-9283-9B0BE00722C1}"/>
            </a:ext>
          </a:extLst>
        </xdr:cNvPr>
        <xdr:cNvSpPr/>
      </xdr:nvSpPr>
      <xdr:spPr>
        <a:xfrm>
          <a:off x="11055776" y="810457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18</xdr:col>
      <xdr:colOff>130601</xdr:colOff>
      <xdr:row>45</xdr:row>
      <xdr:rowOff>141679</xdr:rowOff>
    </xdr:from>
    <xdr:to>
      <xdr:col>20</xdr:col>
      <xdr:colOff>352189</xdr:colOff>
      <xdr:row>47</xdr:row>
      <xdr:rowOff>39081</xdr:rowOff>
    </xdr:to>
    <xdr:sp macro="" textlink="">
      <xdr:nvSpPr>
        <xdr:cNvPr id="53" name="Arc 52">
          <a:extLst>
            <a:ext uri="{FF2B5EF4-FFF2-40B4-BE49-F238E27FC236}">
              <a16:creationId xmlns:a16="http://schemas.microsoft.com/office/drawing/2014/main" id="{9EB7A475-5563-B393-A4B3-12073778BA8A}"/>
            </a:ext>
          </a:extLst>
        </xdr:cNvPr>
        <xdr:cNvSpPr/>
      </xdr:nvSpPr>
      <xdr:spPr>
        <a:xfrm>
          <a:off x="11103401" y="8714179"/>
          <a:ext cx="1440788" cy="278402"/>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18</xdr:col>
      <xdr:colOff>92501</xdr:colOff>
      <xdr:row>49</xdr:row>
      <xdr:rowOff>151205</xdr:rowOff>
    </xdr:from>
    <xdr:to>
      <xdr:col>20</xdr:col>
      <xdr:colOff>314089</xdr:colOff>
      <xdr:row>50</xdr:row>
      <xdr:rowOff>171451</xdr:rowOff>
    </xdr:to>
    <xdr:sp macro="" textlink="">
      <xdr:nvSpPr>
        <xdr:cNvPr id="54" name="Arc 53">
          <a:extLst>
            <a:ext uri="{FF2B5EF4-FFF2-40B4-BE49-F238E27FC236}">
              <a16:creationId xmlns:a16="http://schemas.microsoft.com/office/drawing/2014/main" id="{CA093E0B-3368-EAB9-CB83-333D1590F0C3}"/>
            </a:ext>
          </a:extLst>
        </xdr:cNvPr>
        <xdr:cNvSpPr/>
      </xdr:nvSpPr>
      <xdr:spPr>
        <a:xfrm>
          <a:off x="11065301" y="9485705"/>
          <a:ext cx="1440788" cy="210746"/>
        </a:xfrm>
        <a:prstGeom prst="arc">
          <a:avLst>
            <a:gd name="adj1" fmla="val 133693"/>
            <a:gd name="adj2" fmla="val 10608043"/>
          </a:avLst>
        </a:prstGeom>
        <a:ln w="25400">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18</xdr:col>
      <xdr:colOff>259963</xdr:colOff>
      <xdr:row>39</xdr:row>
      <xdr:rowOff>49723</xdr:rowOff>
    </xdr:from>
    <xdr:to>
      <xdr:col>20</xdr:col>
      <xdr:colOff>200025</xdr:colOff>
      <xdr:row>40</xdr:row>
      <xdr:rowOff>47625</xdr:rowOff>
    </xdr:to>
    <xdr:sp macro="" textlink="">
      <xdr:nvSpPr>
        <xdr:cNvPr id="55" name="Oval 54">
          <a:extLst>
            <a:ext uri="{FF2B5EF4-FFF2-40B4-BE49-F238E27FC236}">
              <a16:creationId xmlns:a16="http://schemas.microsoft.com/office/drawing/2014/main" id="{F5A8597B-61DB-1207-94E3-9DB4C16FCC9B}"/>
            </a:ext>
          </a:extLst>
        </xdr:cNvPr>
        <xdr:cNvSpPr/>
      </xdr:nvSpPr>
      <xdr:spPr>
        <a:xfrm>
          <a:off x="11232763" y="7479223"/>
          <a:ext cx="1159262" cy="188402"/>
        </a:xfrm>
        <a:prstGeom prst="ellipse">
          <a:avLst/>
        </a:prstGeom>
        <a:gradFill flip="none" rotWithShape="1">
          <a:gsLst>
            <a:gs pos="0">
              <a:schemeClr val="bg1">
                <a:lumMod val="50000"/>
              </a:schemeClr>
            </a:gs>
            <a:gs pos="12000">
              <a:schemeClr val="bg1">
                <a:alpha val="0"/>
              </a:schemeClr>
            </a:gs>
            <a:gs pos="93000">
              <a:schemeClr val="bg1">
                <a:alpha val="0"/>
              </a:schemeClr>
            </a:gs>
            <a:gs pos="20000">
              <a:schemeClr val="bg1">
                <a:alpha val="0"/>
              </a:schemeClr>
            </a:gs>
            <a:gs pos="100000">
              <a:schemeClr val="bg1">
                <a:lumMod val="50000"/>
              </a:schemeClr>
            </a:gs>
          </a:gsLst>
          <a:path path="shape">
            <a:fillToRect l="50000" t="50000" r="50000" b="50000"/>
          </a:path>
          <a:tileRect/>
        </a:gra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61</xdr:row>
      <xdr:rowOff>95250</xdr:rowOff>
    </xdr:from>
    <xdr:to>
      <xdr:col>5</xdr:col>
      <xdr:colOff>19050</xdr:colOff>
      <xdr:row>63</xdr:row>
      <xdr:rowOff>57150</xdr:rowOff>
    </xdr:to>
    <xdr:sp macro="" textlink="Processing!K1">
      <xdr:nvSpPr>
        <xdr:cNvPr id="57" name="TextBox 56">
          <a:extLst>
            <a:ext uri="{FF2B5EF4-FFF2-40B4-BE49-F238E27FC236}">
              <a16:creationId xmlns:a16="http://schemas.microsoft.com/office/drawing/2014/main" id="{A3028683-0039-7EAE-EC56-25098FFF3843}"/>
            </a:ext>
          </a:extLst>
        </xdr:cNvPr>
        <xdr:cNvSpPr txBox="1"/>
      </xdr:nvSpPr>
      <xdr:spPr>
        <a:xfrm>
          <a:off x="1066800" y="11715750"/>
          <a:ext cx="200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99F5658-173F-4E57-A3C8-8F657EA27474}" type="TxLink">
            <a:rPr lang="en-US" sz="1400" b="1" i="0" u="none" strike="noStrike">
              <a:solidFill>
                <a:srgbClr val="FFFFFF"/>
              </a:solidFill>
              <a:latin typeface="Calibri"/>
              <a:cs typeface="Calibri"/>
            </a:rPr>
            <a:pPr algn="ctr"/>
            <a:t>Credit Capacity</a:t>
          </a:fld>
          <a:endParaRPr lang="en-US" sz="2000">
            <a:solidFill>
              <a:schemeClr val="bg1"/>
            </a:solidFill>
          </a:endParaRPr>
        </a:p>
      </xdr:txBody>
    </xdr:sp>
    <xdr:clientData/>
  </xdr:twoCellAnchor>
  <xdr:twoCellAnchor>
    <xdr:from>
      <xdr:col>8</xdr:col>
      <xdr:colOff>533400</xdr:colOff>
      <xdr:row>37</xdr:row>
      <xdr:rowOff>123825</xdr:rowOff>
    </xdr:from>
    <xdr:to>
      <xdr:col>12</xdr:col>
      <xdr:colOff>95250</xdr:colOff>
      <xdr:row>39</xdr:row>
      <xdr:rowOff>85725</xdr:rowOff>
    </xdr:to>
    <xdr:sp macro="" textlink="Processing!G1">
      <xdr:nvSpPr>
        <xdr:cNvPr id="59" name="TextBox 58">
          <a:extLst>
            <a:ext uri="{FF2B5EF4-FFF2-40B4-BE49-F238E27FC236}">
              <a16:creationId xmlns:a16="http://schemas.microsoft.com/office/drawing/2014/main" id="{1FD37A6E-5425-05CF-0F66-6E4B50FED2C4}"/>
            </a:ext>
          </a:extLst>
        </xdr:cNvPr>
        <xdr:cNvSpPr txBox="1"/>
      </xdr:nvSpPr>
      <xdr:spPr>
        <a:xfrm>
          <a:off x="5410200" y="7172325"/>
          <a:ext cx="200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D76DA2-FB9A-4BB0-BD64-438E246060C2}" type="TxLink">
            <a:rPr lang="en-US" sz="1600" b="1" i="0" u="none" strike="noStrike">
              <a:solidFill>
                <a:schemeClr val="bg1"/>
              </a:solidFill>
              <a:latin typeface="Calibri"/>
              <a:cs typeface="Calibri"/>
            </a:rPr>
            <a:pPr algn="ctr"/>
            <a:t>Leasing</a:t>
          </a:fld>
          <a:endParaRPr lang="en-US" sz="4400" b="1">
            <a:solidFill>
              <a:schemeClr val="bg1"/>
            </a:solidFill>
          </a:endParaRPr>
        </a:p>
      </xdr:txBody>
    </xdr:sp>
    <xdr:clientData/>
  </xdr:twoCellAnchor>
  <xdr:twoCellAnchor>
    <xdr:from>
      <xdr:col>11</xdr:col>
      <xdr:colOff>476250</xdr:colOff>
      <xdr:row>37</xdr:row>
      <xdr:rowOff>133350</xdr:rowOff>
    </xdr:from>
    <xdr:to>
      <xdr:col>15</xdr:col>
      <xdr:colOff>38100</xdr:colOff>
      <xdr:row>39</xdr:row>
      <xdr:rowOff>95250</xdr:rowOff>
    </xdr:to>
    <xdr:sp macro="" textlink="Processing!G8">
      <xdr:nvSpPr>
        <xdr:cNvPr id="60" name="TextBox 59">
          <a:extLst>
            <a:ext uri="{FF2B5EF4-FFF2-40B4-BE49-F238E27FC236}">
              <a16:creationId xmlns:a16="http://schemas.microsoft.com/office/drawing/2014/main" id="{A014AF5B-0861-766E-67B4-279E61915B77}"/>
            </a:ext>
          </a:extLst>
        </xdr:cNvPr>
        <xdr:cNvSpPr txBox="1"/>
      </xdr:nvSpPr>
      <xdr:spPr>
        <a:xfrm>
          <a:off x="7181850" y="7181850"/>
          <a:ext cx="200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E3C18A-F7C8-43C2-9CB6-8CA60C5F7628}" type="TxLink">
            <a:rPr lang="en-US" sz="1600" b="1" i="0" u="none" strike="noStrike">
              <a:solidFill>
                <a:schemeClr val="bg1"/>
              </a:solidFill>
              <a:latin typeface="Calibri"/>
              <a:cs typeface="Calibri"/>
            </a:rPr>
            <a:pPr algn="ctr"/>
            <a:t>Credit Line</a:t>
          </a:fld>
          <a:endParaRPr lang="en-US" sz="6600" b="1">
            <a:solidFill>
              <a:schemeClr val="bg1"/>
            </a:solidFill>
          </a:endParaRPr>
        </a:p>
      </xdr:txBody>
    </xdr:sp>
    <xdr:clientData/>
  </xdr:twoCellAnchor>
  <xdr:twoCellAnchor>
    <xdr:from>
      <xdr:col>14</xdr:col>
      <xdr:colOff>314325</xdr:colOff>
      <xdr:row>37</xdr:row>
      <xdr:rowOff>142875</xdr:rowOff>
    </xdr:from>
    <xdr:to>
      <xdr:col>17</xdr:col>
      <xdr:colOff>485775</xdr:colOff>
      <xdr:row>39</xdr:row>
      <xdr:rowOff>104775</xdr:rowOff>
    </xdr:to>
    <xdr:sp macro="" textlink="Processing!G14">
      <xdr:nvSpPr>
        <xdr:cNvPr id="61" name="TextBox 60">
          <a:extLst>
            <a:ext uri="{FF2B5EF4-FFF2-40B4-BE49-F238E27FC236}">
              <a16:creationId xmlns:a16="http://schemas.microsoft.com/office/drawing/2014/main" id="{9EF564D6-AA70-5A69-C58D-CDBC97AF7E92}"/>
            </a:ext>
          </a:extLst>
        </xdr:cNvPr>
        <xdr:cNvSpPr txBox="1"/>
      </xdr:nvSpPr>
      <xdr:spPr>
        <a:xfrm>
          <a:off x="8848725" y="7191375"/>
          <a:ext cx="200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5A2B0FF-7BE1-42BD-B2F0-B554FCA37367}" type="TxLink">
            <a:rPr lang="en-US" sz="1600" b="1" i="0" u="none" strike="noStrike">
              <a:solidFill>
                <a:schemeClr val="bg1"/>
              </a:solidFill>
              <a:latin typeface="Calibri"/>
              <a:cs typeface="Calibri"/>
            </a:rPr>
            <a:pPr algn="ctr"/>
            <a:t>Credit Card</a:t>
          </a:fld>
          <a:endParaRPr lang="en-US" sz="8800" b="1">
            <a:solidFill>
              <a:schemeClr val="bg1"/>
            </a:solidFill>
          </a:endParaRPr>
        </a:p>
      </xdr:txBody>
    </xdr:sp>
    <xdr:clientData/>
  </xdr:twoCellAnchor>
  <xdr:twoCellAnchor>
    <xdr:from>
      <xdr:col>17</xdr:col>
      <xdr:colOff>390525</xdr:colOff>
      <xdr:row>37</xdr:row>
      <xdr:rowOff>114300</xdr:rowOff>
    </xdr:from>
    <xdr:to>
      <xdr:col>20</xdr:col>
      <xdr:colOff>561975</xdr:colOff>
      <xdr:row>39</xdr:row>
      <xdr:rowOff>76200</xdr:rowOff>
    </xdr:to>
    <xdr:sp macro="" textlink="Processing!G20">
      <xdr:nvSpPr>
        <xdr:cNvPr id="62" name="TextBox 61">
          <a:extLst>
            <a:ext uri="{FF2B5EF4-FFF2-40B4-BE49-F238E27FC236}">
              <a16:creationId xmlns:a16="http://schemas.microsoft.com/office/drawing/2014/main" id="{6E07BF5A-6AA2-5524-5104-EC9CE13936E4}"/>
            </a:ext>
          </a:extLst>
        </xdr:cNvPr>
        <xdr:cNvSpPr txBox="1"/>
      </xdr:nvSpPr>
      <xdr:spPr>
        <a:xfrm>
          <a:off x="10753725" y="7162800"/>
          <a:ext cx="2000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FF8D5D-FF81-40A1-8268-F42ED839B890}" type="TxLink">
            <a:rPr lang="en-US" sz="1600" b="1" i="0" u="none" strike="noStrike">
              <a:solidFill>
                <a:schemeClr val="bg1"/>
              </a:solidFill>
              <a:latin typeface="Calibri"/>
              <a:cs typeface="Calibri"/>
            </a:rPr>
            <a:pPr algn="ctr"/>
            <a:t>Overdraft</a:t>
          </a:fld>
          <a:endParaRPr lang="en-US" sz="13800" b="1">
            <a:solidFill>
              <a:schemeClr val="bg1"/>
            </a:solidFill>
          </a:endParaRPr>
        </a:p>
      </xdr:txBody>
    </xdr:sp>
    <xdr:clientData/>
  </xdr:twoCellAnchor>
  <xdr:twoCellAnchor>
    <xdr:from>
      <xdr:col>9</xdr:col>
      <xdr:colOff>409575</xdr:colOff>
      <xdr:row>44</xdr:row>
      <xdr:rowOff>152400</xdr:rowOff>
    </xdr:from>
    <xdr:to>
      <xdr:col>11</xdr:col>
      <xdr:colOff>381000</xdr:colOff>
      <xdr:row>46</xdr:row>
      <xdr:rowOff>114300</xdr:rowOff>
    </xdr:to>
    <xdr:sp macro="" textlink="Processing!G2">
      <xdr:nvSpPr>
        <xdr:cNvPr id="63" name="TextBox 62">
          <a:extLst>
            <a:ext uri="{FF2B5EF4-FFF2-40B4-BE49-F238E27FC236}">
              <a16:creationId xmlns:a16="http://schemas.microsoft.com/office/drawing/2014/main" id="{634ED7C6-7534-94DD-39FB-ECF7B8C0663F}"/>
            </a:ext>
          </a:extLst>
        </xdr:cNvPr>
        <xdr:cNvSpPr txBox="1"/>
      </xdr:nvSpPr>
      <xdr:spPr>
        <a:xfrm>
          <a:off x="5895975" y="8534400"/>
          <a:ext cx="1190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F21AC4-EAB3-4EF9-9355-03FF8719E61E}" type="TxLink">
            <a:rPr lang="en-US" sz="1600" b="1" i="0" u="none" strike="noStrike">
              <a:solidFill>
                <a:schemeClr val="bg1"/>
              </a:solidFill>
              <a:latin typeface="Calibri"/>
              <a:cs typeface="Calibri"/>
            </a:rPr>
            <a:pPr algn="ctr"/>
            <a:t>87%</a:t>
          </a:fld>
          <a:endParaRPr lang="en-US" sz="6000" b="1">
            <a:solidFill>
              <a:schemeClr val="bg1"/>
            </a:solidFill>
          </a:endParaRPr>
        </a:p>
      </xdr:txBody>
    </xdr:sp>
    <xdr:clientData/>
  </xdr:twoCellAnchor>
  <xdr:twoCellAnchor>
    <xdr:from>
      <xdr:col>12</xdr:col>
      <xdr:colOff>371475</xdr:colOff>
      <xdr:row>44</xdr:row>
      <xdr:rowOff>180975</xdr:rowOff>
    </xdr:from>
    <xdr:to>
      <xdr:col>14</xdr:col>
      <xdr:colOff>342900</xdr:colOff>
      <xdr:row>46</xdr:row>
      <xdr:rowOff>142875</xdr:rowOff>
    </xdr:to>
    <xdr:sp macro="" textlink="Processing!G9">
      <xdr:nvSpPr>
        <xdr:cNvPr id="1024" name="TextBox 1023">
          <a:extLst>
            <a:ext uri="{FF2B5EF4-FFF2-40B4-BE49-F238E27FC236}">
              <a16:creationId xmlns:a16="http://schemas.microsoft.com/office/drawing/2014/main" id="{F87BEC83-244D-DC04-BCEE-6412F85C9CEB}"/>
            </a:ext>
          </a:extLst>
        </xdr:cNvPr>
        <xdr:cNvSpPr txBox="1"/>
      </xdr:nvSpPr>
      <xdr:spPr>
        <a:xfrm>
          <a:off x="7686675" y="8562975"/>
          <a:ext cx="1190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21F5F7-4E05-460D-9C47-05C0AF4B92A3}" type="TxLink">
            <a:rPr lang="en-US" sz="1600" b="1" i="0" u="none" strike="noStrike">
              <a:solidFill>
                <a:schemeClr val="bg1"/>
              </a:solidFill>
              <a:latin typeface="Calibri"/>
              <a:cs typeface="Calibri"/>
            </a:rPr>
            <a:pPr algn="ctr"/>
            <a:t>91%</a:t>
          </a:fld>
          <a:endParaRPr lang="en-US" sz="8000" b="1">
            <a:solidFill>
              <a:schemeClr val="bg1"/>
            </a:solidFill>
          </a:endParaRPr>
        </a:p>
      </xdr:txBody>
    </xdr:sp>
    <xdr:clientData/>
  </xdr:twoCellAnchor>
  <xdr:twoCellAnchor>
    <xdr:from>
      <xdr:col>15</xdr:col>
      <xdr:colOff>219075</xdr:colOff>
      <xdr:row>44</xdr:row>
      <xdr:rowOff>161925</xdr:rowOff>
    </xdr:from>
    <xdr:to>
      <xdr:col>17</xdr:col>
      <xdr:colOff>190500</xdr:colOff>
      <xdr:row>46</xdr:row>
      <xdr:rowOff>123825</xdr:rowOff>
    </xdr:to>
    <xdr:sp macro="" textlink="Processing!G15">
      <xdr:nvSpPr>
        <xdr:cNvPr id="1026" name="TextBox 1025">
          <a:extLst>
            <a:ext uri="{FF2B5EF4-FFF2-40B4-BE49-F238E27FC236}">
              <a16:creationId xmlns:a16="http://schemas.microsoft.com/office/drawing/2014/main" id="{95B2F9C3-4CDF-9D1E-85E1-10EC1C21DD46}"/>
            </a:ext>
          </a:extLst>
        </xdr:cNvPr>
        <xdr:cNvSpPr txBox="1"/>
      </xdr:nvSpPr>
      <xdr:spPr>
        <a:xfrm>
          <a:off x="9363075" y="8543925"/>
          <a:ext cx="1190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386C16-0AD0-4FE3-AC05-8791067CB285}" type="TxLink">
            <a:rPr lang="en-US" sz="1600" b="1" i="0" u="none" strike="noStrike">
              <a:solidFill>
                <a:schemeClr val="bg1"/>
              </a:solidFill>
              <a:latin typeface="Calibri"/>
              <a:cs typeface="Calibri"/>
            </a:rPr>
            <a:pPr algn="ctr"/>
            <a:t>86%</a:t>
          </a:fld>
          <a:endParaRPr lang="en-US" sz="11500" b="1">
            <a:solidFill>
              <a:schemeClr val="bg1"/>
            </a:solidFill>
          </a:endParaRPr>
        </a:p>
      </xdr:txBody>
    </xdr:sp>
    <xdr:clientData/>
  </xdr:twoCellAnchor>
  <xdr:twoCellAnchor>
    <xdr:from>
      <xdr:col>18</xdr:col>
      <xdr:colOff>295275</xdr:colOff>
      <xdr:row>44</xdr:row>
      <xdr:rowOff>142875</xdr:rowOff>
    </xdr:from>
    <xdr:to>
      <xdr:col>20</xdr:col>
      <xdr:colOff>266700</xdr:colOff>
      <xdr:row>46</xdr:row>
      <xdr:rowOff>104775</xdr:rowOff>
    </xdr:to>
    <xdr:sp macro="" textlink="Processing!G21">
      <xdr:nvSpPr>
        <xdr:cNvPr id="1032" name="TextBox 1031">
          <a:extLst>
            <a:ext uri="{FF2B5EF4-FFF2-40B4-BE49-F238E27FC236}">
              <a16:creationId xmlns:a16="http://schemas.microsoft.com/office/drawing/2014/main" id="{C389733E-395D-ED8E-2530-B8A6FE65ED1E}"/>
            </a:ext>
          </a:extLst>
        </xdr:cNvPr>
        <xdr:cNvSpPr txBox="1"/>
      </xdr:nvSpPr>
      <xdr:spPr>
        <a:xfrm>
          <a:off x="11268075" y="8524875"/>
          <a:ext cx="1190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27B59B-74AF-4EAC-BAF4-B5FA389B1C42}" type="TxLink">
            <a:rPr lang="en-US" sz="1600" b="1" i="0" u="none" strike="noStrike">
              <a:solidFill>
                <a:schemeClr val="bg1"/>
              </a:solidFill>
              <a:latin typeface="Calibri"/>
              <a:cs typeface="Calibri"/>
            </a:rPr>
            <a:pPr algn="ctr"/>
            <a:t>89%</a:t>
          </a:fld>
          <a:endParaRPr lang="en-US" sz="11500" b="1">
            <a:solidFill>
              <a:schemeClr val="bg1"/>
            </a:solidFill>
          </a:endParaRPr>
        </a:p>
      </xdr:txBody>
    </xdr:sp>
    <xdr:clientData/>
  </xdr:twoCellAnchor>
  <xdr:twoCellAnchor>
    <xdr:from>
      <xdr:col>9</xdr:col>
      <xdr:colOff>219075</xdr:colOff>
      <xdr:row>48</xdr:row>
      <xdr:rowOff>133350</xdr:rowOff>
    </xdr:from>
    <xdr:to>
      <xdr:col>11</xdr:col>
      <xdr:colOff>371475</xdr:colOff>
      <xdr:row>51</xdr:row>
      <xdr:rowOff>0</xdr:rowOff>
    </xdr:to>
    <xdr:sp macro="" textlink="Processing!F2">
      <xdr:nvSpPr>
        <xdr:cNvPr id="1033" name="TextBox 1032">
          <a:extLst>
            <a:ext uri="{FF2B5EF4-FFF2-40B4-BE49-F238E27FC236}">
              <a16:creationId xmlns:a16="http://schemas.microsoft.com/office/drawing/2014/main" id="{F8BD7A5C-F1C9-98EA-47E7-AE54C80BADE5}"/>
            </a:ext>
          </a:extLst>
        </xdr:cNvPr>
        <xdr:cNvSpPr txBox="1"/>
      </xdr:nvSpPr>
      <xdr:spPr>
        <a:xfrm>
          <a:off x="5705475" y="9277350"/>
          <a:ext cx="1371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080A02-6C3A-4843-8713-DC1D26D92885}" type="TxLink">
            <a:rPr lang="en-US" sz="1200" b="1" i="0" u="none" strike="noStrike">
              <a:solidFill>
                <a:schemeClr val="bg1"/>
              </a:solidFill>
              <a:latin typeface="Calibri"/>
              <a:cs typeface="Calibri"/>
            </a:rPr>
            <a:pPr algn="ctr"/>
            <a:t> ₦ 772,500,000 </a:t>
          </a:fld>
          <a:endParaRPr lang="en-US" sz="6600" b="1">
            <a:solidFill>
              <a:schemeClr val="bg1"/>
            </a:solidFill>
          </a:endParaRPr>
        </a:p>
      </xdr:txBody>
    </xdr:sp>
    <xdr:clientData/>
  </xdr:twoCellAnchor>
  <xdr:twoCellAnchor>
    <xdr:from>
      <xdr:col>12</xdr:col>
      <xdr:colOff>190500</xdr:colOff>
      <xdr:row>48</xdr:row>
      <xdr:rowOff>142875</xdr:rowOff>
    </xdr:from>
    <xdr:to>
      <xdr:col>14</xdr:col>
      <xdr:colOff>400050</xdr:colOff>
      <xdr:row>50</xdr:row>
      <xdr:rowOff>152400</xdr:rowOff>
    </xdr:to>
    <xdr:sp macro="" textlink="Processing!F8">
      <xdr:nvSpPr>
        <xdr:cNvPr id="1034" name="TextBox 1033">
          <a:extLst>
            <a:ext uri="{FF2B5EF4-FFF2-40B4-BE49-F238E27FC236}">
              <a16:creationId xmlns:a16="http://schemas.microsoft.com/office/drawing/2014/main" id="{4EA832D2-71A3-4E4E-5173-EDD10E247F0B}"/>
            </a:ext>
          </a:extLst>
        </xdr:cNvPr>
        <xdr:cNvSpPr txBox="1"/>
      </xdr:nvSpPr>
      <xdr:spPr>
        <a:xfrm>
          <a:off x="7505700" y="9286875"/>
          <a:ext cx="14287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F2B207-B2F5-49C8-B5B7-EFE9ACA7D60E}" type="TxLink">
            <a:rPr lang="en-US" sz="1200" b="1" i="0" u="none" strike="noStrike">
              <a:solidFill>
                <a:schemeClr val="bg1"/>
              </a:solidFill>
              <a:latin typeface="Calibri"/>
              <a:cs typeface="Calibri"/>
            </a:rPr>
            <a:pPr algn="ctr"/>
            <a:t> ₦ 1,087,500,000 </a:t>
          </a:fld>
          <a:endParaRPr lang="en-US" sz="8000" b="1">
            <a:solidFill>
              <a:schemeClr val="bg1"/>
            </a:solidFill>
          </a:endParaRPr>
        </a:p>
      </xdr:txBody>
    </xdr:sp>
    <xdr:clientData/>
  </xdr:twoCellAnchor>
  <xdr:twoCellAnchor>
    <xdr:from>
      <xdr:col>15</xdr:col>
      <xdr:colOff>57150</xdr:colOff>
      <xdr:row>48</xdr:row>
      <xdr:rowOff>114300</xdr:rowOff>
    </xdr:from>
    <xdr:to>
      <xdr:col>17</xdr:col>
      <xdr:colOff>209550</xdr:colOff>
      <xdr:row>50</xdr:row>
      <xdr:rowOff>171450</xdr:rowOff>
    </xdr:to>
    <xdr:sp macro="" textlink="Processing!F14">
      <xdr:nvSpPr>
        <xdr:cNvPr id="1041" name="TextBox 1040">
          <a:extLst>
            <a:ext uri="{FF2B5EF4-FFF2-40B4-BE49-F238E27FC236}">
              <a16:creationId xmlns:a16="http://schemas.microsoft.com/office/drawing/2014/main" id="{CA6BDB20-532C-D9F6-AA3A-DE7EE458926E}"/>
            </a:ext>
          </a:extLst>
        </xdr:cNvPr>
        <xdr:cNvSpPr txBox="1"/>
      </xdr:nvSpPr>
      <xdr:spPr>
        <a:xfrm>
          <a:off x="9201150" y="9258300"/>
          <a:ext cx="1371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7E460B-C302-4A08-872A-CB18F90CC302}" type="TxLink">
            <a:rPr lang="en-US" sz="1200" b="1" i="0" u="none" strike="noStrike">
              <a:solidFill>
                <a:schemeClr val="bg1"/>
              </a:solidFill>
              <a:latin typeface="Calibri"/>
              <a:cs typeface="Calibri"/>
            </a:rPr>
            <a:pPr algn="ctr"/>
            <a:t> ₦ 682,500,000 </a:t>
          </a:fld>
          <a:endParaRPr lang="en-US" sz="9600" b="1">
            <a:solidFill>
              <a:schemeClr val="bg1"/>
            </a:solidFill>
          </a:endParaRPr>
        </a:p>
      </xdr:txBody>
    </xdr:sp>
    <xdr:clientData/>
  </xdr:twoCellAnchor>
  <xdr:twoCellAnchor>
    <xdr:from>
      <xdr:col>18</xdr:col>
      <xdr:colOff>171450</xdr:colOff>
      <xdr:row>48</xdr:row>
      <xdr:rowOff>114300</xdr:rowOff>
    </xdr:from>
    <xdr:to>
      <xdr:col>20</xdr:col>
      <xdr:colOff>323850</xdr:colOff>
      <xdr:row>50</xdr:row>
      <xdr:rowOff>171450</xdr:rowOff>
    </xdr:to>
    <xdr:sp macro="" textlink="Processing!F20">
      <xdr:nvSpPr>
        <xdr:cNvPr id="1043" name="TextBox 1042">
          <a:extLst>
            <a:ext uri="{FF2B5EF4-FFF2-40B4-BE49-F238E27FC236}">
              <a16:creationId xmlns:a16="http://schemas.microsoft.com/office/drawing/2014/main" id="{6E86CF46-DF17-20EA-3D10-BCCC661EFF58}"/>
            </a:ext>
          </a:extLst>
        </xdr:cNvPr>
        <xdr:cNvSpPr txBox="1"/>
      </xdr:nvSpPr>
      <xdr:spPr>
        <a:xfrm>
          <a:off x="11144250" y="9258300"/>
          <a:ext cx="1371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CE70C1-64DD-4B15-8491-6EBDA32DF763}" type="TxLink">
            <a:rPr lang="en-US" sz="1200" b="1" i="0" u="none" strike="noStrike">
              <a:solidFill>
                <a:schemeClr val="bg1"/>
              </a:solidFill>
              <a:latin typeface="Calibri"/>
              <a:cs typeface="Calibri"/>
            </a:rPr>
            <a:pPr algn="ctr"/>
            <a:t> ₦ 922,500,000 </a:t>
          </a:fld>
          <a:endParaRPr lang="en-US" sz="13800" b="1">
            <a:solidFill>
              <a:schemeClr val="bg1"/>
            </a:solidFill>
          </a:endParaRPr>
        </a:p>
      </xdr:txBody>
    </xdr:sp>
    <xdr:clientData/>
  </xdr:twoCellAnchor>
  <xdr:twoCellAnchor>
    <xdr:from>
      <xdr:col>1</xdr:col>
      <xdr:colOff>257175</xdr:colOff>
      <xdr:row>4</xdr:row>
      <xdr:rowOff>57150</xdr:rowOff>
    </xdr:from>
    <xdr:to>
      <xdr:col>10</xdr:col>
      <xdr:colOff>485776</xdr:colOff>
      <xdr:row>16</xdr:row>
      <xdr:rowOff>148590</xdr:rowOff>
    </xdr:to>
    <xdr:grpSp>
      <xdr:nvGrpSpPr>
        <xdr:cNvPr id="1082" name="Group 1081">
          <a:extLst>
            <a:ext uri="{FF2B5EF4-FFF2-40B4-BE49-F238E27FC236}">
              <a16:creationId xmlns:a16="http://schemas.microsoft.com/office/drawing/2014/main" id="{7BB0B077-07F2-A4DD-6641-893B170F6BBF}"/>
            </a:ext>
          </a:extLst>
        </xdr:cNvPr>
        <xdr:cNvGrpSpPr/>
      </xdr:nvGrpSpPr>
      <xdr:grpSpPr>
        <a:xfrm>
          <a:off x="863311" y="819150"/>
          <a:ext cx="5683829" cy="2377440"/>
          <a:chOff x="866775" y="819150"/>
          <a:chExt cx="5715001" cy="2377440"/>
        </a:xfrm>
        <a:effectLst>
          <a:outerShdw blurRad="50800" dist="38100" dir="8100000" algn="tr" rotWithShape="0">
            <a:prstClr val="black">
              <a:alpha val="40000"/>
            </a:prstClr>
          </a:outerShdw>
        </a:effectLst>
      </xdr:grpSpPr>
      <xdr:sp macro="" textlink="">
        <xdr:nvSpPr>
          <xdr:cNvPr id="1045" name="Freeform: Shape 1044">
            <a:extLst>
              <a:ext uri="{FF2B5EF4-FFF2-40B4-BE49-F238E27FC236}">
                <a16:creationId xmlns:a16="http://schemas.microsoft.com/office/drawing/2014/main" id="{525F8802-DE2B-C619-0580-2B00F26C0BBF}"/>
              </a:ext>
            </a:extLst>
          </xdr:cNvPr>
          <xdr:cNvSpPr/>
        </xdr:nvSpPr>
        <xdr:spPr>
          <a:xfrm>
            <a:off x="866775" y="819150"/>
            <a:ext cx="5669280" cy="2377440"/>
          </a:xfrm>
          <a:custGeom>
            <a:avLst/>
            <a:gdLst>
              <a:gd name="connsiteX0" fmla="*/ 1267327 w 5669280"/>
              <a:gd name="connsiteY0" fmla="*/ 274320 h 2377440"/>
              <a:gd name="connsiteX1" fmla="*/ 352927 w 5669280"/>
              <a:gd name="connsiteY1" fmla="*/ 1188720 h 2377440"/>
              <a:gd name="connsiteX2" fmla="*/ 1267327 w 5669280"/>
              <a:gd name="connsiteY2" fmla="*/ 2103120 h 2377440"/>
              <a:gd name="connsiteX3" fmla="*/ 2181727 w 5669280"/>
              <a:gd name="connsiteY3" fmla="*/ 1188720 h 2377440"/>
              <a:gd name="connsiteX4" fmla="*/ 1267327 w 5669280"/>
              <a:gd name="connsiteY4" fmla="*/ 274320 h 2377440"/>
              <a:gd name="connsiteX5" fmla="*/ 83424 w 5669280"/>
              <a:gd name="connsiteY5" fmla="*/ 0 h 2377440"/>
              <a:gd name="connsiteX6" fmla="*/ 5585856 w 5669280"/>
              <a:gd name="connsiteY6" fmla="*/ 0 h 2377440"/>
              <a:gd name="connsiteX7" fmla="*/ 5669280 w 5669280"/>
              <a:gd name="connsiteY7" fmla="*/ 83424 h 2377440"/>
              <a:gd name="connsiteX8" fmla="*/ 5669280 w 5669280"/>
              <a:gd name="connsiteY8" fmla="*/ 2294016 h 2377440"/>
              <a:gd name="connsiteX9" fmla="*/ 5585856 w 5669280"/>
              <a:gd name="connsiteY9" fmla="*/ 2377440 h 2377440"/>
              <a:gd name="connsiteX10" fmla="*/ 83424 w 5669280"/>
              <a:gd name="connsiteY10" fmla="*/ 2377440 h 2377440"/>
              <a:gd name="connsiteX11" fmla="*/ 0 w 5669280"/>
              <a:gd name="connsiteY11" fmla="*/ 2294016 h 2377440"/>
              <a:gd name="connsiteX12" fmla="*/ 0 w 5669280"/>
              <a:gd name="connsiteY12" fmla="*/ 83424 h 2377440"/>
              <a:gd name="connsiteX13" fmla="*/ 83424 w 5669280"/>
              <a:gd name="connsiteY13" fmla="*/ 0 h 23774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5669280" h="2377440">
                <a:moveTo>
                  <a:pt x="1267327" y="274320"/>
                </a:moveTo>
                <a:cubicBezTo>
                  <a:pt x="762318" y="274320"/>
                  <a:pt x="352927" y="683711"/>
                  <a:pt x="352927" y="1188720"/>
                </a:cubicBezTo>
                <a:cubicBezTo>
                  <a:pt x="352927" y="1693729"/>
                  <a:pt x="762318" y="2103120"/>
                  <a:pt x="1267327" y="2103120"/>
                </a:cubicBezTo>
                <a:cubicBezTo>
                  <a:pt x="1772336" y="2103120"/>
                  <a:pt x="2181727" y="1693729"/>
                  <a:pt x="2181727" y="1188720"/>
                </a:cubicBezTo>
                <a:cubicBezTo>
                  <a:pt x="2181727" y="683711"/>
                  <a:pt x="1772336" y="274320"/>
                  <a:pt x="1267327" y="274320"/>
                </a:cubicBezTo>
                <a:close/>
                <a:moveTo>
                  <a:pt x="83424" y="0"/>
                </a:moveTo>
                <a:lnTo>
                  <a:pt x="5585856" y="0"/>
                </a:lnTo>
                <a:cubicBezTo>
                  <a:pt x="5631930" y="0"/>
                  <a:pt x="5669280" y="37350"/>
                  <a:pt x="5669280" y="83424"/>
                </a:cubicBezTo>
                <a:lnTo>
                  <a:pt x="5669280" y="2294016"/>
                </a:lnTo>
                <a:cubicBezTo>
                  <a:pt x="5669280" y="2340090"/>
                  <a:pt x="5631930" y="2377440"/>
                  <a:pt x="5585856" y="2377440"/>
                </a:cubicBezTo>
                <a:lnTo>
                  <a:pt x="83424" y="2377440"/>
                </a:lnTo>
                <a:cubicBezTo>
                  <a:pt x="37350" y="2377440"/>
                  <a:pt x="0" y="2340090"/>
                  <a:pt x="0" y="2294016"/>
                </a:cubicBezTo>
                <a:lnTo>
                  <a:pt x="0" y="83424"/>
                </a:lnTo>
                <a:cubicBezTo>
                  <a:pt x="0" y="37350"/>
                  <a:pt x="37350" y="0"/>
                  <a:pt x="83424" y="0"/>
                </a:cubicBezTo>
                <a:close/>
              </a:path>
            </a:pathLst>
          </a:custGeom>
          <a:gradFill>
            <a:gsLst>
              <a:gs pos="100000">
                <a:schemeClr val="tx1">
                  <a:lumMod val="75000"/>
                  <a:lumOff val="25000"/>
                </a:schemeClr>
              </a:gs>
              <a:gs pos="16000">
                <a:schemeClr val="tx1">
                  <a:lumMod val="85000"/>
                  <a:lumOff val="15000"/>
                </a:schemeClr>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mc:AlternateContent xmlns:mc="http://schemas.openxmlformats.org/markup-compatibility/2006" xmlns:a14="http://schemas.microsoft.com/office/drawing/2010/main">
        <mc:Choice Requires="a14">
          <xdr:graphicFrame macro="">
            <xdr:nvGraphicFramePr>
              <xdr:cNvPr id="1044" name="Year">
                <a:extLst>
                  <a:ext uri="{FF2B5EF4-FFF2-40B4-BE49-F238E27FC236}">
                    <a16:creationId xmlns:a16="http://schemas.microsoft.com/office/drawing/2014/main" id="{4F032E2C-4382-4DB5-88EE-78EF9CBF1F63}"/>
                  </a:ext>
                </a:extLst>
              </xdr:cNvPr>
              <xdr:cNvGraphicFramePr/>
            </xdr:nvGraphicFramePr>
            <xdr:xfrm>
              <a:off x="4229099" y="2733677"/>
              <a:ext cx="2314575" cy="39052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07295" y="2733677"/>
                <a:ext cx="2301950"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048" name="Chart 1047">
            <a:extLst>
              <a:ext uri="{FF2B5EF4-FFF2-40B4-BE49-F238E27FC236}">
                <a16:creationId xmlns:a16="http://schemas.microsoft.com/office/drawing/2014/main" id="{91A5F920-4138-490F-B52C-2BB5B50C0633}"/>
              </a:ext>
            </a:extLst>
          </xdr:cNvPr>
          <xdr:cNvGraphicFramePr>
            <a:graphicFrameLocks/>
          </xdr:cNvGraphicFramePr>
        </xdr:nvGraphicFramePr>
        <xdr:xfrm>
          <a:off x="1173052" y="1083129"/>
          <a:ext cx="1828800" cy="18288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49" name="Oval 1048">
            <a:extLst>
              <a:ext uri="{FF2B5EF4-FFF2-40B4-BE49-F238E27FC236}">
                <a16:creationId xmlns:a16="http://schemas.microsoft.com/office/drawing/2014/main" id="{ED379CDA-0AA0-A72C-70B8-9E63F063E969}"/>
              </a:ext>
            </a:extLst>
          </xdr:cNvPr>
          <xdr:cNvSpPr/>
        </xdr:nvSpPr>
        <xdr:spPr>
          <a:xfrm>
            <a:off x="1685925" y="1550670"/>
            <a:ext cx="914400" cy="914400"/>
          </a:xfrm>
          <a:prstGeom prst="ellipse">
            <a:avLst/>
          </a:prstGeom>
          <a:gradFill>
            <a:gsLst>
              <a:gs pos="100000">
                <a:schemeClr val="tx1">
                  <a:lumMod val="75000"/>
                  <a:lumOff val="25000"/>
                </a:schemeClr>
              </a:gs>
              <a:gs pos="16000">
                <a:schemeClr val="tx1">
                  <a:lumMod val="85000"/>
                  <a:lumOff val="15000"/>
                </a:schemeClr>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cessing!N11">
        <xdr:nvSpPr>
          <xdr:cNvPr id="1050" name="TextBox 1049">
            <a:extLst>
              <a:ext uri="{FF2B5EF4-FFF2-40B4-BE49-F238E27FC236}">
                <a16:creationId xmlns:a16="http://schemas.microsoft.com/office/drawing/2014/main" id="{1FDD3612-B28F-5C1B-BECC-4440D635C01E}"/>
              </a:ext>
            </a:extLst>
          </xdr:cNvPr>
          <xdr:cNvSpPr txBox="1"/>
        </xdr:nvSpPr>
        <xdr:spPr>
          <a:xfrm>
            <a:off x="1638300" y="1885950"/>
            <a:ext cx="9429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406144-4142-4548-9D53-294A07A86D53}" type="TxLink">
              <a:rPr lang="en-US" sz="2000" b="1" i="0" u="none" strike="noStrike">
                <a:solidFill>
                  <a:schemeClr val="bg1"/>
                </a:solidFill>
                <a:latin typeface="Calibri"/>
                <a:cs typeface="Calibri"/>
              </a:rPr>
              <a:pPr algn="ctr"/>
              <a:t>20%</a:t>
            </a:fld>
            <a:endParaRPr lang="en-US" sz="4000" b="1">
              <a:solidFill>
                <a:schemeClr val="bg1"/>
              </a:solidFill>
            </a:endParaRPr>
          </a:p>
        </xdr:txBody>
      </xdr:sp>
      <xdr:sp macro="" textlink="Processing!M11">
        <xdr:nvSpPr>
          <xdr:cNvPr id="1051" name="TextBox 1050">
            <a:extLst>
              <a:ext uri="{FF2B5EF4-FFF2-40B4-BE49-F238E27FC236}">
                <a16:creationId xmlns:a16="http://schemas.microsoft.com/office/drawing/2014/main" id="{05B5CC11-F054-F025-33BB-0BC78D8F462C}"/>
              </a:ext>
            </a:extLst>
          </xdr:cNvPr>
          <xdr:cNvSpPr txBox="1"/>
        </xdr:nvSpPr>
        <xdr:spPr>
          <a:xfrm>
            <a:off x="1581150" y="1628775"/>
            <a:ext cx="10382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4F3ED77-2729-438D-91A3-00C674F685D8}" type="TxLink">
              <a:rPr lang="en-US" sz="1400" b="0" i="0" u="none" strike="noStrike">
                <a:solidFill>
                  <a:schemeClr val="bg1"/>
                </a:solidFill>
                <a:latin typeface="Calibri"/>
                <a:cs typeface="Calibri"/>
              </a:rPr>
              <a:pPr algn="ctr"/>
              <a:t>Potential</a:t>
            </a:fld>
            <a:endParaRPr lang="en-US" sz="4000" b="0">
              <a:solidFill>
                <a:schemeClr val="bg1"/>
              </a:solidFill>
            </a:endParaRPr>
          </a:p>
        </xdr:txBody>
      </xdr:sp>
      <xdr:sp macro="" textlink="Processing!L8">
        <xdr:nvSpPr>
          <xdr:cNvPr id="1052" name="TextBox 1051">
            <a:extLst>
              <a:ext uri="{FF2B5EF4-FFF2-40B4-BE49-F238E27FC236}">
                <a16:creationId xmlns:a16="http://schemas.microsoft.com/office/drawing/2014/main" id="{FDBA12F3-356F-913E-87E6-3E7CD13AC76C}"/>
              </a:ext>
            </a:extLst>
          </xdr:cNvPr>
          <xdr:cNvSpPr txBox="1"/>
        </xdr:nvSpPr>
        <xdr:spPr>
          <a:xfrm>
            <a:off x="4562476" y="866775"/>
            <a:ext cx="2019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54E2C6-01D4-452B-9A75-8A27649CC71F}" type="TxLink">
              <a:rPr lang="en-US" sz="1600" b="0" i="0" u="none" strike="noStrike">
                <a:solidFill>
                  <a:schemeClr val="bg1"/>
                </a:solidFill>
                <a:latin typeface="Calibri"/>
                <a:cs typeface="Calibri"/>
              </a:rPr>
              <a:pPr algn="ctr"/>
              <a:t>Revenue vs Expenses</a:t>
            </a:fld>
            <a:endParaRPr lang="en-US" sz="5400" b="0">
              <a:solidFill>
                <a:schemeClr val="bg1"/>
              </a:solidFill>
            </a:endParaRPr>
          </a:p>
        </xdr:txBody>
      </xdr:sp>
    </xdr:grpSp>
    <xdr:clientData/>
  </xdr:twoCellAnchor>
  <xdr:twoCellAnchor>
    <xdr:from>
      <xdr:col>7</xdr:col>
      <xdr:colOff>492672</xdr:colOff>
      <xdr:row>6</xdr:row>
      <xdr:rowOff>108388</xdr:rowOff>
    </xdr:from>
    <xdr:to>
      <xdr:col>8</xdr:col>
      <xdr:colOff>571499</xdr:colOff>
      <xdr:row>7</xdr:row>
      <xdr:rowOff>177362</xdr:rowOff>
    </xdr:to>
    <xdr:sp macro="" textlink="Processing!M13">
      <xdr:nvSpPr>
        <xdr:cNvPr id="1053" name="TextBox 1052">
          <a:extLst>
            <a:ext uri="{FF2B5EF4-FFF2-40B4-BE49-F238E27FC236}">
              <a16:creationId xmlns:a16="http://schemas.microsoft.com/office/drawing/2014/main" id="{4B310F8F-279B-9695-3CCC-2EA0040266BF}"/>
            </a:ext>
          </a:extLst>
        </xdr:cNvPr>
        <xdr:cNvSpPr txBox="1"/>
      </xdr:nvSpPr>
      <xdr:spPr>
        <a:xfrm>
          <a:off x="4769069" y="1251388"/>
          <a:ext cx="689740" cy="259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922B22-2695-4429-8884-DF4D7651D0E3}" type="TxLink">
            <a:rPr lang="en-US" sz="1100" b="0" i="0" u="none" strike="noStrike">
              <a:solidFill>
                <a:schemeClr val="bg1"/>
              </a:solidFill>
              <a:latin typeface="Calibri"/>
              <a:cs typeface="Calibri"/>
            </a:rPr>
            <a:pPr algn="ctr"/>
            <a:t>Revenue</a:t>
          </a:fld>
          <a:endParaRPr lang="en-US" sz="4800" b="0">
            <a:solidFill>
              <a:schemeClr val="bg1"/>
            </a:solidFill>
          </a:endParaRPr>
        </a:p>
      </xdr:txBody>
    </xdr:sp>
    <xdr:clientData/>
  </xdr:twoCellAnchor>
  <xdr:twoCellAnchor>
    <xdr:from>
      <xdr:col>7</xdr:col>
      <xdr:colOff>446689</xdr:colOff>
      <xdr:row>7</xdr:row>
      <xdr:rowOff>121444</xdr:rowOff>
    </xdr:from>
    <xdr:to>
      <xdr:col>8</xdr:col>
      <xdr:colOff>453258</xdr:colOff>
      <xdr:row>8</xdr:row>
      <xdr:rowOff>177362</xdr:rowOff>
    </xdr:to>
    <xdr:sp macro="" textlink="Processing!M14">
      <xdr:nvSpPr>
        <xdr:cNvPr id="1054" name="TextBox 1053">
          <a:extLst>
            <a:ext uri="{FF2B5EF4-FFF2-40B4-BE49-F238E27FC236}">
              <a16:creationId xmlns:a16="http://schemas.microsoft.com/office/drawing/2014/main" id="{BF543BBA-253A-6159-E25F-7139020E1FB3}"/>
            </a:ext>
          </a:extLst>
        </xdr:cNvPr>
        <xdr:cNvSpPr txBox="1"/>
      </xdr:nvSpPr>
      <xdr:spPr>
        <a:xfrm>
          <a:off x="4723086" y="1454944"/>
          <a:ext cx="617482" cy="246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D8D6C6-F3B8-484E-9561-C205A6D57DC3}" type="TxLink">
            <a:rPr lang="en-US" sz="1100" b="0" i="0" u="none" strike="noStrike">
              <a:solidFill>
                <a:schemeClr val="bg1"/>
              </a:solidFill>
              <a:latin typeface="Calibri"/>
              <a:cs typeface="Calibri"/>
            </a:rPr>
            <a:pPr algn="ctr"/>
            <a:t>Profit</a:t>
          </a:fld>
          <a:endParaRPr lang="en-US" sz="6000" b="0">
            <a:solidFill>
              <a:schemeClr val="bg1"/>
            </a:solidFill>
          </a:endParaRPr>
        </a:p>
      </xdr:txBody>
    </xdr:sp>
    <xdr:clientData/>
  </xdr:twoCellAnchor>
  <xdr:twoCellAnchor>
    <xdr:from>
      <xdr:col>7</xdr:col>
      <xdr:colOff>367862</xdr:colOff>
      <xdr:row>8</xdr:row>
      <xdr:rowOff>141070</xdr:rowOff>
    </xdr:from>
    <xdr:to>
      <xdr:col>9</xdr:col>
      <xdr:colOff>124811</xdr:colOff>
      <xdr:row>10</xdr:row>
      <xdr:rowOff>19707</xdr:rowOff>
    </xdr:to>
    <xdr:sp macro="" textlink="Processing!M15">
      <xdr:nvSpPr>
        <xdr:cNvPr id="1055" name="TextBox 1054">
          <a:extLst>
            <a:ext uri="{FF2B5EF4-FFF2-40B4-BE49-F238E27FC236}">
              <a16:creationId xmlns:a16="http://schemas.microsoft.com/office/drawing/2014/main" id="{6EE5AE19-395D-0EF0-9B84-635E066B8E26}"/>
            </a:ext>
          </a:extLst>
        </xdr:cNvPr>
        <xdr:cNvSpPr txBox="1"/>
      </xdr:nvSpPr>
      <xdr:spPr>
        <a:xfrm>
          <a:off x="4644259" y="1665070"/>
          <a:ext cx="978776" cy="259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BB1732-6A55-4584-A1BD-0ABDBB37F1CB}" type="TxLink">
            <a:rPr lang="en-US" sz="1100" b="0" i="0" u="none" strike="noStrike">
              <a:solidFill>
                <a:schemeClr val="bg1"/>
              </a:solidFill>
              <a:latin typeface="Calibri"/>
              <a:cs typeface="Calibri"/>
            </a:rPr>
            <a:pPr algn="ctr"/>
            <a:t>Expenses</a:t>
          </a:fld>
          <a:endParaRPr lang="en-US" sz="6000" b="0">
            <a:solidFill>
              <a:schemeClr val="bg1"/>
            </a:solidFill>
          </a:endParaRPr>
        </a:p>
      </xdr:txBody>
    </xdr:sp>
    <xdr:clientData/>
  </xdr:twoCellAnchor>
  <xdr:twoCellAnchor>
    <xdr:from>
      <xdr:col>7</xdr:col>
      <xdr:colOff>510408</xdr:colOff>
      <xdr:row>9</xdr:row>
      <xdr:rowOff>186969</xdr:rowOff>
    </xdr:from>
    <xdr:to>
      <xdr:col>8</xdr:col>
      <xdr:colOff>446690</xdr:colOff>
      <xdr:row>11</xdr:row>
      <xdr:rowOff>59120</xdr:rowOff>
    </xdr:to>
    <xdr:sp macro="" textlink="Processing!M16">
      <xdr:nvSpPr>
        <xdr:cNvPr id="1056" name="TextBox 1055">
          <a:extLst>
            <a:ext uri="{FF2B5EF4-FFF2-40B4-BE49-F238E27FC236}">
              <a16:creationId xmlns:a16="http://schemas.microsoft.com/office/drawing/2014/main" id="{2595335E-21DB-C6D7-B6BE-C584C691B2ED}"/>
            </a:ext>
          </a:extLst>
        </xdr:cNvPr>
        <xdr:cNvSpPr txBox="1"/>
      </xdr:nvSpPr>
      <xdr:spPr>
        <a:xfrm>
          <a:off x="4786805" y="1901469"/>
          <a:ext cx="547195" cy="25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D61C97-4014-4509-8021-88CBF5FF865F}" type="TxLink">
            <a:rPr lang="en-US" sz="1100" b="0" i="0" u="none" strike="noStrike">
              <a:solidFill>
                <a:schemeClr val="bg1"/>
              </a:solidFill>
              <a:latin typeface="Calibri"/>
              <a:cs typeface="Calibri"/>
            </a:rPr>
            <a:pPr algn="ctr"/>
            <a:t>Loans</a:t>
          </a:fld>
          <a:endParaRPr lang="en-US" sz="6000" b="0">
            <a:solidFill>
              <a:schemeClr val="bg1"/>
            </a:solidFill>
          </a:endParaRPr>
        </a:p>
      </xdr:txBody>
    </xdr:sp>
    <xdr:clientData/>
  </xdr:twoCellAnchor>
  <xdr:twoCellAnchor>
    <xdr:from>
      <xdr:col>7</xdr:col>
      <xdr:colOff>517962</xdr:colOff>
      <xdr:row>11</xdr:row>
      <xdr:rowOff>75215</xdr:rowOff>
    </xdr:from>
    <xdr:to>
      <xdr:col>8</xdr:col>
      <xdr:colOff>558362</xdr:colOff>
      <xdr:row>12</xdr:row>
      <xdr:rowOff>137949</xdr:rowOff>
    </xdr:to>
    <xdr:sp macro="" textlink="Processing!M17">
      <xdr:nvSpPr>
        <xdr:cNvPr id="1057" name="TextBox 1056">
          <a:extLst>
            <a:ext uri="{FF2B5EF4-FFF2-40B4-BE49-F238E27FC236}">
              <a16:creationId xmlns:a16="http://schemas.microsoft.com/office/drawing/2014/main" id="{9F502B0E-404F-6130-DD94-88A081A8D2F4}"/>
            </a:ext>
          </a:extLst>
        </xdr:cNvPr>
        <xdr:cNvSpPr txBox="1"/>
      </xdr:nvSpPr>
      <xdr:spPr>
        <a:xfrm>
          <a:off x="4794359" y="2170715"/>
          <a:ext cx="651313" cy="253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046FA9-A190-49D3-9B21-D5FF04E1DE11}" type="TxLink">
            <a:rPr lang="en-US" sz="1100" b="0" i="0" u="none" strike="noStrike">
              <a:solidFill>
                <a:schemeClr val="bg1"/>
              </a:solidFill>
              <a:latin typeface="Calibri"/>
              <a:cs typeface="Calibri"/>
            </a:rPr>
            <a:pPr algn="ctr"/>
            <a:t>Markup</a:t>
          </a:fld>
          <a:endParaRPr lang="en-US" sz="6000" b="0">
            <a:solidFill>
              <a:schemeClr val="bg1"/>
            </a:solidFill>
          </a:endParaRPr>
        </a:p>
      </xdr:txBody>
    </xdr:sp>
    <xdr:clientData/>
  </xdr:twoCellAnchor>
  <xdr:twoCellAnchor>
    <xdr:from>
      <xdr:col>8</xdr:col>
      <xdr:colOff>554421</xdr:colOff>
      <xdr:row>6</xdr:row>
      <xdr:rowOff>112001</xdr:rowOff>
    </xdr:from>
    <xdr:to>
      <xdr:col>10</xdr:col>
      <xdr:colOff>465412</xdr:colOff>
      <xdr:row>8</xdr:row>
      <xdr:rowOff>73901</xdr:rowOff>
    </xdr:to>
    <xdr:sp macro="" textlink="Processing!N13">
      <xdr:nvSpPr>
        <xdr:cNvPr id="1058" name="TextBox 1057">
          <a:extLst>
            <a:ext uri="{FF2B5EF4-FFF2-40B4-BE49-F238E27FC236}">
              <a16:creationId xmlns:a16="http://schemas.microsoft.com/office/drawing/2014/main" id="{5424F231-E1D3-CCF5-44F9-10E1C17FBFD0}"/>
            </a:ext>
          </a:extLst>
        </xdr:cNvPr>
        <xdr:cNvSpPr txBox="1"/>
      </xdr:nvSpPr>
      <xdr:spPr>
        <a:xfrm>
          <a:off x="5431221" y="1255001"/>
          <a:ext cx="113019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72FC80-9FFB-42D7-910F-E3CB0257396E}" type="TxLink">
            <a:rPr lang="en-US" sz="1100" b="0" i="0" u="none" strike="noStrike">
              <a:solidFill>
                <a:schemeClr val="bg1"/>
              </a:solidFill>
              <a:latin typeface="Calibri"/>
              <a:cs typeface="Calibri"/>
            </a:rPr>
            <a:pPr algn="ctr"/>
            <a:t> ₦ 378,417,465 </a:t>
          </a:fld>
          <a:endParaRPr lang="en-US" sz="5400" b="0">
            <a:solidFill>
              <a:schemeClr val="bg1"/>
            </a:solidFill>
          </a:endParaRPr>
        </a:p>
      </xdr:txBody>
    </xdr:sp>
    <xdr:clientData/>
  </xdr:twoCellAnchor>
  <xdr:twoCellAnchor>
    <xdr:from>
      <xdr:col>8</xdr:col>
      <xdr:colOff>371476</xdr:colOff>
      <xdr:row>7</xdr:row>
      <xdr:rowOff>121444</xdr:rowOff>
    </xdr:from>
    <xdr:to>
      <xdr:col>10</xdr:col>
      <xdr:colOff>581026</xdr:colOff>
      <xdr:row>9</xdr:row>
      <xdr:rowOff>83344</xdr:rowOff>
    </xdr:to>
    <xdr:sp macro="" textlink="Processing!N14">
      <xdr:nvSpPr>
        <xdr:cNvPr id="1059" name="TextBox 1058">
          <a:extLst>
            <a:ext uri="{FF2B5EF4-FFF2-40B4-BE49-F238E27FC236}">
              <a16:creationId xmlns:a16="http://schemas.microsoft.com/office/drawing/2014/main" id="{05FEF05A-7EDA-7580-8923-8B1E338D0F38}"/>
            </a:ext>
          </a:extLst>
        </xdr:cNvPr>
        <xdr:cNvSpPr txBox="1"/>
      </xdr:nvSpPr>
      <xdr:spPr>
        <a:xfrm>
          <a:off x="5248276" y="1454944"/>
          <a:ext cx="1428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7D1C40D-4A6D-4C6F-86DA-2C88E4B4F3C7}" type="TxLink">
            <a:rPr lang="en-US" sz="1100" b="0" i="0" u="none" strike="noStrike">
              <a:solidFill>
                <a:schemeClr val="bg1"/>
              </a:solidFill>
              <a:latin typeface="Calibri"/>
              <a:cs typeface="Calibri"/>
            </a:rPr>
            <a:pPr algn="ctr"/>
            <a:t> ₦ 5,409,969.19 </a:t>
          </a:fld>
          <a:endParaRPr lang="en-US" sz="6600" b="0">
            <a:solidFill>
              <a:schemeClr val="bg1"/>
            </a:solidFill>
          </a:endParaRPr>
        </a:p>
      </xdr:txBody>
    </xdr:sp>
    <xdr:clientData/>
  </xdr:twoCellAnchor>
  <xdr:twoCellAnchor>
    <xdr:from>
      <xdr:col>8</xdr:col>
      <xdr:colOff>209550</xdr:colOff>
      <xdr:row>8</xdr:row>
      <xdr:rowOff>157163</xdr:rowOff>
    </xdr:from>
    <xdr:to>
      <xdr:col>11</xdr:col>
      <xdr:colOff>238125</xdr:colOff>
      <xdr:row>10</xdr:row>
      <xdr:rowOff>119063</xdr:rowOff>
    </xdr:to>
    <xdr:sp macro="" textlink="Processing!N15">
      <xdr:nvSpPr>
        <xdr:cNvPr id="1060" name="TextBox 1059">
          <a:extLst>
            <a:ext uri="{FF2B5EF4-FFF2-40B4-BE49-F238E27FC236}">
              <a16:creationId xmlns:a16="http://schemas.microsoft.com/office/drawing/2014/main" id="{EA6EC3DD-D6C2-09ED-F49C-A9EAEF36055C}"/>
            </a:ext>
          </a:extLst>
        </xdr:cNvPr>
        <xdr:cNvSpPr txBox="1"/>
      </xdr:nvSpPr>
      <xdr:spPr>
        <a:xfrm>
          <a:off x="5096860" y="1681163"/>
          <a:ext cx="1861317"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7C57F5-3DA7-4323-B7DE-12C0914633B8}" type="TxLink">
            <a:rPr lang="en-US" sz="1100" b="0" i="0" u="none" strike="noStrike">
              <a:solidFill>
                <a:schemeClr val="bg1"/>
              </a:solidFill>
              <a:latin typeface="Calibri"/>
              <a:cs typeface="Calibri"/>
            </a:rPr>
            <a:pPr algn="ctr"/>
            <a:t>151835937.50</a:t>
          </a:fld>
          <a:endParaRPr lang="en-US" sz="6600" b="0">
            <a:solidFill>
              <a:schemeClr val="bg1"/>
            </a:solidFill>
          </a:endParaRPr>
        </a:p>
      </xdr:txBody>
    </xdr:sp>
    <xdr:clientData/>
  </xdr:twoCellAnchor>
  <xdr:twoCellAnchor>
    <xdr:from>
      <xdr:col>8</xdr:col>
      <xdr:colOff>180975</xdr:colOff>
      <xdr:row>9</xdr:row>
      <xdr:rowOff>164307</xdr:rowOff>
    </xdr:from>
    <xdr:to>
      <xdr:col>11</xdr:col>
      <xdr:colOff>209550</xdr:colOff>
      <xdr:row>11</xdr:row>
      <xdr:rowOff>126207</xdr:rowOff>
    </xdr:to>
    <xdr:sp macro="" textlink="Processing!N16">
      <xdr:nvSpPr>
        <xdr:cNvPr id="1061" name="TextBox 1060">
          <a:extLst>
            <a:ext uri="{FF2B5EF4-FFF2-40B4-BE49-F238E27FC236}">
              <a16:creationId xmlns:a16="http://schemas.microsoft.com/office/drawing/2014/main" id="{E22EFBD3-E86B-0C43-0CC6-95406FCA8AFB}"/>
            </a:ext>
          </a:extLst>
        </xdr:cNvPr>
        <xdr:cNvSpPr txBox="1"/>
      </xdr:nvSpPr>
      <xdr:spPr>
        <a:xfrm>
          <a:off x="5030066" y="1878807"/>
          <a:ext cx="1846984"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B4E0A9-7740-4514-AD7E-EECA6AABB940}" type="TxLink">
            <a:rPr lang="en-US" sz="1100" b="0" i="0" u="none" strike="noStrike">
              <a:solidFill>
                <a:schemeClr val="bg1"/>
              </a:solidFill>
              <a:latin typeface="Calibri"/>
              <a:cs typeface="Calibri"/>
            </a:rPr>
            <a:pPr algn="ctr"/>
            <a:t> ₦ 221,171,558 </a:t>
          </a:fld>
          <a:endParaRPr lang="en-US" sz="6600" b="0">
            <a:solidFill>
              <a:schemeClr val="bg1"/>
            </a:solidFill>
          </a:endParaRPr>
        </a:p>
      </xdr:txBody>
    </xdr:sp>
    <xdr:clientData/>
  </xdr:twoCellAnchor>
  <xdr:twoCellAnchor>
    <xdr:from>
      <xdr:col>8</xdr:col>
      <xdr:colOff>604344</xdr:colOff>
      <xdr:row>11</xdr:row>
      <xdr:rowOff>77513</xdr:rowOff>
    </xdr:from>
    <xdr:to>
      <xdr:col>10</xdr:col>
      <xdr:colOff>26276</xdr:colOff>
      <xdr:row>12</xdr:row>
      <xdr:rowOff>118241</xdr:rowOff>
    </xdr:to>
    <xdr:sp macro="" textlink="Processing!N17">
      <xdr:nvSpPr>
        <xdr:cNvPr id="1062" name="TextBox 1061">
          <a:extLst>
            <a:ext uri="{FF2B5EF4-FFF2-40B4-BE49-F238E27FC236}">
              <a16:creationId xmlns:a16="http://schemas.microsoft.com/office/drawing/2014/main" id="{6B4EA4F6-A69C-7B25-2CDC-366BEBC5C816}"/>
            </a:ext>
          </a:extLst>
        </xdr:cNvPr>
        <xdr:cNvSpPr txBox="1"/>
      </xdr:nvSpPr>
      <xdr:spPr>
        <a:xfrm>
          <a:off x="5491654" y="2173013"/>
          <a:ext cx="643760"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AE0B77-3AF9-42A9-9FB8-17F409A28D93}" type="TxLink">
            <a:rPr lang="en-US" sz="1100" b="0" i="0" u="none" strike="noStrike">
              <a:solidFill>
                <a:schemeClr val="bg1"/>
              </a:solidFill>
              <a:latin typeface="Calibri"/>
              <a:cs typeface="Calibri"/>
            </a:rPr>
            <a:pPr algn="ctr"/>
            <a:t>19%</a:t>
          </a:fld>
          <a:endParaRPr lang="en-US" sz="6600" b="0">
            <a:solidFill>
              <a:schemeClr val="bg1"/>
            </a:solidFill>
          </a:endParaRPr>
        </a:p>
      </xdr:txBody>
    </xdr:sp>
    <xdr:clientData/>
  </xdr:twoCellAnchor>
  <mc:AlternateContent xmlns:mc="http://schemas.openxmlformats.org/markup-compatibility/2006">
    <mc:Choice xmlns:a14="http://schemas.microsoft.com/office/drawing/2010/main" Requires="a14">
      <xdr:twoCellAnchor>
        <xdr:from>
          <xdr:col>9</xdr:col>
          <xdr:colOff>590550</xdr:colOff>
          <xdr:row>11</xdr:row>
          <xdr:rowOff>76200</xdr:rowOff>
        </xdr:from>
        <xdr:to>
          <xdr:col>10</xdr:col>
          <xdr:colOff>161925</xdr:colOff>
          <xdr:row>12</xdr:row>
          <xdr:rowOff>161925</xdr:rowOff>
        </xdr:to>
        <xdr:sp macro="" textlink="">
          <xdr:nvSpPr>
            <xdr:cNvPr id="2" name="Spinner 2" hidden="1">
              <a:extLst>
                <a:ext uri="{63B3BB69-23CF-44E3-9099-C40C66FF867C}">
                  <a14:compatExt spid="_x0000_s1026"/>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7</xdr:col>
      <xdr:colOff>359651</xdr:colOff>
      <xdr:row>9</xdr:row>
      <xdr:rowOff>14452</xdr:rowOff>
    </xdr:from>
    <xdr:to>
      <xdr:col>7</xdr:col>
      <xdr:colOff>524243</xdr:colOff>
      <xdr:row>9</xdr:row>
      <xdr:rowOff>179044</xdr:rowOff>
    </xdr:to>
    <xdr:sp macro="" textlink="">
      <xdr:nvSpPr>
        <xdr:cNvPr id="1064" name="Oval 1063">
          <a:extLst>
            <a:ext uri="{FF2B5EF4-FFF2-40B4-BE49-F238E27FC236}">
              <a16:creationId xmlns:a16="http://schemas.microsoft.com/office/drawing/2014/main" id="{A1C81F41-C932-68DF-2550-413B00CCCC34}"/>
            </a:ext>
          </a:extLst>
        </xdr:cNvPr>
        <xdr:cNvSpPr/>
      </xdr:nvSpPr>
      <xdr:spPr>
        <a:xfrm>
          <a:off x="4636048" y="1728952"/>
          <a:ext cx="164592" cy="164592"/>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360965</xdr:colOff>
      <xdr:row>6</xdr:row>
      <xdr:rowOff>173421</xdr:rowOff>
    </xdr:from>
    <xdr:to>
      <xdr:col>7</xdr:col>
      <xdr:colOff>525557</xdr:colOff>
      <xdr:row>7</xdr:row>
      <xdr:rowOff>147513</xdr:rowOff>
    </xdr:to>
    <xdr:sp macro="" textlink="">
      <xdr:nvSpPr>
        <xdr:cNvPr id="1065" name="Oval 1064">
          <a:extLst>
            <a:ext uri="{FF2B5EF4-FFF2-40B4-BE49-F238E27FC236}">
              <a16:creationId xmlns:a16="http://schemas.microsoft.com/office/drawing/2014/main" id="{5B6F6D2E-BD13-5B81-C0E8-595E5B06718D}"/>
            </a:ext>
          </a:extLst>
        </xdr:cNvPr>
        <xdr:cNvSpPr/>
      </xdr:nvSpPr>
      <xdr:spPr>
        <a:xfrm>
          <a:off x="4637362" y="1316421"/>
          <a:ext cx="164592" cy="164592"/>
        </a:xfrm>
        <a:prstGeom prst="ellipse">
          <a:avLst/>
        </a:prstGeom>
        <a:noFill/>
        <a:ln>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360965</xdr:colOff>
      <xdr:row>7</xdr:row>
      <xdr:rowOff>186559</xdr:rowOff>
    </xdr:from>
    <xdr:to>
      <xdr:col>7</xdr:col>
      <xdr:colOff>525557</xdr:colOff>
      <xdr:row>8</xdr:row>
      <xdr:rowOff>160651</xdr:rowOff>
    </xdr:to>
    <xdr:sp macro="" textlink="">
      <xdr:nvSpPr>
        <xdr:cNvPr id="1066" name="Oval 1065">
          <a:extLst>
            <a:ext uri="{FF2B5EF4-FFF2-40B4-BE49-F238E27FC236}">
              <a16:creationId xmlns:a16="http://schemas.microsoft.com/office/drawing/2014/main" id="{F4AA0E7B-024A-C41A-AC81-50E8B83BF2F4}"/>
            </a:ext>
          </a:extLst>
        </xdr:cNvPr>
        <xdr:cNvSpPr/>
      </xdr:nvSpPr>
      <xdr:spPr>
        <a:xfrm>
          <a:off x="4637362" y="1520059"/>
          <a:ext cx="164592" cy="164592"/>
        </a:xfrm>
        <a:prstGeom prst="ellipse">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368848</xdr:colOff>
      <xdr:row>10</xdr:row>
      <xdr:rowOff>63062</xdr:rowOff>
    </xdr:from>
    <xdr:to>
      <xdr:col>7</xdr:col>
      <xdr:colOff>533440</xdr:colOff>
      <xdr:row>11</xdr:row>
      <xdr:rowOff>37154</xdr:rowOff>
    </xdr:to>
    <xdr:sp macro="" textlink="">
      <xdr:nvSpPr>
        <xdr:cNvPr id="1067" name="Oval 1066">
          <a:extLst>
            <a:ext uri="{FF2B5EF4-FFF2-40B4-BE49-F238E27FC236}">
              <a16:creationId xmlns:a16="http://schemas.microsoft.com/office/drawing/2014/main" id="{22536B1E-F32B-670F-8CB3-E5CA2B522547}"/>
            </a:ext>
          </a:extLst>
        </xdr:cNvPr>
        <xdr:cNvSpPr/>
      </xdr:nvSpPr>
      <xdr:spPr>
        <a:xfrm>
          <a:off x="4645245" y="1968062"/>
          <a:ext cx="164592" cy="164592"/>
        </a:xfrm>
        <a:prstGeom prst="ellipse">
          <a:avLst/>
        </a:prstGeom>
        <a:noFill/>
        <a:ln>
          <a:solidFill>
            <a:srgbClr val="FCD9B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554757</xdr:colOff>
      <xdr:row>4</xdr:row>
      <xdr:rowOff>57150</xdr:rowOff>
    </xdr:from>
    <xdr:to>
      <xdr:col>17</xdr:col>
      <xdr:colOff>504825</xdr:colOff>
      <xdr:row>16</xdr:row>
      <xdr:rowOff>148590</xdr:rowOff>
    </xdr:to>
    <xdr:grpSp>
      <xdr:nvGrpSpPr>
        <xdr:cNvPr id="1083" name="Group 1082">
          <a:extLst>
            <a:ext uri="{FF2B5EF4-FFF2-40B4-BE49-F238E27FC236}">
              <a16:creationId xmlns:a16="http://schemas.microsoft.com/office/drawing/2014/main" id="{1E31E01B-BD48-F8E1-259E-D40E05DD9177}"/>
            </a:ext>
          </a:extLst>
        </xdr:cNvPr>
        <xdr:cNvGrpSpPr/>
      </xdr:nvGrpSpPr>
      <xdr:grpSpPr>
        <a:xfrm>
          <a:off x="6616121" y="819150"/>
          <a:ext cx="4193022" cy="2377440"/>
          <a:chOff x="6650757" y="819150"/>
          <a:chExt cx="4217268" cy="2377440"/>
        </a:xfrm>
        <a:effectLst>
          <a:outerShdw blurRad="50800" dir="8100000" algn="tr" rotWithShape="0">
            <a:prstClr val="black">
              <a:alpha val="40000"/>
            </a:prstClr>
          </a:outerShdw>
        </a:effectLst>
      </xdr:grpSpPr>
      <xdr:sp macro="" textlink="">
        <xdr:nvSpPr>
          <xdr:cNvPr id="1046" name="Freeform: Shape 1045">
            <a:extLst>
              <a:ext uri="{FF2B5EF4-FFF2-40B4-BE49-F238E27FC236}">
                <a16:creationId xmlns:a16="http://schemas.microsoft.com/office/drawing/2014/main" id="{323BCB02-5176-5ABD-11A2-701C66AD01C4}"/>
              </a:ext>
            </a:extLst>
          </xdr:cNvPr>
          <xdr:cNvSpPr/>
        </xdr:nvSpPr>
        <xdr:spPr>
          <a:xfrm>
            <a:off x="6650757" y="819150"/>
            <a:ext cx="4206240" cy="2377440"/>
          </a:xfrm>
          <a:custGeom>
            <a:avLst/>
            <a:gdLst>
              <a:gd name="connsiteX0" fmla="*/ 1188720 w 4206240"/>
              <a:gd name="connsiteY0" fmla="*/ 274320 h 2377440"/>
              <a:gd name="connsiteX1" fmla="*/ 274320 w 4206240"/>
              <a:gd name="connsiteY1" fmla="*/ 1188720 h 2377440"/>
              <a:gd name="connsiteX2" fmla="*/ 1188720 w 4206240"/>
              <a:gd name="connsiteY2" fmla="*/ 2103120 h 2377440"/>
              <a:gd name="connsiteX3" fmla="*/ 2103120 w 4206240"/>
              <a:gd name="connsiteY3" fmla="*/ 1188720 h 2377440"/>
              <a:gd name="connsiteX4" fmla="*/ 1188720 w 4206240"/>
              <a:gd name="connsiteY4" fmla="*/ 274320 h 2377440"/>
              <a:gd name="connsiteX5" fmla="*/ 83424 w 4206240"/>
              <a:gd name="connsiteY5" fmla="*/ 0 h 2377440"/>
              <a:gd name="connsiteX6" fmla="*/ 4122816 w 4206240"/>
              <a:gd name="connsiteY6" fmla="*/ 0 h 2377440"/>
              <a:gd name="connsiteX7" fmla="*/ 4206240 w 4206240"/>
              <a:gd name="connsiteY7" fmla="*/ 83424 h 2377440"/>
              <a:gd name="connsiteX8" fmla="*/ 4206240 w 4206240"/>
              <a:gd name="connsiteY8" fmla="*/ 2294016 h 2377440"/>
              <a:gd name="connsiteX9" fmla="*/ 4122816 w 4206240"/>
              <a:gd name="connsiteY9" fmla="*/ 2377440 h 2377440"/>
              <a:gd name="connsiteX10" fmla="*/ 83424 w 4206240"/>
              <a:gd name="connsiteY10" fmla="*/ 2377440 h 2377440"/>
              <a:gd name="connsiteX11" fmla="*/ 0 w 4206240"/>
              <a:gd name="connsiteY11" fmla="*/ 2294016 h 2377440"/>
              <a:gd name="connsiteX12" fmla="*/ 0 w 4206240"/>
              <a:gd name="connsiteY12" fmla="*/ 83424 h 2377440"/>
              <a:gd name="connsiteX13" fmla="*/ 83424 w 4206240"/>
              <a:gd name="connsiteY13" fmla="*/ 0 h 23774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4206240" h="2377440">
                <a:moveTo>
                  <a:pt x="1188720" y="274320"/>
                </a:moveTo>
                <a:cubicBezTo>
                  <a:pt x="683711" y="274320"/>
                  <a:pt x="274320" y="683711"/>
                  <a:pt x="274320" y="1188720"/>
                </a:cubicBezTo>
                <a:cubicBezTo>
                  <a:pt x="274320" y="1693729"/>
                  <a:pt x="683711" y="2103120"/>
                  <a:pt x="1188720" y="2103120"/>
                </a:cubicBezTo>
                <a:cubicBezTo>
                  <a:pt x="1693729" y="2103120"/>
                  <a:pt x="2103120" y="1693729"/>
                  <a:pt x="2103120" y="1188720"/>
                </a:cubicBezTo>
                <a:cubicBezTo>
                  <a:pt x="2103120" y="683711"/>
                  <a:pt x="1693729" y="274320"/>
                  <a:pt x="1188720" y="274320"/>
                </a:cubicBezTo>
                <a:close/>
                <a:moveTo>
                  <a:pt x="83424" y="0"/>
                </a:moveTo>
                <a:lnTo>
                  <a:pt x="4122816" y="0"/>
                </a:lnTo>
                <a:cubicBezTo>
                  <a:pt x="4168890" y="0"/>
                  <a:pt x="4206240" y="37350"/>
                  <a:pt x="4206240" y="83424"/>
                </a:cubicBezTo>
                <a:lnTo>
                  <a:pt x="4206240" y="2294016"/>
                </a:lnTo>
                <a:cubicBezTo>
                  <a:pt x="4206240" y="2340090"/>
                  <a:pt x="4168890" y="2377440"/>
                  <a:pt x="4122816" y="2377440"/>
                </a:cubicBezTo>
                <a:lnTo>
                  <a:pt x="83424" y="2377440"/>
                </a:lnTo>
                <a:cubicBezTo>
                  <a:pt x="37350" y="2377440"/>
                  <a:pt x="0" y="2340090"/>
                  <a:pt x="0" y="2294016"/>
                </a:cubicBezTo>
                <a:lnTo>
                  <a:pt x="0" y="83424"/>
                </a:lnTo>
                <a:cubicBezTo>
                  <a:pt x="0" y="37350"/>
                  <a:pt x="37350" y="0"/>
                  <a:pt x="83424" y="0"/>
                </a:cubicBezTo>
                <a:close/>
              </a:path>
            </a:pathLst>
          </a:custGeom>
          <a:gradFill>
            <a:gsLst>
              <a:gs pos="100000">
                <a:schemeClr val="tx1">
                  <a:lumMod val="75000"/>
                  <a:lumOff val="25000"/>
                </a:schemeClr>
              </a:gs>
              <a:gs pos="36000">
                <a:schemeClr val="tx1">
                  <a:lumMod val="85000"/>
                  <a:lumOff val="15000"/>
                </a:schemeClr>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aphicFrame macro="">
        <xdr:nvGraphicFramePr>
          <xdr:cNvPr id="1069" name="Chart 1068">
            <a:extLst>
              <a:ext uri="{FF2B5EF4-FFF2-40B4-BE49-F238E27FC236}">
                <a16:creationId xmlns:a16="http://schemas.microsoft.com/office/drawing/2014/main" id="{599BAE68-6FAD-4D9F-8F4E-2A632924CD32}"/>
              </a:ext>
            </a:extLst>
          </xdr:cNvPr>
          <xdr:cNvGraphicFramePr>
            <a:graphicFrameLocks/>
          </xdr:cNvGraphicFramePr>
        </xdr:nvGraphicFramePr>
        <xdr:xfrm>
          <a:off x="6905625" y="1104900"/>
          <a:ext cx="1828800" cy="18288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070" name="Oval 1069">
            <a:extLst>
              <a:ext uri="{FF2B5EF4-FFF2-40B4-BE49-F238E27FC236}">
                <a16:creationId xmlns:a16="http://schemas.microsoft.com/office/drawing/2014/main" id="{8EB101E3-CAC9-4DC6-21C6-5D7005056901}"/>
              </a:ext>
            </a:extLst>
          </xdr:cNvPr>
          <xdr:cNvSpPr/>
        </xdr:nvSpPr>
        <xdr:spPr>
          <a:xfrm>
            <a:off x="7353300" y="1550670"/>
            <a:ext cx="914400" cy="914400"/>
          </a:xfrm>
          <a:prstGeom prst="ellipse">
            <a:avLst/>
          </a:prstGeom>
          <a:gradFill>
            <a:gsLst>
              <a:gs pos="100000">
                <a:schemeClr val="tx1">
                  <a:lumMod val="75000"/>
                  <a:lumOff val="25000"/>
                </a:schemeClr>
              </a:gs>
              <a:gs pos="16000">
                <a:schemeClr val="tx1">
                  <a:lumMod val="85000"/>
                  <a:lumOff val="15000"/>
                </a:schemeClr>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cessing!P10">
        <xdr:nvSpPr>
          <xdr:cNvPr id="1071" name="TextBox 1070">
            <a:extLst>
              <a:ext uri="{FF2B5EF4-FFF2-40B4-BE49-F238E27FC236}">
                <a16:creationId xmlns:a16="http://schemas.microsoft.com/office/drawing/2014/main" id="{D564A8A8-8FA4-408C-B86E-B069A8C316BB}"/>
              </a:ext>
            </a:extLst>
          </xdr:cNvPr>
          <xdr:cNvSpPr txBox="1"/>
        </xdr:nvSpPr>
        <xdr:spPr>
          <a:xfrm>
            <a:off x="7315200" y="1817370"/>
            <a:ext cx="9429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49B2B4-1CAE-4DEF-9EBB-4441921BE2C9}" type="TxLink">
              <a:rPr lang="en-US" sz="2000" b="0" i="0" u="none" strike="noStrike">
                <a:solidFill>
                  <a:schemeClr val="bg1"/>
                </a:solidFill>
                <a:latin typeface="Calibri"/>
                <a:cs typeface="Calibri"/>
              </a:rPr>
              <a:pPr algn="ctr"/>
              <a:t>39%</a:t>
            </a:fld>
            <a:endParaRPr lang="en-US" sz="5400" b="1">
              <a:solidFill>
                <a:schemeClr val="bg1"/>
              </a:solidFill>
            </a:endParaRPr>
          </a:p>
        </xdr:txBody>
      </xdr:sp>
      <xdr:sp macro="" textlink="Processing!P9">
        <xdr:nvSpPr>
          <xdr:cNvPr id="1072" name="TextBox 1071">
            <a:extLst>
              <a:ext uri="{FF2B5EF4-FFF2-40B4-BE49-F238E27FC236}">
                <a16:creationId xmlns:a16="http://schemas.microsoft.com/office/drawing/2014/main" id="{5050891A-D066-DA28-45E7-FB72AA4E520D}"/>
              </a:ext>
            </a:extLst>
          </xdr:cNvPr>
          <xdr:cNvSpPr txBox="1"/>
        </xdr:nvSpPr>
        <xdr:spPr>
          <a:xfrm>
            <a:off x="8934450" y="819150"/>
            <a:ext cx="18573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A66A24-3A60-461B-B8C2-AB15220E973F}" type="TxLink">
              <a:rPr lang="en-US" sz="1600" b="0" i="0" u="none" strike="noStrike">
                <a:solidFill>
                  <a:schemeClr val="bg1"/>
                </a:solidFill>
                <a:latin typeface="Calibri"/>
                <a:cs typeface="Calibri"/>
              </a:rPr>
              <a:pPr algn="ctr"/>
              <a:t>Debt service Ratio</a:t>
            </a:fld>
            <a:endParaRPr lang="en-US" sz="6600" b="0">
              <a:solidFill>
                <a:schemeClr val="bg1"/>
              </a:solidFill>
            </a:endParaRPr>
          </a:p>
        </xdr:txBody>
      </xdr:sp>
      <xdr:sp macro="" textlink="Processing!Q9">
        <xdr:nvSpPr>
          <xdr:cNvPr id="1073" name="TextBox 1072">
            <a:extLst>
              <a:ext uri="{FF2B5EF4-FFF2-40B4-BE49-F238E27FC236}">
                <a16:creationId xmlns:a16="http://schemas.microsoft.com/office/drawing/2014/main" id="{FFE8E3F0-E5CF-E2CD-9732-C890C52C527E}"/>
              </a:ext>
            </a:extLst>
          </xdr:cNvPr>
          <xdr:cNvSpPr txBox="1"/>
        </xdr:nvSpPr>
        <xdr:spPr>
          <a:xfrm>
            <a:off x="9010650" y="1752600"/>
            <a:ext cx="18573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4B873E-BF44-4311-B6BB-192BA2B51698}" type="TxLink">
              <a:rPr lang="en-US" sz="1600" b="0" i="0" u="none" strike="noStrike">
                <a:solidFill>
                  <a:schemeClr val="bg1"/>
                </a:solidFill>
                <a:latin typeface="Calibri"/>
                <a:cs typeface="Calibri"/>
              </a:rPr>
              <a:pPr algn="ctr"/>
              <a:t>Total Bank loans</a:t>
            </a:fld>
            <a:endParaRPr lang="en-US" sz="8800" b="0">
              <a:solidFill>
                <a:schemeClr val="bg1"/>
              </a:solidFill>
            </a:endParaRPr>
          </a:p>
        </xdr:txBody>
      </xdr:sp>
      <xdr:sp macro="" textlink="Processing!R9">
        <xdr:nvSpPr>
          <xdr:cNvPr id="1074" name="TextBox 1073">
            <a:extLst>
              <a:ext uri="{FF2B5EF4-FFF2-40B4-BE49-F238E27FC236}">
                <a16:creationId xmlns:a16="http://schemas.microsoft.com/office/drawing/2014/main" id="{21E04EC7-89E3-3DDB-9B4D-2EA7374F6BEC}"/>
              </a:ext>
            </a:extLst>
          </xdr:cNvPr>
          <xdr:cNvSpPr txBox="1"/>
        </xdr:nvSpPr>
        <xdr:spPr>
          <a:xfrm>
            <a:off x="9124951" y="2057400"/>
            <a:ext cx="16192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D999AA-B4B2-4D4B-B6AE-E19221475228}" type="TxLink">
              <a:rPr lang="en-US" sz="1800" b="0" i="0" u="none" strike="noStrike">
                <a:solidFill>
                  <a:schemeClr val="bg1"/>
                </a:solidFill>
                <a:latin typeface="Calibri"/>
                <a:cs typeface="Calibri"/>
              </a:rPr>
              <a:pPr algn="ctr"/>
              <a:t> ₦ 978,750,000 </a:t>
            </a:fld>
            <a:endParaRPr lang="en-US" sz="16600" b="0">
              <a:solidFill>
                <a:schemeClr val="bg1"/>
              </a:solidFill>
            </a:endParaRPr>
          </a:p>
        </xdr:txBody>
      </xdr:sp>
      <xdr:sp macro="" textlink="Processing!L5">
        <xdr:nvSpPr>
          <xdr:cNvPr id="1075" name="TextBox 1074">
            <a:extLst>
              <a:ext uri="{FF2B5EF4-FFF2-40B4-BE49-F238E27FC236}">
                <a16:creationId xmlns:a16="http://schemas.microsoft.com/office/drawing/2014/main" id="{069F2012-9F0F-131E-599E-3B4318468014}"/>
              </a:ext>
            </a:extLst>
          </xdr:cNvPr>
          <xdr:cNvSpPr txBox="1"/>
        </xdr:nvSpPr>
        <xdr:spPr>
          <a:xfrm>
            <a:off x="8963025" y="1114425"/>
            <a:ext cx="18573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E03394-2FA8-4F59-A3E2-83C3C2770CFD}" type="TxLink">
              <a:rPr lang="en-US" sz="1800" b="0" i="0" u="none" strike="noStrike">
                <a:solidFill>
                  <a:schemeClr val="bg1"/>
                </a:solidFill>
                <a:latin typeface="Calibri"/>
                <a:cs typeface="Calibri"/>
              </a:rPr>
              <a:pPr algn="ctr"/>
              <a:t> ₦ 146,319,823 </a:t>
            </a:fld>
            <a:endParaRPr lang="en-US" sz="23900" b="0">
              <a:solidFill>
                <a:schemeClr val="bg1"/>
              </a:solidFill>
            </a:endParaRPr>
          </a:p>
        </xdr:txBody>
      </xdr:sp>
    </xdr:grpSp>
    <xdr:clientData/>
  </xdr:twoCellAnchor>
  <xdr:twoCellAnchor>
    <xdr:from>
      <xdr:col>17</xdr:col>
      <xdr:colOff>608499</xdr:colOff>
      <xdr:row>4</xdr:row>
      <xdr:rowOff>57150</xdr:rowOff>
    </xdr:from>
    <xdr:to>
      <xdr:col>21</xdr:col>
      <xdr:colOff>547539</xdr:colOff>
      <xdr:row>16</xdr:row>
      <xdr:rowOff>148590</xdr:rowOff>
    </xdr:to>
    <xdr:grpSp>
      <xdr:nvGrpSpPr>
        <xdr:cNvPr id="1084" name="Group 1083">
          <a:extLst>
            <a:ext uri="{FF2B5EF4-FFF2-40B4-BE49-F238E27FC236}">
              <a16:creationId xmlns:a16="http://schemas.microsoft.com/office/drawing/2014/main" id="{37DFE427-F8C4-6377-91F0-C1487F5BCCA2}"/>
            </a:ext>
          </a:extLst>
        </xdr:cNvPr>
        <xdr:cNvGrpSpPr/>
      </xdr:nvGrpSpPr>
      <xdr:grpSpPr>
        <a:xfrm>
          <a:off x="10912817" y="819150"/>
          <a:ext cx="2363586" cy="2377440"/>
          <a:chOff x="10971699" y="819150"/>
          <a:chExt cx="2377440" cy="2377440"/>
        </a:xfrm>
        <a:effectLst>
          <a:outerShdw blurRad="50800" dist="38100" dir="8100000" algn="tr" rotWithShape="0">
            <a:prstClr val="black">
              <a:alpha val="40000"/>
            </a:prstClr>
          </a:outerShdw>
        </a:effectLst>
      </xdr:grpSpPr>
      <xdr:graphicFrame macro="">
        <xdr:nvGraphicFramePr>
          <xdr:cNvPr id="1076" name="Chart 1075">
            <a:extLst>
              <a:ext uri="{FF2B5EF4-FFF2-40B4-BE49-F238E27FC236}">
                <a16:creationId xmlns:a16="http://schemas.microsoft.com/office/drawing/2014/main" id="{814D9C20-FC96-44F6-B519-F87C885B89C3}"/>
              </a:ext>
            </a:extLst>
          </xdr:cNvPr>
          <xdr:cNvGraphicFramePr>
            <a:graphicFrameLocks/>
          </xdr:cNvGraphicFramePr>
        </xdr:nvGraphicFramePr>
        <xdr:xfrm>
          <a:off x="11058525" y="864870"/>
          <a:ext cx="2286000" cy="22860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047" name="Freeform: Shape 1046">
            <a:extLst>
              <a:ext uri="{FF2B5EF4-FFF2-40B4-BE49-F238E27FC236}">
                <a16:creationId xmlns:a16="http://schemas.microsoft.com/office/drawing/2014/main" id="{44E5B03A-BCF5-37C9-A211-CC59A42B3140}"/>
              </a:ext>
            </a:extLst>
          </xdr:cNvPr>
          <xdr:cNvSpPr/>
        </xdr:nvSpPr>
        <xdr:spPr>
          <a:xfrm>
            <a:off x="10971699" y="819150"/>
            <a:ext cx="2377440" cy="2377440"/>
          </a:xfrm>
          <a:custGeom>
            <a:avLst/>
            <a:gdLst>
              <a:gd name="connsiteX0" fmla="*/ 1172676 w 2377440"/>
              <a:gd name="connsiteY0" fmla="*/ 274320 h 2377440"/>
              <a:gd name="connsiteX1" fmla="*/ 258276 w 2377440"/>
              <a:gd name="connsiteY1" fmla="*/ 1188720 h 2377440"/>
              <a:gd name="connsiteX2" fmla="*/ 1172676 w 2377440"/>
              <a:gd name="connsiteY2" fmla="*/ 2103120 h 2377440"/>
              <a:gd name="connsiteX3" fmla="*/ 2087076 w 2377440"/>
              <a:gd name="connsiteY3" fmla="*/ 1188720 h 2377440"/>
              <a:gd name="connsiteX4" fmla="*/ 1172676 w 2377440"/>
              <a:gd name="connsiteY4" fmla="*/ 274320 h 2377440"/>
              <a:gd name="connsiteX5" fmla="*/ 95454 w 2377440"/>
              <a:gd name="connsiteY5" fmla="*/ 0 h 2377440"/>
              <a:gd name="connsiteX6" fmla="*/ 2281986 w 2377440"/>
              <a:gd name="connsiteY6" fmla="*/ 0 h 2377440"/>
              <a:gd name="connsiteX7" fmla="*/ 2377440 w 2377440"/>
              <a:gd name="connsiteY7" fmla="*/ 95454 h 2377440"/>
              <a:gd name="connsiteX8" fmla="*/ 2377440 w 2377440"/>
              <a:gd name="connsiteY8" fmla="*/ 2281986 h 2377440"/>
              <a:gd name="connsiteX9" fmla="*/ 2281986 w 2377440"/>
              <a:gd name="connsiteY9" fmla="*/ 2377440 h 2377440"/>
              <a:gd name="connsiteX10" fmla="*/ 95454 w 2377440"/>
              <a:gd name="connsiteY10" fmla="*/ 2377440 h 2377440"/>
              <a:gd name="connsiteX11" fmla="*/ 0 w 2377440"/>
              <a:gd name="connsiteY11" fmla="*/ 2281986 h 2377440"/>
              <a:gd name="connsiteX12" fmla="*/ 0 w 2377440"/>
              <a:gd name="connsiteY12" fmla="*/ 95454 h 2377440"/>
              <a:gd name="connsiteX13" fmla="*/ 95454 w 2377440"/>
              <a:gd name="connsiteY13" fmla="*/ 0 h 23774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2377440" h="2377440">
                <a:moveTo>
                  <a:pt x="1172676" y="274320"/>
                </a:moveTo>
                <a:cubicBezTo>
                  <a:pt x="667667" y="274320"/>
                  <a:pt x="258276" y="683711"/>
                  <a:pt x="258276" y="1188720"/>
                </a:cubicBezTo>
                <a:cubicBezTo>
                  <a:pt x="258276" y="1693729"/>
                  <a:pt x="667667" y="2103120"/>
                  <a:pt x="1172676" y="2103120"/>
                </a:cubicBezTo>
                <a:cubicBezTo>
                  <a:pt x="1677685" y="2103120"/>
                  <a:pt x="2087076" y="1693729"/>
                  <a:pt x="2087076" y="1188720"/>
                </a:cubicBezTo>
                <a:cubicBezTo>
                  <a:pt x="2087076" y="683711"/>
                  <a:pt x="1677685" y="274320"/>
                  <a:pt x="1172676" y="274320"/>
                </a:cubicBezTo>
                <a:close/>
                <a:moveTo>
                  <a:pt x="95454" y="0"/>
                </a:moveTo>
                <a:lnTo>
                  <a:pt x="2281986" y="0"/>
                </a:lnTo>
                <a:cubicBezTo>
                  <a:pt x="2334704" y="0"/>
                  <a:pt x="2377440" y="42736"/>
                  <a:pt x="2377440" y="95454"/>
                </a:cubicBezTo>
                <a:lnTo>
                  <a:pt x="2377440" y="2281986"/>
                </a:lnTo>
                <a:cubicBezTo>
                  <a:pt x="2377440" y="2334704"/>
                  <a:pt x="2334704" y="2377440"/>
                  <a:pt x="2281986" y="2377440"/>
                </a:cubicBezTo>
                <a:lnTo>
                  <a:pt x="95454" y="2377440"/>
                </a:lnTo>
                <a:cubicBezTo>
                  <a:pt x="42736" y="2377440"/>
                  <a:pt x="0" y="2334704"/>
                  <a:pt x="0" y="2281986"/>
                </a:cubicBezTo>
                <a:lnTo>
                  <a:pt x="0" y="95454"/>
                </a:lnTo>
                <a:cubicBezTo>
                  <a:pt x="0" y="42736"/>
                  <a:pt x="42736" y="0"/>
                  <a:pt x="95454" y="0"/>
                </a:cubicBezTo>
                <a:close/>
              </a:path>
            </a:pathLst>
          </a:custGeom>
          <a:gradFill>
            <a:gsLst>
              <a:gs pos="60000">
                <a:schemeClr val="tx1">
                  <a:lumMod val="75000"/>
                  <a:lumOff val="25000"/>
                </a:schemeClr>
              </a:gs>
              <a:gs pos="33000">
                <a:schemeClr val="tx1">
                  <a:lumMod val="85000"/>
                  <a:lumOff val="15000"/>
                </a:schemeClr>
              </a:gs>
            </a:gsLst>
            <a:lin ang="13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77" name="Oval 1076">
            <a:extLst>
              <a:ext uri="{FF2B5EF4-FFF2-40B4-BE49-F238E27FC236}">
                <a16:creationId xmlns:a16="http://schemas.microsoft.com/office/drawing/2014/main" id="{AF2164F0-613A-E3E8-126E-14850D10730A}"/>
              </a:ext>
            </a:extLst>
          </xdr:cNvPr>
          <xdr:cNvSpPr/>
        </xdr:nvSpPr>
        <xdr:spPr>
          <a:xfrm>
            <a:off x="11350794" y="1236345"/>
            <a:ext cx="1600200" cy="1600200"/>
          </a:xfrm>
          <a:prstGeom prst="ellipse">
            <a:avLst/>
          </a:prstGeom>
          <a:gradFill>
            <a:gsLst>
              <a:gs pos="100000">
                <a:schemeClr val="tx1">
                  <a:lumMod val="75000"/>
                  <a:lumOff val="25000"/>
                </a:schemeClr>
              </a:gs>
              <a:gs pos="16000">
                <a:schemeClr val="tx1">
                  <a:lumMod val="85000"/>
                  <a:lumOff val="15000"/>
                </a:schemeClr>
              </a:gs>
            </a:gsLst>
            <a:lin ang="12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cessing!P14">
        <xdr:nvSpPr>
          <xdr:cNvPr id="1078" name="TextBox 1077">
            <a:extLst>
              <a:ext uri="{FF2B5EF4-FFF2-40B4-BE49-F238E27FC236}">
                <a16:creationId xmlns:a16="http://schemas.microsoft.com/office/drawing/2014/main" id="{C518D998-0EEC-7ADD-054C-7EA91237BBD2}"/>
              </a:ext>
            </a:extLst>
          </xdr:cNvPr>
          <xdr:cNvSpPr txBox="1"/>
        </xdr:nvSpPr>
        <xdr:spPr>
          <a:xfrm>
            <a:off x="11630025" y="1943100"/>
            <a:ext cx="100012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DA9D78-9ABE-4027-8C9C-00CA4156B7C8}" type="TxLink">
              <a:rPr lang="en-US" sz="1800" b="0" i="0" u="none" strike="noStrike">
                <a:solidFill>
                  <a:schemeClr val="bg1"/>
                </a:solidFill>
                <a:latin typeface="Calibri"/>
                <a:cs typeface="Calibri"/>
              </a:rPr>
              <a:pPr algn="ctr"/>
              <a:t>Margin</a:t>
            </a:fld>
            <a:endParaRPr lang="en-US" sz="8000" b="1">
              <a:solidFill>
                <a:schemeClr val="bg1"/>
              </a:solidFill>
            </a:endParaRPr>
          </a:p>
        </xdr:txBody>
      </xdr:sp>
      <xdr:sp macro="" textlink="Processing!P15">
        <xdr:nvSpPr>
          <xdr:cNvPr id="1080" name="TextBox 1079">
            <a:extLst>
              <a:ext uri="{FF2B5EF4-FFF2-40B4-BE49-F238E27FC236}">
                <a16:creationId xmlns:a16="http://schemas.microsoft.com/office/drawing/2014/main" id="{AF7E57F2-E64D-1D96-E6ED-7C3467DCBFA8}"/>
              </a:ext>
            </a:extLst>
          </xdr:cNvPr>
          <xdr:cNvSpPr txBox="1"/>
        </xdr:nvSpPr>
        <xdr:spPr>
          <a:xfrm>
            <a:off x="11639550" y="1645920"/>
            <a:ext cx="9429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A04A78-3B8D-4880-9FF2-72F00CAF6B9F}" type="TxLink">
              <a:rPr lang="en-US" sz="2400" b="0" i="0" u="none" strike="noStrike">
                <a:solidFill>
                  <a:schemeClr val="bg1"/>
                </a:solidFill>
                <a:latin typeface="Calibri"/>
                <a:cs typeface="Calibri"/>
              </a:rPr>
              <a:pPr algn="ctr"/>
              <a:t>1%</a:t>
            </a:fld>
            <a:endParaRPr lang="en-US" sz="9600" b="1">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133349</xdr:rowOff>
    </xdr:from>
    <xdr:to>
      <xdr:col>1</xdr:col>
      <xdr:colOff>304800</xdr:colOff>
      <xdr:row>6</xdr:row>
      <xdr:rowOff>3809</xdr:rowOff>
    </xdr:to>
    <xdr:sp macro="" textlink="">
      <xdr:nvSpPr>
        <xdr:cNvPr id="2" name="Rectangle 1">
          <a:extLst>
            <a:ext uri="{FF2B5EF4-FFF2-40B4-BE49-F238E27FC236}">
              <a16:creationId xmlns:a16="http://schemas.microsoft.com/office/drawing/2014/main" id="{CC3F3511-8037-4615-8F67-846D83496E92}"/>
            </a:ext>
          </a:extLst>
        </xdr:cNvPr>
        <xdr:cNvSpPr/>
      </xdr:nvSpPr>
      <xdr:spPr>
        <a:xfrm>
          <a:off x="0" y="323849"/>
          <a:ext cx="914400" cy="822960"/>
        </a:xfrm>
        <a:prstGeom prst="rect">
          <a:avLst/>
        </a:prstGeom>
        <a:gradFill>
          <a:gsLst>
            <a:gs pos="52000">
              <a:srgbClr val="FF0000">
                <a:lumMod val="79000"/>
                <a:lumOff val="21000"/>
              </a:srgbClr>
            </a:gs>
            <a:gs pos="0">
              <a:srgbClr val="C00000"/>
            </a:gs>
            <a:gs pos="100000">
              <a:srgbClr val="C0000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304800</xdr:colOff>
      <xdr:row>1</xdr:row>
      <xdr:rowOff>112395</xdr:rowOff>
    </xdr:to>
    <xdr:grpSp>
      <xdr:nvGrpSpPr>
        <xdr:cNvPr id="3" name="Group 2">
          <a:extLst>
            <a:ext uri="{FF2B5EF4-FFF2-40B4-BE49-F238E27FC236}">
              <a16:creationId xmlns:a16="http://schemas.microsoft.com/office/drawing/2014/main" id="{9A96780E-1CBB-427C-8B17-8CBDA38BC8D0}"/>
            </a:ext>
          </a:extLst>
        </xdr:cNvPr>
        <xdr:cNvGrpSpPr/>
      </xdr:nvGrpSpPr>
      <xdr:grpSpPr>
        <a:xfrm>
          <a:off x="0" y="0"/>
          <a:ext cx="914400" cy="302895"/>
          <a:chOff x="9048750" y="2181225"/>
          <a:chExt cx="914400" cy="302895"/>
        </a:xfrm>
      </xdr:grpSpPr>
      <xdr:sp macro="" textlink="">
        <xdr:nvSpPr>
          <xdr:cNvPr id="4" name="Rectangle 3">
            <a:extLst>
              <a:ext uri="{FF2B5EF4-FFF2-40B4-BE49-F238E27FC236}">
                <a16:creationId xmlns:a16="http://schemas.microsoft.com/office/drawing/2014/main" id="{2A0D7A08-84F1-C70A-950A-A6463B4873C0}"/>
              </a:ext>
            </a:extLst>
          </xdr:cNvPr>
          <xdr:cNvSpPr/>
        </xdr:nvSpPr>
        <xdr:spPr>
          <a:xfrm>
            <a:off x="9048750" y="2301240"/>
            <a:ext cx="914400" cy="182880"/>
          </a:xfrm>
          <a:prstGeom prst="rect">
            <a:avLst/>
          </a:prstGeom>
          <a:gradFill>
            <a:gsLst>
              <a:gs pos="52000">
                <a:srgbClr val="FF0000">
                  <a:lumMod val="79000"/>
                  <a:lumOff val="21000"/>
                </a:srgbClr>
              </a:gs>
              <a:gs pos="0">
                <a:srgbClr val="C00000"/>
              </a:gs>
              <a:gs pos="100000">
                <a:srgbClr val="C0000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Oval 4">
            <a:extLst>
              <a:ext uri="{FF2B5EF4-FFF2-40B4-BE49-F238E27FC236}">
                <a16:creationId xmlns:a16="http://schemas.microsoft.com/office/drawing/2014/main" id="{8CAA9DE0-55B5-4917-DC90-464AA8ED5E01}"/>
              </a:ext>
            </a:extLst>
          </xdr:cNvPr>
          <xdr:cNvSpPr/>
        </xdr:nvSpPr>
        <xdr:spPr>
          <a:xfrm>
            <a:off x="9048750" y="2181225"/>
            <a:ext cx="914400" cy="274320"/>
          </a:xfrm>
          <a:prstGeom prst="ellipse">
            <a:avLst/>
          </a:prstGeom>
          <a:gradFill>
            <a:gsLst>
              <a:gs pos="6000">
                <a:srgbClr val="FF0000"/>
              </a:gs>
              <a:gs pos="100000">
                <a:srgbClr val="C00000"/>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66675</xdr:colOff>
      <xdr:row>10</xdr:row>
      <xdr:rowOff>9524</xdr:rowOff>
    </xdr:from>
    <xdr:to>
      <xdr:col>8</xdr:col>
      <xdr:colOff>371475</xdr:colOff>
      <xdr:row>14</xdr:row>
      <xdr:rowOff>70484</xdr:rowOff>
    </xdr:to>
    <xdr:sp macro="" textlink="">
      <xdr:nvSpPr>
        <xdr:cNvPr id="6" name="Rectangle 5">
          <a:extLst>
            <a:ext uri="{FF2B5EF4-FFF2-40B4-BE49-F238E27FC236}">
              <a16:creationId xmlns:a16="http://schemas.microsoft.com/office/drawing/2014/main" id="{3F2BDB14-1F87-4EFB-8BA1-A1D5A75D0E90}"/>
            </a:ext>
          </a:extLst>
        </xdr:cNvPr>
        <xdr:cNvSpPr/>
      </xdr:nvSpPr>
      <xdr:spPr>
        <a:xfrm>
          <a:off x="4333875" y="1914524"/>
          <a:ext cx="914400" cy="822960"/>
        </a:xfrm>
        <a:prstGeom prst="rect">
          <a:avLst/>
        </a:prstGeom>
        <a:gradFill>
          <a:gsLst>
            <a:gs pos="47000">
              <a:srgbClr val="94FCD2"/>
            </a:gs>
            <a:gs pos="0">
              <a:srgbClr val="53936B"/>
            </a:gs>
            <a:gs pos="100000">
              <a:srgbClr val="53936B"/>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66675</xdr:colOff>
      <xdr:row>8</xdr:row>
      <xdr:rowOff>114300</xdr:rowOff>
    </xdr:from>
    <xdr:to>
      <xdr:col>8</xdr:col>
      <xdr:colOff>371475</xdr:colOff>
      <xdr:row>10</xdr:row>
      <xdr:rowOff>36195</xdr:rowOff>
    </xdr:to>
    <xdr:grpSp>
      <xdr:nvGrpSpPr>
        <xdr:cNvPr id="7" name="Group 6">
          <a:extLst>
            <a:ext uri="{FF2B5EF4-FFF2-40B4-BE49-F238E27FC236}">
              <a16:creationId xmlns:a16="http://schemas.microsoft.com/office/drawing/2014/main" id="{C3F7AB4A-B0EA-4B45-AE11-BE490C30DB48}"/>
            </a:ext>
          </a:extLst>
        </xdr:cNvPr>
        <xdr:cNvGrpSpPr/>
      </xdr:nvGrpSpPr>
      <xdr:grpSpPr>
        <a:xfrm>
          <a:off x="4333875" y="1638300"/>
          <a:ext cx="914400" cy="302895"/>
          <a:chOff x="9048750" y="2181225"/>
          <a:chExt cx="914400" cy="302895"/>
        </a:xfrm>
        <a:gradFill>
          <a:gsLst>
            <a:gs pos="54000">
              <a:srgbClr val="94FCD2"/>
            </a:gs>
            <a:gs pos="0">
              <a:srgbClr val="53936B"/>
            </a:gs>
            <a:gs pos="100000">
              <a:srgbClr val="53936B"/>
            </a:gs>
          </a:gsLst>
          <a:lin ang="0" scaled="0"/>
        </a:gradFill>
      </xdr:grpSpPr>
      <xdr:sp macro="" textlink="">
        <xdr:nvSpPr>
          <xdr:cNvPr id="8" name="Rectangle 7">
            <a:extLst>
              <a:ext uri="{FF2B5EF4-FFF2-40B4-BE49-F238E27FC236}">
                <a16:creationId xmlns:a16="http://schemas.microsoft.com/office/drawing/2014/main" id="{B11E287B-3CB8-207D-BDB2-7B3D2DE7FC84}"/>
              </a:ext>
            </a:extLst>
          </xdr:cNvPr>
          <xdr:cNvSpPr/>
        </xdr:nvSpPr>
        <xdr:spPr>
          <a:xfrm>
            <a:off x="9048750" y="2301240"/>
            <a:ext cx="914400" cy="18288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FDBF18F0-6FE1-C4FA-4EF0-214E6E5C22DD}"/>
              </a:ext>
            </a:extLst>
          </xdr:cNvPr>
          <xdr:cNvSpPr/>
        </xdr:nvSpPr>
        <xdr:spPr>
          <a:xfrm>
            <a:off x="9048750" y="2181225"/>
            <a:ext cx="914400" cy="27432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438150</xdr:colOff>
      <xdr:row>9</xdr:row>
      <xdr:rowOff>161924</xdr:rowOff>
    </xdr:from>
    <xdr:to>
      <xdr:col>10</xdr:col>
      <xdr:colOff>133350</xdr:colOff>
      <xdr:row>14</xdr:row>
      <xdr:rowOff>32384</xdr:rowOff>
    </xdr:to>
    <xdr:sp macro="" textlink="">
      <xdr:nvSpPr>
        <xdr:cNvPr id="10" name="Rectangle 9">
          <a:extLst>
            <a:ext uri="{FF2B5EF4-FFF2-40B4-BE49-F238E27FC236}">
              <a16:creationId xmlns:a16="http://schemas.microsoft.com/office/drawing/2014/main" id="{B02A5E52-8AA0-4D29-8AF1-C813BC4F5895}"/>
            </a:ext>
          </a:extLst>
        </xdr:cNvPr>
        <xdr:cNvSpPr/>
      </xdr:nvSpPr>
      <xdr:spPr>
        <a:xfrm>
          <a:off x="5314950" y="1876424"/>
          <a:ext cx="914400" cy="822960"/>
        </a:xfrm>
        <a:prstGeom prst="rect">
          <a:avLst/>
        </a:prstGeom>
        <a:gradFill>
          <a:gsLst>
            <a:gs pos="0">
              <a:srgbClr val="00B0F0"/>
            </a:gs>
            <a:gs pos="100000">
              <a:srgbClr val="0070C0"/>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352425</xdr:colOff>
      <xdr:row>4</xdr:row>
      <xdr:rowOff>19049</xdr:rowOff>
    </xdr:from>
    <xdr:to>
      <xdr:col>12</xdr:col>
      <xdr:colOff>47625</xdr:colOff>
      <xdr:row>8</xdr:row>
      <xdr:rowOff>80009</xdr:rowOff>
    </xdr:to>
    <xdr:sp macro="" textlink="">
      <xdr:nvSpPr>
        <xdr:cNvPr id="11" name="Rectangle 10">
          <a:extLst>
            <a:ext uri="{FF2B5EF4-FFF2-40B4-BE49-F238E27FC236}">
              <a16:creationId xmlns:a16="http://schemas.microsoft.com/office/drawing/2014/main" id="{886A113A-CE0C-414D-9B38-3D692675548F}"/>
            </a:ext>
          </a:extLst>
        </xdr:cNvPr>
        <xdr:cNvSpPr/>
      </xdr:nvSpPr>
      <xdr:spPr>
        <a:xfrm>
          <a:off x="6448425" y="781049"/>
          <a:ext cx="914400" cy="822960"/>
        </a:xfrm>
        <a:prstGeom prst="rect">
          <a:avLst/>
        </a:prstGeom>
        <a:gradFill>
          <a:gsLst>
            <a:gs pos="12000">
              <a:schemeClr val="accent1">
                <a:lumMod val="50000"/>
              </a:schemeClr>
            </a:gs>
            <a:gs pos="70000">
              <a:schemeClr val="accent1">
                <a:lumMod val="89000"/>
              </a:schemeClr>
            </a:gs>
            <a:gs pos="100000">
              <a:schemeClr val="accent1">
                <a:lumMod val="75000"/>
              </a:schemeClr>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352425</xdr:colOff>
      <xdr:row>2</xdr:row>
      <xdr:rowOff>76200</xdr:rowOff>
    </xdr:from>
    <xdr:to>
      <xdr:col>12</xdr:col>
      <xdr:colOff>47625</xdr:colOff>
      <xdr:row>3</xdr:row>
      <xdr:rowOff>188595</xdr:rowOff>
    </xdr:to>
    <xdr:grpSp>
      <xdr:nvGrpSpPr>
        <xdr:cNvPr id="12" name="Group 11">
          <a:extLst>
            <a:ext uri="{FF2B5EF4-FFF2-40B4-BE49-F238E27FC236}">
              <a16:creationId xmlns:a16="http://schemas.microsoft.com/office/drawing/2014/main" id="{4C660908-1762-4EC7-A667-0D7142836480}"/>
            </a:ext>
          </a:extLst>
        </xdr:cNvPr>
        <xdr:cNvGrpSpPr/>
      </xdr:nvGrpSpPr>
      <xdr:grpSpPr>
        <a:xfrm>
          <a:off x="6448425" y="457200"/>
          <a:ext cx="914400" cy="302895"/>
          <a:chOff x="16182975" y="2647950"/>
          <a:chExt cx="914400" cy="302895"/>
        </a:xfrm>
      </xdr:grpSpPr>
      <xdr:sp macro="" textlink="">
        <xdr:nvSpPr>
          <xdr:cNvPr id="13" name="Rectangle 12">
            <a:extLst>
              <a:ext uri="{FF2B5EF4-FFF2-40B4-BE49-F238E27FC236}">
                <a16:creationId xmlns:a16="http://schemas.microsoft.com/office/drawing/2014/main" id="{2893F36A-EAA8-1A66-09BA-E8B37207A5A2}"/>
              </a:ext>
            </a:extLst>
          </xdr:cNvPr>
          <xdr:cNvSpPr/>
        </xdr:nvSpPr>
        <xdr:spPr>
          <a:xfrm>
            <a:off x="16182975" y="2767965"/>
            <a:ext cx="914400" cy="182880"/>
          </a:xfrm>
          <a:prstGeom prst="rect">
            <a:avLst/>
          </a:prstGeom>
          <a:gradFill>
            <a:gsLst>
              <a:gs pos="12000">
                <a:schemeClr val="accent1">
                  <a:lumMod val="50000"/>
                </a:schemeClr>
              </a:gs>
              <a:gs pos="70000">
                <a:schemeClr val="accent1">
                  <a:lumMod val="89000"/>
                </a:schemeClr>
              </a:gs>
              <a:gs pos="100000">
                <a:schemeClr val="accent1">
                  <a:lumMod val="75000"/>
                </a:schemeClr>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a:extLst>
              <a:ext uri="{FF2B5EF4-FFF2-40B4-BE49-F238E27FC236}">
                <a16:creationId xmlns:a16="http://schemas.microsoft.com/office/drawing/2014/main" id="{ED87E076-4A50-D045-4B26-C6BC3D9B4DD8}"/>
              </a:ext>
            </a:extLst>
          </xdr:cNvPr>
          <xdr:cNvSpPr/>
        </xdr:nvSpPr>
        <xdr:spPr>
          <a:xfrm>
            <a:off x="16182975" y="2647950"/>
            <a:ext cx="914400" cy="274320"/>
          </a:xfrm>
          <a:prstGeom prst="ellipse">
            <a:avLst/>
          </a:prstGeom>
          <a:gradFill>
            <a:gsLst>
              <a:gs pos="6000">
                <a:schemeClr val="accent1">
                  <a:lumMod val="50000"/>
                </a:schemeClr>
              </a:gs>
              <a:gs pos="55000">
                <a:schemeClr val="accent1">
                  <a:lumMod val="75000"/>
                </a:schemeClr>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523875</xdr:colOff>
      <xdr:row>3</xdr:row>
      <xdr:rowOff>85724</xdr:rowOff>
    </xdr:from>
    <xdr:to>
      <xdr:col>3</xdr:col>
      <xdr:colOff>219075</xdr:colOff>
      <xdr:row>7</xdr:row>
      <xdr:rowOff>146684</xdr:rowOff>
    </xdr:to>
    <xdr:sp macro="" textlink="">
      <xdr:nvSpPr>
        <xdr:cNvPr id="15" name="Rectangle 14">
          <a:extLst>
            <a:ext uri="{FF2B5EF4-FFF2-40B4-BE49-F238E27FC236}">
              <a16:creationId xmlns:a16="http://schemas.microsoft.com/office/drawing/2014/main" id="{2E9AD413-CB3E-4D9B-9527-D24FA4EF9494}"/>
            </a:ext>
          </a:extLst>
        </xdr:cNvPr>
        <xdr:cNvSpPr/>
      </xdr:nvSpPr>
      <xdr:spPr>
        <a:xfrm>
          <a:off x="1133475" y="657224"/>
          <a:ext cx="914400" cy="822960"/>
        </a:xfrm>
        <a:prstGeom prst="rect">
          <a:avLst/>
        </a:prstGeom>
        <a:gradFill>
          <a:gsLst>
            <a:gs pos="99000">
              <a:srgbClr val="94FCD2"/>
            </a:gs>
            <a:gs pos="16000">
              <a:srgbClr val="53936B"/>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523875</xdr:colOff>
      <xdr:row>1</xdr:row>
      <xdr:rowOff>133350</xdr:rowOff>
    </xdr:from>
    <xdr:to>
      <xdr:col>3</xdr:col>
      <xdr:colOff>219075</xdr:colOff>
      <xdr:row>3</xdr:row>
      <xdr:rowOff>55245</xdr:rowOff>
    </xdr:to>
    <xdr:grpSp>
      <xdr:nvGrpSpPr>
        <xdr:cNvPr id="16" name="Group 15">
          <a:extLst>
            <a:ext uri="{FF2B5EF4-FFF2-40B4-BE49-F238E27FC236}">
              <a16:creationId xmlns:a16="http://schemas.microsoft.com/office/drawing/2014/main" id="{7E3C1EE6-750C-4D63-9EED-D30F47EDCBB7}"/>
            </a:ext>
          </a:extLst>
        </xdr:cNvPr>
        <xdr:cNvGrpSpPr/>
      </xdr:nvGrpSpPr>
      <xdr:grpSpPr>
        <a:xfrm>
          <a:off x="1133475" y="323850"/>
          <a:ext cx="914400" cy="302895"/>
          <a:chOff x="10868025" y="2514600"/>
          <a:chExt cx="914400" cy="302895"/>
        </a:xfrm>
      </xdr:grpSpPr>
      <xdr:sp macro="" textlink="">
        <xdr:nvSpPr>
          <xdr:cNvPr id="17" name="Rectangle 16">
            <a:extLst>
              <a:ext uri="{FF2B5EF4-FFF2-40B4-BE49-F238E27FC236}">
                <a16:creationId xmlns:a16="http://schemas.microsoft.com/office/drawing/2014/main" id="{2FCC0E90-8081-AB2D-F387-689FAAB28BAC}"/>
              </a:ext>
            </a:extLst>
          </xdr:cNvPr>
          <xdr:cNvSpPr/>
        </xdr:nvSpPr>
        <xdr:spPr>
          <a:xfrm>
            <a:off x="10868025" y="2634615"/>
            <a:ext cx="914400" cy="182880"/>
          </a:xfrm>
          <a:prstGeom prst="rect">
            <a:avLst/>
          </a:prstGeom>
          <a:gradFill>
            <a:gsLst>
              <a:gs pos="99000">
                <a:srgbClr val="94FCD2"/>
              </a:gs>
              <a:gs pos="0">
                <a:srgbClr val="53936B"/>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Oval 17">
            <a:extLst>
              <a:ext uri="{FF2B5EF4-FFF2-40B4-BE49-F238E27FC236}">
                <a16:creationId xmlns:a16="http://schemas.microsoft.com/office/drawing/2014/main" id="{4D6758A5-B068-2AF5-E85B-D7325AC97D3C}"/>
              </a:ext>
            </a:extLst>
          </xdr:cNvPr>
          <xdr:cNvSpPr/>
        </xdr:nvSpPr>
        <xdr:spPr>
          <a:xfrm>
            <a:off x="10868025" y="2514600"/>
            <a:ext cx="914400" cy="274320"/>
          </a:xfrm>
          <a:prstGeom prst="ellipse">
            <a:avLst/>
          </a:prstGeom>
          <a:gradFill>
            <a:gsLst>
              <a:gs pos="100000">
                <a:srgbClr val="BBFDE2"/>
              </a:gs>
              <a:gs pos="94000">
                <a:srgbClr val="53936B"/>
              </a:gs>
            </a:gsLst>
            <a:lin ang="108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9.363945717596" createdVersion="8" refreshedVersion="8" minRefreshableVersion="3" recordCount="4" xr:uid="{D56A0724-08F9-4E6E-B2FE-AFEFB7BDC704}">
  <cacheSource type="worksheet">
    <worksheetSource ref="P1:P5" sheet="Processing"/>
  </cacheSource>
  <cacheFields count="1">
    <cacheField name="Banks" numFmtId="0">
      <sharedItems count="4">
        <s v="Bank 1"/>
        <s v="Bank 2"/>
        <s v="Bank 3"/>
        <s v="Bank 4"/>
      </sharedItems>
    </cacheField>
  </cacheFields>
  <extLst>
    <ext xmlns:x14="http://schemas.microsoft.com/office/spreadsheetml/2009/9/main" uri="{725AE2AE-9491-48be-B2B4-4EB974FC3084}">
      <x14:pivotCacheDefinition pivotCacheId="4212461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0.012212384259" createdVersion="8" refreshedVersion="8" minRefreshableVersion="3" recordCount="64" xr:uid="{10B641F2-8241-45B3-B509-0F2F10BCE635}">
  <cacheSource type="worksheet">
    <worksheetSource name="Table"/>
  </cacheSource>
  <cacheFields count="8">
    <cacheField name="Year" numFmtId="0">
      <sharedItems containsSemiMixedTypes="0" containsString="0" containsNumber="1" containsInteger="1" minValue="2022" maxValue="2025" count="4">
        <n v="2022"/>
        <n v="2023"/>
        <n v="2024"/>
        <n v="2025"/>
      </sharedItems>
    </cacheField>
    <cacheField name="Bank" numFmtId="0">
      <sharedItems count="4">
        <s v="Bank 1"/>
        <s v="Bank 2"/>
        <s v="Bank 3"/>
        <s v="Bank 4"/>
      </sharedItems>
    </cacheField>
    <cacheField name="Credit Capacity" numFmtId="165">
      <sharedItems containsSemiMixedTypes="0" containsString="0" containsNumber="1" containsInteger="1" minValue="30000000" maxValue="80000000"/>
    </cacheField>
    <cacheField name="Interest Rate (%)" numFmtId="0">
      <sharedItems containsSemiMixedTypes="0" containsString="0" containsNumber="1" minValue="4.2" maxValue="6.5"/>
    </cacheField>
    <cacheField name="Product" numFmtId="0">
      <sharedItems count="4">
        <s v="Leasing"/>
        <s v="Credit Line"/>
        <s v="Credit Card"/>
        <s v="Overdraft"/>
      </sharedItems>
    </cacheField>
    <cacheField name="Revenue" numFmtId="165">
      <sharedItems containsSemiMixedTypes="0" containsString="0" containsNumber="1" containsInteger="1" minValue="112500000" maxValue="310000000"/>
    </cacheField>
    <cacheField name="Expenses" numFmtId="165">
      <sharedItems containsSemiMixedTypes="0" containsString="0" containsNumber="1" containsInteger="1" minValue="90000000" maxValue="220000000"/>
    </cacheField>
    <cacheField name="Buttons" numFmtId="0">
      <sharedItems count="4">
        <s v="🏠"/>
        <s v="🔄"/>
        <s v="💳"/>
        <s v="🏦"/>
      </sharedItems>
    </cacheField>
  </cacheFields>
  <extLst>
    <ext xmlns:x14="http://schemas.microsoft.com/office/spreadsheetml/2009/9/main" uri="{725AE2AE-9491-48be-B2B4-4EB974FC3084}">
      <x14:pivotCacheDefinition pivotCacheId="175778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r>
  <r>
    <x v="1"/>
  </r>
  <r>
    <x v="2"/>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37500000"/>
    <n v="5.2"/>
    <x v="0"/>
    <n v="150000000"/>
    <n v="112500000"/>
    <x v="0"/>
  </r>
  <r>
    <x v="0"/>
    <x v="0"/>
    <n v="56250000"/>
    <n v="4.8"/>
    <x v="1"/>
    <n v="225000000"/>
    <n v="135000000"/>
    <x v="1"/>
  </r>
  <r>
    <x v="0"/>
    <x v="0"/>
    <n v="30000000"/>
    <n v="6.5"/>
    <x v="2"/>
    <n v="112500000"/>
    <n v="90000000"/>
    <x v="2"/>
  </r>
  <r>
    <x v="0"/>
    <x v="0"/>
    <n v="45000000"/>
    <n v="5.8"/>
    <x v="3"/>
    <n v="187500000"/>
    <n v="150000000"/>
    <x v="3"/>
  </r>
  <r>
    <x v="0"/>
    <x v="1"/>
    <n v="41250000"/>
    <n v="5"/>
    <x v="0"/>
    <n v="165000000"/>
    <n v="127500000"/>
    <x v="0"/>
  </r>
  <r>
    <x v="0"/>
    <x v="1"/>
    <n v="60000000"/>
    <n v="4.5999999999999996"/>
    <x v="1"/>
    <n v="232500000"/>
    <n v="142500000"/>
    <x v="1"/>
  </r>
  <r>
    <x v="0"/>
    <x v="1"/>
    <n v="33750000"/>
    <n v="6.3"/>
    <x v="2"/>
    <n v="120000000"/>
    <n v="97500000"/>
    <x v="2"/>
  </r>
  <r>
    <x v="0"/>
    <x v="1"/>
    <n v="48750000"/>
    <n v="5.5"/>
    <x v="3"/>
    <n v="195000000"/>
    <n v="157500000"/>
    <x v="3"/>
  </r>
  <r>
    <x v="0"/>
    <x v="2"/>
    <n v="45000000"/>
    <n v="4.9000000000000004"/>
    <x v="0"/>
    <n v="180000000"/>
    <n v="135000000"/>
    <x v="0"/>
  </r>
  <r>
    <x v="0"/>
    <x v="2"/>
    <n v="63750000"/>
    <n v="4.5"/>
    <x v="1"/>
    <n v="240000000"/>
    <n v="150000000"/>
    <x v="1"/>
  </r>
  <r>
    <x v="0"/>
    <x v="2"/>
    <n v="37500000"/>
    <n v="6"/>
    <x v="2"/>
    <n v="127500000"/>
    <n v="105000000"/>
    <x v="2"/>
  </r>
  <r>
    <x v="0"/>
    <x v="2"/>
    <n v="52500000"/>
    <n v="5.3"/>
    <x v="3"/>
    <n v="202500000"/>
    <n v="165000000"/>
    <x v="3"/>
  </r>
  <r>
    <x v="0"/>
    <x v="3"/>
    <n v="48750000"/>
    <n v="4.7"/>
    <x v="0"/>
    <n v="195000000"/>
    <n v="142500000"/>
    <x v="0"/>
  </r>
  <r>
    <x v="0"/>
    <x v="3"/>
    <n v="67500000"/>
    <n v="4.4000000000000004"/>
    <x v="1"/>
    <n v="247500000"/>
    <n v="157500000"/>
    <x v="1"/>
  </r>
  <r>
    <x v="0"/>
    <x v="3"/>
    <n v="41250000"/>
    <n v="5.8"/>
    <x v="2"/>
    <n v="135000000"/>
    <n v="112500000"/>
    <x v="2"/>
  </r>
  <r>
    <x v="0"/>
    <x v="3"/>
    <n v="56250000"/>
    <n v="5.0999999999999996"/>
    <x v="3"/>
    <n v="210000000"/>
    <n v="172500000"/>
    <x v="3"/>
  </r>
  <r>
    <x v="1"/>
    <x v="0"/>
    <n v="40000000"/>
    <n v="5"/>
    <x v="0"/>
    <n v="160000000"/>
    <n v="120000000"/>
    <x v="0"/>
  </r>
  <r>
    <x v="1"/>
    <x v="0"/>
    <n v="60000000"/>
    <n v="4.7"/>
    <x v="1"/>
    <n v="230000000"/>
    <n v="140000000"/>
    <x v="1"/>
  </r>
  <r>
    <x v="1"/>
    <x v="0"/>
    <n v="35000000"/>
    <n v="6.3"/>
    <x v="2"/>
    <n v="125000000"/>
    <n v="100000000"/>
    <x v="2"/>
  </r>
  <r>
    <x v="1"/>
    <x v="0"/>
    <n v="50000000"/>
    <n v="5.6"/>
    <x v="3"/>
    <n v="200000000"/>
    <n v="160000000"/>
    <x v="3"/>
  </r>
  <r>
    <x v="1"/>
    <x v="1"/>
    <n v="45000000"/>
    <n v="4.8"/>
    <x v="0"/>
    <n v="180000000"/>
    <n v="135000000"/>
    <x v="0"/>
  </r>
  <r>
    <x v="1"/>
    <x v="1"/>
    <n v="65000000"/>
    <n v="4.5"/>
    <x v="1"/>
    <n v="250000000"/>
    <n v="155000000"/>
    <x v="1"/>
  </r>
  <r>
    <x v="1"/>
    <x v="1"/>
    <n v="40000000"/>
    <n v="6.1"/>
    <x v="2"/>
    <n v="135000000"/>
    <n v="110000000"/>
    <x v="2"/>
  </r>
  <r>
    <x v="1"/>
    <x v="1"/>
    <n v="55000000"/>
    <n v="5.4"/>
    <x v="3"/>
    <n v="215000000"/>
    <n v="175000000"/>
    <x v="3"/>
  </r>
  <r>
    <x v="1"/>
    <x v="2"/>
    <n v="50000000"/>
    <n v="4.9000000000000004"/>
    <x v="0"/>
    <n v="200000000"/>
    <n v="150000000"/>
    <x v="0"/>
  </r>
  <r>
    <x v="1"/>
    <x v="2"/>
    <n v="70000000"/>
    <n v="4.4000000000000004"/>
    <x v="1"/>
    <n v="270000000"/>
    <n v="170000000"/>
    <x v="1"/>
  </r>
  <r>
    <x v="1"/>
    <x v="2"/>
    <n v="45000000"/>
    <n v="5.9"/>
    <x v="2"/>
    <n v="145000000"/>
    <n v="120000000"/>
    <x v="2"/>
  </r>
  <r>
    <x v="1"/>
    <x v="2"/>
    <n v="60000000"/>
    <n v="5.2"/>
    <x v="3"/>
    <n v="230000000"/>
    <n v="190000000"/>
    <x v="3"/>
  </r>
  <r>
    <x v="1"/>
    <x v="3"/>
    <n v="55000000"/>
    <n v="4.7"/>
    <x v="0"/>
    <n v="220000000"/>
    <n v="165000000"/>
    <x v="0"/>
  </r>
  <r>
    <x v="1"/>
    <x v="3"/>
    <n v="75000000"/>
    <n v="4.3"/>
    <x v="1"/>
    <n v="290000000"/>
    <n v="185000000"/>
    <x v="1"/>
  </r>
  <r>
    <x v="1"/>
    <x v="3"/>
    <n v="50000000"/>
    <n v="5.7"/>
    <x v="2"/>
    <n v="155000000"/>
    <n v="130000000"/>
    <x v="2"/>
  </r>
  <r>
    <x v="1"/>
    <x v="3"/>
    <n v="65000000"/>
    <n v="5"/>
    <x v="3"/>
    <n v="245000000"/>
    <n v="205000000"/>
    <x v="3"/>
  </r>
  <r>
    <x v="2"/>
    <x v="0"/>
    <n v="42500000"/>
    <n v="4.9000000000000004"/>
    <x v="0"/>
    <n v="170000000"/>
    <n v="127500000"/>
    <x v="0"/>
  </r>
  <r>
    <x v="2"/>
    <x v="0"/>
    <n v="62500000"/>
    <n v="4.5999999999999996"/>
    <x v="1"/>
    <n v="240000000"/>
    <n v="145000000"/>
    <x v="1"/>
  </r>
  <r>
    <x v="2"/>
    <x v="0"/>
    <n v="37500000"/>
    <n v="6.2"/>
    <x v="2"/>
    <n v="130000000"/>
    <n v="105000000"/>
    <x v="2"/>
  </r>
  <r>
    <x v="2"/>
    <x v="0"/>
    <n v="52500000"/>
    <n v="5.5"/>
    <x v="3"/>
    <n v="210000000"/>
    <n v="170000000"/>
    <x v="3"/>
  </r>
  <r>
    <x v="2"/>
    <x v="1"/>
    <n v="47500000"/>
    <n v="4.7"/>
    <x v="0"/>
    <n v="190000000"/>
    <n v="142500000"/>
    <x v="0"/>
  </r>
  <r>
    <x v="2"/>
    <x v="1"/>
    <n v="67500000"/>
    <n v="4.4000000000000004"/>
    <x v="1"/>
    <n v="260000000"/>
    <n v="160000000"/>
    <x v="1"/>
  </r>
  <r>
    <x v="2"/>
    <x v="1"/>
    <n v="42500000"/>
    <n v="6"/>
    <x v="2"/>
    <n v="140000000"/>
    <n v="115000000"/>
    <x v="2"/>
  </r>
  <r>
    <x v="2"/>
    <x v="1"/>
    <n v="57500000"/>
    <n v="5.3"/>
    <x v="3"/>
    <n v="225000000"/>
    <n v="185000000"/>
    <x v="3"/>
  </r>
  <r>
    <x v="2"/>
    <x v="2"/>
    <n v="52500000"/>
    <n v="4.8"/>
    <x v="0"/>
    <n v="210000000"/>
    <n v="157500000"/>
    <x v="0"/>
  </r>
  <r>
    <x v="2"/>
    <x v="2"/>
    <n v="72500000"/>
    <n v="4.3"/>
    <x v="1"/>
    <n v="280000000"/>
    <n v="175000000"/>
    <x v="1"/>
  </r>
  <r>
    <x v="2"/>
    <x v="2"/>
    <n v="47500000"/>
    <n v="5.8"/>
    <x v="2"/>
    <n v="150000000"/>
    <n v="125000000"/>
    <x v="2"/>
  </r>
  <r>
    <x v="2"/>
    <x v="2"/>
    <n v="62500000"/>
    <n v="5.0999999999999996"/>
    <x v="3"/>
    <n v="240000000"/>
    <n v="200000000"/>
    <x v="3"/>
  </r>
  <r>
    <x v="2"/>
    <x v="3"/>
    <n v="57500000"/>
    <n v="4.5999999999999996"/>
    <x v="0"/>
    <n v="230000000"/>
    <n v="172500000"/>
    <x v="0"/>
  </r>
  <r>
    <x v="2"/>
    <x v="3"/>
    <n v="77500000"/>
    <n v="4.2"/>
    <x v="1"/>
    <n v="300000000"/>
    <n v="195000000"/>
    <x v="1"/>
  </r>
  <r>
    <x v="2"/>
    <x v="3"/>
    <n v="52500000"/>
    <n v="5.6"/>
    <x v="2"/>
    <n v="160000000"/>
    <n v="135000000"/>
    <x v="2"/>
  </r>
  <r>
    <x v="2"/>
    <x v="3"/>
    <n v="67500000"/>
    <n v="4.9000000000000004"/>
    <x v="3"/>
    <n v="255000000"/>
    <n v="215000000"/>
    <x v="3"/>
  </r>
  <r>
    <x v="3"/>
    <x v="0"/>
    <n v="45000000"/>
    <n v="4.8"/>
    <x v="0"/>
    <n v="180000000"/>
    <n v="135000000"/>
    <x v="0"/>
  </r>
  <r>
    <x v="3"/>
    <x v="0"/>
    <n v="65000000"/>
    <n v="4.5"/>
    <x v="1"/>
    <n v="250000000"/>
    <n v="155000000"/>
    <x v="1"/>
  </r>
  <r>
    <x v="3"/>
    <x v="0"/>
    <n v="40000000"/>
    <n v="6"/>
    <x v="2"/>
    <n v="135000000"/>
    <n v="110000000"/>
    <x v="2"/>
  </r>
  <r>
    <x v="3"/>
    <x v="0"/>
    <n v="55000000"/>
    <n v="5.4"/>
    <x v="3"/>
    <n v="215000000"/>
    <n v="175000000"/>
    <x v="3"/>
  </r>
  <r>
    <x v="3"/>
    <x v="1"/>
    <n v="50000000"/>
    <n v="4.7"/>
    <x v="0"/>
    <n v="200000000"/>
    <n v="150000000"/>
    <x v="0"/>
  </r>
  <r>
    <x v="3"/>
    <x v="1"/>
    <n v="70000000"/>
    <n v="4.4000000000000004"/>
    <x v="1"/>
    <n v="270000000"/>
    <n v="170000000"/>
    <x v="1"/>
  </r>
  <r>
    <x v="3"/>
    <x v="1"/>
    <n v="45000000"/>
    <n v="5.8"/>
    <x v="2"/>
    <n v="145000000"/>
    <n v="120000000"/>
    <x v="2"/>
  </r>
  <r>
    <x v="3"/>
    <x v="1"/>
    <n v="60000000"/>
    <n v="5.2"/>
    <x v="3"/>
    <n v="230000000"/>
    <n v="190000000"/>
    <x v="3"/>
  </r>
  <r>
    <x v="3"/>
    <x v="2"/>
    <n v="55000000"/>
    <n v="4.5999999999999996"/>
    <x v="0"/>
    <n v="220000000"/>
    <n v="165000000"/>
    <x v="0"/>
  </r>
  <r>
    <x v="3"/>
    <x v="2"/>
    <n v="75000000"/>
    <n v="4.3"/>
    <x v="1"/>
    <n v="290000000"/>
    <n v="185000000"/>
    <x v="1"/>
  </r>
  <r>
    <x v="3"/>
    <x v="2"/>
    <n v="50000000"/>
    <n v="5.7"/>
    <x v="2"/>
    <n v="155000000"/>
    <n v="130000000"/>
    <x v="2"/>
  </r>
  <r>
    <x v="3"/>
    <x v="2"/>
    <n v="65000000"/>
    <n v="5"/>
    <x v="3"/>
    <n v="245000000"/>
    <n v="205000000"/>
    <x v="3"/>
  </r>
  <r>
    <x v="3"/>
    <x v="3"/>
    <n v="60000000"/>
    <n v="4.5"/>
    <x v="0"/>
    <n v="240000000"/>
    <n v="180000000"/>
    <x v="0"/>
  </r>
  <r>
    <x v="3"/>
    <x v="3"/>
    <n v="80000000"/>
    <n v="4.2"/>
    <x v="1"/>
    <n v="310000000"/>
    <n v="200000000"/>
    <x v="1"/>
  </r>
  <r>
    <x v="3"/>
    <x v="3"/>
    <n v="55000000"/>
    <n v="5.6"/>
    <x v="2"/>
    <n v="165000000"/>
    <n v="140000000"/>
    <x v="2"/>
  </r>
  <r>
    <x v="3"/>
    <x v="3"/>
    <n v="70000000"/>
    <n v="4.9000000000000004"/>
    <x v="3"/>
    <n v="260000000"/>
    <n v="220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3B67E-DE7A-47BC-BFFD-04994E42FF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C62" firstHeaderRow="0" firstDataRow="1" firstDataCol="1"/>
  <pivotFields count="8">
    <pivotField showAll="0">
      <items count="5">
        <item x="0"/>
        <item x="1"/>
        <item x="2"/>
        <item x="3"/>
        <item t="default"/>
      </items>
    </pivotField>
    <pivotField showAll="0"/>
    <pivotField numFmtId="165" showAll="0"/>
    <pivotField showAll="0"/>
    <pivotField axis="axisRow" showAll="0">
      <items count="5">
        <item x="0"/>
        <item x="1"/>
        <item x="2"/>
        <item x="3"/>
        <item t="default"/>
      </items>
    </pivotField>
    <pivotField dataField="1" numFmtId="165" showAll="0"/>
    <pivotField dataField="1" numFmtId="165" showAll="0"/>
    <pivotField showAll="0"/>
  </pivotFields>
  <rowFields count="1">
    <field x="4"/>
  </rowFields>
  <rowItems count="5">
    <i>
      <x/>
    </i>
    <i>
      <x v="1"/>
    </i>
    <i>
      <x v="2"/>
    </i>
    <i>
      <x v="3"/>
    </i>
    <i t="grand">
      <x/>
    </i>
  </rowItems>
  <colFields count="1">
    <field x="-2"/>
  </colFields>
  <colItems count="2">
    <i>
      <x/>
    </i>
    <i i="1">
      <x v="1"/>
    </i>
  </colItems>
  <dataFields count="2">
    <dataField name="Average of Revenue" fld="5" subtotal="average" baseField="4" baseItem="0" numFmtId="165"/>
    <dataField name="Average of Expenses" fld="6" subtotal="average" baseField="4"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C9A99-D830-44D8-8435-0B561E2C3ED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8">
    <pivotField showAll="0">
      <items count="5">
        <item x="0"/>
        <item x="1"/>
        <item x="2"/>
        <item x="3"/>
        <item t="default"/>
      </items>
    </pivotField>
    <pivotField axis="axisPage" showAll="0">
      <items count="5">
        <item x="0"/>
        <item x="1"/>
        <item x="2"/>
        <item x="3"/>
        <item t="default"/>
      </items>
    </pivotField>
    <pivotField dataField="1" numFmtId="165" showAll="0"/>
    <pivotField dataField="1" showAll="0"/>
    <pivotField axis="axisRow" showAll="0">
      <items count="5">
        <item x="0"/>
        <item x="1"/>
        <item x="2"/>
        <item x="3"/>
        <item t="default"/>
      </items>
    </pivotField>
    <pivotField numFmtId="165" showAll="0"/>
    <pivotField numFmtId="165" showAll="0"/>
    <pivotField showAll="0">
      <items count="5">
        <item x="0"/>
        <item x="3"/>
        <item x="2"/>
        <item x="1"/>
        <item t="default"/>
      </items>
    </pivotField>
  </pivotFields>
  <rowFields count="1">
    <field x="4"/>
  </rowFields>
  <rowItems count="5">
    <i>
      <x/>
    </i>
    <i>
      <x v="1"/>
    </i>
    <i>
      <x v="2"/>
    </i>
    <i>
      <x v="3"/>
    </i>
    <i t="grand">
      <x/>
    </i>
  </rowItems>
  <colFields count="1">
    <field x="-2"/>
  </colFields>
  <colItems count="2">
    <i>
      <x/>
    </i>
    <i i="1">
      <x v="1"/>
    </i>
  </colItems>
  <pageFields count="1">
    <pageField fld="1" item="0" hier="-1"/>
  </pageFields>
  <dataFields count="2">
    <dataField name="Sum of Credit Capacity" fld="2" baseField="0" baseItem="0" numFmtId="165"/>
    <dataField name="Average of Interest Rate (%)"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1300E-7A68-4110-A7C8-C0C8F5541D6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39" firstHeaderRow="0" firstDataRow="1" firstDataCol="1" rowPageCount="1" colPageCount="1"/>
  <pivotFields count="8">
    <pivotField showAll="0">
      <items count="5">
        <item x="0"/>
        <item x="1"/>
        <item x="2"/>
        <item x="3"/>
        <item t="default"/>
      </items>
    </pivotField>
    <pivotField axis="axisPage" showAll="0">
      <items count="5">
        <item x="0"/>
        <item x="1"/>
        <item x="2"/>
        <item x="3"/>
        <item t="default"/>
      </items>
    </pivotField>
    <pivotField dataField="1" numFmtId="165" showAll="0"/>
    <pivotField dataField="1" showAll="0"/>
    <pivotField axis="axisRow" showAll="0">
      <items count="5">
        <item x="0"/>
        <item x="1"/>
        <item x="2"/>
        <item x="3"/>
        <item t="default"/>
      </items>
    </pivotField>
    <pivotField numFmtId="165" showAll="0"/>
    <pivotField numFmtId="165" showAll="0"/>
    <pivotField showAll="0">
      <items count="5">
        <item x="0"/>
        <item x="3"/>
        <item x="2"/>
        <item x="1"/>
        <item t="default"/>
      </items>
    </pivotField>
  </pivotFields>
  <rowFields count="1">
    <field x="4"/>
  </rowFields>
  <rowItems count="5">
    <i>
      <x/>
    </i>
    <i>
      <x v="1"/>
    </i>
    <i>
      <x v="2"/>
    </i>
    <i>
      <x v="3"/>
    </i>
    <i t="grand">
      <x/>
    </i>
  </rowItems>
  <colFields count="1">
    <field x="-2"/>
  </colFields>
  <colItems count="2">
    <i>
      <x/>
    </i>
    <i i="1">
      <x v="1"/>
    </i>
  </colItems>
  <pageFields count="1">
    <pageField fld="1" item="3" hier="-1"/>
  </pageFields>
  <dataFields count="2">
    <dataField name="Sum of Credit Capacity" fld="2" baseField="0" baseItem="0" numFmtId="165"/>
    <dataField name="Average of Interest Rate (%)" fld="3" subtotal="average" baseField="4" baseItem="0"/>
  </dataFields>
  <formats count="1">
    <format dxfId="0">
      <pivotArea collapsedLevelsAreSubtotals="1" fieldPosition="0">
        <references count="2">
          <reference field="4294967294" count="1" selected="0">
            <x v="1"/>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39439B-3C45-48AC-8032-9BD5FD45379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A47" firstHeaderRow="1" firstDataRow="1" firstDataCol="1"/>
  <pivotFields count="1">
    <pivotField axis="axisRow" showAll="0">
      <items count="5">
        <item x="0"/>
        <item x="1"/>
        <item x="2"/>
        <item x="3"/>
        <item t="default"/>
      </items>
    </pivotField>
  </pivotFields>
  <rowFields count="1">
    <field x="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272A0D-9E21-4550-9437-A8C78315A37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C54" firstHeaderRow="0" firstDataRow="1" firstDataCol="1"/>
  <pivotFields count="8">
    <pivotField showAll="0">
      <items count="5">
        <item x="0"/>
        <item x="1"/>
        <item x="2"/>
        <item x="3"/>
        <item t="default"/>
      </items>
    </pivotField>
    <pivotField showAll="0"/>
    <pivotField dataField="1" numFmtId="165" showAll="0"/>
    <pivotField dataField="1" showAll="0"/>
    <pivotField axis="axisRow" showAll="0">
      <items count="5">
        <item x="0"/>
        <item x="1"/>
        <item x="2"/>
        <item x="3"/>
        <item t="default"/>
      </items>
    </pivotField>
    <pivotField numFmtId="165" showAll="0"/>
    <pivotField numFmtId="165" showAll="0"/>
    <pivotField showAll="0"/>
  </pivotFields>
  <rowFields count="1">
    <field x="4"/>
  </rowFields>
  <rowItems count="5">
    <i>
      <x/>
    </i>
    <i>
      <x v="1"/>
    </i>
    <i>
      <x v="2"/>
    </i>
    <i>
      <x v="3"/>
    </i>
    <i t="grand">
      <x/>
    </i>
  </rowItems>
  <colFields count="1">
    <field x="-2"/>
  </colFields>
  <colItems count="2">
    <i>
      <x/>
    </i>
    <i i="1">
      <x v="1"/>
    </i>
  </colItems>
  <dataFields count="2">
    <dataField name="Sum of Credit Capacity" fld="2" baseField="0" baseItem="0" numFmtId="165"/>
    <dataField name="Average of Interest Rate (%)"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891027-0993-49A1-A4F6-43CE6A9ED35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C29" firstHeaderRow="0" firstDataRow="1" firstDataCol="1" rowPageCount="1" colPageCount="1"/>
  <pivotFields count="8">
    <pivotField showAll="0">
      <items count="5">
        <item x="0"/>
        <item x="1"/>
        <item x="2"/>
        <item x="3"/>
        <item t="default"/>
      </items>
    </pivotField>
    <pivotField axis="axisPage" showAll="0">
      <items count="5">
        <item x="0"/>
        <item x="1"/>
        <item x="2"/>
        <item x="3"/>
        <item t="default"/>
      </items>
    </pivotField>
    <pivotField dataField="1" numFmtId="165" showAll="0"/>
    <pivotField dataField="1" showAll="0"/>
    <pivotField axis="axisRow" showAll="0">
      <items count="5">
        <item x="0"/>
        <item x="1"/>
        <item x="2"/>
        <item x="3"/>
        <item t="default"/>
      </items>
    </pivotField>
    <pivotField numFmtId="165" showAll="0"/>
    <pivotField numFmtId="165" showAll="0"/>
    <pivotField showAll="0">
      <items count="5">
        <item x="0"/>
        <item x="3"/>
        <item x="2"/>
        <item x="1"/>
        <item t="default"/>
      </items>
    </pivotField>
  </pivotFields>
  <rowFields count="1">
    <field x="4"/>
  </rowFields>
  <rowItems count="5">
    <i>
      <x/>
    </i>
    <i>
      <x v="1"/>
    </i>
    <i>
      <x v="2"/>
    </i>
    <i>
      <x v="3"/>
    </i>
    <i t="grand">
      <x/>
    </i>
  </rowItems>
  <colFields count="1">
    <field x="-2"/>
  </colFields>
  <colItems count="2">
    <i>
      <x/>
    </i>
    <i i="1">
      <x v="1"/>
    </i>
  </colItems>
  <pageFields count="1">
    <pageField fld="1" item="2" hier="-1"/>
  </pageFields>
  <dataFields count="2">
    <dataField name="Sum of Credit Capacity" fld="2" baseField="0" baseItem="0" numFmtId="165"/>
    <dataField name="Average of Interest Rate (%)"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6AFCB7-27E0-4833-8E6E-35FE9AA794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17" firstHeaderRow="0" firstDataRow="1" firstDataCol="1" rowPageCount="1" colPageCount="1"/>
  <pivotFields count="8">
    <pivotField showAll="0">
      <items count="5">
        <item x="0"/>
        <item x="1"/>
        <item x="2"/>
        <item x="3"/>
        <item t="default"/>
      </items>
    </pivotField>
    <pivotField axis="axisPage" showAll="0">
      <items count="5">
        <item x="0"/>
        <item x="1"/>
        <item x="2"/>
        <item x="3"/>
        <item t="default"/>
      </items>
    </pivotField>
    <pivotField dataField="1" numFmtId="165" showAll="0"/>
    <pivotField dataField="1" showAll="0"/>
    <pivotField axis="axisRow" showAll="0">
      <items count="5">
        <item x="0"/>
        <item x="1"/>
        <item x="2"/>
        <item x="3"/>
        <item t="default"/>
      </items>
    </pivotField>
    <pivotField numFmtId="165" showAll="0"/>
    <pivotField numFmtId="165" showAll="0"/>
    <pivotField showAll="0">
      <items count="5">
        <item x="0"/>
        <item x="3"/>
        <item x="2"/>
        <item x="1"/>
        <item t="default"/>
      </items>
    </pivotField>
  </pivotFields>
  <rowFields count="1">
    <field x="4"/>
  </rowFields>
  <rowItems count="5">
    <i>
      <x/>
    </i>
    <i>
      <x v="1"/>
    </i>
    <i>
      <x v="2"/>
    </i>
    <i>
      <x v="3"/>
    </i>
    <i t="grand">
      <x/>
    </i>
  </rowItems>
  <colFields count="1">
    <field x="-2"/>
  </colFields>
  <colItems count="2">
    <i>
      <x/>
    </i>
    <i i="1">
      <x v="1"/>
    </i>
  </colItems>
  <pageFields count="1">
    <pageField fld="1" item="1" hier="-1"/>
  </pageFields>
  <dataFields count="2">
    <dataField name="Sum of Credit Capacity" fld="2" baseField="0" baseItem="0" numFmtId="165"/>
    <dataField name="Average of Interest Rate (%)" fld="3"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s" xr10:uid="{12D5005D-7883-44E0-B011-30538C34FC5E}" sourceName="Banks">
  <pivotTables>
    <pivotTable tabId="3" name="PivotTable7"/>
  </pivotTables>
  <data>
    <tabular pivotCacheId="42124613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ttons" xr10:uid="{1C399CC3-4F17-41B6-9573-571D33894DD0}" sourceName="Buttons">
  <pivotTables>
    <pivotTable tabId="3" name="PivotTable2"/>
  </pivotTables>
  <data>
    <tabular pivotCacheId="1757786485">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ttons1" xr10:uid="{C02A6125-CCFF-41D7-B850-3581B6E2AAD0}" sourceName="Buttons">
  <pivotTables>
    <pivotTable tabId="3" name="PivotTable3"/>
  </pivotTables>
  <data>
    <tabular pivotCacheId="1757786485">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ttons2" xr10:uid="{4E05D224-6720-43BD-B580-E3AC8E4C294C}" sourceName="Buttons">
  <pivotTables>
    <pivotTable tabId="3" name="PivotTable4"/>
  </pivotTables>
  <data>
    <tabular pivotCacheId="1757786485">
      <items count="4">
        <i x="0" s="1"/>
        <i x="3"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ttons3" xr10:uid="{D1D81E83-B75D-4B27-90F6-608B6497687E}" sourceName="Buttons">
  <pivotTables>
    <pivotTable tabId="3" name="PivotTable5"/>
  </pivotTables>
  <data>
    <tabular pivotCacheId="1757786485">
      <items count="4">
        <i x="0" s="1"/>
        <i x="3"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E2667B6-CC04-4453-8803-C552F92FB11F}" sourceName="Year">
  <pivotTables>
    <pivotTable tabId="3" name="PivotTable10"/>
    <pivotTable tabId="3" name="PivotTable2"/>
    <pivotTable tabId="3" name="PivotTable3"/>
    <pivotTable tabId="3" name="PivotTable4"/>
    <pivotTable tabId="3" name="PivotTable5"/>
    <pivotTable tabId="3" name="PivotTable1"/>
  </pivotTables>
  <data>
    <tabular pivotCacheId="175778648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s" xr10:uid="{59BFD965-E5C6-4AC8-B747-1C40AD8FC23C}" cache="Slicer_Banks" caption="Banks" columnCount="4" showCaption="0" style="SlicerStyleLight1 2 2 2" rowHeight="241300"/>
  <slicer name="Buttons" xr10:uid="{2D1F0748-149B-4829-961F-6E2436987E5C}" cache="Slicer_Buttons" caption="Buttons" columnCount="4" showCaption="0" style="SlicerStyleLight1 2 2 2" rowHeight="241300"/>
  <slicer name="Buttons 1" xr10:uid="{6DDB9C55-8500-484C-8C95-910C78508CB9}" cache="Slicer_Buttons1" caption="Buttons" columnCount="4" showCaption="0" style="SlicerStyleLight1 2 2 2" rowHeight="241300"/>
  <slicer name="Buttons 2" xr10:uid="{FF4242CC-1B85-48E6-B7EE-FEE7E50BD5EB}" cache="Slicer_Buttons2" caption="Buttons" columnCount="4" showCaption="0" style="SlicerStyleLight1 2 2 2" rowHeight="241300"/>
  <slicer name="Buttons 3" xr10:uid="{3B02DBE0-D068-44A9-B7E3-F238990665F0}" cache="Slicer_Buttons3" caption="Buttons" columnCount="4" showCaption="0" style="SlicerStyleLight1 2 2 2" rowHeight="241300"/>
  <slicer name="Year" xr10:uid="{9CAA4FA0-6490-41A2-BD4D-1C95B532E915}" cache="Slicer_Year" caption="Year" columnCount="4" showCaption="0" style="SlicerStyleLight1 2 2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4C2D5B-1600-4AEF-9FA5-6A05D1E5D537}" name="Table" displayName="Table" ref="A1:H65" totalsRowShown="0" headerRowDxfId="10" dataDxfId="9">
  <autoFilter ref="A1:H65" xr:uid="{804C2D5B-1600-4AEF-9FA5-6A05D1E5D537}"/>
  <tableColumns count="8">
    <tableColumn id="1" xr3:uid="{1875FF2E-ECFC-4DAD-88A4-210E7B552328}" name="Year" dataDxfId="8"/>
    <tableColumn id="2" xr3:uid="{FFDCECE8-1999-46BD-86BD-A172DE8CA5F3}" name="Bank" dataDxfId="7"/>
    <tableColumn id="3" xr3:uid="{6F286C1B-78DD-43AB-A5F5-DC9394CA82E4}" name="Credit Capacity" dataDxfId="6"/>
    <tableColumn id="4" xr3:uid="{2BB4573F-9B9F-417C-BBB5-7CB34CF7DDA6}" name="Interest Rate (%)" dataDxfId="5"/>
    <tableColumn id="5" xr3:uid="{B173E081-D035-4C02-A7B2-C34A9A608C58}" name="Product" dataDxfId="4"/>
    <tableColumn id="6" xr3:uid="{DE4DE8FA-22E0-4E74-BC38-6E2FB38F6C90}" name="Revenue" dataDxfId="3"/>
    <tableColumn id="7" xr3:uid="{DB8A28BC-3854-4097-8D34-70803D419F2F}" name="Expenses" dataDxfId="2"/>
    <tableColumn id="8" xr3:uid="{7FB8AD95-ADD5-42E4-AF8C-9E93D07BF2E1}" name="Button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F625-2BFD-41E2-9EDB-4A7E80FBB865}">
  <dimension ref="A1:J65"/>
  <sheetViews>
    <sheetView workbookViewId="0">
      <selection activeCell="C1" sqref="C1"/>
    </sheetView>
  </sheetViews>
  <sheetFormatPr defaultColWidth="15.85546875" defaultRowHeight="17.25" customHeight="1" x14ac:dyDescent="0.25"/>
  <cols>
    <col min="2" max="2" width="16.42578125" customWidth="1"/>
    <col min="3" max="4" width="18" customWidth="1"/>
  </cols>
  <sheetData>
    <row r="1" spans="1:10" ht="17.25" customHeight="1" x14ac:dyDescent="0.25">
      <c r="A1" s="2" t="s">
        <v>0</v>
      </c>
      <c r="B1" s="2" t="s">
        <v>4</v>
      </c>
      <c r="C1" s="2" t="s">
        <v>1</v>
      </c>
      <c r="D1" s="2" t="s">
        <v>2</v>
      </c>
      <c r="E1" s="2" t="s">
        <v>3</v>
      </c>
      <c r="F1" s="2" t="s">
        <v>5</v>
      </c>
      <c r="G1" s="2" t="s">
        <v>6</v>
      </c>
      <c r="H1" s="2" t="s">
        <v>7</v>
      </c>
    </row>
    <row r="2" spans="1:10" ht="17.25" customHeight="1" x14ac:dyDescent="0.25">
      <c r="A2" s="1">
        <v>2022</v>
      </c>
      <c r="B2" s="1" t="s">
        <v>9</v>
      </c>
      <c r="C2" s="8">
        <v>37500000</v>
      </c>
      <c r="D2" s="1">
        <v>5.2</v>
      </c>
      <c r="E2" s="1" t="s">
        <v>8</v>
      </c>
      <c r="F2" s="8">
        <v>150000000</v>
      </c>
      <c r="G2" s="8">
        <v>112500000</v>
      </c>
      <c r="H2" s="1" t="s">
        <v>10</v>
      </c>
      <c r="J2" s="5"/>
    </row>
    <row r="3" spans="1:10" ht="17.25" customHeight="1" x14ac:dyDescent="0.25">
      <c r="A3" s="1">
        <v>2022</v>
      </c>
      <c r="B3" s="1" t="s">
        <v>9</v>
      </c>
      <c r="C3" s="8">
        <v>56250000</v>
      </c>
      <c r="D3" s="1">
        <v>4.8</v>
      </c>
      <c r="E3" s="1" t="s">
        <v>11</v>
      </c>
      <c r="F3" s="8">
        <v>225000000</v>
      </c>
      <c r="G3" s="8">
        <v>135000000</v>
      </c>
      <c r="H3" s="1" t="s">
        <v>13</v>
      </c>
      <c r="J3" s="6"/>
    </row>
    <row r="4" spans="1:10" ht="17.25" customHeight="1" x14ac:dyDescent="0.25">
      <c r="A4" s="1">
        <v>2022</v>
      </c>
      <c r="B4" s="1" t="s">
        <v>9</v>
      </c>
      <c r="C4" s="8">
        <v>30000000</v>
      </c>
      <c r="D4" s="1">
        <v>6.5</v>
      </c>
      <c r="E4" s="1" t="s">
        <v>14</v>
      </c>
      <c r="F4" s="8">
        <v>112500000</v>
      </c>
      <c r="G4" s="8">
        <v>90000000</v>
      </c>
      <c r="H4" s="1" t="s">
        <v>16</v>
      </c>
      <c r="J4" s="7"/>
    </row>
    <row r="5" spans="1:10" ht="17.25" customHeight="1" x14ac:dyDescent="0.25">
      <c r="A5" s="1">
        <v>2022</v>
      </c>
      <c r="B5" s="1" t="s">
        <v>9</v>
      </c>
      <c r="C5" s="8">
        <v>45000000</v>
      </c>
      <c r="D5" s="1">
        <v>5.8</v>
      </c>
      <c r="E5" s="1" t="s">
        <v>17</v>
      </c>
      <c r="F5" s="8">
        <v>187500000</v>
      </c>
      <c r="G5" s="8">
        <v>150000000</v>
      </c>
      <c r="H5" s="1" t="s">
        <v>19</v>
      </c>
      <c r="J5" s="6"/>
    </row>
    <row r="6" spans="1:10" ht="17.25" customHeight="1" x14ac:dyDescent="0.25">
      <c r="A6" s="1">
        <v>2022</v>
      </c>
      <c r="B6" s="1" t="s">
        <v>12</v>
      </c>
      <c r="C6" s="8">
        <v>41250000</v>
      </c>
      <c r="D6" s="1">
        <v>5</v>
      </c>
      <c r="E6" s="1" t="s">
        <v>8</v>
      </c>
      <c r="F6" s="8">
        <v>165000000</v>
      </c>
      <c r="G6" s="8">
        <v>127500000</v>
      </c>
      <c r="H6" s="1" t="s">
        <v>10</v>
      </c>
      <c r="J6" s="7"/>
    </row>
    <row r="7" spans="1:10" ht="17.25" customHeight="1" x14ac:dyDescent="0.25">
      <c r="A7" s="1">
        <v>2022</v>
      </c>
      <c r="B7" s="1" t="s">
        <v>12</v>
      </c>
      <c r="C7" s="8">
        <v>60000000</v>
      </c>
      <c r="D7" s="1">
        <v>4.5999999999999996</v>
      </c>
      <c r="E7" s="1" t="s">
        <v>11</v>
      </c>
      <c r="F7" s="8">
        <v>232500000</v>
      </c>
      <c r="G7" s="8">
        <v>142500000</v>
      </c>
      <c r="H7" s="1" t="s">
        <v>13</v>
      </c>
      <c r="J7" s="6"/>
    </row>
    <row r="8" spans="1:10" ht="17.25" customHeight="1" x14ac:dyDescent="0.25">
      <c r="A8" s="1">
        <v>2022</v>
      </c>
      <c r="B8" s="1" t="s">
        <v>12</v>
      </c>
      <c r="C8" s="8">
        <v>33750000</v>
      </c>
      <c r="D8" s="1">
        <v>6.3</v>
      </c>
      <c r="E8" s="1" t="s">
        <v>14</v>
      </c>
      <c r="F8" s="8">
        <v>120000000</v>
      </c>
      <c r="G8" s="8">
        <v>97500000</v>
      </c>
      <c r="H8" s="1" t="s">
        <v>16</v>
      </c>
      <c r="J8" s="7"/>
    </row>
    <row r="9" spans="1:10" ht="17.25" customHeight="1" x14ac:dyDescent="0.25">
      <c r="A9" s="1">
        <v>2022</v>
      </c>
      <c r="B9" s="1" t="s">
        <v>12</v>
      </c>
      <c r="C9" s="8">
        <v>48750000</v>
      </c>
      <c r="D9" s="1">
        <v>5.5</v>
      </c>
      <c r="E9" s="1" t="s">
        <v>17</v>
      </c>
      <c r="F9" s="8">
        <v>195000000</v>
      </c>
      <c r="G9" s="8">
        <v>157500000</v>
      </c>
      <c r="H9" s="1" t="s">
        <v>19</v>
      </c>
      <c r="J9" s="6"/>
    </row>
    <row r="10" spans="1:10" ht="17.25" customHeight="1" x14ac:dyDescent="0.25">
      <c r="A10" s="1">
        <v>2022</v>
      </c>
      <c r="B10" s="1" t="s">
        <v>15</v>
      </c>
      <c r="C10" s="8">
        <v>45000000</v>
      </c>
      <c r="D10" s="1">
        <v>4.9000000000000004</v>
      </c>
      <c r="E10" s="1" t="s">
        <v>8</v>
      </c>
      <c r="F10" s="8">
        <v>180000000</v>
      </c>
      <c r="G10" s="8">
        <v>135000000</v>
      </c>
      <c r="H10" s="1" t="s">
        <v>10</v>
      </c>
      <c r="J10" s="7"/>
    </row>
    <row r="11" spans="1:10" ht="17.25" customHeight="1" x14ac:dyDescent="0.25">
      <c r="A11" s="1">
        <v>2022</v>
      </c>
      <c r="B11" s="1" t="s">
        <v>15</v>
      </c>
      <c r="C11" s="8">
        <v>63750000</v>
      </c>
      <c r="D11" s="1">
        <v>4.5</v>
      </c>
      <c r="E11" s="1" t="s">
        <v>11</v>
      </c>
      <c r="F11" s="8">
        <v>240000000</v>
      </c>
      <c r="G11" s="8">
        <v>150000000</v>
      </c>
      <c r="H11" s="1" t="s">
        <v>13</v>
      </c>
      <c r="J11" s="6"/>
    </row>
    <row r="12" spans="1:10" ht="17.25" customHeight="1" x14ac:dyDescent="0.25">
      <c r="A12" s="1">
        <v>2022</v>
      </c>
      <c r="B12" s="1" t="s">
        <v>15</v>
      </c>
      <c r="C12" s="8">
        <v>37500000</v>
      </c>
      <c r="D12" s="1">
        <v>6</v>
      </c>
      <c r="E12" s="1" t="s">
        <v>14</v>
      </c>
      <c r="F12" s="8">
        <v>127500000</v>
      </c>
      <c r="G12" s="8">
        <v>105000000</v>
      </c>
      <c r="H12" s="1" t="s">
        <v>16</v>
      </c>
      <c r="J12" s="7"/>
    </row>
    <row r="13" spans="1:10" ht="17.25" customHeight="1" x14ac:dyDescent="0.25">
      <c r="A13" s="1">
        <v>2022</v>
      </c>
      <c r="B13" s="1" t="s">
        <v>15</v>
      </c>
      <c r="C13" s="8">
        <v>52500000</v>
      </c>
      <c r="D13" s="1">
        <v>5.3</v>
      </c>
      <c r="E13" s="1" t="s">
        <v>17</v>
      </c>
      <c r="F13" s="8">
        <v>202500000</v>
      </c>
      <c r="G13" s="8">
        <v>165000000</v>
      </c>
      <c r="H13" s="1" t="s">
        <v>19</v>
      </c>
      <c r="J13" s="6"/>
    </row>
    <row r="14" spans="1:10" ht="17.25" customHeight="1" x14ac:dyDescent="0.25">
      <c r="A14" s="1">
        <v>2022</v>
      </c>
      <c r="B14" s="1" t="s">
        <v>18</v>
      </c>
      <c r="C14" s="8">
        <v>48750000</v>
      </c>
      <c r="D14" s="1">
        <v>4.7</v>
      </c>
      <c r="E14" s="1" t="s">
        <v>8</v>
      </c>
      <c r="F14" s="8">
        <v>195000000</v>
      </c>
      <c r="G14" s="8">
        <v>142500000</v>
      </c>
      <c r="H14" s="1" t="s">
        <v>10</v>
      </c>
      <c r="J14" s="7"/>
    </row>
    <row r="15" spans="1:10" ht="17.25" customHeight="1" x14ac:dyDescent="0.25">
      <c r="A15" s="1">
        <v>2022</v>
      </c>
      <c r="B15" s="1" t="s">
        <v>18</v>
      </c>
      <c r="C15" s="8">
        <v>67500000</v>
      </c>
      <c r="D15" s="1">
        <v>4.4000000000000004</v>
      </c>
      <c r="E15" s="1" t="s">
        <v>11</v>
      </c>
      <c r="F15" s="8">
        <v>247500000</v>
      </c>
      <c r="G15" s="8">
        <v>157500000</v>
      </c>
      <c r="H15" s="1" t="s">
        <v>13</v>
      </c>
      <c r="J15" s="6"/>
    </row>
    <row r="16" spans="1:10" ht="17.25" customHeight="1" x14ac:dyDescent="0.25">
      <c r="A16" s="1">
        <v>2022</v>
      </c>
      <c r="B16" s="1" t="s">
        <v>18</v>
      </c>
      <c r="C16" s="8">
        <v>41250000</v>
      </c>
      <c r="D16" s="1">
        <v>5.8</v>
      </c>
      <c r="E16" s="1" t="s">
        <v>14</v>
      </c>
      <c r="F16" s="8">
        <v>135000000</v>
      </c>
      <c r="G16" s="8">
        <v>112500000</v>
      </c>
      <c r="H16" s="1" t="s">
        <v>16</v>
      </c>
      <c r="J16" s="7"/>
    </row>
    <row r="17" spans="1:10" ht="17.25" customHeight="1" x14ac:dyDescent="0.25">
      <c r="A17" s="1">
        <v>2022</v>
      </c>
      <c r="B17" s="1" t="s">
        <v>18</v>
      </c>
      <c r="C17" s="8">
        <v>56250000</v>
      </c>
      <c r="D17" s="1">
        <v>5.0999999999999996</v>
      </c>
      <c r="E17" s="1" t="s">
        <v>17</v>
      </c>
      <c r="F17" s="8">
        <v>210000000</v>
      </c>
      <c r="G17" s="8">
        <v>172500000</v>
      </c>
      <c r="H17" s="1" t="s">
        <v>19</v>
      </c>
      <c r="J17" s="6"/>
    </row>
    <row r="18" spans="1:10" ht="17.25" customHeight="1" x14ac:dyDescent="0.25">
      <c r="A18" s="1">
        <v>2023</v>
      </c>
      <c r="B18" s="1" t="s">
        <v>9</v>
      </c>
      <c r="C18" s="8">
        <v>40000000</v>
      </c>
      <c r="D18" s="1">
        <v>5</v>
      </c>
      <c r="E18" s="1" t="s">
        <v>8</v>
      </c>
      <c r="F18" s="8">
        <v>160000000</v>
      </c>
      <c r="G18" s="8">
        <v>120000000</v>
      </c>
      <c r="H18" s="1" t="s">
        <v>10</v>
      </c>
    </row>
    <row r="19" spans="1:10" ht="17.25" customHeight="1" x14ac:dyDescent="0.25">
      <c r="A19" s="1">
        <v>2023</v>
      </c>
      <c r="B19" s="1" t="s">
        <v>9</v>
      </c>
      <c r="C19" s="8">
        <v>60000000</v>
      </c>
      <c r="D19" s="1">
        <v>4.7</v>
      </c>
      <c r="E19" s="1" t="s">
        <v>11</v>
      </c>
      <c r="F19" s="8">
        <v>230000000</v>
      </c>
      <c r="G19" s="8">
        <v>140000000</v>
      </c>
      <c r="H19" s="1" t="s">
        <v>13</v>
      </c>
    </row>
    <row r="20" spans="1:10" ht="17.25" customHeight="1" x14ac:dyDescent="0.25">
      <c r="A20" s="1">
        <v>2023</v>
      </c>
      <c r="B20" s="1" t="s">
        <v>9</v>
      </c>
      <c r="C20" s="8">
        <v>35000000</v>
      </c>
      <c r="D20" s="1">
        <v>6.3</v>
      </c>
      <c r="E20" s="1" t="s">
        <v>14</v>
      </c>
      <c r="F20" s="8">
        <v>125000000</v>
      </c>
      <c r="G20" s="8">
        <v>100000000</v>
      </c>
      <c r="H20" s="1" t="s">
        <v>16</v>
      </c>
    </row>
    <row r="21" spans="1:10" ht="17.25" customHeight="1" x14ac:dyDescent="0.25">
      <c r="A21" s="1">
        <v>2023</v>
      </c>
      <c r="B21" s="1" t="s">
        <v>9</v>
      </c>
      <c r="C21" s="8">
        <v>50000000</v>
      </c>
      <c r="D21" s="1">
        <v>5.6</v>
      </c>
      <c r="E21" s="1" t="s">
        <v>17</v>
      </c>
      <c r="F21" s="8">
        <v>200000000</v>
      </c>
      <c r="G21" s="8">
        <v>160000000</v>
      </c>
      <c r="H21" s="1" t="s">
        <v>19</v>
      </c>
    </row>
    <row r="22" spans="1:10" ht="17.25" customHeight="1" x14ac:dyDescent="0.25">
      <c r="A22" s="1">
        <v>2023</v>
      </c>
      <c r="B22" s="1" t="s">
        <v>12</v>
      </c>
      <c r="C22" s="8">
        <v>45000000</v>
      </c>
      <c r="D22" s="1">
        <v>4.8</v>
      </c>
      <c r="E22" s="1" t="s">
        <v>8</v>
      </c>
      <c r="F22" s="8">
        <v>180000000</v>
      </c>
      <c r="G22" s="8">
        <v>135000000</v>
      </c>
      <c r="H22" s="1" t="s">
        <v>10</v>
      </c>
    </row>
    <row r="23" spans="1:10" ht="17.25" customHeight="1" x14ac:dyDescent="0.25">
      <c r="A23" s="1">
        <v>2023</v>
      </c>
      <c r="B23" s="1" t="s">
        <v>12</v>
      </c>
      <c r="C23" s="8">
        <v>65000000</v>
      </c>
      <c r="D23" s="1">
        <v>4.5</v>
      </c>
      <c r="E23" s="1" t="s">
        <v>11</v>
      </c>
      <c r="F23" s="8">
        <v>250000000</v>
      </c>
      <c r="G23" s="8">
        <v>155000000</v>
      </c>
      <c r="H23" s="1" t="s">
        <v>13</v>
      </c>
    </row>
    <row r="24" spans="1:10" ht="17.25" customHeight="1" x14ac:dyDescent="0.25">
      <c r="A24" s="1">
        <v>2023</v>
      </c>
      <c r="B24" s="1" t="s">
        <v>12</v>
      </c>
      <c r="C24" s="8">
        <v>40000000</v>
      </c>
      <c r="D24" s="1">
        <v>6.1</v>
      </c>
      <c r="E24" s="1" t="s">
        <v>14</v>
      </c>
      <c r="F24" s="8">
        <v>135000000</v>
      </c>
      <c r="G24" s="8">
        <v>110000000</v>
      </c>
      <c r="H24" s="1" t="s">
        <v>16</v>
      </c>
    </row>
    <row r="25" spans="1:10" ht="17.25" customHeight="1" x14ac:dyDescent="0.25">
      <c r="A25" s="1">
        <v>2023</v>
      </c>
      <c r="B25" s="1" t="s">
        <v>12</v>
      </c>
      <c r="C25" s="8">
        <v>55000000</v>
      </c>
      <c r="D25" s="1">
        <v>5.4</v>
      </c>
      <c r="E25" s="1" t="s">
        <v>17</v>
      </c>
      <c r="F25" s="8">
        <v>215000000</v>
      </c>
      <c r="G25" s="8">
        <v>175000000</v>
      </c>
      <c r="H25" s="1" t="s">
        <v>19</v>
      </c>
    </row>
    <row r="26" spans="1:10" ht="17.25" customHeight="1" x14ac:dyDescent="0.25">
      <c r="A26" s="1">
        <v>2023</v>
      </c>
      <c r="B26" s="1" t="s">
        <v>15</v>
      </c>
      <c r="C26" s="8">
        <v>50000000</v>
      </c>
      <c r="D26" s="1">
        <v>4.9000000000000004</v>
      </c>
      <c r="E26" s="1" t="s">
        <v>8</v>
      </c>
      <c r="F26" s="8">
        <v>200000000</v>
      </c>
      <c r="G26" s="8">
        <v>150000000</v>
      </c>
      <c r="H26" s="1" t="s">
        <v>10</v>
      </c>
    </row>
    <row r="27" spans="1:10" ht="17.25" customHeight="1" x14ac:dyDescent="0.25">
      <c r="A27" s="1">
        <v>2023</v>
      </c>
      <c r="B27" s="1" t="s">
        <v>15</v>
      </c>
      <c r="C27" s="8">
        <v>70000000</v>
      </c>
      <c r="D27" s="1">
        <v>4.4000000000000004</v>
      </c>
      <c r="E27" s="1" t="s">
        <v>11</v>
      </c>
      <c r="F27" s="8">
        <v>270000000</v>
      </c>
      <c r="G27" s="8">
        <v>170000000</v>
      </c>
      <c r="H27" s="1" t="s">
        <v>13</v>
      </c>
    </row>
    <row r="28" spans="1:10" ht="17.25" customHeight="1" x14ac:dyDescent="0.25">
      <c r="A28" s="1">
        <v>2023</v>
      </c>
      <c r="B28" s="1" t="s">
        <v>15</v>
      </c>
      <c r="C28" s="8">
        <v>45000000</v>
      </c>
      <c r="D28" s="1">
        <v>5.9</v>
      </c>
      <c r="E28" s="1" t="s">
        <v>14</v>
      </c>
      <c r="F28" s="8">
        <v>145000000</v>
      </c>
      <c r="G28" s="8">
        <v>120000000</v>
      </c>
      <c r="H28" s="1" t="s">
        <v>16</v>
      </c>
    </row>
    <row r="29" spans="1:10" ht="17.25" customHeight="1" x14ac:dyDescent="0.25">
      <c r="A29" s="1">
        <v>2023</v>
      </c>
      <c r="B29" s="1" t="s">
        <v>15</v>
      </c>
      <c r="C29" s="8">
        <v>60000000</v>
      </c>
      <c r="D29" s="1">
        <v>5.2</v>
      </c>
      <c r="E29" s="1" t="s">
        <v>17</v>
      </c>
      <c r="F29" s="8">
        <v>230000000</v>
      </c>
      <c r="G29" s="8">
        <v>190000000</v>
      </c>
      <c r="H29" s="1" t="s">
        <v>19</v>
      </c>
    </row>
    <row r="30" spans="1:10" ht="17.25" customHeight="1" x14ac:dyDescent="0.25">
      <c r="A30" s="1">
        <v>2023</v>
      </c>
      <c r="B30" s="1" t="s">
        <v>18</v>
      </c>
      <c r="C30" s="8">
        <v>55000000</v>
      </c>
      <c r="D30" s="1">
        <v>4.7</v>
      </c>
      <c r="E30" s="1" t="s">
        <v>8</v>
      </c>
      <c r="F30" s="8">
        <v>220000000</v>
      </c>
      <c r="G30" s="8">
        <v>165000000</v>
      </c>
      <c r="H30" s="1" t="s">
        <v>10</v>
      </c>
    </row>
    <row r="31" spans="1:10" ht="17.25" customHeight="1" x14ac:dyDescent="0.25">
      <c r="A31" s="1">
        <v>2023</v>
      </c>
      <c r="B31" s="1" t="s">
        <v>18</v>
      </c>
      <c r="C31" s="8">
        <v>75000000</v>
      </c>
      <c r="D31" s="1">
        <v>4.3</v>
      </c>
      <c r="E31" s="1" t="s">
        <v>11</v>
      </c>
      <c r="F31" s="8">
        <v>290000000</v>
      </c>
      <c r="G31" s="8">
        <v>185000000</v>
      </c>
      <c r="H31" s="1" t="s">
        <v>13</v>
      </c>
    </row>
    <row r="32" spans="1:10" ht="17.25" customHeight="1" x14ac:dyDescent="0.25">
      <c r="A32" s="1">
        <v>2023</v>
      </c>
      <c r="B32" s="1" t="s">
        <v>18</v>
      </c>
      <c r="C32" s="8">
        <v>50000000</v>
      </c>
      <c r="D32" s="1">
        <v>5.7</v>
      </c>
      <c r="E32" s="1" t="s">
        <v>14</v>
      </c>
      <c r="F32" s="8">
        <v>155000000</v>
      </c>
      <c r="G32" s="8">
        <v>130000000</v>
      </c>
      <c r="H32" s="1" t="s">
        <v>16</v>
      </c>
    </row>
    <row r="33" spans="1:8" ht="17.25" customHeight="1" x14ac:dyDescent="0.25">
      <c r="A33" s="1">
        <v>2023</v>
      </c>
      <c r="B33" s="1" t="s">
        <v>18</v>
      </c>
      <c r="C33" s="8">
        <v>65000000</v>
      </c>
      <c r="D33" s="1">
        <v>5</v>
      </c>
      <c r="E33" s="1" t="s">
        <v>17</v>
      </c>
      <c r="F33" s="8">
        <v>245000000</v>
      </c>
      <c r="G33" s="8">
        <v>205000000</v>
      </c>
      <c r="H33" s="1" t="s">
        <v>19</v>
      </c>
    </row>
    <row r="34" spans="1:8" ht="17.25" customHeight="1" x14ac:dyDescent="0.25">
      <c r="A34" s="1">
        <v>2024</v>
      </c>
      <c r="B34" s="1" t="s">
        <v>9</v>
      </c>
      <c r="C34" s="8">
        <v>42500000</v>
      </c>
      <c r="D34" s="1">
        <v>4.9000000000000004</v>
      </c>
      <c r="E34" s="1" t="s">
        <v>8</v>
      </c>
      <c r="F34" s="8">
        <v>170000000</v>
      </c>
      <c r="G34" s="8">
        <v>127500000</v>
      </c>
      <c r="H34" s="1" t="s">
        <v>10</v>
      </c>
    </row>
    <row r="35" spans="1:8" ht="17.25" customHeight="1" x14ac:dyDescent="0.25">
      <c r="A35" s="1">
        <v>2024</v>
      </c>
      <c r="B35" s="1" t="s">
        <v>9</v>
      </c>
      <c r="C35" s="8">
        <v>62500000</v>
      </c>
      <c r="D35" s="1">
        <v>4.5999999999999996</v>
      </c>
      <c r="E35" s="1" t="s">
        <v>11</v>
      </c>
      <c r="F35" s="8">
        <v>240000000</v>
      </c>
      <c r="G35" s="8">
        <v>145000000</v>
      </c>
      <c r="H35" s="1" t="s">
        <v>13</v>
      </c>
    </row>
    <row r="36" spans="1:8" ht="17.25" customHeight="1" x14ac:dyDescent="0.25">
      <c r="A36" s="1">
        <v>2024</v>
      </c>
      <c r="B36" s="1" t="s">
        <v>9</v>
      </c>
      <c r="C36" s="8">
        <v>37500000</v>
      </c>
      <c r="D36" s="1">
        <v>6.2</v>
      </c>
      <c r="E36" s="1" t="s">
        <v>14</v>
      </c>
      <c r="F36" s="8">
        <v>130000000</v>
      </c>
      <c r="G36" s="8">
        <v>105000000</v>
      </c>
      <c r="H36" s="1" t="s">
        <v>16</v>
      </c>
    </row>
    <row r="37" spans="1:8" ht="17.25" customHeight="1" x14ac:dyDescent="0.25">
      <c r="A37" s="1">
        <v>2024</v>
      </c>
      <c r="B37" s="1" t="s">
        <v>9</v>
      </c>
      <c r="C37" s="8">
        <v>52500000</v>
      </c>
      <c r="D37" s="1">
        <v>5.5</v>
      </c>
      <c r="E37" s="1" t="s">
        <v>17</v>
      </c>
      <c r="F37" s="8">
        <v>210000000</v>
      </c>
      <c r="G37" s="8">
        <v>170000000</v>
      </c>
      <c r="H37" s="1" t="s">
        <v>19</v>
      </c>
    </row>
    <row r="38" spans="1:8" ht="17.25" customHeight="1" x14ac:dyDescent="0.25">
      <c r="A38" s="1">
        <v>2024</v>
      </c>
      <c r="B38" s="1" t="s">
        <v>12</v>
      </c>
      <c r="C38" s="8">
        <v>47500000</v>
      </c>
      <c r="D38" s="1">
        <v>4.7</v>
      </c>
      <c r="E38" s="1" t="s">
        <v>8</v>
      </c>
      <c r="F38" s="8">
        <v>190000000</v>
      </c>
      <c r="G38" s="8">
        <v>142500000</v>
      </c>
      <c r="H38" s="1" t="s">
        <v>10</v>
      </c>
    </row>
    <row r="39" spans="1:8" ht="17.25" customHeight="1" x14ac:dyDescent="0.25">
      <c r="A39" s="1">
        <v>2024</v>
      </c>
      <c r="B39" s="1" t="s">
        <v>12</v>
      </c>
      <c r="C39" s="8">
        <v>67500000</v>
      </c>
      <c r="D39" s="1">
        <v>4.4000000000000004</v>
      </c>
      <c r="E39" s="1" t="s">
        <v>11</v>
      </c>
      <c r="F39" s="8">
        <v>260000000</v>
      </c>
      <c r="G39" s="8">
        <v>160000000</v>
      </c>
      <c r="H39" s="1" t="s">
        <v>13</v>
      </c>
    </row>
    <row r="40" spans="1:8" ht="17.25" customHeight="1" x14ac:dyDescent="0.25">
      <c r="A40" s="1">
        <v>2024</v>
      </c>
      <c r="B40" s="1" t="s">
        <v>12</v>
      </c>
      <c r="C40" s="8">
        <v>42500000</v>
      </c>
      <c r="D40" s="1">
        <v>6</v>
      </c>
      <c r="E40" s="1" t="s">
        <v>14</v>
      </c>
      <c r="F40" s="8">
        <v>140000000</v>
      </c>
      <c r="G40" s="8">
        <v>115000000</v>
      </c>
      <c r="H40" s="1" t="s">
        <v>16</v>
      </c>
    </row>
    <row r="41" spans="1:8" ht="17.25" customHeight="1" x14ac:dyDescent="0.25">
      <c r="A41" s="1">
        <v>2024</v>
      </c>
      <c r="B41" s="1" t="s">
        <v>12</v>
      </c>
      <c r="C41" s="8">
        <v>57500000</v>
      </c>
      <c r="D41" s="1">
        <v>5.3</v>
      </c>
      <c r="E41" s="1" t="s">
        <v>17</v>
      </c>
      <c r="F41" s="8">
        <v>225000000</v>
      </c>
      <c r="G41" s="8">
        <v>185000000</v>
      </c>
      <c r="H41" s="1" t="s">
        <v>19</v>
      </c>
    </row>
    <row r="42" spans="1:8" ht="17.25" customHeight="1" x14ac:dyDescent="0.25">
      <c r="A42" s="1">
        <v>2024</v>
      </c>
      <c r="B42" s="1" t="s">
        <v>15</v>
      </c>
      <c r="C42" s="8">
        <v>52500000</v>
      </c>
      <c r="D42" s="1">
        <v>4.8</v>
      </c>
      <c r="E42" s="1" t="s">
        <v>8</v>
      </c>
      <c r="F42" s="8">
        <v>210000000</v>
      </c>
      <c r="G42" s="8">
        <v>157500000</v>
      </c>
      <c r="H42" s="1" t="s">
        <v>10</v>
      </c>
    </row>
    <row r="43" spans="1:8" ht="17.25" customHeight="1" x14ac:dyDescent="0.25">
      <c r="A43" s="1">
        <v>2024</v>
      </c>
      <c r="B43" s="1" t="s">
        <v>15</v>
      </c>
      <c r="C43" s="8">
        <v>72500000</v>
      </c>
      <c r="D43" s="1">
        <v>4.3</v>
      </c>
      <c r="E43" s="1" t="s">
        <v>11</v>
      </c>
      <c r="F43" s="8">
        <v>280000000</v>
      </c>
      <c r="G43" s="8">
        <v>175000000</v>
      </c>
      <c r="H43" s="1" t="s">
        <v>13</v>
      </c>
    </row>
    <row r="44" spans="1:8" ht="17.25" customHeight="1" x14ac:dyDescent="0.25">
      <c r="A44" s="1">
        <v>2024</v>
      </c>
      <c r="B44" s="1" t="s">
        <v>15</v>
      </c>
      <c r="C44" s="8">
        <v>47500000</v>
      </c>
      <c r="D44" s="1">
        <v>5.8</v>
      </c>
      <c r="E44" s="1" t="s">
        <v>14</v>
      </c>
      <c r="F44" s="8">
        <v>150000000</v>
      </c>
      <c r="G44" s="8">
        <v>125000000</v>
      </c>
      <c r="H44" s="1" t="s">
        <v>16</v>
      </c>
    </row>
    <row r="45" spans="1:8" ht="17.25" customHeight="1" x14ac:dyDescent="0.25">
      <c r="A45" s="1">
        <v>2024</v>
      </c>
      <c r="B45" s="1" t="s">
        <v>15</v>
      </c>
      <c r="C45" s="8">
        <v>62500000</v>
      </c>
      <c r="D45" s="1">
        <v>5.0999999999999996</v>
      </c>
      <c r="E45" s="1" t="s">
        <v>17</v>
      </c>
      <c r="F45" s="8">
        <v>240000000</v>
      </c>
      <c r="G45" s="8">
        <v>200000000</v>
      </c>
      <c r="H45" s="1" t="s">
        <v>19</v>
      </c>
    </row>
    <row r="46" spans="1:8" ht="17.25" customHeight="1" x14ac:dyDescent="0.25">
      <c r="A46" s="1">
        <v>2024</v>
      </c>
      <c r="B46" s="1" t="s">
        <v>18</v>
      </c>
      <c r="C46" s="8">
        <v>57500000</v>
      </c>
      <c r="D46" s="1">
        <v>4.5999999999999996</v>
      </c>
      <c r="E46" s="1" t="s">
        <v>8</v>
      </c>
      <c r="F46" s="8">
        <v>230000000</v>
      </c>
      <c r="G46" s="8">
        <v>172500000</v>
      </c>
      <c r="H46" s="1" t="s">
        <v>10</v>
      </c>
    </row>
    <row r="47" spans="1:8" ht="17.25" customHeight="1" x14ac:dyDescent="0.25">
      <c r="A47" s="1">
        <v>2024</v>
      </c>
      <c r="B47" s="1" t="s">
        <v>18</v>
      </c>
      <c r="C47" s="8">
        <v>77500000</v>
      </c>
      <c r="D47" s="1">
        <v>4.2</v>
      </c>
      <c r="E47" s="1" t="s">
        <v>11</v>
      </c>
      <c r="F47" s="8">
        <v>300000000</v>
      </c>
      <c r="G47" s="8">
        <v>195000000</v>
      </c>
      <c r="H47" s="1" t="s">
        <v>13</v>
      </c>
    </row>
    <row r="48" spans="1:8" ht="17.25" customHeight="1" x14ac:dyDescent="0.25">
      <c r="A48" s="1">
        <v>2024</v>
      </c>
      <c r="B48" s="1" t="s">
        <v>18</v>
      </c>
      <c r="C48" s="8">
        <v>52500000</v>
      </c>
      <c r="D48" s="1">
        <v>5.6</v>
      </c>
      <c r="E48" s="1" t="s">
        <v>14</v>
      </c>
      <c r="F48" s="8">
        <v>160000000</v>
      </c>
      <c r="G48" s="8">
        <v>135000000</v>
      </c>
      <c r="H48" s="1" t="s">
        <v>16</v>
      </c>
    </row>
    <row r="49" spans="1:8" ht="17.25" customHeight="1" x14ac:dyDescent="0.25">
      <c r="A49" s="1">
        <v>2024</v>
      </c>
      <c r="B49" s="1" t="s">
        <v>18</v>
      </c>
      <c r="C49" s="8">
        <v>67500000</v>
      </c>
      <c r="D49" s="1">
        <v>4.9000000000000004</v>
      </c>
      <c r="E49" s="1" t="s">
        <v>17</v>
      </c>
      <c r="F49" s="8">
        <v>255000000</v>
      </c>
      <c r="G49" s="8">
        <v>215000000</v>
      </c>
      <c r="H49" s="1" t="s">
        <v>19</v>
      </c>
    </row>
    <row r="50" spans="1:8" ht="17.25" customHeight="1" x14ac:dyDescent="0.25">
      <c r="A50" s="1">
        <v>2025</v>
      </c>
      <c r="B50" s="1" t="s">
        <v>9</v>
      </c>
      <c r="C50" s="8">
        <v>45000000</v>
      </c>
      <c r="D50" s="1">
        <v>4.8</v>
      </c>
      <c r="E50" s="1" t="s">
        <v>8</v>
      </c>
      <c r="F50" s="8">
        <v>180000000</v>
      </c>
      <c r="G50" s="8">
        <v>135000000</v>
      </c>
      <c r="H50" s="1" t="s">
        <v>10</v>
      </c>
    </row>
    <row r="51" spans="1:8" ht="17.25" customHeight="1" x14ac:dyDescent="0.25">
      <c r="A51" s="1">
        <v>2025</v>
      </c>
      <c r="B51" s="1" t="s">
        <v>9</v>
      </c>
      <c r="C51" s="8">
        <v>65000000</v>
      </c>
      <c r="D51" s="1">
        <v>4.5</v>
      </c>
      <c r="E51" s="1" t="s">
        <v>11</v>
      </c>
      <c r="F51" s="8">
        <v>250000000</v>
      </c>
      <c r="G51" s="8">
        <v>155000000</v>
      </c>
      <c r="H51" s="1" t="s">
        <v>13</v>
      </c>
    </row>
    <row r="52" spans="1:8" ht="17.25" customHeight="1" x14ac:dyDescent="0.25">
      <c r="A52" s="1">
        <v>2025</v>
      </c>
      <c r="B52" s="1" t="s">
        <v>9</v>
      </c>
      <c r="C52" s="8">
        <v>40000000</v>
      </c>
      <c r="D52" s="1">
        <v>6</v>
      </c>
      <c r="E52" s="1" t="s">
        <v>14</v>
      </c>
      <c r="F52" s="8">
        <v>135000000</v>
      </c>
      <c r="G52" s="8">
        <v>110000000</v>
      </c>
      <c r="H52" s="1" t="s">
        <v>16</v>
      </c>
    </row>
    <row r="53" spans="1:8" ht="17.25" customHeight="1" x14ac:dyDescent="0.25">
      <c r="A53" s="1">
        <v>2025</v>
      </c>
      <c r="B53" s="1" t="s">
        <v>9</v>
      </c>
      <c r="C53" s="8">
        <v>55000000</v>
      </c>
      <c r="D53" s="1">
        <v>5.4</v>
      </c>
      <c r="E53" s="1" t="s">
        <v>17</v>
      </c>
      <c r="F53" s="8">
        <v>215000000</v>
      </c>
      <c r="G53" s="8">
        <v>175000000</v>
      </c>
      <c r="H53" s="1" t="s">
        <v>19</v>
      </c>
    </row>
    <row r="54" spans="1:8" ht="17.25" customHeight="1" x14ac:dyDescent="0.25">
      <c r="A54" s="1">
        <v>2025</v>
      </c>
      <c r="B54" s="1" t="s">
        <v>12</v>
      </c>
      <c r="C54" s="8">
        <v>50000000</v>
      </c>
      <c r="D54" s="1">
        <v>4.7</v>
      </c>
      <c r="E54" s="1" t="s">
        <v>8</v>
      </c>
      <c r="F54" s="8">
        <v>200000000</v>
      </c>
      <c r="G54" s="8">
        <v>150000000</v>
      </c>
      <c r="H54" s="1" t="s">
        <v>10</v>
      </c>
    </row>
    <row r="55" spans="1:8" ht="17.25" customHeight="1" x14ac:dyDescent="0.25">
      <c r="A55" s="1">
        <v>2025</v>
      </c>
      <c r="B55" s="1" t="s">
        <v>12</v>
      </c>
      <c r="C55" s="8">
        <v>70000000</v>
      </c>
      <c r="D55" s="1">
        <v>4.4000000000000004</v>
      </c>
      <c r="E55" s="1" t="s">
        <v>11</v>
      </c>
      <c r="F55" s="8">
        <v>270000000</v>
      </c>
      <c r="G55" s="8">
        <v>170000000</v>
      </c>
      <c r="H55" s="1" t="s">
        <v>13</v>
      </c>
    </row>
    <row r="56" spans="1:8" ht="17.25" customHeight="1" x14ac:dyDescent="0.25">
      <c r="A56" s="1">
        <v>2025</v>
      </c>
      <c r="B56" s="1" t="s">
        <v>12</v>
      </c>
      <c r="C56" s="8">
        <v>45000000</v>
      </c>
      <c r="D56" s="1">
        <v>5.8</v>
      </c>
      <c r="E56" s="1" t="s">
        <v>14</v>
      </c>
      <c r="F56" s="8">
        <v>145000000</v>
      </c>
      <c r="G56" s="8">
        <v>120000000</v>
      </c>
      <c r="H56" s="1" t="s">
        <v>16</v>
      </c>
    </row>
    <row r="57" spans="1:8" ht="17.25" customHeight="1" x14ac:dyDescent="0.25">
      <c r="A57" s="1">
        <v>2025</v>
      </c>
      <c r="B57" s="1" t="s">
        <v>12</v>
      </c>
      <c r="C57" s="8">
        <v>60000000</v>
      </c>
      <c r="D57" s="1">
        <v>5.2</v>
      </c>
      <c r="E57" s="1" t="s">
        <v>17</v>
      </c>
      <c r="F57" s="8">
        <v>230000000</v>
      </c>
      <c r="G57" s="8">
        <v>190000000</v>
      </c>
      <c r="H57" s="1" t="s">
        <v>19</v>
      </c>
    </row>
    <row r="58" spans="1:8" ht="17.25" customHeight="1" x14ac:dyDescent="0.25">
      <c r="A58" s="1">
        <v>2025</v>
      </c>
      <c r="B58" s="1" t="s">
        <v>15</v>
      </c>
      <c r="C58" s="8">
        <v>55000000</v>
      </c>
      <c r="D58" s="1">
        <v>4.5999999999999996</v>
      </c>
      <c r="E58" s="1" t="s">
        <v>8</v>
      </c>
      <c r="F58" s="8">
        <v>220000000</v>
      </c>
      <c r="G58" s="8">
        <v>165000000</v>
      </c>
      <c r="H58" s="1" t="s">
        <v>10</v>
      </c>
    </row>
    <row r="59" spans="1:8" ht="17.25" customHeight="1" x14ac:dyDescent="0.25">
      <c r="A59" s="1">
        <v>2025</v>
      </c>
      <c r="B59" s="1" t="s">
        <v>15</v>
      </c>
      <c r="C59" s="8">
        <v>75000000</v>
      </c>
      <c r="D59" s="1">
        <v>4.3</v>
      </c>
      <c r="E59" s="1" t="s">
        <v>11</v>
      </c>
      <c r="F59" s="8">
        <v>290000000</v>
      </c>
      <c r="G59" s="8">
        <v>185000000</v>
      </c>
      <c r="H59" s="1" t="s">
        <v>13</v>
      </c>
    </row>
    <row r="60" spans="1:8" ht="17.25" customHeight="1" x14ac:dyDescent="0.25">
      <c r="A60" s="1">
        <v>2025</v>
      </c>
      <c r="B60" s="1" t="s">
        <v>15</v>
      </c>
      <c r="C60" s="8">
        <v>50000000</v>
      </c>
      <c r="D60" s="1">
        <v>5.7</v>
      </c>
      <c r="E60" s="1" t="s">
        <v>14</v>
      </c>
      <c r="F60" s="8">
        <v>155000000</v>
      </c>
      <c r="G60" s="8">
        <v>130000000</v>
      </c>
      <c r="H60" s="1" t="s">
        <v>16</v>
      </c>
    </row>
    <row r="61" spans="1:8" ht="17.25" customHeight="1" x14ac:dyDescent="0.25">
      <c r="A61" s="1">
        <v>2025</v>
      </c>
      <c r="B61" s="1" t="s">
        <v>15</v>
      </c>
      <c r="C61" s="8">
        <v>65000000</v>
      </c>
      <c r="D61" s="1">
        <v>5</v>
      </c>
      <c r="E61" s="1" t="s">
        <v>17</v>
      </c>
      <c r="F61" s="8">
        <v>245000000</v>
      </c>
      <c r="G61" s="8">
        <v>205000000</v>
      </c>
      <c r="H61" s="1" t="s">
        <v>19</v>
      </c>
    </row>
    <row r="62" spans="1:8" ht="17.25" customHeight="1" x14ac:dyDescent="0.25">
      <c r="A62" s="1">
        <v>2025</v>
      </c>
      <c r="B62" s="1" t="s">
        <v>18</v>
      </c>
      <c r="C62" s="8">
        <v>60000000</v>
      </c>
      <c r="D62" s="1">
        <v>4.5</v>
      </c>
      <c r="E62" s="1" t="s">
        <v>8</v>
      </c>
      <c r="F62" s="8">
        <v>240000000</v>
      </c>
      <c r="G62" s="8">
        <v>180000000</v>
      </c>
      <c r="H62" s="1" t="s">
        <v>10</v>
      </c>
    </row>
    <row r="63" spans="1:8" ht="17.25" customHeight="1" x14ac:dyDescent="0.25">
      <c r="A63" s="1">
        <v>2025</v>
      </c>
      <c r="B63" s="1" t="s">
        <v>18</v>
      </c>
      <c r="C63" s="8">
        <v>80000000</v>
      </c>
      <c r="D63" s="1">
        <v>4.2</v>
      </c>
      <c r="E63" s="1" t="s">
        <v>11</v>
      </c>
      <c r="F63" s="8">
        <v>310000000</v>
      </c>
      <c r="G63" s="8">
        <v>200000000</v>
      </c>
      <c r="H63" s="1" t="s">
        <v>13</v>
      </c>
    </row>
    <row r="64" spans="1:8" ht="17.25" customHeight="1" x14ac:dyDescent="0.25">
      <c r="A64" s="1">
        <v>2025</v>
      </c>
      <c r="B64" s="1" t="s">
        <v>18</v>
      </c>
      <c r="C64" s="8">
        <v>55000000</v>
      </c>
      <c r="D64" s="1">
        <v>5.6</v>
      </c>
      <c r="E64" s="1" t="s">
        <v>14</v>
      </c>
      <c r="F64" s="8">
        <v>165000000</v>
      </c>
      <c r="G64" s="8">
        <v>140000000</v>
      </c>
      <c r="H64" s="1" t="s">
        <v>16</v>
      </c>
    </row>
    <row r="65" spans="1:8" ht="17.25" customHeight="1" x14ac:dyDescent="0.25">
      <c r="A65" s="1">
        <v>2025</v>
      </c>
      <c r="B65" s="1" t="s">
        <v>18</v>
      </c>
      <c r="C65" s="8">
        <v>70000000</v>
      </c>
      <c r="D65" s="1">
        <v>4.9000000000000004</v>
      </c>
      <c r="E65" s="1" t="s">
        <v>17</v>
      </c>
      <c r="F65" s="8">
        <v>260000000</v>
      </c>
      <c r="G65" s="8">
        <v>220000000</v>
      </c>
      <c r="H65" s="1"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B419-782C-4278-A59B-69F68E212799}">
  <dimension ref="A3"/>
  <sheetViews>
    <sheetView topLeftCell="A2" zoomScale="55" zoomScaleNormal="55" workbookViewId="0">
      <selection activeCell="AC32" sqref="AC32"/>
    </sheetView>
  </sheetViews>
  <sheetFormatPr defaultRowHeight="15" x14ac:dyDescent="0.25"/>
  <cols>
    <col min="1" max="16384" width="9.140625" style="30"/>
  </cols>
  <sheetData>
    <row r="3" s="30" customFormat="1"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Spinner 1">
              <controlPr defaultSize="0" autoPict="0">
                <anchor moveWithCells="1" sizeWithCells="1">
                  <from>
                    <xdr:col>5</xdr:col>
                    <xdr:colOff>314325</xdr:colOff>
                    <xdr:row>29</xdr:row>
                    <xdr:rowOff>76200</xdr:rowOff>
                  </from>
                  <to>
                    <xdr:col>5</xdr:col>
                    <xdr:colOff>495300</xdr:colOff>
                    <xdr:row>30</xdr:row>
                    <xdr:rowOff>161925</xdr:rowOff>
                  </to>
                </anchor>
              </controlPr>
            </control>
          </mc:Choice>
        </mc:AlternateContent>
        <mc:AlternateContent xmlns:mc="http://schemas.openxmlformats.org/markup-compatibility/2006">
          <mc:Choice Requires="x14">
            <control shapeId="2" r:id="rId4" name="Spinner 2">
              <controlPr defaultSize="0" autoPict="0">
                <anchor moveWithCells="1" sizeWithCells="1">
                  <from>
                    <xdr:col>9</xdr:col>
                    <xdr:colOff>590550</xdr:colOff>
                    <xdr:row>11</xdr:row>
                    <xdr:rowOff>76200</xdr:rowOff>
                  </from>
                  <to>
                    <xdr:col>10</xdr:col>
                    <xdr:colOff>161925</xdr:colOff>
                    <xdr:row>12</xdr:row>
                    <xdr:rowOff>161925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366C-7D91-4679-8186-5B0D7D25AAB9}">
  <dimension ref="A1:C62"/>
  <sheetViews>
    <sheetView tabSelected="1" topLeftCell="A36" zoomScaleNormal="100" workbookViewId="0">
      <selection activeCell="L13" sqref="L13"/>
    </sheetView>
  </sheetViews>
  <sheetFormatPr defaultRowHeight="15" x14ac:dyDescent="0.25"/>
  <cols>
    <col min="1" max="1" width="13.140625" bestFit="1" customWidth="1"/>
    <col min="2" max="2" width="19.140625" bestFit="1" customWidth="1"/>
    <col min="3" max="3" width="19.5703125" bestFit="1" customWidth="1"/>
    <col min="4" max="4" width="22.85546875" bestFit="1" customWidth="1"/>
  </cols>
  <sheetData>
    <row r="1" spans="1:3" x14ac:dyDescent="0.25">
      <c r="A1" s="3" t="s">
        <v>4</v>
      </c>
      <c r="B1" t="s">
        <v>9</v>
      </c>
    </row>
    <row r="3" spans="1:3" x14ac:dyDescent="0.25">
      <c r="A3" s="3" t="s">
        <v>20</v>
      </c>
      <c r="B3" t="s">
        <v>23</v>
      </c>
      <c r="C3" t="s">
        <v>22</v>
      </c>
    </row>
    <row r="4" spans="1:3" x14ac:dyDescent="0.25">
      <c r="A4" s="4" t="s">
        <v>8</v>
      </c>
      <c r="B4" s="9">
        <v>165000000</v>
      </c>
      <c r="C4">
        <v>4.9749999999999996</v>
      </c>
    </row>
    <row r="5" spans="1:3" x14ac:dyDescent="0.25">
      <c r="A5" s="4" t="s">
        <v>11</v>
      </c>
      <c r="B5" s="9">
        <v>243750000</v>
      </c>
      <c r="C5">
        <v>4.6500000000000004</v>
      </c>
    </row>
    <row r="6" spans="1:3" x14ac:dyDescent="0.25">
      <c r="A6" s="4" t="s">
        <v>14</v>
      </c>
      <c r="B6" s="9">
        <v>142500000</v>
      </c>
      <c r="C6">
        <v>6.25</v>
      </c>
    </row>
    <row r="7" spans="1:3" x14ac:dyDescent="0.25">
      <c r="A7" s="4" t="s">
        <v>17</v>
      </c>
      <c r="B7" s="9">
        <v>202500000</v>
      </c>
      <c r="C7">
        <v>5.5749999999999993</v>
      </c>
    </row>
    <row r="8" spans="1:3" x14ac:dyDescent="0.25">
      <c r="A8" s="4" t="s">
        <v>21</v>
      </c>
      <c r="B8" s="9">
        <v>753750000</v>
      </c>
      <c r="C8">
        <v>5.3624999999999998</v>
      </c>
    </row>
    <row r="10" spans="1:3" x14ac:dyDescent="0.25">
      <c r="A10" s="3" t="s">
        <v>4</v>
      </c>
      <c r="B10" t="s">
        <v>12</v>
      </c>
    </row>
    <row r="12" spans="1:3" x14ac:dyDescent="0.25">
      <c r="A12" s="3" t="s">
        <v>20</v>
      </c>
      <c r="B12" t="s">
        <v>23</v>
      </c>
      <c r="C12" t="s">
        <v>22</v>
      </c>
    </row>
    <row r="13" spans="1:3" x14ac:dyDescent="0.25">
      <c r="A13" s="4" t="s">
        <v>8</v>
      </c>
      <c r="B13" s="9">
        <v>183750000</v>
      </c>
      <c r="C13">
        <v>4.8</v>
      </c>
    </row>
    <row r="14" spans="1:3" x14ac:dyDescent="0.25">
      <c r="A14" s="4" t="s">
        <v>11</v>
      </c>
      <c r="B14" s="9">
        <v>262500000</v>
      </c>
      <c r="C14">
        <v>4.4749999999999996</v>
      </c>
    </row>
    <row r="15" spans="1:3" x14ac:dyDescent="0.25">
      <c r="A15" s="4" t="s">
        <v>14</v>
      </c>
      <c r="B15" s="9">
        <v>161250000</v>
      </c>
      <c r="C15">
        <v>6.0500000000000007</v>
      </c>
    </row>
    <row r="16" spans="1:3" x14ac:dyDescent="0.25">
      <c r="A16" s="4" t="s">
        <v>17</v>
      </c>
      <c r="B16" s="9">
        <v>221250000</v>
      </c>
      <c r="C16">
        <v>5.35</v>
      </c>
    </row>
    <row r="17" spans="1:3" x14ac:dyDescent="0.25">
      <c r="A17" s="4" t="s">
        <v>21</v>
      </c>
      <c r="B17" s="9">
        <v>828750000</v>
      </c>
      <c r="C17">
        <v>5.1687500000000002</v>
      </c>
    </row>
    <row r="22" spans="1:3" x14ac:dyDescent="0.25">
      <c r="A22" s="3" t="s">
        <v>4</v>
      </c>
      <c r="B22" t="s">
        <v>15</v>
      </c>
    </row>
    <row r="24" spans="1:3" x14ac:dyDescent="0.25">
      <c r="A24" s="3" t="s">
        <v>20</v>
      </c>
      <c r="B24" t="s">
        <v>23</v>
      </c>
      <c r="C24" t="s">
        <v>22</v>
      </c>
    </row>
    <row r="25" spans="1:3" x14ac:dyDescent="0.25">
      <c r="A25" s="4" t="s">
        <v>8</v>
      </c>
      <c r="B25" s="9">
        <v>202500000</v>
      </c>
      <c r="C25">
        <v>4.8</v>
      </c>
    </row>
    <row r="26" spans="1:3" x14ac:dyDescent="0.25">
      <c r="A26" s="4" t="s">
        <v>11</v>
      </c>
      <c r="B26" s="9">
        <v>281250000</v>
      </c>
      <c r="C26">
        <v>4.375</v>
      </c>
    </row>
    <row r="27" spans="1:3" x14ac:dyDescent="0.25">
      <c r="A27" s="4" t="s">
        <v>14</v>
      </c>
      <c r="B27" s="9">
        <v>180000000</v>
      </c>
      <c r="C27">
        <v>5.85</v>
      </c>
    </row>
    <row r="28" spans="1:3" x14ac:dyDescent="0.25">
      <c r="A28" s="4" t="s">
        <v>17</v>
      </c>
      <c r="B28" s="9">
        <v>240000000</v>
      </c>
      <c r="C28">
        <v>5.1499999999999995</v>
      </c>
    </row>
    <row r="29" spans="1:3" x14ac:dyDescent="0.25">
      <c r="A29" s="4" t="s">
        <v>21</v>
      </c>
      <c r="B29" s="9">
        <v>903750000</v>
      </c>
      <c r="C29">
        <v>5.0437499999999993</v>
      </c>
    </row>
    <row r="32" spans="1:3" x14ac:dyDescent="0.25">
      <c r="A32" s="3" t="s">
        <v>4</v>
      </c>
      <c r="B32" t="s">
        <v>18</v>
      </c>
    </row>
    <row r="34" spans="1:3" x14ac:dyDescent="0.25">
      <c r="A34" s="3" t="s">
        <v>20</v>
      </c>
      <c r="B34" t="s">
        <v>23</v>
      </c>
      <c r="C34" t="s">
        <v>22</v>
      </c>
    </row>
    <row r="35" spans="1:3" x14ac:dyDescent="0.25">
      <c r="A35" s="4" t="s">
        <v>8</v>
      </c>
      <c r="B35" s="9">
        <v>221250000</v>
      </c>
      <c r="C35" s="25">
        <v>4.625</v>
      </c>
    </row>
    <row r="36" spans="1:3" x14ac:dyDescent="0.25">
      <c r="A36" s="4" t="s">
        <v>11</v>
      </c>
      <c r="B36" s="9">
        <v>300000000</v>
      </c>
      <c r="C36" s="25">
        <v>4.2750000000000004</v>
      </c>
    </row>
    <row r="37" spans="1:3" x14ac:dyDescent="0.25">
      <c r="A37" s="4" t="s">
        <v>14</v>
      </c>
      <c r="B37" s="9">
        <v>198750000</v>
      </c>
      <c r="C37" s="25">
        <v>5.6749999999999998</v>
      </c>
    </row>
    <row r="38" spans="1:3" x14ac:dyDescent="0.25">
      <c r="A38" s="4" t="s">
        <v>17</v>
      </c>
      <c r="B38" s="9">
        <v>258750000</v>
      </c>
      <c r="C38" s="25">
        <v>4.9749999999999996</v>
      </c>
    </row>
    <row r="39" spans="1:3" x14ac:dyDescent="0.25">
      <c r="A39" s="4" t="s">
        <v>21</v>
      </c>
      <c r="B39" s="9">
        <v>978750000</v>
      </c>
      <c r="C39">
        <v>4.8875000000000002</v>
      </c>
    </row>
    <row r="42" spans="1:3" x14ac:dyDescent="0.25">
      <c r="A42" s="3" t="s">
        <v>20</v>
      </c>
    </row>
    <row r="43" spans="1:3" x14ac:dyDescent="0.25">
      <c r="A43" s="4" t="s">
        <v>9</v>
      </c>
    </row>
    <row r="44" spans="1:3" x14ac:dyDescent="0.25">
      <c r="A44" s="4" t="s">
        <v>12</v>
      </c>
    </row>
    <row r="45" spans="1:3" x14ac:dyDescent="0.25">
      <c r="A45" s="4" t="s">
        <v>15</v>
      </c>
    </row>
    <row r="46" spans="1:3" x14ac:dyDescent="0.25">
      <c r="A46" s="4" t="s">
        <v>18</v>
      </c>
    </row>
    <row r="47" spans="1:3" x14ac:dyDescent="0.25">
      <c r="A47" s="4" t="s">
        <v>21</v>
      </c>
    </row>
    <row r="49" spans="1:3" x14ac:dyDescent="0.25">
      <c r="A49" s="3" t="s">
        <v>20</v>
      </c>
      <c r="B49" t="s">
        <v>23</v>
      </c>
      <c r="C49" t="s">
        <v>22</v>
      </c>
    </row>
    <row r="50" spans="1:3" x14ac:dyDescent="0.25">
      <c r="A50" s="4" t="s">
        <v>8</v>
      </c>
      <c r="B50" s="9">
        <v>772500000</v>
      </c>
      <c r="C50">
        <v>4.8</v>
      </c>
    </row>
    <row r="51" spans="1:3" x14ac:dyDescent="0.25">
      <c r="A51" s="4" t="s">
        <v>11</v>
      </c>
      <c r="B51" s="9">
        <v>1087500000</v>
      </c>
      <c r="C51">
        <v>4.4437499999999996</v>
      </c>
    </row>
    <row r="52" spans="1:3" x14ac:dyDescent="0.25">
      <c r="A52" s="4" t="s">
        <v>14</v>
      </c>
      <c r="B52" s="9">
        <v>682500000</v>
      </c>
      <c r="C52">
        <v>5.9562499999999998</v>
      </c>
    </row>
    <row r="53" spans="1:3" x14ac:dyDescent="0.25">
      <c r="A53" s="4" t="s">
        <v>17</v>
      </c>
      <c r="B53" s="9">
        <v>922500000</v>
      </c>
      <c r="C53">
        <v>5.2625000000000011</v>
      </c>
    </row>
    <row r="54" spans="1:3" x14ac:dyDescent="0.25">
      <c r="A54" s="4" t="s">
        <v>21</v>
      </c>
      <c r="B54" s="9">
        <v>3465000000</v>
      </c>
      <c r="C54">
        <v>5.1156249999999996</v>
      </c>
    </row>
    <row r="57" spans="1:3" x14ac:dyDescent="0.25">
      <c r="A57" s="3" t="s">
        <v>20</v>
      </c>
      <c r="B57" t="s">
        <v>43</v>
      </c>
      <c r="C57" t="s">
        <v>44</v>
      </c>
    </row>
    <row r="58" spans="1:3" x14ac:dyDescent="0.25">
      <c r="A58" s="4" t="s">
        <v>8</v>
      </c>
      <c r="B58" s="9">
        <v>193125000</v>
      </c>
      <c r="C58" s="9">
        <v>144843750</v>
      </c>
    </row>
    <row r="59" spans="1:3" x14ac:dyDescent="0.25">
      <c r="A59" s="4" t="s">
        <v>11</v>
      </c>
      <c r="B59" s="9">
        <v>261562500</v>
      </c>
      <c r="C59" s="9">
        <v>163750000</v>
      </c>
    </row>
    <row r="60" spans="1:3" x14ac:dyDescent="0.25">
      <c r="A60" s="4" t="s">
        <v>14</v>
      </c>
      <c r="B60" s="9">
        <v>139687500</v>
      </c>
      <c r="C60" s="9">
        <v>115312500</v>
      </c>
    </row>
    <row r="61" spans="1:3" x14ac:dyDescent="0.25">
      <c r="A61" s="4" t="s">
        <v>17</v>
      </c>
      <c r="B61" s="9">
        <v>222812500</v>
      </c>
      <c r="C61" s="9">
        <v>183437500</v>
      </c>
    </row>
    <row r="62" spans="1:3" x14ac:dyDescent="0.25">
      <c r="A62" s="4" t="s">
        <v>21</v>
      </c>
      <c r="B62" s="9">
        <v>204296875</v>
      </c>
      <c r="C62" s="9">
        <v>151835937.5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AD98-330F-46EB-988F-64E743B9C2E8}">
  <dimension ref="A1:T29"/>
  <sheetViews>
    <sheetView topLeftCell="L1" zoomScaleNormal="100" workbookViewId="0">
      <selection activeCell="P15" sqref="P15"/>
    </sheetView>
  </sheetViews>
  <sheetFormatPr defaultRowHeight="16.5" customHeight="1" x14ac:dyDescent="0.25"/>
  <cols>
    <col min="1" max="1" width="18.85546875" customWidth="1"/>
    <col min="2" max="2" width="14.85546875" customWidth="1"/>
    <col min="3" max="3" width="17.28515625" customWidth="1"/>
    <col min="4" max="4" width="19.7109375" customWidth="1"/>
    <col min="5" max="5" width="18" customWidth="1"/>
    <col min="6" max="6" width="22" customWidth="1"/>
    <col min="7" max="7" width="20.42578125" bestFit="1" customWidth="1"/>
    <col min="10" max="10" width="21.5703125" customWidth="1"/>
    <col min="11" max="11" width="16.85546875" customWidth="1"/>
    <col min="12" max="12" width="19.140625" customWidth="1"/>
    <col min="13" max="13" width="13.140625" customWidth="1"/>
    <col min="14" max="14" width="22.85546875" customWidth="1"/>
    <col min="15" max="15" width="18.28515625" customWidth="1"/>
    <col min="16" max="16" width="18.140625" customWidth="1"/>
    <col min="17" max="17" width="15" customWidth="1"/>
    <col min="18" max="18" width="15.42578125" customWidth="1"/>
    <col min="19" max="19" width="16.7109375" customWidth="1"/>
    <col min="20" max="20" width="17.28515625" customWidth="1"/>
  </cols>
  <sheetData>
    <row r="1" spans="1:20" ht="16.5" customHeight="1" x14ac:dyDescent="0.25">
      <c r="A1" t="s">
        <v>32</v>
      </c>
      <c r="B1" s="14" t="s">
        <v>9</v>
      </c>
      <c r="C1" s="14" t="s">
        <v>12</v>
      </c>
      <c r="D1" s="14" t="s">
        <v>15</v>
      </c>
      <c r="E1" s="14" t="s">
        <v>18</v>
      </c>
      <c r="G1" s="14" t="s">
        <v>8</v>
      </c>
      <c r="H1" s="17" t="s">
        <v>31</v>
      </c>
      <c r="J1" s="17" t="s">
        <v>29</v>
      </c>
      <c r="K1" s="13" t="s">
        <v>1</v>
      </c>
      <c r="L1" s="22" t="s">
        <v>33</v>
      </c>
      <c r="M1" s="17" t="s">
        <v>31</v>
      </c>
      <c r="N1" s="17"/>
      <c r="P1" t="s">
        <v>28</v>
      </c>
      <c r="R1" s="10" t="s">
        <v>7</v>
      </c>
      <c r="S1" s="13" t="s">
        <v>3</v>
      </c>
    </row>
    <row r="2" spans="1:20" ht="16.5" customHeight="1" x14ac:dyDescent="0.25">
      <c r="A2" t="str">
        <f>S2</f>
        <v>Leasing</v>
      </c>
      <c r="B2">
        <f>IFERROR(GETPIVOTDATA("Sum of Credit Capacity",control!$A$3,"Product",""&amp;A2),0)</f>
        <v>165000000</v>
      </c>
      <c r="C2">
        <f>IFERROR(GETPIVOTDATA("Sum of Credit Capacity",control!$A$12,"Product",""&amp;A2),0)</f>
        <v>183750000</v>
      </c>
      <c r="D2">
        <f>IFERROR(GETPIVOTDATA("Sum of Credit Capacity",control!$A$24,"Product",""&amp;A2),0)</f>
        <v>202500000</v>
      </c>
      <c r="E2">
        <f>IFERROR(GETPIVOTDATA("Sum of Credit Capacity",control!$A$34,"Product",""&amp;A2),0)</f>
        <v>221250000</v>
      </c>
      <c r="F2" s="9">
        <f>SUMPRODUCT(B2:E2, --B9:E9)</f>
        <v>772500000</v>
      </c>
      <c r="G2" s="18">
        <f>SUMPRODUCT(B2:E2, --B9:E9) / IF(T2 &lt;&gt; 0, T2, 1)/4</f>
        <v>0.8728813559322034</v>
      </c>
      <c r="H2" s="18">
        <v>0.1</v>
      </c>
      <c r="J2" s="18">
        <f>SUMIF(B8:E8, "&gt;0")/GETPIVOTDATA("Sum of Credit Capacity",control!$A$49)</f>
        <v>0.77705627705627711</v>
      </c>
      <c r="K2" s="21">
        <f>J2-J4</f>
        <v>0.69935064935064939</v>
      </c>
      <c r="L2" s="21">
        <f>J4</f>
        <v>7.7705627705627708E-2</v>
      </c>
      <c r="M2" s="18">
        <v>0.1</v>
      </c>
      <c r="N2" s="17"/>
      <c r="P2" s="14" t="s">
        <v>9</v>
      </c>
      <c r="R2" s="11" t="s">
        <v>10</v>
      </c>
      <c r="S2" s="14" t="s">
        <v>8</v>
      </c>
      <c r="T2">
        <f>GETPIVOTDATA("Sum of Credit Capacity",control!$A$34,"Product",""&amp;S2)</f>
        <v>221250000</v>
      </c>
    </row>
    <row r="3" spans="1:20" ht="16.5" customHeight="1" x14ac:dyDescent="0.25">
      <c r="A3" t="str">
        <f>S3</f>
        <v>Credit Line</v>
      </c>
      <c r="B3">
        <f>IFERROR(GETPIVOTDATA("Sum of Credit Capacity",control!$A$3,"Product",""&amp;A3),0)</f>
        <v>243750000</v>
      </c>
      <c r="C3">
        <f>IFERROR(GETPIVOTDATA("Sum of Credit Capacity",control!$A$12,"Product",""&amp;A3),0)</f>
        <v>262500000</v>
      </c>
      <c r="D3">
        <f>IFERROR(GETPIVOTDATA("Sum of Credit Capacity",control!$A$24,"Product",""&amp;A3),0)</f>
        <v>281250000</v>
      </c>
      <c r="E3">
        <f>IFERROR(GETPIVOTDATA("Sum of Credit Capacity",control!$A$34,"Product",""&amp;A3),0)</f>
        <v>300000000</v>
      </c>
      <c r="G3" s="18">
        <f>H2</f>
        <v>0.1</v>
      </c>
      <c r="J3" s="20">
        <v>1</v>
      </c>
      <c r="K3" s="19">
        <f>M2</f>
        <v>0.1</v>
      </c>
      <c r="L3" s="19">
        <f>M2</f>
        <v>0.1</v>
      </c>
      <c r="M3" s="19"/>
      <c r="N3" s="18"/>
      <c r="P3" s="14" t="s">
        <v>12</v>
      </c>
      <c r="R3" s="12" t="s">
        <v>13</v>
      </c>
      <c r="S3" s="15" t="s">
        <v>11</v>
      </c>
      <c r="T3">
        <f>GETPIVOTDATA("Sum of Credit Capacity",control!$A$34,"Product",""&amp;S3)</f>
        <v>300000000</v>
      </c>
    </row>
    <row r="4" spans="1:20" ht="16.5" customHeight="1" x14ac:dyDescent="0.25">
      <c r="A4" t="str">
        <f>S4</f>
        <v>Credit Card</v>
      </c>
      <c r="B4">
        <f>IFERROR(GETPIVOTDATA("Sum of Credit Capacity",control!$A$3,"Product",""&amp;A4),0)</f>
        <v>142500000</v>
      </c>
      <c r="C4">
        <f>IFERROR(GETPIVOTDATA("Sum of Credit Capacity",control!$A$12,"Product",""&amp;A4),0)</f>
        <v>161250000</v>
      </c>
      <c r="D4">
        <f>IFERROR(GETPIVOTDATA("Sum of Credit Capacity",control!$A$24,"Product",""&amp;A4),0)</f>
        <v>180000000</v>
      </c>
      <c r="E4">
        <f>IFERROR(GETPIVOTDATA("Sum of Credit Capacity",control!$A$34,"Product",""&amp;A4),0)</f>
        <v>198750000</v>
      </c>
      <c r="G4" s="18">
        <f>100%-G2</f>
        <v>0.1271186440677966</v>
      </c>
      <c r="J4" s="18">
        <f>J2/10*J3</f>
        <v>7.7705627705627708E-2</v>
      </c>
      <c r="K4" s="19">
        <f>100%-K2</f>
        <v>0.30064935064935061</v>
      </c>
      <c r="L4" s="18">
        <f>100%-L2</f>
        <v>0.92229437229437228</v>
      </c>
      <c r="M4" s="19"/>
      <c r="N4" s="17"/>
      <c r="P4" s="14" t="s">
        <v>15</v>
      </c>
      <c r="R4" s="11" t="s">
        <v>16</v>
      </c>
      <c r="S4" s="14" t="s">
        <v>14</v>
      </c>
      <c r="T4">
        <f>GETPIVOTDATA("Sum of Credit Capacity",control!$A$34,"Product",""&amp;S4)</f>
        <v>198750000</v>
      </c>
    </row>
    <row r="5" spans="1:20" ht="16.5" customHeight="1" x14ac:dyDescent="0.25">
      <c r="A5" t="str">
        <f>S5</f>
        <v>Overdraft</v>
      </c>
      <c r="B5">
        <f>IFERROR(GETPIVOTDATA("Sum of Credit Capacity",control!$A$3,"Product",""&amp;A5),0)</f>
        <v>202500000</v>
      </c>
      <c r="C5">
        <f>IFERROR(GETPIVOTDATA("Sum of Credit Capacity",control!$A$12,"Product",""&amp;A5),0)</f>
        <v>221250000</v>
      </c>
      <c r="D5">
        <f>IFERROR(GETPIVOTDATA("Sum of Credit Capacity",control!$A$24,"Product",""&amp;A5),0)</f>
        <v>240000000</v>
      </c>
      <c r="E5">
        <f>IFERROR(GETPIVOTDATA("Sum of Credit Capacity",control!$A$34,"Product",""&amp;A5),0)</f>
        <v>258750000</v>
      </c>
      <c r="J5" s="23">
        <f>SUMPRODUCT(B6:E6, --B9:E9)</f>
        <v>2692500000</v>
      </c>
      <c r="K5" s="24">
        <f>J5*K2</f>
        <v>1883001623.3766234</v>
      </c>
      <c r="L5" s="24">
        <f>K5*L2</f>
        <v>146319823.1151965</v>
      </c>
      <c r="M5" s="18"/>
      <c r="N5" s="17"/>
      <c r="P5" s="14" t="s">
        <v>18</v>
      </c>
      <c r="R5" s="12" t="s">
        <v>19</v>
      </c>
      <c r="S5" s="15" t="s">
        <v>17</v>
      </c>
      <c r="T5">
        <f>GETPIVOTDATA("Sum of Credit Capacity",control!$A$34,"Product",""&amp;S5)</f>
        <v>258750000</v>
      </c>
    </row>
    <row r="6" spans="1:20" ht="16.5" customHeight="1" x14ac:dyDescent="0.25">
      <c r="A6" t="s">
        <v>24</v>
      </c>
      <c r="B6">
        <f>SUM(B3:B5)</f>
        <v>588750000</v>
      </c>
      <c r="C6">
        <f>SUM(C3:C5)</f>
        <v>645000000</v>
      </c>
      <c r="D6">
        <f>SUM(D3:D5)</f>
        <v>701250000</v>
      </c>
      <c r="E6">
        <f>SUM(E3:E5)</f>
        <v>757500000</v>
      </c>
      <c r="J6" s="17"/>
      <c r="K6" s="17"/>
      <c r="L6" s="17"/>
      <c r="M6" s="17"/>
      <c r="N6" s="17"/>
      <c r="S6" t="s">
        <v>34</v>
      </c>
      <c r="T6">
        <f>SUM(T2:T5)</f>
        <v>978750000</v>
      </c>
    </row>
    <row r="7" spans="1:20" ht="16.5" customHeight="1" x14ac:dyDescent="0.25">
      <c r="A7" t="s">
        <v>25</v>
      </c>
      <c r="B7">
        <v>0</v>
      </c>
      <c r="C7">
        <v>0</v>
      </c>
      <c r="D7">
        <v>0</v>
      </c>
      <c r="E7">
        <v>0</v>
      </c>
    </row>
    <row r="8" spans="1:20" ht="16.5" customHeight="1" x14ac:dyDescent="0.25">
      <c r="A8" t="s">
        <v>26</v>
      </c>
      <c r="B8" s="16">
        <f>IF(B9,B6,NA())</f>
        <v>588750000</v>
      </c>
      <c r="C8" s="16">
        <f>IF(C9,C6,NA())</f>
        <v>645000000</v>
      </c>
      <c r="D8" s="16">
        <f>IF(D9,D6,NA())</f>
        <v>701250000</v>
      </c>
      <c r="E8" s="16">
        <f>IF(E9,E6,NA())</f>
        <v>757500000</v>
      </c>
      <c r="F8" s="9">
        <f>SUMPRODUCT(B3:E3, --B9:E9)</f>
        <v>1087500000</v>
      </c>
      <c r="G8" s="15" t="s">
        <v>11</v>
      </c>
      <c r="H8" s="17" t="s">
        <v>31</v>
      </c>
      <c r="L8" t="s">
        <v>45</v>
      </c>
    </row>
    <row r="9" spans="1:20" ht="16.5" customHeight="1" x14ac:dyDescent="0.25">
      <c r="A9" t="s">
        <v>27</v>
      </c>
      <c r="B9" t="b">
        <f>ISNUMBER(MATCH(B1,control!$A$43:$A$46,0))</f>
        <v>1</v>
      </c>
      <c r="C9" t="b">
        <f>ISNUMBER(MATCH(C1,control!$A$43:$A$46,0))</f>
        <v>1</v>
      </c>
      <c r="D9" t="b">
        <f>ISNUMBER(MATCH(D1,control!$A$43:$A$46,0))</f>
        <v>1</v>
      </c>
      <c r="E9" t="b">
        <f>ISNUMBER(MATCH(E1,control!$A$43:$A$46,0))</f>
        <v>1</v>
      </c>
      <c r="G9" s="18">
        <f>SUMPRODUCT(B3:E3, --B9:E9) / IF(T3 &lt;&gt; 0, T3, 1)/4</f>
        <v>0.90625</v>
      </c>
      <c r="H9" s="18">
        <v>0.1</v>
      </c>
      <c r="L9" s="32">
        <f>N15/N19</f>
        <v>7.0235987134545194E-2</v>
      </c>
      <c r="M9" s="32">
        <f>10*N16/SUM(N21:N22)</f>
        <v>1.3558179147973404</v>
      </c>
      <c r="N9" s="33">
        <f>100%-SUM(L9:M9)</f>
        <v>-0.42605390193188564</v>
      </c>
      <c r="P9" t="s">
        <v>46</v>
      </c>
      <c r="Q9" t="s">
        <v>47</v>
      </c>
      <c r="R9" s="9">
        <f>T6</f>
        <v>978750000</v>
      </c>
    </row>
    <row r="10" spans="1:20" ht="16.5" customHeight="1" x14ac:dyDescent="0.25">
      <c r="G10" s="19">
        <f>H9</f>
        <v>0.1</v>
      </c>
      <c r="L10" s="33">
        <f>N13/N19-M10</f>
        <v>3.4621011482688369E-4</v>
      </c>
      <c r="M10" s="32">
        <f>N20/N21*0.05</f>
        <v>0.17470144069976862</v>
      </c>
      <c r="N10" s="33">
        <f>100%-SUM(L10:M10)</f>
        <v>0.8249523491854045</v>
      </c>
      <c r="P10" s="32">
        <f>L5/SUM(N15:N16)</f>
        <v>0.39227046380169078</v>
      </c>
      <c r="Q10" s="33">
        <f>100%-P10</f>
        <v>0.60772953619830927</v>
      </c>
    </row>
    <row r="11" spans="1:20" ht="16.5" customHeight="1" x14ac:dyDescent="0.25">
      <c r="A11" t="s">
        <v>30</v>
      </c>
      <c r="G11" s="19">
        <f>100%-G9</f>
        <v>9.375E-2</v>
      </c>
      <c r="M11" s="31" t="s">
        <v>42</v>
      </c>
      <c r="N11" s="33">
        <f>AVERAGE(N9:N10)</f>
        <v>0.19944922362675943</v>
      </c>
    </row>
    <row r="12" spans="1:20" ht="16.5" customHeight="1" x14ac:dyDescent="0.25">
      <c r="A12" t="str">
        <f>A2</f>
        <v>Leasing</v>
      </c>
      <c r="B12">
        <f>IFERROR(INDEX(control!C:C, MATCH(A12, control!A:A, 0)), 0)</f>
        <v>4.9749999999999996</v>
      </c>
      <c r="C12">
        <f>GETPIVOTDATA("Average of Interest Rate (%)",control!$A$12,"Product",""&amp;A12)</f>
        <v>4.8</v>
      </c>
      <c r="D12" s="25">
        <f>GETPIVOTDATA("Average of Interest Rate (%)",control!$A$24,"Product",""&amp;A12)</f>
        <v>4.8</v>
      </c>
      <c r="E12" s="25">
        <f>GETPIVOTDATA("Average of Interest Rate (%)",control!$A$34,"Product",""&amp;A12)</f>
        <v>4.625</v>
      </c>
      <c r="M12" s="31" t="s">
        <v>38</v>
      </c>
    </row>
    <row r="13" spans="1:20" ht="16.5" customHeight="1" x14ac:dyDescent="0.25">
      <c r="A13" t="str">
        <f t="shared" ref="A13:A15" si="0">A3</f>
        <v>Credit Line</v>
      </c>
      <c r="B13">
        <f>IFERROR(INDEX(control!C:C, MATCH(A13, control!A:A, 0)), 0)</f>
        <v>4.6500000000000004</v>
      </c>
      <c r="C13">
        <f>GETPIVOTDATA("Average of Interest Rate (%)",control!$A$12,"Product",""&amp;A13)</f>
        <v>4.4749999999999996</v>
      </c>
      <c r="D13" s="25">
        <f>GETPIVOTDATA("Average of Interest Rate (%)",control!$A$24,"Product",""&amp;A13)</f>
        <v>4.375</v>
      </c>
      <c r="E13" s="25">
        <f>GETPIVOTDATA("Average of Interest Rate (%)",control!$A$34,"Product",""&amp;A13)</f>
        <v>4.2750000000000004</v>
      </c>
      <c r="M13" t="s">
        <v>5</v>
      </c>
      <c r="N13" s="9">
        <f>GETPIVOTDATA("Average of Revenue",control!$A$57)+L5+L5*N17</f>
        <v>378417464.50708377</v>
      </c>
    </row>
    <row r="14" spans="1:20" ht="16.5" customHeight="1" x14ac:dyDescent="0.25">
      <c r="A14" t="str">
        <f t="shared" si="0"/>
        <v>Credit Card</v>
      </c>
      <c r="B14">
        <f>IFERROR(INDEX(control!C:C, MATCH(A14, control!A:A, 0)), 0)</f>
        <v>6.25</v>
      </c>
      <c r="C14">
        <f>GETPIVOTDATA("Average of Interest Rate (%)",control!$A$12,"Product",""&amp;A14)</f>
        <v>6.0500000000000007</v>
      </c>
      <c r="D14" s="25">
        <f>GETPIVOTDATA("Average of Interest Rate (%)",control!$A$24,"Product",""&amp;A14)</f>
        <v>5.85</v>
      </c>
      <c r="E14" s="25">
        <f>GETPIVOTDATA("Average of Interest Rate (%)",control!$A$34,"Product",""&amp;A14)</f>
        <v>5.6749999999999998</v>
      </c>
      <c r="F14" s="9">
        <f>SUMPRODUCT(B4:E4, --B9:E9)</f>
        <v>682500000</v>
      </c>
      <c r="G14" s="14" t="s">
        <v>14</v>
      </c>
      <c r="H14" s="17" t="s">
        <v>31</v>
      </c>
      <c r="M14" t="s">
        <v>39</v>
      </c>
      <c r="N14" s="29">
        <f>N13-SUM(N15:N17)</f>
        <v>5409969.1895196438</v>
      </c>
      <c r="P14" t="s">
        <v>48</v>
      </c>
    </row>
    <row r="15" spans="1:20" ht="16.5" customHeight="1" x14ac:dyDescent="0.25">
      <c r="A15" t="str">
        <f t="shared" si="0"/>
        <v>Overdraft</v>
      </c>
      <c r="B15">
        <f>IFERROR(INDEX(control!C:C, MATCH(A15, control!A:A, 0)), 0)</f>
        <v>5.5749999999999993</v>
      </c>
      <c r="C15">
        <f>GETPIVOTDATA("Average of Interest Rate (%)",control!$A$12,"Product",""&amp;A15)</f>
        <v>5.35</v>
      </c>
      <c r="D15" s="25">
        <f>GETPIVOTDATA("Average of Interest Rate (%)",control!$A$24,"Product",""&amp;A15)</f>
        <v>5.1499999999999995</v>
      </c>
      <c r="E15" s="25">
        <f>GETPIVOTDATA("Average of Interest Rate (%)",control!$A$34,"Product",""&amp;A15)</f>
        <v>4.9749999999999996</v>
      </c>
      <c r="G15" s="18">
        <f>SUMPRODUCT(B4:E4, --B9:E9) / IF(T4 &lt;&gt; 0, T4, 1)/4</f>
        <v>0.85849056603773588</v>
      </c>
      <c r="H15" s="18">
        <v>0.1</v>
      </c>
      <c r="M15" t="s">
        <v>6</v>
      </c>
      <c r="N15" s="25">
        <f>GETPIVOTDATA("Average of Expenses",control!$A$57)</f>
        <v>151835937.5</v>
      </c>
      <c r="P15" s="32">
        <f>(N13-SUM(N15:N16))/N13</f>
        <v>1.4296299423089574E-2</v>
      </c>
    </row>
    <row r="16" spans="1:20" ht="16.5" customHeight="1" x14ac:dyDescent="0.25">
      <c r="A16" t="s">
        <v>34</v>
      </c>
      <c r="B16" s="25">
        <f>AVERAGEIF(B12:B15, "&gt;0")</f>
        <v>5.3624999999999998</v>
      </c>
      <c r="C16" s="25">
        <f t="shared" ref="C16:E16" si="1">AVERAGEIF(C12:C15, "&gt;0")</f>
        <v>5.1687499999999993</v>
      </c>
      <c r="D16" s="25">
        <f t="shared" si="1"/>
        <v>5.0437500000000002</v>
      </c>
      <c r="E16" s="25">
        <f t="shared" si="1"/>
        <v>4.8874999999999993</v>
      </c>
      <c r="G16" s="19">
        <f>H15</f>
        <v>0.1</v>
      </c>
      <c r="M16" t="s">
        <v>41</v>
      </c>
      <c r="N16" s="9">
        <f>L5+L5*A21</f>
        <v>221171557.62756413</v>
      </c>
      <c r="P16" s="32">
        <f>IF(P15&lt;0,0,P15)</f>
        <v>1.4296299423089574E-2</v>
      </c>
      <c r="Q16" s="32">
        <f>IF(P15&lt;0,100%-R16,100%-P16)</f>
        <v>0.98570370057691048</v>
      </c>
      <c r="R16" s="32">
        <f>IF(P15&lt;0,ABS(P15),0)</f>
        <v>0</v>
      </c>
    </row>
    <row r="17" spans="1:15" ht="16.5" customHeight="1" x14ac:dyDescent="0.25">
      <c r="A17" t="s">
        <v>35</v>
      </c>
      <c r="B17" s="26">
        <f>IF(B9,B16,0)</f>
        <v>5.3624999999999998</v>
      </c>
      <c r="C17" s="26">
        <f t="shared" ref="C17:E17" si="2">IF(C9,C16,0)</f>
        <v>5.1687499999999993</v>
      </c>
      <c r="D17" s="26">
        <f t="shared" si="2"/>
        <v>5.0437500000000002</v>
      </c>
      <c r="E17" s="26">
        <f t="shared" si="2"/>
        <v>4.8874999999999993</v>
      </c>
      <c r="G17" s="19">
        <f>100%-G15</f>
        <v>0.14150943396226412</v>
      </c>
      <c r="M17" t="s">
        <v>40</v>
      </c>
      <c r="N17" s="32">
        <f>O17/100</f>
        <v>0.19</v>
      </c>
      <c r="O17" s="34">
        <v>19</v>
      </c>
    </row>
    <row r="18" spans="1:15" ht="16.5" customHeight="1" x14ac:dyDescent="0.25">
      <c r="A18" s="28" t="s">
        <v>37</v>
      </c>
      <c r="B18" s="17" t="s">
        <v>31</v>
      </c>
      <c r="M18" s="31" t="s">
        <v>42</v>
      </c>
    </row>
    <row r="19" spans="1:15" ht="16.5" customHeight="1" x14ac:dyDescent="0.25">
      <c r="A19" s="27">
        <f>100-AVERAGEIF(B17:E17,"&gt;0")</f>
        <v>94.884375000000006</v>
      </c>
      <c r="B19" s="19">
        <v>0.1</v>
      </c>
      <c r="M19" t="s">
        <v>5</v>
      </c>
      <c r="N19" s="9">
        <f>GETPIVOTDATA("Average of Revenue",control!$A$57)+T6+T6+T6*N23</f>
        <v>2161796875</v>
      </c>
    </row>
    <row r="20" spans="1:15" ht="16.5" customHeight="1" x14ac:dyDescent="0.25">
      <c r="A20" s="28">
        <f>B19</f>
        <v>0.1</v>
      </c>
      <c r="B20" s="17"/>
      <c r="F20" s="9">
        <f>SUMPRODUCT(B5:E5, --B9:E9)</f>
        <v>922500000</v>
      </c>
      <c r="G20" s="15" t="s">
        <v>17</v>
      </c>
      <c r="H20" s="17" t="s">
        <v>31</v>
      </c>
      <c r="M20" t="s">
        <v>39</v>
      </c>
      <c r="N20" s="9">
        <f>N19-SUM(N21:N23)</f>
        <v>530519140.62500048</v>
      </c>
    </row>
    <row r="21" spans="1:15" ht="16.5" customHeight="1" x14ac:dyDescent="0.25">
      <c r="A21" s="18">
        <f>(100-A19)/10</f>
        <v>0.51156249999999948</v>
      </c>
      <c r="B21" s="17" t="s">
        <v>36</v>
      </c>
      <c r="G21" s="18">
        <f>SUMPRODUCT(B5:E5, --B9:E9) / IF(T5 &lt;&gt; 0, T5, 1)/4</f>
        <v>0.89130434782608692</v>
      </c>
      <c r="H21" s="18">
        <v>0.1</v>
      </c>
      <c r="M21" t="s">
        <v>6</v>
      </c>
      <c r="N21" s="9">
        <f>GETPIVOTDATA("Average of Expenses",control!$A$57)</f>
        <v>151835937.5</v>
      </c>
    </row>
    <row r="22" spans="1:15" ht="16.5" customHeight="1" x14ac:dyDescent="0.25">
      <c r="A22" s="28">
        <f>B19</f>
        <v>0.1</v>
      </c>
      <c r="B22" s="17"/>
      <c r="G22" s="19">
        <f>H21</f>
        <v>0.1</v>
      </c>
      <c r="M22" t="s">
        <v>41</v>
      </c>
      <c r="N22" s="9">
        <f>T6+T6*A21</f>
        <v>1479441796.8749995</v>
      </c>
      <c r="O22" s="9">
        <f>SUM(N21:N22)</f>
        <v>1631277734.3749995</v>
      </c>
    </row>
    <row r="23" spans="1:15" ht="16.5" customHeight="1" x14ac:dyDescent="0.25">
      <c r="G23" s="19">
        <f>100%-G21</f>
        <v>0.10869565217391308</v>
      </c>
    </row>
    <row r="26" spans="1:15" ht="16.5" customHeight="1" x14ac:dyDescent="0.25">
      <c r="G26" s="14" t="s">
        <v>8</v>
      </c>
      <c r="H26" s="17" t="s">
        <v>31</v>
      </c>
    </row>
    <row r="27" spans="1:15" ht="16.5" customHeight="1" x14ac:dyDescent="0.25">
      <c r="G27" s="18">
        <f>SUMPRODUCT(B27:E27, --B34:E34) / IF(T27 &lt;&gt; 0, T27, 1)</f>
        <v>0</v>
      </c>
      <c r="H27" s="18">
        <v>0.1</v>
      </c>
    </row>
    <row r="28" spans="1:15" ht="16.5" customHeight="1" x14ac:dyDescent="0.25">
      <c r="G28" s="19">
        <f>H27</f>
        <v>0.1</v>
      </c>
    </row>
    <row r="29" spans="1:15" ht="16.5" customHeight="1" x14ac:dyDescent="0.25">
      <c r="G29" s="19">
        <f>100%-G27</f>
        <v>1</v>
      </c>
    </row>
  </sheetData>
  <sortState xmlns:xlrd2="http://schemas.microsoft.com/office/spreadsheetml/2017/richdata2" ref="A3:A6">
    <sortCondition ref="A3:A6"/>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C16E-E3A1-494C-B894-7247F8F908DA}">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control</vt:lpstr>
      <vt:lpstr>Processing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Madu</dc:creator>
  <cp:lastModifiedBy>Mark Madu</cp:lastModifiedBy>
  <dcterms:created xsi:type="dcterms:W3CDTF">2025-05-12T14:01:54Z</dcterms:created>
  <dcterms:modified xsi:type="dcterms:W3CDTF">2025-05-23T15:50:59Z</dcterms:modified>
</cp:coreProperties>
</file>