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6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A2" i="1"/>
  <c r="B2"/>
  <c r="C2"/>
  <c r="E2"/>
  <c r="F2"/>
  <c r="A3"/>
  <c r="B3"/>
  <c r="C3"/>
  <c r="E3"/>
  <c r="F3"/>
  <c r="A4"/>
  <c r="B4"/>
  <c r="C4"/>
  <c r="E4"/>
  <c r="F4"/>
  <c r="A5"/>
  <c r="B5"/>
  <c r="C5"/>
  <c r="E5"/>
  <c r="F5"/>
  <c r="A6"/>
  <c r="B6"/>
  <c r="C6"/>
  <c r="E6"/>
  <c r="F6"/>
  <c r="A7"/>
  <c r="B7"/>
  <c r="C7"/>
  <c r="E7"/>
  <c r="F7"/>
  <c r="A8"/>
  <c r="B8"/>
  <c r="C8"/>
  <c r="E8"/>
  <c r="F8"/>
  <c r="A9"/>
  <c r="B9"/>
  <c r="C9"/>
  <c r="E9"/>
  <c r="F9"/>
  <c r="A10"/>
  <c r="B10"/>
  <c r="C10"/>
  <c r="E10"/>
  <c r="F10"/>
  <c r="A11"/>
  <c r="B11"/>
  <c r="C11"/>
  <c r="E11"/>
  <c r="F11"/>
  <c r="A12"/>
  <c r="B12"/>
  <c r="C12"/>
  <c r="E12"/>
  <c r="F12"/>
  <c r="A13"/>
  <c r="B13"/>
  <c r="C13"/>
  <c r="E13"/>
  <c r="F13"/>
  <c r="A14"/>
  <c r="B14"/>
  <c r="C14"/>
  <c r="E14"/>
  <c r="F14"/>
  <c r="A15"/>
  <c r="B15"/>
  <c r="C15"/>
  <c r="E15"/>
  <c r="F15"/>
  <c r="A16"/>
  <c r="B16"/>
  <c r="C16"/>
  <c r="E16"/>
  <c r="F16"/>
  <c r="A17"/>
  <c r="B17"/>
  <c r="C17"/>
  <c r="E17"/>
  <c r="F17"/>
  <c r="A18"/>
  <c r="B18"/>
  <c r="C18"/>
  <c r="E18"/>
  <c r="F18"/>
  <c r="A19"/>
  <c r="B19"/>
  <c r="C19"/>
  <c r="E19"/>
  <c r="F19"/>
  <c r="A20"/>
  <c r="B20"/>
  <c r="C20"/>
  <c r="E20"/>
  <c r="F20"/>
  <c r="A21"/>
  <c r="B21"/>
  <c r="C21"/>
  <c r="E21"/>
  <c r="F21"/>
  <c r="A22"/>
  <c r="B22"/>
  <c r="C22"/>
  <c r="E22"/>
  <c r="F22"/>
  <c r="A23"/>
  <c r="B23"/>
  <c r="C23"/>
  <c r="E23"/>
  <c r="F23"/>
  <c r="A24"/>
  <c r="B24"/>
  <c r="C24"/>
  <c r="E24"/>
  <c r="F24"/>
  <c r="A25"/>
  <c r="B25"/>
  <c r="C25"/>
  <c r="E25"/>
  <c r="F25"/>
  <c r="A26"/>
  <c r="B26"/>
  <c r="C26"/>
  <c r="E26"/>
  <c r="F26"/>
  <c r="A27"/>
  <c r="B27"/>
  <c r="C27"/>
  <c r="E27"/>
  <c r="F27"/>
  <c r="A28"/>
  <c r="B28"/>
  <c r="C28"/>
  <c r="E28"/>
  <c r="F28"/>
  <c r="A29"/>
  <c r="B29"/>
  <c r="C29"/>
  <c r="E29"/>
  <c r="F29"/>
  <c r="A30"/>
  <c r="B30"/>
  <c r="C30"/>
  <c r="E30"/>
  <c r="F30"/>
  <c r="A31"/>
  <c r="B31"/>
  <c r="C31"/>
  <c r="E31"/>
  <c r="F31"/>
  <c r="A32"/>
  <c r="B32"/>
  <c r="C32"/>
  <c r="E32"/>
  <c r="F32"/>
  <c r="A33"/>
  <c r="B33"/>
  <c r="C33"/>
  <c r="E33"/>
  <c r="F33"/>
  <c r="A34"/>
  <c r="B34"/>
  <c r="C34"/>
  <c r="E34"/>
  <c r="F34"/>
  <c r="A35"/>
  <c r="B35"/>
  <c r="C35"/>
  <c r="E35"/>
  <c r="F35"/>
  <c r="A36"/>
  <c r="B36"/>
  <c r="C36"/>
  <c r="E36"/>
  <c r="F36"/>
  <c r="A37"/>
  <c r="B37"/>
  <c r="C37"/>
  <c r="E37"/>
  <c r="F37"/>
  <c r="A38"/>
  <c r="B38"/>
  <c r="C38"/>
  <c r="E38"/>
  <c r="F38"/>
  <c r="A39"/>
  <c r="B39"/>
  <c r="C39"/>
  <c r="E39"/>
  <c r="F39"/>
  <c r="A40"/>
  <c r="B40"/>
  <c r="C40"/>
  <c r="E40"/>
  <c r="F40"/>
  <c r="A41"/>
  <c r="B41"/>
  <c r="C41"/>
  <c r="E41"/>
  <c r="F41"/>
  <c r="A42"/>
  <c r="B42"/>
  <c r="C42"/>
  <c r="E42"/>
  <c r="F42"/>
  <c r="A43"/>
  <c r="B43"/>
  <c r="C43"/>
  <c r="E43"/>
  <c r="F43"/>
  <c r="A44"/>
  <c r="B44"/>
  <c r="C44"/>
  <c r="E44"/>
  <c r="F44"/>
  <c r="A45"/>
  <c r="B45"/>
  <c r="C45"/>
  <c r="E45"/>
  <c r="F45"/>
  <c r="A46"/>
  <c r="B46"/>
  <c r="C46"/>
  <c r="E46"/>
  <c r="F46"/>
  <c r="A47"/>
  <c r="B47"/>
  <c r="C47"/>
  <c r="E47"/>
  <c r="F47"/>
  <c r="A48"/>
  <c r="B48"/>
  <c r="C48"/>
  <c r="E48"/>
  <c r="F48"/>
  <c r="A49"/>
  <c r="B49"/>
  <c r="C49"/>
  <c r="E49"/>
  <c r="F49"/>
  <c r="A50"/>
  <c r="B50"/>
  <c r="C50"/>
  <c r="E50"/>
  <c r="F50"/>
  <c r="A51"/>
  <c r="B51"/>
  <c r="C51"/>
  <c r="E51"/>
  <c r="F51"/>
  <c r="A52"/>
  <c r="B52"/>
  <c r="C52"/>
  <c r="E52"/>
  <c r="F52"/>
  <c r="A53"/>
  <c r="B53"/>
  <c r="C53"/>
  <c r="E53"/>
  <c r="F53"/>
  <c r="A54"/>
  <c r="B54"/>
  <c r="C54"/>
  <c r="E54"/>
  <c r="F54"/>
  <c r="A55"/>
  <c r="B55"/>
  <c r="C55"/>
  <c r="E55"/>
  <c r="F55"/>
  <c r="A56"/>
  <c r="B56"/>
  <c r="C56"/>
  <c r="E56"/>
  <c r="F56"/>
  <c r="A57"/>
  <c r="B57"/>
  <c r="C57"/>
  <c r="E57"/>
  <c r="F57"/>
  <c r="A58"/>
  <c r="B58"/>
  <c r="C58"/>
  <c r="E58"/>
  <c r="F58"/>
  <c r="A59"/>
  <c r="B59"/>
  <c r="C59"/>
  <c r="E59"/>
  <c r="F59"/>
  <c r="A60"/>
  <c r="B60"/>
  <c r="C60"/>
  <c r="E60"/>
  <c r="F60"/>
  <c r="A61"/>
  <c r="B61"/>
  <c r="C61"/>
  <c r="E61"/>
  <c r="F61"/>
  <c r="A62"/>
  <c r="B62"/>
  <c r="C62"/>
  <c r="E62"/>
  <c r="F62"/>
  <c r="A63"/>
  <c r="B63"/>
  <c r="C63"/>
  <c r="E63"/>
  <c r="F63"/>
  <c r="A64"/>
  <c r="B64"/>
  <c r="C64"/>
  <c r="E64"/>
  <c r="F64"/>
  <c r="A65"/>
  <c r="B65"/>
  <c r="C65"/>
  <c r="E65"/>
  <c r="F65"/>
  <c r="A66"/>
  <c r="B66"/>
  <c r="C66"/>
  <c r="E66"/>
  <c r="F66"/>
  <c r="A67"/>
  <c r="B67"/>
  <c r="C67"/>
  <c r="E67"/>
  <c r="F67"/>
  <c r="A68"/>
  <c r="B68"/>
  <c r="C68"/>
  <c r="E68"/>
  <c r="F68"/>
  <c r="A69"/>
  <c r="B69"/>
  <c r="C69"/>
  <c r="E69"/>
  <c r="F69"/>
  <c r="A70"/>
  <c r="B70"/>
  <c r="C70"/>
  <c r="E70"/>
  <c r="F70"/>
  <c r="A71"/>
  <c r="B71"/>
  <c r="C71"/>
  <c r="E71"/>
  <c r="F71"/>
  <c r="A72"/>
  <c r="B72"/>
  <c r="C72"/>
  <c r="E72"/>
  <c r="F72"/>
  <c r="A73"/>
  <c r="B73"/>
  <c r="C73"/>
  <c r="E73"/>
  <c r="F73"/>
  <c r="A74"/>
  <c r="B74"/>
  <c r="C74"/>
  <c r="E74"/>
  <c r="F74"/>
  <c r="A75"/>
  <c r="B75"/>
  <c r="C75"/>
  <c r="E75"/>
  <c r="F75"/>
  <c r="A76"/>
  <c r="B76"/>
  <c r="C76"/>
  <c r="E76"/>
  <c r="F76"/>
  <c r="A77"/>
  <c r="B77"/>
  <c r="C77"/>
  <c r="E77"/>
  <c r="F77"/>
  <c r="A78"/>
  <c r="B78"/>
  <c r="C78"/>
  <c r="E78"/>
  <c r="F78"/>
  <c r="A79"/>
  <c r="B79"/>
  <c r="C79"/>
  <c r="E79"/>
  <c r="F79"/>
  <c r="A80"/>
  <c r="B80"/>
  <c r="C80"/>
  <c r="E80"/>
  <c r="F80"/>
  <c r="A81"/>
  <c r="B81"/>
  <c r="C81"/>
  <c r="E81"/>
  <c r="F81"/>
  <c r="A82"/>
  <c r="B82"/>
  <c r="C82"/>
  <c r="E82"/>
  <c r="F82"/>
  <c r="A83"/>
  <c r="B83"/>
  <c r="C83"/>
  <c r="E83"/>
  <c r="F83"/>
  <c r="A84"/>
  <c r="B84"/>
  <c r="C84"/>
  <c r="E84"/>
  <c r="F84"/>
  <c r="A85"/>
  <c r="B85"/>
  <c r="C85"/>
  <c r="E85"/>
  <c r="F85"/>
  <c r="A86"/>
  <c r="B86"/>
  <c r="C86"/>
  <c r="E86"/>
  <c r="F86"/>
  <c r="A87"/>
  <c r="B87"/>
  <c r="C87"/>
  <c r="E87"/>
  <c r="F87"/>
  <c r="A88"/>
  <c r="B88"/>
  <c r="C88"/>
  <c r="E88"/>
  <c r="F88"/>
  <c r="A89"/>
  <c r="B89"/>
  <c r="C89"/>
  <c r="E89"/>
  <c r="F89"/>
  <c r="A90"/>
  <c r="B90"/>
  <c r="C90"/>
  <c r="E90"/>
  <c r="F90"/>
  <c r="A91"/>
  <c r="B91"/>
  <c r="C91"/>
  <c r="E91"/>
  <c r="F91"/>
  <c r="A92"/>
  <c r="B92"/>
  <c r="C92"/>
  <c r="E92"/>
  <c r="F92"/>
  <c r="A93"/>
  <c r="B93"/>
  <c r="C93"/>
  <c r="E93"/>
  <c r="F93"/>
  <c r="A94"/>
  <c r="B94"/>
  <c r="C94"/>
  <c r="E94"/>
  <c r="F94"/>
  <c r="A95"/>
  <c r="B95"/>
  <c r="C95"/>
  <c r="E95"/>
  <c r="F95"/>
</calcChain>
</file>

<file path=xl/sharedStrings.xml><?xml version="1.0" encoding="utf-8"?>
<sst xmlns="http://schemas.openxmlformats.org/spreadsheetml/2006/main" count="35" uniqueCount="35">
  <si>
    <t>序号</t>
  </si>
  <si>
    <t>联系人</t>
  </si>
  <si>
    <t>快递号码</t>
  </si>
  <si>
    <t>快递公司</t>
  </si>
  <si>
    <t>我打备注</t>
  </si>
  <si>
    <t>电话</t>
    <phoneticPr fontId="1" type="noConversion"/>
  </si>
  <si>
    <t>15890683813</t>
  </si>
  <si>
    <t>13467489037</t>
  </si>
  <si>
    <t>18577992297</t>
  </si>
  <si>
    <t>15325871630</t>
  </si>
  <si>
    <t>13582963307</t>
  </si>
  <si>
    <t xml:space="preserve"> 13581262040</t>
  </si>
  <si>
    <t>18830805508</t>
  </si>
  <si>
    <t xml:space="preserve">15580378353 </t>
  </si>
  <si>
    <t xml:space="preserve">17615115402 </t>
  </si>
  <si>
    <t>15116860978</t>
    <phoneticPr fontId="10" type="noConversion"/>
  </si>
  <si>
    <t>15115032330</t>
  </si>
  <si>
    <t xml:space="preserve">18873059870
</t>
  </si>
  <si>
    <t xml:space="preserve">18890423188
</t>
  </si>
  <si>
    <t xml:space="preserve">13786749956
</t>
  </si>
  <si>
    <t xml:space="preserve">15973038567
</t>
  </si>
  <si>
    <t xml:space="preserve">13548961200
</t>
  </si>
  <si>
    <t xml:space="preserve"> 18356534098</t>
  </si>
  <si>
    <t xml:space="preserve"> 13778197819</t>
  </si>
  <si>
    <t>13826877953</t>
  </si>
  <si>
    <t>13774466820</t>
  </si>
  <si>
    <t>13825807761</t>
  </si>
  <si>
    <t xml:space="preserve"> 15275158969 </t>
  </si>
  <si>
    <t>15189949143</t>
  </si>
  <si>
    <t>13530495657</t>
  </si>
  <si>
    <t xml:space="preserve"> 13691858520</t>
  </si>
  <si>
    <t>18190949621</t>
  </si>
  <si>
    <t xml:space="preserve">18507410276 </t>
  </si>
  <si>
    <t>17687913569</t>
  </si>
  <si>
    <t>18419211214</t>
  </si>
</sst>
</file>

<file path=xl/styles.xml><?xml version="1.0" encoding="utf-8"?>
<styleSheet xmlns="http://schemas.openxmlformats.org/spreadsheetml/2006/main">
  <fonts count="1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7"/>
      <color rgb="FF222222"/>
      <name val="Arial"/>
      <family val="2"/>
    </font>
    <font>
      <sz val="7"/>
      <color rgb="FF222222"/>
      <name val="Arial"/>
      <family val="2"/>
    </font>
    <font>
      <b/>
      <sz val="11"/>
      <color rgb="FF222222"/>
      <name val="Arial"/>
      <family val="2"/>
    </font>
    <font>
      <b/>
      <sz val="11"/>
      <color rgb="FF222222"/>
      <name val="宋体"/>
      <family val="3"/>
      <charset val="134"/>
    </font>
    <font>
      <sz val="11"/>
      <color rgb="FF222222"/>
      <name val="Arial"/>
      <family val="2"/>
    </font>
    <font>
      <sz val="10"/>
      <name val="宋体"/>
      <family val="3"/>
      <charset val="134"/>
      <scheme val="minor"/>
    </font>
    <font>
      <sz val="10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2" fillId="2" borderId="2" xfId="0" applyFont="1" applyFill="1" applyBorder="1" applyAlignment="1">
      <alignment horizontal="left" vertical="center" wrapText="1"/>
    </xf>
    <xf numFmtId="0" fontId="3" fillId="2" borderId="4" xfId="0" applyFont="1" applyFill="1" applyBorder="1" applyAlignment="1">
      <alignment vertical="center" wrapText="1"/>
    </xf>
    <xf numFmtId="0" fontId="3" fillId="2" borderId="5" xfId="0" applyFont="1" applyFill="1" applyBorder="1" applyAlignment="1">
      <alignment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49" fontId="7" fillId="0" borderId="0" xfId="0" applyNumberFormat="1" applyFont="1" applyAlignment="1">
      <alignment horizontal="center" vertical="center" wrapText="1"/>
    </xf>
    <xf numFmtId="0" fontId="8" fillId="0" borderId="0" xfId="0" applyNumberFormat="1" applyFont="1" applyFill="1" applyBorder="1" applyAlignment="1">
      <alignment horizontal="center" vertical="center" wrapText="1"/>
    </xf>
    <xf numFmtId="0" fontId="7" fillId="0" borderId="0" xfId="0" applyNumberFormat="1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49" fontId="11" fillId="0" borderId="0" xfId="0" applyNumberFormat="1" applyFont="1" applyAlignment="1">
      <alignment horizontal="center" vertical="center" wrapText="1"/>
    </xf>
    <xf numFmtId="49" fontId="11" fillId="0" borderId="0" xfId="0" applyNumberFormat="1" applyFont="1" applyFill="1" applyAlignment="1">
      <alignment horizontal="center" vertical="center" wrapText="1"/>
    </xf>
    <xf numFmtId="49" fontId="12" fillId="0" borderId="0" xfId="0" applyNumberFormat="1" applyFont="1" applyFill="1" applyBorder="1" applyAlignment="1">
      <alignment horizontal="center" vertical="center" wrapText="1"/>
    </xf>
    <xf numFmtId="0" fontId="11" fillId="0" borderId="0" xfId="0" applyNumberFormat="1" applyFont="1" applyFill="1" applyBorder="1" applyAlignment="1">
      <alignment horizontal="center" vertical="center" wrapText="1"/>
    </xf>
    <xf numFmtId="49" fontId="0" fillId="0" borderId="0" xfId="0" applyNumberFormat="1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95"/>
  <sheetViews>
    <sheetView tabSelected="1" workbookViewId="0">
      <selection activeCell="J85" sqref="J85"/>
    </sheetView>
  </sheetViews>
  <sheetFormatPr defaultRowHeight="14.4"/>
  <cols>
    <col min="3" max="3" width="37" customWidth="1"/>
    <col min="4" max="4" width="26" customWidth="1"/>
    <col min="6" max="6" width="27" customWidth="1"/>
  </cols>
  <sheetData>
    <row r="1" spans="1:6" ht="30.6" customHeight="1">
      <c r="A1" s="1" t="s">
        <v>0</v>
      </c>
      <c r="B1" s="4" t="s">
        <v>1</v>
      </c>
      <c r="C1" s="4" t="s">
        <v>2</v>
      </c>
      <c r="D1" s="5" t="s">
        <v>5</v>
      </c>
      <c r="E1" s="4" t="s">
        <v>3</v>
      </c>
      <c r="F1" s="4" t="s">
        <v>4</v>
      </c>
    </row>
    <row r="2" spans="1:6">
      <c r="A2" s="2" t="str">
        <f>"3"</f>
        <v>3</v>
      </c>
      <c r="B2" s="6" t="str">
        <f>"郭**楠"</f>
        <v>郭**楠</v>
      </c>
      <c r="C2" s="6" t="str">
        <f>"YT4001616729966"</f>
        <v>YT4001616729966</v>
      </c>
      <c r="D2" s="8" t="s">
        <v>6</v>
      </c>
      <c r="E2" s="6" t="str">
        <f>"圆通"</f>
        <v>圆通</v>
      </c>
      <c r="F2" s="6" t="str">
        <f>"周生"</f>
        <v>周生</v>
      </c>
    </row>
    <row r="3" spans="1:6">
      <c r="A3" s="2" t="str">
        <f>"4"</f>
        <v>4</v>
      </c>
      <c r="B3" s="6" t="str">
        <f>"小**子"</f>
        <v>小**子</v>
      </c>
      <c r="C3" s="6" t="str">
        <f>"YT4001616733529"</f>
        <v>YT4001616733529</v>
      </c>
      <c r="D3" s="8" t="s">
        <v>7</v>
      </c>
      <c r="E3" s="6" t="str">
        <f>"圆通"</f>
        <v>圆通</v>
      </c>
      <c r="F3" s="6" t="str">
        <f>"周生"</f>
        <v>周生</v>
      </c>
    </row>
    <row r="4" spans="1:6">
      <c r="A4" s="2" t="str">
        <f>"5"</f>
        <v>5</v>
      </c>
      <c r="B4" s="6" t="str">
        <f>"夏*艺"</f>
        <v>夏*艺</v>
      </c>
      <c r="C4" s="6" t="str">
        <f>"YT4001616760074"</f>
        <v>YT4001616760074</v>
      </c>
      <c r="D4" s="8" t="s">
        <v>8</v>
      </c>
      <c r="E4" s="6" t="str">
        <f>"圆通"</f>
        <v>圆通</v>
      </c>
      <c r="F4" s="6" t="str">
        <f>"欧莎"</f>
        <v>欧莎</v>
      </c>
    </row>
    <row r="5" spans="1:6">
      <c r="A5" s="2" t="str">
        <f>"6"</f>
        <v>6</v>
      </c>
      <c r="B5" s="6" t="str">
        <f>"袁*栋"</f>
        <v>袁*栋</v>
      </c>
      <c r="C5" s="6" t="str">
        <f>"YT4001616718166"</f>
        <v>YT4001616718166</v>
      </c>
      <c r="D5" s="9">
        <v>13571101233</v>
      </c>
      <c r="E5" s="6" t="str">
        <f>"圆通"</f>
        <v>圆通</v>
      </c>
      <c r="F5" s="6" t="str">
        <f>"周生"</f>
        <v>周生</v>
      </c>
    </row>
    <row r="6" spans="1:6">
      <c r="A6" s="2" t="str">
        <f>"7"</f>
        <v>7</v>
      </c>
      <c r="B6" s="6" t="str">
        <f>"赵**清"</f>
        <v>赵**清</v>
      </c>
      <c r="C6" s="6" t="str">
        <f>"YT4001615719455"</f>
        <v>YT4001615719455</v>
      </c>
      <c r="D6" s="8" t="s">
        <v>9</v>
      </c>
      <c r="E6" s="6" t="str">
        <f>"圆通"</f>
        <v>圆通</v>
      </c>
      <c r="F6" s="6" t="str">
        <f>"刘德华"</f>
        <v>刘德华</v>
      </c>
    </row>
    <row r="7" spans="1:6">
      <c r="A7" s="2" t="str">
        <f>"8"</f>
        <v>8</v>
      </c>
      <c r="B7" s="6" t="str">
        <f>"张*华"</f>
        <v>张*华</v>
      </c>
      <c r="C7" s="6" t="str">
        <f>"YT4001615763502"</f>
        <v>YT4001615763502</v>
      </c>
      <c r="D7" s="8" t="s">
        <v>10</v>
      </c>
      <c r="E7" s="6" t="str">
        <f>"圆通"</f>
        <v>圆通</v>
      </c>
      <c r="F7" s="6" t="str">
        <f>"刘德华"</f>
        <v>刘德华</v>
      </c>
    </row>
    <row r="8" spans="1:6">
      <c r="A8" s="2" t="str">
        <f>"9"</f>
        <v>9</v>
      </c>
      <c r="B8" s="6" t="str">
        <f>"刘*娟"</f>
        <v>刘*娟</v>
      </c>
      <c r="C8" s="6" t="str">
        <f>"YT4001615780248"</f>
        <v>YT4001615780248</v>
      </c>
      <c r="D8" s="8" t="s">
        <v>11</v>
      </c>
      <c r="E8" s="6" t="str">
        <f>"圆通"</f>
        <v>圆通</v>
      </c>
      <c r="F8" s="6" t="str">
        <f>"刘德华"</f>
        <v>刘德华</v>
      </c>
    </row>
    <row r="9" spans="1:6">
      <c r="A9" s="2" t="str">
        <f>"10"</f>
        <v>10</v>
      </c>
      <c r="B9" s="6" t="str">
        <f>"曾**妍"</f>
        <v>曾**妍</v>
      </c>
      <c r="C9" s="6" t="str">
        <f>"YT4001615777100"</f>
        <v>YT4001615777100</v>
      </c>
      <c r="D9" s="9">
        <v>18573664613</v>
      </c>
      <c r="E9" s="6" t="str">
        <f>"圆通"</f>
        <v>圆通</v>
      </c>
      <c r="F9" s="6" t="str">
        <f>"刘德华"</f>
        <v>刘德华</v>
      </c>
    </row>
    <row r="10" spans="1:6">
      <c r="A10" s="2" t="str">
        <f>"11"</f>
        <v>11</v>
      </c>
      <c r="B10" s="6" t="str">
        <f>"静*静"</f>
        <v>静*静</v>
      </c>
      <c r="C10" s="6" t="str">
        <f>"YT4001615769455"</f>
        <v>YT4001615769455</v>
      </c>
      <c r="D10" s="9">
        <v>18559932193</v>
      </c>
      <c r="E10" s="6" t="str">
        <f>"圆通"</f>
        <v>圆通</v>
      </c>
      <c r="F10" s="6" t="str">
        <f>"刘德华"</f>
        <v>刘德华</v>
      </c>
    </row>
    <row r="11" spans="1:6">
      <c r="A11" s="2" t="str">
        <f>"12"</f>
        <v>12</v>
      </c>
      <c r="B11" s="6" t="str">
        <f>"吴**仙"</f>
        <v>吴**仙</v>
      </c>
      <c r="C11" s="6" t="str">
        <f>"YT4001615719773"</f>
        <v>YT4001615719773</v>
      </c>
      <c r="D11" s="10">
        <v>18513349130</v>
      </c>
      <c r="E11" s="6" t="str">
        <f>"圆通"</f>
        <v>圆通</v>
      </c>
      <c r="F11" s="6" t="str">
        <f>"刘德华"</f>
        <v>刘德华</v>
      </c>
    </row>
    <row r="12" spans="1:6">
      <c r="A12" s="2" t="str">
        <f>"13"</f>
        <v>13</v>
      </c>
      <c r="B12" s="6" t="str">
        <f>"廖*维"</f>
        <v>廖*维</v>
      </c>
      <c r="C12" s="6" t="str">
        <f>"YT4001615769536"</f>
        <v>YT4001615769536</v>
      </c>
      <c r="D12" s="10">
        <v>13924176908</v>
      </c>
      <c r="E12" s="6" t="str">
        <f>"圆通"</f>
        <v>圆通</v>
      </c>
      <c r="F12" s="6" t="str">
        <f>"刘德华"</f>
        <v>刘德华</v>
      </c>
    </row>
    <row r="13" spans="1:6">
      <c r="A13" s="2" t="str">
        <f>"14"</f>
        <v>14</v>
      </c>
      <c r="B13" s="6" t="str">
        <f>"郭*雪"</f>
        <v>郭*雪</v>
      </c>
      <c r="C13" s="6" t="str">
        <f>"YT4001615728309"</f>
        <v>YT4001615728309</v>
      </c>
      <c r="D13" s="10">
        <v>18843017197</v>
      </c>
      <c r="E13" s="6" t="str">
        <f>"圆通"</f>
        <v>圆通</v>
      </c>
      <c r="F13" s="6" t="str">
        <f>"刘德华"</f>
        <v>刘德华</v>
      </c>
    </row>
    <row r="14" spans="1:6">
      <c r="A14" s="2" t="str">
        <f>"15"</f>
        <v>15</v>
      </c>
      <c r="B14" s="6" t="str">
        <f>"何*昱"</f>
        <v>何*昱</v>
      </c>
      <c r="C14" s="6" t="str">
        <f>"YT4001615764492"</f>
        <v>YT4001615764492</v>
      </c>
      <c r="D14" s="10">
        <v>18627527711</v>
      </c>
      <c r="E14" s="6" t="str">
        <f>"圆通"</f>
        <v>圆通</v>
      </c>
      <c r="F14" s="6" t="str">
        <f>"刘德华"</f>
        <v>刘德华</v>
      </c>
    </row>
    <row r="15" spans="1:6">
      <c r="A15" s="2" t="str">
        <f>"16"</f>
        <v>16</v>
      </c>
      <c r="B15" s="6" t="str">
        <f>"孙**笑"</f>
        <v>孙**笑</v>
      </c>
      <c r="C15" s="6" t="str">
        <f>"YT4001615779043"</f>
        <v>YT4001615779043</v>
      </c>
      <c r="D15" s="10">
        <v>18711024798</v>
      </c>
      <c r="E15" s="6" t="str">
        <f>"圆通"</f>
        <v>圆通</v>
      </c>
      <c r="F15" s="6" t="str">
        <f>"刘德华"</f>
        <v>刘德华</v>
      </c>
    </row>
    <row r="16" spans="1:6">
      <c r="A16" s="2" t="str">
        <f>"17"</f>
        <v>17</v>
      </c>
      <c r="B16" s="6" t="str">
        <f>"李*蓉"</f>
        <v>李*蓉</v>
      </c>
      <c r="C16" s="6" t="str">
        <f>"YT4001615764955"</f>
        <v>YT4001615764955</v>
      </c>
      <c r="D16" s="10">
        <v>13762062195</v>
      </c>
      <c r="E16" s="6" t="str">
        <f>"圆通"</f>
        <v>圆通</v>
      </c>
      <c r="F16" s="6" t="str">
        <f>"刘德华"</f>
        <v>刘德华</v>
      </c>
    </row>
    <row r="17" spans="1:6">
      <c r="A17" s="2" t="str">
        <f>"18"</f>
        <v>18</v>
      </c>
      <c r="B17" s="6" t="str">
        <f>"斌*斌"</f>
        <v>斌*斌</v>
      </c>
      <c r="C17" s="6" t="str">
        <f>"YT4001615790206"</f>
        <v>YT4001615790206</v>
      </c>
      <c r="D17" s="10">
        <v>15612612222</v>
      </c>
      <c r="E17" s="6" t="str">
        <f>"圆通"</f>
        <v>圆通</v>
      </c>
      <c r="F17" s="6" t="str">
        <f>"刘德华"</f>
        <v>刘德华</v>
      </c>
    </row>
    <row r="18" spans="1:6">
      <c r="A18" s="2" t="str">
        <f>"19"</f>
        <v>19</v>
      </c>
      <c r="B18" s="6" t="str">
        <f>"廖**琳"</f>
        <v>廖**琳</v>
      </c>
      <c r="C18" s="6" t="str">
        <f>"YT4001615785949"</f>
        <v>YT4001615785949</v>
      </c>
      <c r="D18" s="10">
        <v>18692359463</v>
      </c>
      <c r="E18" s="6" t="str">
        <f>"圆通"</f>
        <v>圆通</v>
      </c>
      <c r="F18" s="6" t="str">
        <f>"刘德华"</f>
        <v>刘德华</v>
      </c>
    </row>
    <row r="19" spans="1:6">
      <c r="A19" s="2" t="str">
        <f>"20"</f>
        <v>20</v>
      </c>
      <c r="B19" s="6" t="str">
        <f>"隗*静"</f>
        <v>隗*静</v>
      </c>
      <c r="C19" s="6" t="str">
        <f>"YT4001615800450"</f>
        <v>YT4001615800450</v>
      </c>
      <c r="D19" s="10">
        <v>18514090817</v>
      </c>
      <c r="E19" s="6" t="str">
        <f>"圆通"</f>
        <v>圆通</v>
      </c>
      <c r="F19" s="6" t="str">
        <f>"刘德华"</f>
        <v>刘德华</v>
      </c>
    </row>
    <row r="20" spans="1:6">
      <c r="A20" s="2" t="str">
        <f>"21"</f>
        <v>21</v>
      </c>
      <c r="B20" s="6" t="str">
        <f>"秦*然"</f>
        <v>秦*然</v>
      </c>
      <c r="C20" s="6" t="str">
        <f>"YT4001615774266"</f>
        <v>YT4001615774266</v>
      </c>
      <c r="D20" s="10">
        <v>18238980907</v>
      </c>
      <c r="E20" s="6" t="str">
        <f>"圆通"</f>
        <v>圆通</v>
      </c>
      <c r="F20" s="6" t="str">
        <f>"刘德华"</f>
        <v>刘德华</v>
      </c>
    </row>
    <row r="21" spans="1:6">
      <c r="A21" s="2" t="str">
        <f>"22"</f>
        <v>22</v>
      </c>
      <c r="B21" s="6" t="str">
        <f>"唐**欣"</f>
        <v>唐**欣</v>
      </c>
      <c r="C21" s="6" t="str">
        <f>"YT4001615787247"</f>
        <v>YT4001615787247</v>
      </c>
      <c r="D21" s="11">
        <v>13520508394</v>
      </c>
      <c r="E21" s="6" t="str">
        <f>"圆通"</f>
        <v>圆通</v>
      </c>
      <c r="F21" s="6" t="str">
        <f>"刘德华"</f>
        <v>刘德华</v>
      </c>
    </row>
    <row r="22" spans="1:6">
      <c r="A22" s="2" t="str">
        <f>"23"</f>
        <v>23</v>
      </c>
      <c r="B22" s="6" t="str">
        <f>"徐**佳"</f>
        <v>徐**佳</v>
      </c>
      <c r="C22" s="6" t="str">
        <f>"YT4001615800816"</f>
        <v>YT4001615800816</v>
      </c>
      <c r="D22" s="10">
        <v>18390044884</v>
      </c>
      <c r="E22" s="6" t="str">
        <f>"圆通"</f>
        <v>圆通</v>
      </c>
      <c r="F22" s="6" t="str">
        <f>"刘德华"</f>
        <v>刘德华</v>
      </c>
    </row>
    <row r="23" spans="1:6">
      <c r="A23" s="2" t="str">
        <f>"24"</f>
        <v>24</v>
      </c>
      <c r="B23" s="6" t="str">
        <f>"蒋**月"</f>
        <v>蒋**月</v>
      </c>
      <c r="C23" s="6" t="str">
        <f>"YT4001615787573"</f>
        <v>YT4001615787573</v>
      </c>
      <c r="D23" s="8" t="s">
        <v>12</v>
      </c>
      <c r="E23" s="6" t="str">
        <f>"圆通"</f>
        <v>圆通</v>
      </c>
      <c r="F23" s="6" t="str">
        <f>"刘德华（HH）"</f>
        <v>刘德华（HH）</v>
      </c>
    </row>
    <row r="24" spans="1:6">
      <c r="A24" s="2" t="str">
        <f>"25"</f>
        <v>25</v>
      </c>
      <c r="B24" s="6" t="str">
        <f>"胡**源"</f>
        <v>胡**源</v>
      </c>
      <c r="C24" s="6" t="str">
        <f>"YT4001615815191"</f>
        <v>YT4001615815191</v>
      </c>
      <c r="D24" s="8" t="s">
        <v>13</v>
      </c>
      <c r="E24" s="6" t="str">
        <f>"圆通"</f>
        <v>圆通</v>
      </c>
      <c r="F24" s="6" t="str">
        <f>"刘德华"</f>
        <v>刘德华</v>
      </c>
    </row>
    <row r="25" spans="1:6">
      <c r="A25" s="2" t="str">
        <f>"26"</f>
        <v>26</v>
      </c>
      <c r="B25" s="6" t="str">
        <f>"吴*仪"</f>
        <v>吴*仪</v>
      </c>
      <c r="C25" s="6" t="str">
        <f>"YT4001615783575"</f>
        <v>YT4001615783575</v>
      </c>
      <c r="D25" s="11">
        <v>18873675832</v>
      </c>
      <c r="E25" s="6" t="str">
        <f>"圆通"</f>
        <v>圆通</v>
      </c>
      <c r="F25" s="6" t="str">
        <f>"汉城旗舰店"</f>
        <v>汉城旗舰店</v>
      </c>
    </row>
    <row r="26" spans="1:6">
      <c r="A26" s="2" t="str">
        <f>"27"</f>
        <v>27</v>
      </c>
      <c r="B26" s="6" t="str">
        <f>"乔*虹"</f>
        <v>乔*虹</v>
      </c>
      <c r="C26" s="6" t="str">
        <f>"YT4001615820055"</f>
        <v>YT4001615820055</v>
      </c>
      <c r="D26" s="8" t="s">
        <v>14</v>
      </c>
      <c r="E26" s="6" t="str">
        <f>"圆通"</f>
        <v>圆通</v>
      </c>
      <c r="F26" s="6" t="str">
        <f>"汉城旗舰店"</f>
        <v>汉城旗舰店</v>
      </c>
    </row>
    <row r="27" spans="1:6">
      <c r="A27" s="2" t="str">
        <f>"28"</f>
        <v>28</v>
      </c>
      <c r="B27" s="6" t="str">
        <f>"林**白"</f>
        <v>林**白</v>
      </c>
      <c r="C27" s="6" t="str">
        <f>"YT4001615418028"</f>
        <v>YT4001615418028</v>
      </c>
      <c r="D27" s="8" t="s">
        <v>15</v>
      </c>
      <c r="E27" s="6" t="str">
        <f>"圆通"</f>
        <v>圆通</v>
      </c>
      <c r="F27" s="6" t="str">
        <f>"飙哥"</f>
        <v>飙哥</v>
      </c>
    </row>
    <row r="28" spans="1:6">
      <c r="A28" s="2" t="str">
        <f>"29"</f>
        <v>29</v>
      </c>
      <c r="B28" s="6" t="str">
        <f>"周*芳"</f>
        <v>周*芳</v>
      </c>
      <c r="C28" s="6" t="str">
        <f>"YT4001615403499"</f>
        <v>YT4001615403499</v>
      </c>
      <c r="D28" s="8" t="s">
        <v>16</v>
      </c>
      <c r="E28" s="6" t="str">
        <f>"圆通"</f>
        <v>圆通</v>
      </c>
      <c r="F28" s="6" t="str">
        <f>"飙哥"</f>
        <v>飙哥</v>
      </c>
    </row>
    <row r="29" spans="1:6" ht="24">
      <c r="A29" s="2" t="str">
        <f>"30"</f>
        <v>30</v>
      </c>
      <c r="B29" s="6" t="str">
        <f>"陈*鑫"</f>
        <v>陈*鑫</v>
      </c>
      <c r="C29" s="6" t="str">
        <f>"YT4001615403569"</f>
        <v>YT4001615403569</v>
      </c>
      <c r="D29" s="8" t="s">
        <v>17</v>
      </c>
      <c r="E29" s="6" t="str">
        <f>"圆通"</f>
        <v>圆通</v>
      </c>
      <c r="F29" s="6" t="str">
        <f>"飙哥"</f>
        <v>飙哥</v>
      </c>
    </row>
    <row r="30" spans="1:6" ht="24">
      <c r="A30" s="2" t="str">
        <f>"31"</f>
        <v>31</v>
      </c>
      <c r="B30" s="6" t="str">
        <f>"柳**娇"</f>
        <v>柳**娇</v>
      </c>
      <c r="C30" s="6" t="str">
        <f>"YT4001615383975"</f>
        <v>YT4001615383975</v>
      </c>
      <c r="D30" s="8" t="s">
        <v>18</v>
      </c>
      <c r="E30" s="6" t="str">
        <f>"圆通"</f>
        <v>圆通</v>
      </c>
      <c r="F30" s="6" t="str">
        <f>"飙哥"</f>
        <v>飙哥</v>
      </c>
    </row>
    <row r="31" spans="1:6" ht="24">
      <c r="A31" s="2" t="str">
        <f>"32"</f>
        <v>32</v>
      </c>
      <c r="B31" s="6" t="str">
        <f>"杨*柳"</f>
        <v>杨*柳</v>
      </c>
      <c r="C31" s="6" t="str">
        <f>"YT4001615421793"</f>
        <v>YT4001615421793</v>
      </c>
      <c r="D31" s="8" t="s">
        <v>19</v>
      </c>
      <c r="E31" s="6" t="str">
        <f>"圆通"</f>
        <v>圆通</v>
      </c>
      <c r="F31" s="6" t="str">
        <f>"飙哥"</f>
        <v>飙哥</v>
      </c>
    </row>
    <row r="32" spans="1:6" ht="24">
      <c r="A32" s="2" t="str">
        <f>"33"</f>
        <v>33</v>
      </c>
      <c r="B32" s="6" t="str">
        <f>"冯**亮"</f>
        <v>冯**亮</v>
      </c>
      <c r="C32" s="6" t="str">
        <f>"YT4001615412993"</f>
        <v>YT4001615412993</v>
      </c>
      <c r="D32" s="8" t="s">
        <v>20</v>
      </c>
      <c r="E32" s="6" t="str">
        <f>"圆通"</f>
        <v>圆通</v>
      </c>
      <c r="F32" s="6" t="str">
        <f>"飙哥"</f>
        <v>飙哥</v>
      </c>
    </row>
    <row r="33" spans="1:6" ht="24">
      <c r="A33" s="2" t="str">
        <f>"34"</f>
        <v>34</v>
      </c>
      <c r="B33" s="6" t="str">
        <f>"赵**梅"</f>
        <v>赵**梅</v>
      </c>
      <c r="C33" s="6" t="str">
        <f>"YT4001615435200"</f>
        <v>YT4001615435200</v>
      </c>
      <c r="D33" s="9" t="s">
        <v>21</v>
      </c>
      <c r="E33" s="6" t="str">
        <f>"圆通"</f>
        <v>圆通</v>
      </c>
      <c r="F33" s="6" t="str">
        <f>"向青云"</f>
        <v>向青云</v>
      </c>
    </row>
    <row r="34" spans="1:6">
      <c r="A34" s="2" t="str">
        <f>"35"</f>
        <v>35</v>
      </c>
      <c r="B34" s="6" t="str">
        <f>"崔**蕾"</f>
        <v>崔**蕾</v>
      </c>
      <c r="C34" s="6" t="str">
        <f>"YT4001615431886"</f>
        <v>YT4001615431886</v>
      </c>
      <c r="D34" s="9">
        <v>13803126281</v>
      </c>
      <c r="E34" s="6" t="str">
        <f>"圆通"</f>
        <v>圆通</v>
      </c>
      <c r="F34" s="6" t="str">
        <f>"啊钻"</f>
        <v>啊钻</v>
      </c>
    </row>
    <row r="35" spans="1:6">
      <c r="A35" s="2" t="str">
        <f>"36"</f>
        <v>36</v>
      </c>
      <c r="B35" s="6" t="str">
        <f>"卢*艺"</f>
        <v>卢*艺</v>
      </c>
      <c r="C35" s="6" t="str">
        <f>"YT4001615413322"</f>
        <v>YT4001615413322</v>
      </c>
      <c r="D35" s="10">
        <v>15879087518</v>
      </c>
      <c r="E35" s="6" t="str">
        <f>"圆通"</f>
        <v>圆通</v>
      </c>
      <c r="F35" s="6" t="str">
        <f>"啊钻"</f>
        <v>啊钻</v>
      </c>
    </row>
    <row r="36" spans="1:6">
      <c r="A36" s="2" t="str">
        <f>"37"</f>
        <v>37</v>
      </c>
      <c r="B36" s="6" t="str">
        <f>"陈*静"</f>
        <v>陈*静</v>
      </c>
      <c r="C36" s="6" t="str">
        <f>"YT4001615399997"</f>
        <v>YT4001615399997</v>
      </c>
      <c r="D36" s="10">
        <v>13540462958</v>
      </c>
      <c r="E36" s="6" t="str">
        <f>"圆通"</f>
        <v>圆通</v>
      </c>
      <c r="F36" s="6" t="str">
        <f>"啊钻"</f>
        <v>啊钻</v>
      </c>
    </row>
    <row r="37" spans="1:6">
      <c r="A37" s="2" t="str">
        <f>"38"</f>
        <v>38</v>
      </c>
      <c r="B37" s="6" t="str">
        <f>"曹*静"</f>
        <v>曹*静</v>
      </c>
      <c r="C37" s="6" t="str">
        <f>"YT4001615445264"</f>
        <v>YT4001615445264</v>
      </c>
      <c r="D37" s="10">
        <v>15161289692</v>
      </c>
      <c r="E37" s="6" t="str">
        <f>"圆通"</f>
        <v>圆通</v>
      </c>
      <c r="F37" s="6" t="str">
        <f>"啊钻"</f>
        <v>啊钻</v>
      </c>
    </row>
    <row r="38" spans="1:6">
      <c r="A38" s="2" t="str">
        <f>"39"</f>
        <v>39</v>
      </c>
      <c r="B38" s="6" t="str">
        <f>"骆**浚"</f>
        <v>骆**浚</v>
      </c>
      <c r="C38" s="6" t="str">
        <f>"YT4001615384600"</f>
        <v>YT4001615384600</v>
      </c>
      <c r="D38" s="10">
        <v>13600002753</v>
      </c>
      <c r="E38" s="6" t="str">
        <f>"圆通"</f>
        <v>圆通</v>
      </c>
      <c r="F38" s="6" t="str">
        <f>"啊钻"</f>
        <v>啊钻</v>
      </c>
    </row>
    <row r="39" spans="1:6">
      <c r="A39" s="2" t="str">
        <f>"40"</f>
        <v>40</v>
      </c>
      <c r="B39" s="6" t="str">
        <f>"李**茂"</f>
        <v>李**茂</v>
      </c>
      <c r="C39" s="6" t="str">
        <f>"YT4001615435882"</f>
        <v>YT4001615435882</v>
      </c>
      <c r="D39" s="10">
        <v>18109122770</v>
      </c>
      <c r="E39" s="6" t="str">
        <f>"圆通"</f>
        <v>圆通</v>
      </c>
      <c r="F39" s="6" t="str">
        <f>"啊钻"</f>
        <v>啊钻</v>
      </c>
    </row>
    <row r="40" spans="1:6">
      <c r="A40" s="2" t="str">
        <f>"41"</f>
        <v>41</v>
      </c>
      <c r="B40" s="6" t="str">
        <f>"卡*人"</f>
        <v>卡*人</v>
      </c>
      <c r="C40" s="6" t="str">
        <f>"YT4001615441908"</f>
        <v>YT4001615441908</v>
      </c>
      <c r="D40" s="10">
        <v>15927472883</v>
      </c>
      <c r="E40" s="6" t="str">
        <f>"圆通"</f>
        <v>圆通</v>
      </c>
      <c r="F40" s="6" t="str">
        <f>"啊钻"</f>
        <v>啊钻</v>
      </c>
    </row>
    <row r="41" spans="1:6">
      <c r="A41" s="2" t="str">
        <f>"42"</f>
        <v>42</v>
      </c>
      <c r="B41" s="6" t="str">
        <f>"m****莫"</f>
        <v>m****莫</v>
      </c>
      <c r="C41" s="6" t="str">
        <f>"YT4001615465018"</f>
        <v>YT4001615465018</v>
      </c>
      <c r="D41" s="10">
        <v>13677390207</v>
      </c>
      <c r="E41" s="6" t="str">
        <f>"圆通"</f>
        <v>圆通</v>
      </c>
      <c r="F41" s="6" t="str">
        <f>"啊钻"</f>
        <v>啊钻</v>
      </c>
    </row>
    <row r="42" spans="1:6">
      <c r="A42" s="2" t="str">
        <f>"45"</f>
        <v>45</v>
      </c>
      <c r="B42" s="6" t="str">
        <f>"黄**斌"</f>
        <v>黄**斌</v>
      </c>
      <c r="C42" s="6" t="str">
        <f>"YT4001507636590"</f>
        <v>YT4001507636590</v>
      </c>
      <c r="D42" s="12">
        <v>15218227261</v>
      </c>
      <c r="E42" s="6" t="str">
        <f>"圆通"</f>
        <v>圆通</v>
      </c>
      <c r="F42" s="6" t="str">
        <f>"MVP1"</f>
        <v>MVP1</v>
      </c>
    </row>
    <row r="43" spans="1:6">
      <c r="A43" s="2" t="str">
        <f>"46"</f>
        <v>46</v>
      </c>
      <c r="B43" s="6" t="str">
        <f>"王**锋"</f>
        <v>王**锋</v>
      </c>
      <c r="C43" s="6" t="str">
        <f>"YT4001507619724"</f>
        <v>YT4001507619724</v>
      </c>
      <c r="D43" s="12">
        <v>15960415212</v>
      </c>
      <c r="E43" s="6" t="str">
        <f>"圆通"</f>
        <v>圆通</v>
      </c>
      <c r="F43" s="6" t="str">
        <f>"MVP1"</f>
        <v>MVP1</v>
      </c>
    </row>
    <row r="44" spans="1:6">
      <c r="A44" s="2" t="str">
        <f>"47"</f>
        <v>47</v>
      </c>
      <c r="B44" s="6" t="str">
        <f>"李**芳"</f>
        <v>李**芳</v>
      </c>
      <c r="C44" s="6" t="str">
        <f>"YT4001507619945"</f>
        <v>YT4001507619945</v>
      </c>
      <c r="D44" s="12">
        <v>18911268572</v>
      </c>
      <c r="E44" s="6" t="str">
        <f>"圆通"</f>
        <v>圆通</v>
      </c>
      <c r="F44" s="6" t="str">
        <f>"MVP1"</f>
        <v>MVP1</v>
      </c>
    </row>
    <row r="45" spans="1:6">
      <c r="A45" s="2" t="str">
        <f>"48"</f>
        <v>48</v>
      </c>
      <c r="B45" s="6" t="str">
        <f>"熊**玮"</f>
        <v>熊**玮</v>
      </c>
      <c r="C45" s="6" t="str">
        <f>"YT4001507637192"</f>
        <v>YT4001507637192</v>
      </c>
      <c r="D45" s="12">
        <v>16679000826</v>
      </c>
      <c r="E45" s="6" t="str">
        <f>"圆通"</f>
        <v>圆通</v>
      </c>
      <c r="F45" s="6" t="str">
        <f>"MVP1"</f>
        <v>MVP1</v>
      </c>
    </row>
    <row r="46" spans="1:6">
      <c r="A46" s="2" t="str">
        <f>"49"</f>
        <v>49</v>
      </c>
      <c r="B46" s="6" t="str">
        <f>"半*夏"</f>
        <v>半*夏</v>
      </c>
      <c r="C46" s="6" t="str">
        <f>"YT4001507655622"</f>
        <v>YT4001507655622</v>
      </c>
      <c r="D46" s="12">
        <v>15738395605</v>
      </c>
      <c r="E46" s="6" t="str">
        <f>"圆通"</f>
        <v>圆通</v>
      </c>
      <c r="F46" s="6" t="str">
        <f>"MVP1"</f>
        <v>MVP1</v>
      </c>
    </row>
    <row r="47" spans="1:6">
      <c r="A47" s="2" t="str">
        <f>"50"</f>
        <v>50</v>
      </c>
      <c r="B47" s="6" t="str">
        <f>"张**磊"</f>
        <v>张**磊</v>
      </c>
      <c r="C47" s="6" t="str">
        <f>"YT4001507631874"</f>
        <v>YT4001507631874</v>
      </c>
      <c r="D47" s="13" t="s">
        <v>22</v>
      </c>
      <c r="E47" s="6" t="str">
        <f>"圆通"</f>
        <v>圆通</v>
      </c>
      <c r="F47" s="6" t="str">
        <f>"MVP1"</f>
        <v>MVP1</v>
      </c>
    </row>
    <row r="48" spans="1:6">
      <c r="A48" s="2" t="str">
        <f>"51"</f>
        <v>51</v>
      </c>
      <c r="B48" s="6" t="str">
        <f>"李**浩"</f>
        <v>李**浩</v>
      </c>
      <c r="C48" s="6" t="str">
        <f>"YT4001507658000"</f>
        <v>YT4001507658000</v>
      </c>
      <c r="D48" s="12">
        <v>15981999224</v>
      </c>
      <c r="E48" s="6" t="str">
        <f>"圆通"</f>
        <v>圆通</v>
      </c>
      <c r="F48" s="6" t="str">
        <f>"MVP1"</f>
        <v>MVP1</v>
      </c>
    </row>
    <row r="49" spans="1:6">
      <c r="A49" s="2" t="str">
        <f>"52"</f>
        <v>52</v>
      </c>
      <c r="B49" s="6" t="str">
        <f>"周*明"</f>
        <v>周*明</v>
      </c>
      <c r="C49" s="6" t="str">
        <f>"YT4001507668883"</f>
        <v>YT4001507668883</v>
      </c>
      <c r="D49" s="14" t="s">
        <v>23</v>
      </c>
      <c r="E49" s="6" t="str">
        <f>"圆通"</f>
        <v>圆通</v>
      </c>
      <c r="F49" s="6" t="str">
        <f>"MVP1"</f>
        <v>MVP1</v>
      </c>
    </row>
    <row r="50" spans="1:6">
      <c r="A50" s="2" t="str">
        <f>"53"</f>
        <v>53</v>
      </c>
      <c r="B50" s="6" t="str">
        <f>"卢**旺"</f>
        <v>卢**旺</v>
      </c>
      <c r="C50" s="6" t="str">
        <f>"YT4001507638577"</f>
        <v>YT4001507638577</v>
      </c>
      <c r="D50" s="12">
        <v>17612391144</v>
      </c>
      <c r="E50" s="6" t="str">
        <f>"圆通"</f>
        <v>圆通</v>
      </c>
      <c r="F50" s="6" t="str">
        <f>"MVP1"</f>
        <v>MVP1</v>
      </c>
    </row>
    <row r="51" spans="1:6">
      <c r="A51" s="2" t="str">
        <f>"54"</f>
        <v>54</v>
      </c>
      <c r="B51" s="6" t="str">
        <f>"陆*鹏"</f>
        <v>陆*鹏</v>
      </c>
      <c r="C51" s="6" t="str">
        <f>"YT4001507651827"</f>
        <v>YT4001507651827</v>
      </c>
      <c r="D51" s="12">
        <v>18813086790</v>
      </c>
      <c r="E51" s="6" t="str">
        <f>"圆通"</f>
        <v>圆通</v>
      </c>
      <c r="F51" s="6" t="str">
        <f>"MVP1"</f>
        <v>MVP1</v>
      </c>
    </row>
    <row r="52" spans="1:6">
      <c r="A52" s="2" t="str">
        <f>"55"</f>
        <v>55</v>
      </c>
      <c r="B52" s="6" t="str">
        <f>"李**园"</f>
        <v>李**园</v>
      </c>
      <c r="C52" s="6" t="str">
        <f>"YT4001507632605"</f>
        <v>YT4001507632605</v>
      </c>
      <c r="D52" s="13" t="s">
        <v>24</v>
      </c>
      <c r="E52" s="6" t="str">
        <f>"圆通"</f>
        <v>圆通</v>
      </c>
      <c r="F52" s="6" t="str">
        <f>"MVP1（ZLHH）"</f>
        <v>MVP1（ZLHH）</v>
      </c>
    </row>
    <row r="53" spans="1:6">
      <c r="A53" s="2" t="str">
        <f>"56"</f>
        <v>56</v>
      </c>
      <c r="B53" s="6" t="str">
        <f>"郭*琪"</f>
        <v>郭*琪</v>
      </c>
      <c r="C53" s="6" t="str">
        <f>"YT4001507652156"</f>
        <v>YT4001507652156</v>
      </c>
      <c r="D53" s="15" t="s">
        <v>25</v>
      </c>
      <c r="E53" s="6" t="str">
        <f>"圆通"</f>
        <v>圆通</v>
      </c>
      <c r="F53" s="6" t="str">
        <f>"MVP2"</f>
        <v>MVP2</v>
      </c>
    </row>
    <row r="54" spans="1:6">
      <c r="A54" s="2" t="str">
        <f>"57"</f>
        <v>57</v>
      </c>
      <c r="B54" s="6" t="str">
        <f>"陈**鸿"</f>
        <v>陈**鸿</v>
      </c>
      <c r="C54" s="6" t="str">
        <f>"YT4001507629428"</f>
        <v>YT4001507629428</v>
      </c>
      <c r="D54" s="15" t="s">
        <v>26</v>
      </c>
      <c r="E54" s="6" t="str">
        <f>"圆通"</f>
        <v>圆通</v>
      </c>
      <c r="F54" s="6" t="str">
        <f>"MVP2HBJ"</f>
        <v>MVP2HBJ</v>
      </c>
    </row>
    <row r="55" spans="1:6">
      <c r="A55" s="2" t="str">
        <f>"58"</f>
        <v>58</v>
      </c>
      <c r="B55" s="6" t="str">
        <f>"邝**轩"</f>
        <v>邝**轩</v>
      </c>
      <c r="C55" s="6" t="str">
        <f>"YT4001507649777"</f>
        <v>YT4001507649777</v>
      </c>
      <c r="D55" s="15" t="s">
        <v>27</v>
      </c>
      <c r="E55" s="6" t="str">
        <f>"圆通"</f>
        <v>圆通</v>
      </c>
      <c r="F55" s="6" t="str">
        <f>"MVP2"</f>
        <v>MVP2</v>
      </c>
    </row>
    <row r="56" spans="1:6">
      <c r="A56" s="2" t="str">
        <f>"59"</f>
        <v>59</v>
      </c>
      <c r="B56" s="6" t="str">
        <f>"邱**春"</f>
        <v>邱**春</v>
      </c>
      <c r="C56" s="6" t="str">
        <f>"YT4001507676578"</f>
        <v>YT4001507676578</v>
      </c>
      <c r="D56" s="15" t="s">
        <v>28</v>
      </c>
      <c r="E56" s="6" t="str">
        <f>"圆通"</f>
        <v>圆通</v>
      </c>
      <c r="F56" s="6" t="str">
        <f>"MVP2"</f>
        <v>MVP2</v>
      </c>
    </row>
    <row r="57" spans="1:6">
      <c r="A57" s="2" t="str">
        <f>"60"</f>
        <v>60</v>
      </c>
      <c r="B57" s="6" t="str">
        <f>"林**强"</f>
        <v>林**强</v>
      </c>
      <c r="C57" s="6" t="str">
        <f>"YT4001507690197"</f>
        <v>YT4001507690197</v>
      </c>
      <c r="D57" s="15" t="s">
        <v>29</v>
      </c>
      <c r="E57" s="6" t="str">
        <f>"圆通"</f>
        <v>圆通</v>
      </c>
      <c r="F57" s="6" t="str">
        <f>"MVP2HBJ"</f>
        <v>MVP2HBJ</v>
      </c>
    </row>
    <row r="58" spans="1:6">
      <c r="A58" s="2" t="str">
        <f>"61"</f>
        <v>61</v>
      </c>
      <c r="B58" s="6" t="str">
        <f>"周**杰"</f>
        <v>周**杰</v>
      </c>
      <c r="C58" s="6" t="str">
        <f>"YT4001507695141"</f>
        <v>YT4001507695141</v>
      </c>
      <c r="D58" s="15" t="s">
        <v>30</v>
      </c>
      <c r="E58" s="6" t="str">
        <f>"圆通"</f>
        <v>圆通</v>
      </c>
      <c r="F58" s="6" t="str">
        <f>"MVP2"</f>
        <v>MVP2</v>
      </c>
    </row>
    <row r="59" spans="1:6">
      <c r="A59" s="2" t="str">
        <f>"62"</f>
        <v>62</v>
      </c>
      <c r="B59" s="6" t="str">
        <f>"闫*伟"</f>
        <v>闫*伟</v>
      </c>
      <c r="C59" s="6" t="str">
        <f>"YT4001507685977"</f>
        <v>YT4001507685977</v>
      </c>
      <c r="D59" s="15" t="s">
        <v>31</v>
      </c>
      <c r="E59" s="6" t="str">
        <f>"圆通"</f>
        <v>圆通</v>
      </c>
      <c r="F59" s="6" t="str">
        <f>"MVP2"</f>
        <v>MVP2</v>
      </c>
    </row>
    <row r="60" spans="1:6">
      <c r="A60" s="2" t="str">
        <f>"63"</f>
        <v>63</v>
      </c>
      <c r="B60" s="6" t="str">
        <f>"杨**辰"</f>
        <v>杨**辰</v>
      </c>
      <c r="C60" s="6" t="str">
        <f>"YT4001507686080"</f>
        <v>YT4001507686080</v>
      </c>
      <c r="D60" s="15" t="s">
        <v>32</v>
      </c>
      <c r="E60" s="6" t="str">
        <f>"圆通"</f>
        <v>圆通</v>
      </c>
      <c r="F60" s="6" t="str">
        <f>"MVP2"</f>
        <v>MVP2</v>
      </c>
    </row>
    <row r="61" spans="1:6">
      <c r="A61" s="2" t="str">
        <f>"64"</f>
        <v>64</v>
      </c>
      <c r="B61" s="6" t="str">
        <f>"万**桢"</f>
        <v>万**桢</v>
      </c>
      <c r="C61" s="6" t="str">
        <f>"YT4001507633755"</f>
        <v>YT4001507633755</v>
      </c>
      <c r="D61" s="15" t="s">
        <v>33</v>
      </c>
      <c r="E61" s="6" t="str">
        <f>"圆通"</f>
        <v>圆通</v>
      </c>
      <c r="F61" s="6" t="str">
        <f>"瘦瘦"</f>
        <v>瘦瘦</v>
      </c>
    </row>
    <row r="62" spans="1:6">
      <c r="A62" s="2" t="str">
        <f>"65"</f>
        <v>65</v>
      </c>
      <c r="B62" s="6" t="str">
        <f>"叶*茂"</f>
        <v>叶*茂</v>
      </c>
      <c r="C62" s="6" t="str">
        <f>"YT4001507710281"</f>
        <v>YT4001507710281</v>
      </c>
      <c r="D62" s="15" t="s">
        <v>34</v>
      </c>
      <c r="E62" s="6" t="str">
        <f>"圆通"</f>
        <v>圆通</v>
      </c>
      <c r="F62" s="6" t="str">
        <f>"瘦瘦"</f>
        <v>瘦瘦</v>
      </c>
    </row>
    <row r="63" spans="1:6">
      <c r="A63" s="2" t="str">
        <f>"66"</f>
        <v>66</v>
      </c>
      <c r="B63" s="6" t="str">
        <f>"豆*豆"</f>
        <v>豆*豆</v>
      </c>
      <c r="C63" s="6" t="str">
        <f>"YT4001507682539"</f>
        <v>YT4001507682539</v>
      </c>
      <c r="D63" s="16">
        <v>18420060686</v>
      </c>
      <c r="E63" s="6" t="str">
        <f>"圆通"</f>
        <v>圆通</v>
      </c>
      <c r="F63" s="6" t="str">
        <f>"MVP工厂"</f>
        <v>MVP工厂</v>
      </c>
    </row>
    <row r="64" spans="1:6">
      <c r="A64" s="2" t="str">
        <f>"67"</f>
        <v>67</v>
      </c>
      <c r="B64" s="6" t="str">
        <f>"梦*晓"</f>
        <v>梦*晓</v>
      </c>
      <c r="C64" s="6" t="str">
        <f>"YT4001507715369"</f>
        <v>YT4001507715369</v>
      </c>
      <c r="D64" s="16">
        <v>18632104173</v>
      </c>
      <c r="E64" s="6" t="str">
        <f>"圆通"</f>
        <v>圆通</v>
      </c>
      <c r="F64" s="6" t="str">
        <f>"MVP工厂·HH"</f>
        <v>MVP工厂·HH</v>
      </c>
    </row>
    <row r="65" spans="1:6">
      <c r="A65" s="2" t="str">
        <f>"68"</f>
        <v>68</v>
      </c>
      <c r="B65" s="6" t="str">
        <f>"阿*特"</f>
        <v>阿*特</v>
      </c>
      <c r="C65" s="6" t="str">
        <f>"YT4001507686700"</f>
        <v>YT4001507686700</v>
      </c>
      <c r="D65" s="16">
        <v>18993197290</v>
      </c>
      <c r="E65" s="6" t="str">
        <f>"圆通"</f>
        <v>圆通</v>
      </c>
      <c r="F65" s="6" t="str">
        <f>"MVP工厂"</f>
        <v>MVP工厂</v>
      </c>
    </row>
    <row r="66" spans="1:6">
      <c r="A66" s="2" t="str">
        <f>"69"</f>
        <v>69</v>
      </c>
      <c r="B66" s="6" t="str">
        <f>"高**靓"</f>
        <v>高**靓</v>
      </c>
      <c r="C66" s="6" t="str">
        <f>"YT4001507716188"</f>
        <v>YT4001507716188</v>
      </c>
      <c r="D66" s="16">
        <v>15268444121</v>
      </c>
      <c r="E66" s="6" t="str">
        <f>"圆通"</f>
        <v>圆通</v>
      </c>
      <c r="F66" s="6" t="str">
        <f>"MVP工厂"</f>
        <v>MVP工厂</v>
      </c>
    </row>
    <row r="67" spans="1:6">
      <c r="A67" s="2" t="str">
        <f>"70"</f>
        <v>70</v>
      </c>
      <c r="B67" s="6" t="str">
        <f>"林*欣"</f>
        <v>林*欣</v>
      </c>
      <c r="C67" s="6" t="str">
        <f>"YT4001507696572"</f>
        <v>YT4001507696572</v>
      </c>
      <c r="D67" s="16">
        <v>13066883626</v>
      </c>
      <c r="E67" s="6" t="str">
        <f>"圆通"</f>
        <v>圆通</v>
      </c>
      <c r="F67" s="6" t="str">
        <f>"MVP工厂"</f>
        <v>MVP工厂</v>
      </c>
    </row>
    <row r="68" spans="1:6">
      <c r="A68" s="2" t="str">
        <f>"71"</f>
        <v>71</v>
      </c>
      <c r="B68" s="6" t="str">
        <f>"林**三"</f>
        <v>林**三</v>
      </c>
      <c r="C68" s="6" t="str">
        <f>"YT4001507701277"</f>
        <v>YT4001507701277</v>
      </c>
      <c r="D68" s="16">
        <v>17828080172</v>
      </c>
      <c r="E68" s="6" t="str">
        <f>"圆通"</f>
        <v>圆通</v>
      </c>
      <c r="F68" s="6" t="str">
        <f>"MVP工厂"</f>
        <v>MVP工厂</v>
      </c>
    </row>
    <row r="69" spans="1:6">
      <c r="A69" s="2" t="str">
        <f>"72"</f>
        <v>72</v>
      </c>
      <c r="B69" s="6" t="str">
        <f>"朱*正"</f>
        <v>朱*正</v>
      </c>
      <c r="C69" s="6" t="str">
        <f>"YT4001507654177"</f>
        <v>YT4001507654177</v>
      </c>
      <c r="D69" s="16">
        <v>18943126761</v>
      </c>
      <c r="E69" s="6" t="str">
        <f>"圆通"</f>
        <v>圆通</v>
      </c>
      <c r="F69" s="6" t="str">
        <f>"MVP工厂"</f>
        <v>MVP工厂</v>
      </c>
    </row>
    <row r="70" spans="1:6">
      <c r="A70" s="2" t="str">
        <f>"73"</f>
        <v>73</v>
      </c>
      <c r="B70" s="6" t="str">
        <f>"齐**雪"</f>
        <v>齐**雪</v>
      </c>
      <c r="C70" s="6" t="str">
        <f>"YT4001507693055"</f>
        <v>YT4001507693055</v>
      </c>
      <c r="D70" s="16">
        <v>17631436916</v>
      </c>
      <c r="E70" s="6" t="str">
        <f>"圆通"</f>
        <v>圆通</v>
      </c>
      <c r="F70" s="6" t="str">
        <f>"MVP工厂"</f>
        <v>MVP工厂</v>
      </c>
    </row>
    <row r="71" spans="1:6">
      <c r="A71" s="2" t="str">
        <f>"74"</f>
        <v>74</v>
      </c>
      <c r="B71" s="6" t="str">
        <f>"胡**婷"</f>
        <v>胡**婷</v>
      </c>
      <c r="C71" s="6" t="str">
        <f>"YT4001507697216"</f>
        <v>YT4001507697216</v>
      </c>
      <c r="D71" s="16">
        <v>17625678523</v>
      </c>
      <c r="E71" s="6" t="str">
        <f>"圆通"</f>
        <v>圆通</v>
      </c>
      <c r="F71" s="6" t="str">
        <f>"MVP工厂"</f>
        <v>MVP工厂</v>
      </c>
    </row>
    <row r="72" spans="1:6">
      <c r="A72" s="2" t="str">
        <f>"75"</f>
        <v>75</v>
      </c>
      <c r="B72" s="6" t="str">
        <f>"李*阳"</f>
        <v>李*阳</v>
      </c>
      <c r="C72" s="6" t="str">
        <f>"YT4001507654468"</f>
        <v>YT4001507654468</v>
      </c>
      <c r="D72" s="16">
        <v>15965566452</v>
      </c>
      <c r="E72" s="6" t="str">
        <f>"圆通"</f>
        <v>圆通</v>
      </c>
      <c r="F72" s="6" t="str">
        <f>"MVP工厂"</f>
        <v>MVP工厂</v>
      </c>
    </row>
    <row r="73" spans="1:6">
      <c r="A73" s="2" t="str">
        <f>"76"</f>
        <v>76</v>
      </c>
      <c r="B73" s="6" t="str">
        <f>"仲**圆"</f>
        <v>仲**圆</v>
      </c>
      <c r="C73" s="6" t="str">
        <f>"YT4001507720295"</f>
        <v>YT4001507720295</v>
      </c>
      <c r="D73" s="16">
        <v>18584306605</v>
      </c>
      <c r="E73" s="6" t="str">
        <f>"圆通"</f>
        <v>圆通</v>
      </c>
      <c r="F73" s="6" t="str">
        <f>"MVP工厂"</f>
        <v>MVP工厂</v>
      </c>
    </row>
    <row r="74" spans="1:6">
      <c r="A74" s="2" t="str">
        <f>"77"</f>
        <v>77</v>
      </c>
      <c r="B74" s="6" t="str">
        <f>"梁**义"</f>
        <v>梁**义</v>
      </c>
      <c r="C74" s="6" t="str">
        <f>"YT4001487702155"</f>
        <v>YT4001487702155</v>
      </c>
      <c r="D74" s="17">
        <v>15920380014</v>
      </c>
      <c r="E74" s="6" t="str">
        <f>"圆通"</f>
        <v>圆通</v>
      </c>
      <c r="F74" s="6" t="str">
        <f>"老蔡一"</f>
        <v>老蔡一</v>
      </c>
    </row>
    <row r="75" spans="1:6">
      <c r="A75" s="2" t="str">
        <f>"78"</f>
        <v>78</v>
      </c>
      <c r="B75" s="6" t="str">
        <f>"刘*齐"</f>
        <v>刘*齐</v>
      </c>
      <c r="C75" s="6" t="str">
        <f>"YT4001487720001"</f>
        <v>YT4001487720001</v>
      </c>
      <c r="D75" s="8">
        <v>13920071330</v>
      </c>
      <c r="E75" s="6" t="str">
        <f>"圆通"</f>
        <v>圆通</v>
      </c>
      <c r="F75" s="6" t="str">
        <f>"老蔡一HH"</f>
        <v>老蔡一HH</v>
      </c>
    </row>
    <row r="76" spans="1:6">
      <c r="A76" s="2" t="str">
        <f>"79"</f>
        <v>79</v>
      </c>
      <c r="B76" s="6" t="str">
        <f>"叶*叶"</f>
        <v>叶*叶</v>
      </c>
      <c r="C76" s="6" t="str">
        <f>"YT4001487703122"</f>
        <v>YT4001487703122</v>
      </c>
      <c r="D76" s="8">
        <v>15272425461</v>
      </c>
      <c r="E76" s="6" t="str">
        <f>"圆通"</f>
        <v>圆通</v>
      </c>
      <c r="F76" s="6" t="str">
        <f>"老蔡一HM"</f>
        <v>老蔡一HM</v>
      </c>
    </row>
    <row r="77" spans="1:6">
      <c r="A77" s="2" t="str">
        <f>"80"</f>
        <v>80</v>
      </c>
      <c r="B77" s="6" t="str">
        <f>"南*莹"</f>
        <v>南*莹</v>
      </c>
      <c r="C77" s="6" t="str">
        <f>"YT4001487721422"</f>
        <v>YT4001487721422</v>
      </c>
      <c r="D77" s="9">
        <v>13476053978</v>
      </c>
      <c r="E77" s="6" t="str">
        <f>"圆通"</f>
        <v>圆通</v>
      </c>
      <c r="F77" s="6" t="str">
        <f>"老蔡一"</f>
        <v>老蔡一</v>
      </c>
    </row>
    <row r="78" spans="1:6">
      <c r="A78" s="2" t="str">
        <f>"81"</f>
        <v>81</v>
      </c>
      <c r="B78" s="6" t="str">
        <f>"曹**丽"</f>
        <v>曹**丽</v>
      </c>
      <c r="C78" s="6" t="str">
        <f>"YT4001487709937"</f>
        <v>YT4001487709937</v>
      </c>
      <c r="D78" s="9">
        <v>13269817112</v>
      </c>
      <c r="E78" s="6" t="str">
        <f>"圆通"</f>
        <v>圆通</v>
      </c>
      <c r="F78" s="6" t="str">
        <f>"老蔡一"</f>
        <v>老蔡一</v>
      </c>
    </row>
    <row r="79" spans="1:6">
      <c r="A79" s="2" t="str">
        <f>"82"</f>
        <v>82</v>
      </c>
      <c r="B79" s="6" t="str">
        <f>"吕**全"</f>
        <v>吕**全</v>
      </c>
      <c r="C79" s="6" t="str">
        <f>"YT4001487730069"</f>
        <v>YT4001487730069</v>
      </c>
      <c r="D79" s="10">
        <v>18252031797</v>
      </c>
      <c r="E79" s="6" t="str">
        <f>"圆通"</f>
        <v>圆通</v>
      </c>
      <c r="F79" s="6" t="str">
        <f>"老蔡一"</f>
        <v>老蔡一</v>
      </c>
    </row>
    <row r="80" spans="1:6">
      <c r="A80" s="2" t="str">
        <f>"83"</f>
        <v>83</v>
      </c>
      <c r="B80" s="6" t="str">
        <f>"李*纳"</f>
        <v>李*纳</v>
      </c>
      <c r="C80" s="6" t="str">
        <f>"YT4001487669829"</f>
        <v>YT4001487669829</v>
      </c>
      <c r="D80" s="10">
        <v>13335102832</v>
      </c>
      <c r="E80" s="6" t="str">
        <f>"圆通"</f>
        <v>圆通</v>
      </c>
      <c r="F80" s="6" t="str">
        <f>"老蔡一"</f>
        <v>老蔡一</v>
      </c>
    </row>
    <row r="81" spans="1:6">
      <c r="A81" s="2" t="str">
        <f>"84"</f>
        <v>84</v>
      </c>
      <c r="B81" s="6" t="str">
        <f>"孟***哲"</f>
        <v>孟***哲</v>
      </c>
      <c r="C81" s="6" t="str">
        <f>"YT4001487689019"</f>
        <v>YT4001487689019</v>
      </c>
      <c r="D81" s="10">
        <v>15810162939</v>
      </c>
      <c r="E81" s="6" t="str">
        <f>"圆通"</f>
        <v>圆通</v>
      </c>
      <c r="F81" s="6" t="str">
        <f>"老蔡一"</f>
        <v>老蔡一</v>
      </c>
    </row>
    <row r="82" spans="1:6">
      <c r="A82" s="2" t="str">
        <f>"85"</f>
        <v>85</v>
      </c>
      <c r="B82" s="6" t="str">
        <f>"张**琪"</f>
        <v>张**琪</v>
      </c>
      <c r="C82" s="6" t="str">
        <f>"YT4001487740148"</f>
        <v>YT4001487740148</v>
      </c>
      <c r="D82" s="10">
        <v>13329480618</v>
      </c>
      <c r="E82" s="6" t="str">
        <f>"圆通"</f>
        <v>圆通</v>
      </c>
      <c r="F82" s="6" t="str">
        <f>"老蔡一"</f>
        <v>老蔡一</v>
      </c>
    </row>
    <row r="83" spans="1:6">
      <c r="A83" s="2" t="str">
        <f>"86"</f>
        <v>86</v>
      </c>
      <c r="B83" s="6" t="str">
        <f>"陈**生"</f>
        <v>陈**生</v>
      </c>
      <c r="C83" s="6" t="str">
        <f>"YT4001487736055"</f>
        <v>YT4001487736055</v>
      </c>
      <c r="D83" s="10">
        <v>18018768260</v>
      </c>
      <c r="E83" s="6" t="str">
        <f>"圆通"</f>
        <v>圆通</v>
      </c>
      <c r="F83" s="6" t="str">
        <f>"老蔡一"</f>
        <v>老蔡一</v>
      </c>
    </row>
    <row r="84" spans="1:6">
      <c r="A84" s="2" t="str">
        <f>"87"</f>
        <v>87</v>
      </c>
      <c r="B84" s="6" t="str">
        <f>"王**琳"</f>
        <v>王**琳</v>
      </c>
      <c r="C84" s="6" t="str">
        <f>"YT4001487689553"</f>
        <v>YT4001487689553</v>
      </c>
      <c r="D84" s="10">
        <v>1819622102</v>
      </c>
      <c r="E84" s="6" t="str">
        <f>"圆通"</f>
        <v>圆通</v>
      </c>
      <c r="F84" s="6" t="str">
        <f>"老蔡一"</f>
        <v>老蔡一</v>
      </c>
    </row>
    <row r="85" spans="1:6">
      <c r="A85" s="2" t="str">
        <f>"88"</f>
        <v>88</v>
      </c>
      <c r="B85" s="6" t="str">
        <f>"小*苏"</f>
        <v>小*苏</v>
      </c>
      <c r="C85" s="6" t="str">
        <f>"YT4001487726845"</f>
        <v>YT4001487726845</v>
      </c>
      <c r="D85" s="10">
        <v>13004889313</v>
      </c>
      <c r="E85" s="6" t="str">
        <f>"圆通"</f>
        <v>圆通</v>
      </c>
      <c r="F85" s="6" t="str">
        <f>"老蔡一"</f>
        <v>老蔡一</v>
      </c>
    </row>
    <row r="86" spans="1:6">
      <c r="A86" s="2" t="str">
        <f>"89"</f>
        <v>89</v>
      </c>
      <c r="B86" s="6" t="str">
        <f>"陈*陈"</f>
        <v>陈*陈</v>
      </c>
      <c r="C86" s="6" t="str">
        <f>"YT4001487723866"</f>
        <v>YT4001487723866</v>
      </c>
      <c r="D86" s="10">
        <v>18857668550</v>
      </c>
      <c r="E86" s="6" t="str">
        <f>"圆通"</f>
        <v>圆通</v>
      </c>
      <c r="F86" s="6" t="str">
        <f>"老蔡一"</f>
        <v>老蔡一</v>
      </c>
    </row>
    <row r="87" spans="1:6">
      <c r="A87" s="2" t="str">
        <f>"90"</f>
        <v>90</v>
      </c>
      <c r="B87" s="6" t="str">
        <f>"刘*琛"</f>
        <v>刘*琛</v>
      </c>
      <c r="C87" s="6" t="str">
        <f>"YT4001487751465"</f>
        <v>YT4001487751465</v>
      </c>
      <c r="D87" s="10">
        <v>13311151228</v>
      </c>
      <c r="E87" s="6" t="str">
        <f>"圆通"</f>
        <v>圆通</v>
      </c>
      <c r="F87" s="6" t="str">
        <f>"老蔡一"</f>
        <v>老蔡一</v>
      </c>
    </row>
    <row r="88" spans="1:6">
      <c r="A88" s="2" t="str">
        <f>"91"</f>
        <v>91</v>
      </c>
      <c r="B88" s="6" t="str">
        <f>"张**霞"</f>
        <v>张**霞</v>
      </c>
      <c r="C88" s="6" t="str">
        <f>"YT4001487724218"</f>
        <v>YT4001487724218</v>
      </c>
      <c r="D88" s="18">
        <v>13941365615</v>
      </c>
      <c r="E88" s="6" t="str">
        <f>"圆通"</f>
        <v>圆通</v>
      </c>
      <c r="F88" s="6" t="str">
        <f>"老蔡二"</f>
        <v>老蔡二</v>
      </c>
    </row>
    <row r="89" spans="1:6">
      <c r="A89" s="2" t="str">
        <f>"92"</f>
        <v>92</v>
      </c>
      <c r="B89" s="6" t="str">
        <f>"沈*佳"</f>
        <v>沈*佳</v>
      </c>
      <c r="C89" s="6" t="str">
        <f>"YT4001487751865"</f>
        <v>YT4001487751865</v>
      </c>
      <c r="D89" s="8">
        <v>18115380862</v>
      </c>
      <c r="E89" s="6" t="str">
        <f>"圆通"</f>
        <v>圆通</v>
      </c>
      <c r="F89" s="6" t="str">
        <f>"老蔡二"</f>
        <v>老蔡二</v>
      </c>
    </row>
    <row r="90" spans="1:6">
      <c r="A90" s="2" t="str">
        <f>"93"</f>
        <v>93</v>
      </c>
      <c r="B90" s="6" t="str">
        <f>"丛**卉"</f>
        <v>丛**卉</v>
      </c>
      <c r="C90" s="6" t="str">
        <f>"YT4001487716950"</f>
        <v>YT4001487716950</v>
      </c>
      <c r="D90" s="9">
        <v>18814724164</v>
      </c>
      <c r="E90" s="6" t="str">
        <f>"圆通"</f>
        <v>圆通</v>
      </c>
      <c r="F90" s="6" t="str">
        <f>"老蔡二"</f>
        <v>老蔡二</v>
      </c>
    </row>
    <row r="91" spans="1:6">
      <c r="A91" s="2" t="str">
        <f>"94"</f>
        <v>94</v>
      </c>
      <c r="B91" s="6" t="str">
        <f>"杨*芳"</f>
        <v>杨*芳</v>
      </c>
      <c r="C91" s="6" t="str">
        <f>"YT4001487765084"</f>
        <v>YT4001487765084</v>
      </c>
      <c r="D91" s="9">
        <v>18913925337</v>
      </c>
      <c r="E91" s="6" t="str">
        <f>"圆通"</f>
        <v>圆通</v>
      </c>
      <c r="F91" s="6" t="str">
        <f>"老蔡二"</f>
        <v>老蔡二</v>
      </c>
    </row>
    <row r="92" spans="1:6">
      <c r="A92" s="2" t="str">
        <f>"95"</f>
        <v>95</v>
      </c>
      <c r="B92" s="6" t="str">
        <f>"程**涵"</f>
        <v>程**涵</v>
      </c>
      <c r="C92" s="6" t="str">
        <f>"YT4001487755300"</f>
        <v>YT4001487755300</v>
      </c>
      <c r="D92" s="10">
        <v>13894735899</v>
      </c>
      <c r="E92" s="6" t="str">
        <f>"圆通"</f>
        <v>圆通</v>
      </c>
      <c r="F92" s="6" t="str">
        <f>"老蔡二HM"</f>
        <v>老蔡二HM</v>
      </c>
    </row>
    <row r="93" spans="1:6">
      <c r="A93" s="2" t="str">
        <f>"96"</f>
        <v>96</v>
      </c>
      <c r="B93" s="6" t="str">
        <f>"周**珠"</f>
        <v>周**珠</v>
      </c>
      <c r="C93" s="6" t="str">
        <f>"YT4001487760216"</f>
        <v>YT4001487760216</v>
      </c>
      <c r="D93" s="19">
        <v>13486563463</v>
      </c>
      <c r="E93" s="6" t="str">
        <f>"圆通"</f>
        <v>圆通</v>
      </c>
      <c r="F93" s="6" t="str">
        <f>"老蔡三"</f>
        <v>老蔡三</v>
      </c>
    </row>
    <row r="94" spans="1:6">
      <c r="A94" s="2" t="str">
        <f>"97"</f>
        <v>97</v>
      </c>
      <c r="B94" s="6" t="str">
        <f>"张**莉"</f>
        <v>张**莉</v>
      </c>
      <c r="C94" s="6" t="str">
        <f>"YT4001487775496"</f>
        <v>YT4001487775496</v>
      </c>
      <c r="D94" s="8">
        <v>13670665181</v>
      </c>
      <c r="E94" s="6" t="str">
        <f>"圆通"</f>
        <v>圆通</v>
      </c>
      <c r="F94" s="6" t="str">
        <f>"老蔡三"</f>
        <v>老蔡三</v>
      </c>
    </row>
    <row r="95" spans="1:6" ht="15" thickBot="1">
      <c r="A95" s="3" t="str">
        <f>"98"</f>
        <v>98</v>
      </c>
      <c r="B95" s="7" t="str">
        <f>"段**英"</f>
        <v>段**英</v>
      </c>
      <c r="C95" s="7" t="str">
        <f>"YT4001487728827"</f>
        <v>YT4001487728827</v>
      </c>
      <c r="D95" s="8">
        <v>18999555775</v>
      </c>
      <c r="E95" s="7" t="str">
        <f>"圆通"</f>
        <v>圆通</v>
      </c>
      <c r="F95" s="7" t="str">
        <f>"老蔡三"</f>
        <v>老蔡三</v>
      </c>
    </row>
  </sheetData>
  <phoneticPr fontId="1" type="noConversion"/>
  <dataValidations count="1">
    <dataValidation type="textLength" operator="equal" allowBlank="1" showErrorMessage="1" error="手机号码11位噢" sqref="D63:D73">
      <formula1>11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2019-07-27T03:32:06Z</dcterms:modified>
</cp:coreProperties>
</file>