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1" i="1" l="1"/>
  <c r="L62" i="1"/>
  <c r="L63" i="1"/>
  <c r="L64" i="1"/>
  <c r="L65" i="1"/>
  <c r="L60" i="1"/>
  <c r="N63" i="1"/>
  <c r="N62" i="1"/>
  <c r="J60" i="1"/>
  <c r="M60" i="1" s="1"/>
  <c r="J61" i="1"/>
  <c r="M61" i="1" s="1"/>
  <c r="J62" i="1"/>
  <c r="M62" i="1" s="1"/>
  <c r="J63" i="1"/>
  <c r="M63" i="1" s="1"/>
  <c r="J64" i="1"/>
  <c r="M64" i="1" s="1"/>
  <c r="J65" i="1"/>
  <c r="M65" i="1" s="1"/>
  <c r="K60" i="1"/>
  <c r="K61" i="1"/>
  <c r="K62" i="1"/>
  <c r="K63" i="1"/>
  <c r="K64" i="1"/>
  <c r="K65" i="1"/>
  <c r="B68" i="1"/>
  <c r="B69" i="1"/>
  <c r="B70" i="1"/>
  <c r="B71" i="1"/>
  <c r="B72" i="1"/>
  <c r="B67" i="1"/>
  <c r="B61" i="1"/>
  <c r="B62" i="1"/>
  <c r="B63" i="1"/>
  <c r="B64" i="1"/>
  <c r="B65" i="1"/>
  <c r="B60" i="1"/>
  <c r="I36" i="1" l="1"/>
  <c r="J36" i="1" s="1"/>
  <c r="M33" i="1"/>
  <c r="M34" i="1"/>
  <c r="L33" i="1"/>
  <c r="L34" i="1"/>
  <c r="J33" i="1"/>
  <c r="J34" i="1"/>
  <c r="I33" i="1"/>
  <c r="I34" i="1"/>
  <c r="I35" i="1"/>
  <c r="L35" i="1" s="1"/>
  <c r="M35" i="1" s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6" i="1"/>
  <c r="I6" i="1"/>
  <c r="L6" i="1" s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E11" i="1"/>
  <c r="G31" i="1"/>
  <c r="C17" i="1"/>
  <c r="J35" i="1" l="1"/>
  <c r="I37" i="1"/>
  <c r="J37" i="1" s="1"/>
  <c r="L36" i="1"/>
  <c r="M36" i="1" s="1"/>
  <c r="J6" i="1"/>
  <c r="D32" i="1"/>
  <c r="E32" i="1"/>
  <c r="F32" i="1"/>
  <c r="G32" i="1"/>
  <c r="C32" i="1"/>
  <c r="C27" i="1"/>
  <c r="D31" i="1"/>
  <c r="E31" i="1"/>
  <c r="F31" i="1"/>
  <c r="C31" i="1"/>
  <c r="C26" i="1"/>
  <c r="D27" i="1"/>
  <c r="E27" i="1"/>
  <c r="F27" i="1"/>
  <c r="G27" i="1"/>
  <c r="C22" i="1"/>
  <c r="D26" i="1"/>
  <c r="E26" i="1"/>
  <c r="F26" i="1"/>
  <c r="G26" i="1"/>
  <c r="C21" i="1"/>
  <c r="F11" i="1"/>
  <c r="L37" i="1" l="1"/>
  <c r="M37" i="1" s="1"/>
  <c r="D22" i="1"/>
  <c r="E22" i="1"/>
  <c r="F22" i="1"/>
  <c r="G22" i="1"/>
  <c r="D21" i="1"/>
  <c r="E21" i="1"/>
  <c r="F21" i="1"/>
  <c r="G21" i="1"/>
  <c r="C16" i="1"/>
  <c r="D17" i="1"/>
  <c r="E17" i="1"/>
  <c r="F17" i="1"/>
  <c r="G17" i="1"/>
  <c r="C12" i="1"/>
  <c r="D16" i="1"/>
  <c r="E16" i="1"/>
  <c r="F16" i="1"/>
  <c r="G16" i="1"/>
  <c r="C11" i="1"/>
  <c r="D12" i="1"/>
  <c r="E12" i="1"/>
  <c r="F12" i="1"/>
  <c r="G12" i="1"/>
  <c r="C7" i="1"/>
  <c r="D11" i="1"/>
  <c r="G11" i="1"/>
  <c r="C6" i="1"/>
  <c r="D7" i="1"/>
  <c r="E7" i="1"/>
  <c r="F7" i="1"/>
  <c r="G7" i="1"/>
  <c r="D6" i="1"/>
  <c r="E6" i="1"/>
  <c r="F6" i="1"/>
  <c r="G6" i="1"/>
</calcChain>
</file>

<file path=xl/sharedStrings.xml><?xml version="1.0" encoding="utf-8"?>
<sst xmlns="http://schemas.openxmlformats.org/spreadsheetml/2006/main" count="32" uniqueCount="12">
  <si>
    <t>,В</t>
  </si>
  <si>
    <r>
      <t>R</t>
    </r>
    <r>
      <rPr>
        <vertAlign val="subscript"/>
        <sz val="12"/>
        <rFont val="Calibri"/>
        <family val="2"/>
        <charset val="204"/>
        <scheme val="minor"/>
      </rPr>
      <t>н</t>
    </r>
    <r>
      <rPr>
        <sz val="12"/>
        <rFont val="Calibri"/>
        <family val="2"/>
        <charset val="204"/>
        <scheme val="minor"/>
      </rPr>
      <t>,Ом</t>
    </r>
  </si>
  <si>
    <r>
      <t>t</t>
    </r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</rPr>
      <t>, C</t>
    </r>
  </si>
  <si>
    <t>35, 6</t>
  </si>
  <si>
    <t>T</t>
  </si>
  <si>
    <t>R</t>
  </si>
  <si>
    <t>dQ/dT</t>
  </si>
  <si>
    <t>dR/dT</t>
  </si>
  <si>
    <t>dR/dQ</t>
  </si>
  <si>
    <t>k</t>
  </si>
  <si>
    <t>Q,Дж</t>
  </si>
  <si>
    <t>Q, Дж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</si>
</sst>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2"/>
      <name val="Calibri"/>
      <family val="2"/>
      <charset val="204"/>
      <scheme val="minor"/>
    </font>
    <font>
      <vertAlign val="subscript"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5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R(Q) t = 25,5°C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065155558484057"/>
                  <c:y val="3.21150002232317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Лист1!$C$6:$G$6</c:f>
              <c:numCache>
                <c:formatCode>General</c:formatCode>
                <c:ptCount val="5"/>
                <c:pt idx="0">
                  <c:v>3.0249999999999999E-2</c:v>
                </c:pt>
                <c:pt idx="1">
                  <c:v>6.855E-2</c:v>
                </c:pt>
                <c:pt idx="2">
                  <c:v>0.12279999999999999</c:v>
                </c:pt>
                <c:pt idx="3">
                  <c:v>0.19375000000000001</c:v>
                </c:pt>
                <c:pt idx="4">
                  <c:v>0.28289999999999998</c:v>
                </c:pt>
              </c:numCache>
            </c:numRef>
          </c:xVal>
          <c:yVal>
            <c:numRef>
              <c:f>Лист1!$C$7:$G$7</c:f>
              <c:numCache>
                <c:formatCode>General</c:formatCode>
                <c:ptCount val="5"/>
                <c:pt idx="0">
                  <c:v>12.1</c:v>
                </c:pt>
                <c:pt idx="1">
                  <c:v>12.186666666666667</c:v>
                </c:pt>
                <c:pt idx="2">
                  <c:v>12.28</c:v>
                </c:pt>
                <c:pt idx="3">
                  <c:v>12.4</c:v>
                </c:pt>
                <c:pt idx="4">
                  <c:v>12.573333333333332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9B-401A-88D9-53CAC9BA1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402584"/>
        <c:axId val="413403240"/>
      </c:scatterChart>
      <c:valAx>
        <c:axId val="41340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3403240"/>
        <c:crosses val="autoZero"/>
        <c:crossBetween val="midCat"/>
      </c:valAx>
      <c:valAx>
        <c:axId val="41340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3402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R(Q) t = 30,6</a:t>
            </a:r>
            <a:r>
              <a:rPr lang="en-US" sz="1800" b="0" i="0" baseline="0">
                <a:effectLst/>
              </a:rPr>
              <a:t>°C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Лист1!$C$11:$G$11</c:f>
              <c:numCache>
                <c:formatCode>General</c:formatCode>
                <c:ptCount val="5"/>
                <c:pt idx="0">
                  <c:v>3.0699999999999998E-2</c:v>
                </c:pt>
                <c:pt idx="1">
                  <c:v>6.9449999999999998E-2</c:v>
                </c:pt>
                <c:pt idx="2">
                  <c:v>0.12450000000000001</c:v>
                </c:pt>
                <c:pt idx="3">
                  <c:v>0.19650000000000001</c:v>
                </c:pt>
                <c:pt idx="4">
                  <c:v>0.28634999999999999</c:v>
                </c:pt>
              </c:numCache>
            </c:numRef>
          </c:xVal>
          <c:yVal>
            <c:numRef>
              <c:f>Лист1!$C$12:$G$12</c:f>
              <c:numCache>
                <c:formatCode>General</c:formatCode>
                <c:ptCount val="5"/>
                <c:pt idx="0">
                  <c:v>12.28</c:v>
                </c:pt>
                <c:pt idx="1">
                  <c:v>12.346666666666666</c:v>
                </c:pt>
                <c:pt idx="2">
                  <c:v>12.450000000000001</c:v>
                </c:pt>
                <c:pt idx="3">
                  <c:v>12.576000000000001</c:v>
                </c:pt>
                <c:pt idx="4">
                  <c:v>12.726666666666667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41-48A1-875F-65B0B424B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622160"/>
        <c:axId val="329620520"/>
      </c:scatterChart>
      <c:valAx>
        <c:axId val="32962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9620520"/>
        <c:crosses val="autoZero"/>
        <c:crossBetween val="midCat"/>
      </c:valAx>
      <c:valAx>
        <c:axId val="32962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962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R(Q) t = 35,6</a:t>
            </a:r>
            <a:r>
              <a:rPr lang="en-US" sz="1800" b="0" i="0" baseline="0">
                <a:effectLst/>
              </a:rPr>
              <a:t>°C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Лист1!$C$16:$G$16</c:f>
              <c:numCache>
                <c:formatCode>General</c:formatCode>
                <c:ptCount val="5"/>
                <c:pt idx="0">
                  <c:v>3.1150000000000001E-2</c:v>
                </c:pt>
                <c:pt idx="1">
                  <c:v>7.0499999999999993E-2</c:v>
                </c:pt>
                <c:pt idx="2">
                  <c:v>0.1263</c:v>
                </c:pt>
                <c:pt idx="3">
                  <c:v>0.199375</c:v>
                </c:pt>
                <c:pt idx="4">
                  <c:v>0.29039999999999999</c:v>
                </c:pt>
              </c:numCache>
            </c:numRef>
          </c:xVal>
          <c:yVal>
            <c:numRef>
              <c:f>Лист1!$C$17:$G$17</c:f>
              <c:numCache>
                <c:formatCode>General</c:formatCode>
                <c:ptCount val="5"/>
                <c:pt idx="0">
                  <c:v>12.46</c:v>
                </c:pt>
                <c:pt idx="1">
                  <c:v>12.533333333333331</c:v>
                </c:pt>
                <c:pt idx="2">
                  <c:v>12.629999999999999</c:v>
                </c:pt>
                <c:pt idx="3">
                  <c:v>12.76</c:v>
                </c:pt>
                <c:pt idx="4">
                  <c:v>12.906666666666666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80-4848-93D8-6352C9BAF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925624"/>
        <c:axId val="420926280"/>
      </c:scatterChart>
      <c:valAx>
        <c:axId val="420925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926280"/>
        <c:crosses val="autoZero"/>
        <c:crossBetween val="midCat"/>
      </c:valAx>
      <c:valAx>
        <c:axId val="42092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925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R(Q) t = 40,8</a:t>
            </a:r>
            <a:r>
              <a:rPr lang="en-US" sz="1800" b="0" i="0" baseline="0">
                <a:effectLst/>
              </a:rPr>
              <a:t>°C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Лист1!$C$21:$G$21</c:f>
              <c:numCache>
                <c:formatCode>General</c:formatCode>
                <c:ptCount val="5"/>
                <c:pt idx="0">
                  <c:v>3.1649999999999998E-2</c:v>
                </c:pt>
                <c:pt idx="1">
                  <c:v>7.1550000000000002E-2</c:v>
                </c:pt>
                <c:pt idx="2">
                  <c:v>0.1283</c:v>
                </c:pt>
                <c:pt idx="3">
                  <c:v>0.20237500000000003</c:v>
                </c:pt>
                <c:pt idx="4">
                  <c:v>0.29475000000000001</c:v>
                </c:pt>
              </c:numCache>
            </c:numRef>
          </c:xVal>
          <c:yVal>
            <c:numRef>
              <c:f>Лист1!$C$22:$G$22</c:f>
              <c:numCache>
                <c:formatCode>General</c:formatCode>
                <c:ptCount val="5"/>
                <c:pt idx="0">
                  <c:v>12.66</c:v>
                </c:pt>
                <c:pt idx="1">
                  <c:v>12.719999999999999</c:v>
                </c:pt>
                <c:pt idx="2">
                  <c:v>12.829999999999998</c:v>
                </c:pt>
                <c:pt idx="3">
                  <c:v>12.952000000000002</c:v>
                </c:pt>
                <c:pt idx="4">
                  <c:v>13.100000000000001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C0-4252-9402-186ABEF09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180592"/>
        <c:axId val="418181576"/>
      </c:scatterChart>
      <c:valAx>
        <c:axId val="41818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8181576"/>
        <c:crosses val="autoZero"/>
        <c:crossBetween val="midCat"/>
      </c:valAx>
      <c:valAx>
        <c:axId val="41818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818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R(Q) t= 45,1</a:t>
            </a:r>
            <a:r>
              <a:rPr lang="en-US" sz="1800" b="0" i="0" baseline="0">
                <a:effectLst/>
              </a:rPr>
              <a:t>°C</a:t>
            </a:r>
            <a:endParaRPr lang="en-US" sz="1400" b="0" i="0" baseline="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Лист1!$C$26:$G$26</c:f>
              <c:numCache>
                <c:formatCode>General</c:formatCode>
                <c:ptCount val="5"/>
                <c:pt idx="0">
                  <c:v>3.2100000000000004E-2</c:v>
                </c:pt>
                <c:pt idx="1">
                  <c:v>7.2599999999999998E-2</c:v>
                </c:pt>
                <c:pt idx="2">
                  <c:v>0.13</c:v>
                </c:pt>
                <c:pt idx="3">
                  <c:v>0.20524999999999999</c:v>
                </c:pt>
                <c:pt idx="4">
                  <c:v>0.29910000000000003</c:v>
                </c:pt>
              </c:numCache>
            </c:numRef>
          </c:xVal>
          <c:yVal>
            <c:numRef>
              <c:f>Лист1!$C$27:$G$27</c:f>
              <c:numCache>
                <c:formatCode>General</c:formatCode>
                <c:ptCount val="5"/>
                <c:pt idx="0">
                  <c:v>12.84</c:v>
                </c:pt>
                <c:pt idx="1">
                  <c:v>12.906666666666666</c:v>
                </c:pt>
                <c:pt idx="2">
                  <c:v>13</c:v>
                </c:pt>
                <c:pt idx="3">
                  <c:v>13.135999999999999</c:v>
                </c:pt>
                <c:pt idx="4">
                  <c:v>13.293333333333335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05-400D-9B93-8F4493849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322152"/>
        <c:axId val="416320512"/>
      </c:scatterChart>
      <c:valAx>
        <c:axId val="416322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6320512"/>
        <c:crosses val="autoZero"/>
        <c:crossBetween val="midCat"/>
      </c:valAx>
      <c:valAx>
        <c:axId val="41632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6322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R(Q) t = 5</a:t>
            </a:r>
            <a:r>
              <a:rPr lang="ru-RU"/>
              <a:t>0</a:t>
            </a:r>
            <a:r>
              <a:rPr lang="en-US"/>
              <a:t>,1</a:t>
            </a:r>
            <a:r>
              <a:rPr lang="en-US" sz="1800" b="0" i="0" baseline="0">
                <a:effectLst/>
              </a:rPr>
              <a:t>°C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Лист1!$C$31:$G$31</c:f>
              <c:numCache>
                <c:formatCode>General</c:formatCode>
                <c:ptCount val="5"/>
                <c:pt idx="0">
                  <c:v>3.2550000000000003E-2</c:v>
                </c:pt>
                <c:pt idx="1">
                  <c:v>7.3724999999999999E-2</c:v>
                </c:pt>
                <c:pt idx="2">
                  <c:v>0.13200000000000001</c:v>
                </c:pt>
                <c:pt idx="3">
                  <c:v>0.20824999999999999</c:v>
                </c:pt>
                <c:pt idx="4">
                  <c:v>0.30329999999999996</c:v>
                </c:pt>
              </c:numCache>
            </c:numRef>
          </c:xVal>
          <c:yVal>
            <c:numRef>
              <c:f>Лист1!$C$32:$G$32</c:f>
              <c:numCache>
                <c:formatCode>General</c:formatCode>
                <c:ptCount val="5"/>
                <c:pt idx="0">
                  <c:v>13.02</c:v>
                </c:pt>
                <c:pt idx="1">
                  <c:v>13.106666666666667</c:v>
                </c:pt>
                <c:pt idx="2">
                  <c:v>13.200000000000001</c:v>
                </c:pt>
                <c:pt idx="3">
                  <c:v>13.327999999999999</c:v>
                </c:pt>
                <c:pt idx="4">
                  <c:v>13.479999999999999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5-4D08-8B98-EAE5E986B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482616"/>
        <c:axId val="420483272"/>
      </c:scatterChart>
      <c:valAx>
        <c:axId val="420482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483272"/>
        <c:crosses val="autoZero"/>
        <c:crossBetween val="midCat"/>
      </c:valAx>
      <c:valAx>
        <c:axId val="42048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482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R(T)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Лист1!$C$37:$G$37</c:f>
              <c:numCache>
                <c:formatCode>General</c:formatCode>
                <c:ptCount val="5"/>
                <c:pt idx="0">
                  <c:v>298</c:v>
                </c:pt>
                <c:pt idx="1">
                  <c:v>303</c:v>
                </c:pt>
                <c:pt idx="2">
                  <c:v>308</c:v>
                </c:pt>
                <c:pt idx="3">
                  <c:v>313</c:v>
                </c:pt>
                <c:pt idx="4">
                  <c:v>323</c:v>
                </c:pt>
              </c:numCache>
            </c:numRef>
          </c:xVal>
          <c:yVal>
            <c:numRef>
              <c:f>Лист1!$C$38:$G$38</c:f>
              <c:numCache>
                <c:formatCode>General</c:formatCode>
                <c:ptCount val="5"/>
                <c:pt idx="0">
                  <c:v>12.048999999999999</c:v>
                </c:pt>
                <c:pt idx="1">
                  <c:v>12.226000000000001</c:v>
                </c:pt>
                <c:pt idx="2">
                  <c:v>12.403</c:v>
                </c:pt>
                <c:pt idx="3">
                  <c:v>12.6</c:v>
                </c:pt>
                <c:pt idx="4">
                  <c:v>12.967000000000001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8F-4E93-A4FE-28FA318AA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405216"/>
        <c:axId val="544405872"/>
      </c:scatterChart>
      <c:valAx>
        <c:axId val="54440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4405872"/>
        <c:crosses val="autoZero"/>
        <c:crossBetween val="midCat"/>
      </c:valAx>
      <c:valAx>
        <c:axId val="54440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440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K(T)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Лист1!$J$60:$J$65</c:f>
              <c:numCache>
                <c:formatCode>General</c:formatCode>
                <c:ptCount val="6"/>
                <c:pt idx="0">
                  <c:v>298</c:v>
                </c:pt>
                <c:pt idx="1">
                  <c:v>303</c:v>
                </c:pt>
                <c:pt idx="2">
                  <c:v>308</c:v>
                </c:pt>
                <c:pt idx="3">
                  <c:v>313</c:v>
                </c:pt>
                <c:pt idx="4">
                  <c:v>318</c:v>
                </c:pt>
                <c:pt idx="5">
                  <c:v>323</c:v>
                </c:pt>
              </c:numCache>
            </c:numRef>
          </c:xVal>
          <c:yVal>
            <c:numRef>
              <c:f>Лист1!$K$60:$K$65</c:f>
              <c:numCache>
                <c:formatCode>General</c:formatCode>
                <c:ptCount val="6"/>
                <c:pt idx="0">
                  <c:v>4.0250759358751304E-2</c:v>
                </c:pt>
                <c:pt idx="1">
                  <c:v>4.2130350627212362E-2</c:v>
                </c:pt>
                <c:pt idx="2">
                  <c:v>4.283780874428772E-2</c:v>
                </c:pt>
                <c:pt idx="3">
                  <c:v>4.3441512449433291E-2</c:v>
                </c:pt>
                <c:pt idx="4">
                  <c:v>4.3749790479825482E-2</c:v>
                </c:pt>
                <c:pt idx="5">
                  <c:v>4.4062475105053539E-2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18-4B10-A800-C1E6CA2AE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980128"/>
        <c:axId val="322984392"/>
      </c:scatterChart>
      <c:valAx>
        <c:axId val="32298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2984392"/>
        <c:crosses val="autoZero"/>
        <c:crossBetween val="midCat"/>
      </c:valAx>
      <c:valAx>
        <c:axId val="32298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298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lnK (lnT) </a:t>
            </a:r>
            <a:endParaRPr lang="ru-RU"/>
          </a:p>
        </c:rich>
      </c:tx>
      <c:layout>
        <c:manualLayout>
          <c:xMode val="edge"/>
          <c:yMode val="edge"/>
          <c:x val="0.49279155730533686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Лист1!$M$60:$M$65</c:f>
              <c:numCache>
                <c:formatCode>General</c:formatCode>
                <c:ptCount val="6"/>
                <c:pt idx="0">
                  <c:v>5.6970934865054046</c:v>
                </c:pt>
                <c:pt idx="1">
                  <c:v>5.7137328055093688</c:v>
                </c:pt>
                <c:pt idx="2">
                  <c:v>5.730099782973574</c:v>
                </c:pt>
                <c:pt idx="3">
                  <c:v>5.7462031905401529</c:v>
                </c:pt>
                <c:pt idx="4">
                  <c:v>5.7620513827801769</c:v>
                </c:pt>
                <c:pt idx="5">
                  <c:v>5.7776523232226564</c:v>
                </c:pt>
              </c:numCache>
            </c:numRef>
          </c:xVal>
          <c:yVal>
            <c:numRef>
              <c:f>Лист1!$N$60:$N$65</c:f>
              <c:numCache>
                <c:formatCode>General</c:formatCode>
                <c:ptCount val="6"/>
                <c:pt idx="0">
                  <c:v>-3.177</c:v>
                </c:pt>
                <c:pt idx="1">
                  <c:v>-3.1619999999999999</c:v>
                </c:pt>
                <c:pt idx="2">
                  <c:v>-3.1503341844706396</c:v>
                </c:pt>
                <c:pt idx="3">
                  <c:v>-3.1363397869866496</c:v>
                </c:pt>
                <c:pt idx="4">
                  <c:v>-3.1320000000000001</c:v>
                </c:pt>
                <c:pt idx="5">
                  <c:v>-3.1269999999999998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30-4832-9BE5-6F0D7D50A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396280"/>
        <c:axId val="323396608"/>
      </c:scatterChart>
      <c:valAx>
        <c:axId val="323396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3396608"/>
        <c:crosses val="autoZero"/>
        <c:crossBetween val="midCat"/>
      </c:valAx>
      <c:valAx>
        <c:axId val="32339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3396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11" Type="http://schemas.openxmlformats.org/officeDocument/2006/relationships/chart" Target="../charts/chart9.xml"/><Relationship Id="rId5" Type="http://schemas.openxmlformats.org/officeDocument/2006/relationships/chart" Target="../charts/chart3.xml"/><Relationship Id="rId10" Type="http://schemas.openxmlformats.org/officeDocument/2006/relationships/chart" Target="../charts/chart8.xml"/><Relationship Id="rId4" Type="http://schemas.openxmlformats.org/officeDocument/2006/relationships/chart" Target="../charts/chart2.xml"/><Relationship Id="rId9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</xdr:row>
      <xdr:rowOff>0</xdr:rowOff>
    </xdr:from>
    <xdr:to>
      <xdr:col>1</xdr:col>
      <xdr:colOff>228600</xdr:colOff>
      <xdr:row>4</xdr:row>
      <xdr:rowOff>0</xdr:rowOff>
    </xdr:to>
    <xdr:pic>
      <xdr:nvPicPr>
        <xdr:cNvPr id="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6200" y="0"/>
          <a:ext cx="152400" cy="205740"/>
        </a:xfrm>
        <a:prstGeom prst="rect">
          <a:avLst/>
        </a:prstGeom>
        <a:noFill/>
      </xdr:spPr>
    </xdr:pic>
    <xdr:clientData/>
  </xdr:twoCellAnchor>
  <xdr:twoCellAnchor>
    <xdr:from>
      <xdr:col>1</xdr:col>
      <xdr:colOff>76200</xdr:colOff>
      <xdr:row>4</xdr:row>
      <xdr:rowOff>0</xdr:rowOff>
    </xdr:from>
    <xdr:to>
      <xdr:col>1</xdr:col>
      <xdr:colOff>238125</xdr:colOff>
      <xdr:row>5</xdr:row>
      <xdr:rowOff>30480</xdr:rowOff>
    </xdr:to>
    <xdr:pic>
      <xdr:nvPicPr>
        <xdr:cNvPr id="1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6200" y="205740"/>
          <a:ext cx="161925" cy="236220"/>
        </a:xfrm>
        <a:prstGeom prst="rect">
          <a:avLst/>
        </a:prstGeom>
        <a:noFill/>
      </xdr:spPr>
    </xdr:pic>
    <xdr:clientData/>
  </xdr:twoCellAnchor>
  <xdr:twoCellAnchor>
    <xdr:from>
      <xdr:col>1</xdr:col>
      <xdr:colOff>68580</xdr:colOff>
      <xdr:row>8</xdr:row>
      <xdr:rowOff>15240</xdr:rowOff>
    </xdr:from>
    <xdr:to>
      <xdr:col>1</xdr:col>
      <xdr:colOff>220980</xdr:colOff>
      <xdr:row>9</xdr:row>
      <xdr:rowOff>7620</xdr:rowOff>
    </xdr:to>
    <xdr:pic>
      <xdr:nvPicPr>
        <xdr:cNvPr id="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78180" y="1584960"/>
          <a:ext cx="152400" cy="198120"/>
        </a:xfrm>
        <a:prstGeom prst="rect">
          <a:avLst/>
        </a:prstGeom>
        <a:noFill/>
      </xdr:spPr>
    </xdr:pic>
    <xdr:clientData/>
  </xdr:twoCellAnchor>
  <xdr:twoCellAnchor>
    <xdr:from>
      <xdr:col>1</xdr:col>
      <xdr:colOff>76200</xdr:colOff>
      <xdr:row>9</xdr:row>
      <xdr:rowOff>0</xdr:rowOff>
    </xdr:from>
    <xdr:to>
      <xdr:col>1</xdr:col>
      <xdr:colOff>238125</xdr:colOff>
      <xdr:row>10</xdr:row>
      <xdr:rowOff>30480</xdr:rowOff>
    </xdr:to>
    <xdr:pic>
      <xdr:nvPicPr>
        <xdr:cNvPr id="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6200" y="1257300"/>
          <a:ext cx="161925" cy="236220"/>
        </a:xfrm>
        <a:prstGeom prst="rect">
          <a:avLst/>
        </a:prstGeom>
        <a:noFill/>
      </xdr:spPr>
    </xdr:pic>
    <xdr:clientData/>
  </xdr:twoCellAnchor>
  <xdr:twoCellAnchor>
    <xdr:from>
      <xdr:col>1</xdr:col>
      <xdr:colOff>76200</xdr:colOff>
      <xdr:row>13</xdr:row>
      <xdr:rowOff>0</xdr:rowOff>
    </xdr:from>
    <xdr:to>
      <xdr:col>1</xdr:col>
      <xdr:colOff>228600</xdr:colOff>
      <xdr:row>14</xdr:row>
      <xdr:rowOff>0</xdr:rowOff>
    </xdr:to>
    <xdr:pic>
      <xdr:nvPicPr>
        <xdr:cNvPr id="2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6200" y="2103120"/>
          <a:ext cx="152400" cy="205740"/>
        </a:xfrm>
        <a:prstGeom prst="rect">
          <a:avLst/>
        </a:prstGeom>
        <a:noFill/>
      </xdr:spPr>
    </xdr:pic>
    <xdr:clientData/>
  </xdr:twoCellAnchor>
  <xdr:twoCellAnchor>
    <xdr:from>
      <xdr:col>1</xdr:col>
      <xdr:colOff>76200</xdr:colOff>
      <xdr:row>14</xdr:row>
      <xdr:rowOff>0</xdr:rowOff>
    </xdr:from>
    <xdr:to>
      <xdr:col>1</xdr:col>
      <xdr:colOff>238125</xdr:colOff>
      <xdr:row>15</xdr:row>
      <xdr:rowOff>30480</xdr:rowOff>
    </xdr:to>
    <xdr:pic>
      <xdr:nvPicPr>
        <xdr:cNvPr id="2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6200" y="2308860"/>
          <a:ext cx="161925" cy="236220"/>
        </a:xfrm>
        <a:prstGeom prst="rect">
          <a:avLst/>
        </a:prstGeom>
        <a:noFill/>
      </xdr:spPr>
    </xdr:pic>
    <xdr:clientData/>
  </xdr:twoCellAnchor>
  <xdr:twoCellAnchor>
    <xdr:from>
      <xdr:col>1</xdr:col>
      <xdr:colOff>76200</xdr:colOff>
      <xdr:row>18</xdr:row>
      <xdr:rowOff>0</xdr:rowOff>
    </xdr:from>
    <xdr:to>
      <xdr:col>1</xdr:col>
      <xdr:colOff>228600</xdr:colOff>
      <xdr:row>19</xdr:row>
      <xdr:rowOff>0</xdr:rowOff>
    </xdr:to>
    <xdr:pic>
      <xdr:nvPicPr>
        <xdr:cNvPr id="2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6200" y="3154680"/>
          <a:ext cx="152400" cy="205740"/>
        </a:xfrm>
        <a:prstGeom prst="rect">
          <a:avLst/>
        </a:prstGeom>
        <a:noFill/>
      </xdr:spPr>
    </xdr:pic>
    <xdr:clientData/>
  </xdr:twoCellAnchor>
  <xdr:twoCellAnchor>
    <xdr:from>
      <xdr:col>1</xdr:col>
      <xdr:colOff>76200</xdr:colOff>
      <xdr:row>19</xdr:row>
      <xdr:rowOff>0</xdr:rowOff>
    </xdr:from>
    <xdr:to>
      <xdr:col>1</xdr:col>
      <xdr:colOff>238125</xdr:colOff>
      <xdr:row>20</xdr:row>
      <xdr:rowOff>30480</xdr:rowOff>
    </xdr:to>
    <xdr:pic>
      <xdr:nvPicPr>
        <xdr:cNvPr id="26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95400" y="3916680"/>
          <a:ext cx="161925" cy="236220"/>
        </a:xfrm>
        <a:prstGeom prst="rect">
          <a:avLst/>
        </a:prstGeom>
        <a:noFill/>
      </xdr:spPr>
    </xdr:pic>
    <xdr:clientData/>
  </xdr:twoCellAnchor>
  <xdr:twoCellAnchor>
    <xdr:from>
      <xdr:col>13</xdr:col>
      <xdr:colOff>217715</xdr:colOff>
      <xdr:row>0</xdr:row>
      <xdr:rowOff>46946</xdr:rowOff>
    </xdr:from>
    <xdr:to>
      <xdr:col>20</xdr:col>
      <xdr:colOff>503465</xdr:colOff>
      <xdr:row>14</xdr:row>
      <xdr:rowOff>21092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210910</xdr:colOff>
      <xdr:row>14</xdr:row>
      <xdr:rowOff>6123</xdr:rowOff>
    </xdr:from>
    <xdr:to>
      <xdr:col>20</xdr:col>
      <xdr:colOff>496660</xdr:colOff>
      <xdr:row>28</xdr:row>
      <xdr:rowOff>7484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530045</xdr:colOff>
      <xdr:row>0</xdr:row>
      <xdr:rowOff>72736</xdr:rowOff>
    </xdr:from>
    <xdr:to>
      <xdr:col>28</xdr:col>
      <xdr:colOff>204422</xdr:colOff>
      <xdr:row>14</xdr:row>
      <xdr:rowOff>51630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513906</xdr:colOff>
      <xdr:row>14</xdr:row>
      <xdr:rowOff>50504</xdr:rowOff>
    </xdr:from>
    <xdr:to>
      <xdr:col>28</xdr:col>
      <xdr:colOff>194929</xdr:colOff>
      <xdr:row>28</xdr:row>
      <xdr:rowOff>46960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76200</xdr:colOff>
      <xdr:row>23</xdr:row>
      <xdr:rowOff>0</xdr:rowOff>
    </xdr:from>
    <xdr:to>
      <xdr:col>1</xdr:col>
      <xdr:colOff>228600</xdr:colOff>
      <xdr:row>24</xdr:row>
      <xdr:rowOff>0</xdr:rowOff>
    </xdr:to>
    <xdr:pic>
      <xdr:nvPicPr>
        <xdr:cNvPr id="2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87572" y="3561907"/>
          <a:ext cx="152400" cy="194930"/>
        </a:xfrm>
        <a:prstGeom prst="rect">
          <a:avLst/>
        </a:prstGeom>
        <a:noFill/>
      </xdr:spPr>
    </xdr:pic>
    <xdr:clientData/>
  </xdr:twoCellAnchor>
  <xdr:twoCellAnchor>
    <xdr:from>
      <xdr:col>1</xdr:col>
      <xdr:colOff>76200</xdr:colOff>
      <xdr:row>24</xdr:row>
      <xdr:rowOff>0</xdr:rowOff>
    </xdr:from>
    <xdr:to>
      <xdr:col>1</xdr:col>
      <xdr:colOff>238125</xdr:colOff>
      <xdr:row>25</xdr:row>
      <xdr:rowOff>30480</xdr:rowOff>
    </xdr:to>
    <xdr:pic>
      <xdr:nvPicPr>
        <xdr:cNvPr id="2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87572" y="3756837"/>
          <a:ext cx="161925" cy="225410"/>
        </a:xfrm>
        <a:prstGeom prst="rect">
          <a:avLst/>
        </a:prstGeom>
        <a:noFill/>
      </xdr:spPr>
    </xdr:pic>
    <xdr:clientData/>
  </xdr:twoCellAnchor>
  <xdr:twoCellAnchor>
    <xdr:from>
      <xdr:col>1</xdr:col>
      <xdr:colOff>76200</xdr:colOff>
      <xdr:row>28</xdr:row>
      <xdr:rowOff>0</xdr:rowOff>
    </xdr:from>
    <xdr:to>
      <xdr:col>1</xdr:col>
      <xdr:colOff>228600</xdr:colOff>
      <xdr:row>29</xdr:row>
      <xdr:rowOff>0</xdr:rowOff>
    </xdr:to>
    <xdr:pic>
      <xdr:nvPicPr>
        <xdr:cNvPr id="2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87572" y="4563140"/>
          <a:ext cx="152400" cy="194930"/>
        </a:xfrm>
        <a:prstGeom prst="rect">
          <a:avLst/>
        </a:prstGeom>
        <a:noFill/>
      </xdr:spPr>
    </xdr:pic>
    <xdr:clientData/>
  </xdr:twoCellAnchor>
  <xdr:twoCellAnchor>
    <xdr:from>
      <xdr:col>1</xdr:col>
      <xdr:colOff>76200</xdr:colOff>
      <xdr:row>29</xdr:row>
      <xdr:rowOff>0</xdr:rowOff>
    </xdr:from>
    <xdr:to>
      <xdr:col>1</xdr:col>
      <xdr:colOff>238125</xdr:colOff>
      <xdr:row>30</xdr:row>
      <xdr:rowOff>30480</xdr:rowOff>
    </xdr:to>
    <xdr:pic>
      <xdr:nvPicPr>
        <xdr:cNvPr id="2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87572" y="4758070"/>
          <a:ext cx="161925" cy="225410"/>
        </a:xfrm>
        <a:prstGeom prst="rect">
          <a:avLst/>
        </a:prstGeom>
        <a:noFill/>
      </xdr:spPr>
    </xdr:pic>
    <xdr:clientData/>
  </xdr:twoCellAnchor>
  <xdr:twoCellAnchor>
    <xdr:from>
      <xdr:col>13</xdr:col>
      <xdr:colOff>212650</xdr:colOff>
      <xdr:row>28</xdr:row>
      <xdr:rowOff>15063</xdr:rowOff>
    </xdr:from>
    <xdr:to>
      <xdr:col>20</xdr:col>
      <xdr:colOff>505045</xdr:colOff>
      <xdr:row>42</xdr:row>
      <xdr:rowOff>82402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505047</xdr:colOff>
      <xdr:row>28</xdr:row>
      <xdr:rowOff>32784</xdr:rowOff>
    </xdr:from>
    <xdr:to>
      <xdr:col>28</xdr:col>
      <xdr:colOff>186070</xdr:colOff>
      <xdr:row>42</xdr:row>
      <xdr:rowOff>100123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413132</xdr:colOff>
      <xdr:row>38</xdr:row>
      <xdr:rowOff>37641</xdr:rowOff>
    </xdr:from>
    <xdr:to>
      <xdr:col>8</xdr:col>
      <xdr:colOff>137710</xdr:colOff>
      <xdr:row>53</xdr:row>
      <xdr:rowOff>26624</xdr:rowOff>
    </xdr:to>
    <xdr:graphicFrame macro="">
      <xdr:nvGraphicFramePr>
        <xdr:cNvPr id="17" name="Диаграмма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234729</xdr:colOff>
      <xdr:row>43</xdr:row>
      <xdr:rowOff>158974</xdr:rowOff>
    </xdr:from>
    <xdr:to>
      <xdr:col>24</xdr:col>
      <xdr:colOff>566847</xdr:colOff>
      <xdr:row>58</xdr:row>
      <xdr:rowOff>147957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24</xdr:col>
      <xdr:colOff>563250</xdr:colOff>
      <xdr:row>43</xdr:row>
      <xdr:rowOff>152276</xdr:rowOff>
    </xdr:from>
    <xdr:to>
      <xdr:col>32</xdr:col>
      <xdr:colOff>286215</xdr:colOff>
      <xdr:row>58</xdr:row>
      <xdr:rowOff>141260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72"/>
  <sheetViews>
    <sheetView tabSelected="1" topLeftCell="A38" zoomScale="76" workbookViewId="0">
      <selection activeCell="AH28" sqref="AH28"/>
    </sheetView>
  </sheetViews>
  <sheetFormatPr defaultRowHeight="14.4" x14ac:dyDescent="0.3"/>
  <sheetData>
    <row r="3" spans="1:13" x14ac:dyDescent="0.3">
      <c r="A3" s="5" t="s">
        <v>2</v>
      </c>
      <c r="B3" s="1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</row>
    <row r="4" spans="1:13" ht="15.6" x14ac:dyDescent="0.3">
      <c r="A4" s="1"/>
      <c r="B4" s="3"/>
      <c r="C4" s="1">
        <v>0.5</v>
      </c>
      <c r="D4" s="1">
        <v>0.75</v>
      </c>
      <c r="E4" s="1">
        <v>1</v>
      </c>
      <c r="F4" s="4">
        <v>1.25</v>
      </c>
      <c r="G4" s="4">
        <v>1.5</v>
      </c>
      <c r="H4" s="1"/>
      <c r="I4" s="1"/>
      <c r="J4" s="1"/>
      <c r="K4" s="1"/>
      <c r="L4" s="1"/>
    </row>
    <row r="5" spans="1:13" ht="15.6" x14ac:dyDescent="0.3">
      <c r="A5" s="6"/>
      <c r="B5" s="3" t="s">
        <v>0</v>
      </c>
      <c r="C5" s="1">
        <v>0.60499999999999998</v>
      </c>
      <c r="D5" s="1">
        <v>0.91400000000000003</v>
      </c>
      <c r="E5" s="1">
        <v>1.228</v>
      </c>
      <c r="F5" s="4">
        <v>1.55</v>
      </c>
      <c r="G5" s="4">
        <v>1.8859999999999999</v>
      </c>
      <c r="H5" s="1"/>
      <c r="I5" s="1"/>
      <c r="J5" s="1"/>
      <c r="K5" s="1"/>
      <c r="L5" s="1"/>
    </row>
    <row r="6" spans="1:13" ht="15.6" x14ac:dyDescent="0.3">
      <c r="A6" s="6"/>
      <c r="B6" s="3" t="s">
        <v>10</v>
      </c>
      <c r="C6" s="1">
        <f>C4*C5/10</f>
        <v>3.0249999999999999E-2</v>
      </c>
      <c r="D6" s="1">
        <f t="shared" ref="D6:G6" si="0" xml:space="preserve"> D4 * D5 / 10</f>
        <v>6.855E-2</v>
      </c>
      <c r="E6" s="1">
        <f t="shared" si="0"/>
        <v>0.12279999999999999</v>
      </c>
      <c r="F6" s="1">
        <f t="shared" si="0"/>
        <v>0.19375000000000001</v>
      </c>
      <c r="G6" s="1">
        <f t="shared" si="0"/>
        <v>0.28289999999999998</v>
      </c>
      <c r="H6" s="1"/>
      <c r="I6" s="4">
        <f>((C6*C7+D6*D7+E6*E7+F6*F7+G6*G7)/5 - (C6+D6+E6+F6+G6)/5*(C7+D7+E7+F7+G7)/5)/((C6*C6+D6*D6+E6*E6+F6*F6+G6*G6)/5 -  (C6+D6+E6+F6+G6)^2/25)</f>
        <v>1.8363451823481802</v>
      </c>
      <c r="J6" s="1">
        <f>(C7+D7+E7+F7+G7)/5 - I6 * (C6+D6+E6+G6+F6)/5</f>
        <v>12.051554395285077</v>
      </c>
      <c r="K6" s="1"/>
      <c r="L6" s="1">
        <f>1/SQRT(5)*SQRT(((C7*C7+D7*D7+E7*E7+F7*F7+G7*G7)/5-(C7+D7+E7+F7+G7)^2/25)/((C6*C6+D6*D6+E6*E6+F6*F6+G6*G6)/5 - (C6+D6+E6+F6+G6)^2/25) - I6*I6)</f>
        <v>3.1600094637423713E-2</v>
      </c>
      <c r="M6">
        <f>L6*SQRT((C6*C6+D6*D6+E6*E6+F6*F6+G6*G6)/5 - (C6+D6+E6+F6+G6)^2/25)</f>
        <v>2.8529431032911969E-3</v>
      </c>
    </row>
    <row r="7" spans="1:13" ht="18" x14ac:dyDescent="0.3">
      <c r="A7" s="6">
        <v>25.5</v>
      </c>
      <c r="B7" s="3" t="s">
        <v>1</v>
      </c>
      <c r="C7" s="1">
        <f xml:space="preserve"> 10 * C5 / C4</f>
        <v>12.1</v>
      </c>
      <c r="D7" s="1">
        <f t="shared" ref="D7:G7" si="1" xml:space="preserve"> 10 * D5 / D4</f>
        <v>12.186666666666667</v>
      </c>
      <c r="E7" s="1">
        <f t="shared" si="1"/>
        <v>12.28</v>
      </c>
      <c r="F7" s="1">
        <f t="shared" si="1"/>
        <v>12.4</v>
      </c>
      <c r="G7" s="1">
        <f t="shared" si="1"/>
        <v>12.573333333333332</v>
      </c>
      <c r="H7" s="1"/>
      <c r="I7" s="4">
        <f t="shared" ref="I7:I37" si="2">((C7*C8+D7*D8+E7*E8+F7*F8+G7*G8)/5 - (C7+D7+E7+F7+G7)/5*(C8+D8+E8+F8+G8)/5)/((C7*C7+D7*D7+E7*E7+F7*F7+G7*G7)/5 -  (C7+D7+E7+F7+G7)^2/25)</f>
        <v>0</v>
      </c>
      <c r="J7" s="1">
        <f t="shared" ref="J7:J37" si="3">(C8+D8+E8+F8+G8)/5 - I7 * (C7+D7+E7+G7+F7)/5</f>
        <v>0</v>
      </c>
      <c r="K7" s="1"/>
      <c r="L7" s="1">
        <f t="shared" ref="L7:L37" si="4">1/SQRT(5)*SQRT(((C8*C8+D8*D8+E8*E8+F8*F8+G8*G8)/5-(C8+D8+E8+F8+G8)^2/25)/((C7*C7+D7*D7+E7*E7+F7*F7+G7*G7)/5 - (C7+D7+E7+F7+G7)^2/25) - I7*I7)</f>
        <v>0</v>
      </c>
      <c r="M7">
        <f t="shared" ref="M7:M37" si="5">L7*SQRT((C7*C7+D7*D7+E7*E7+F7*F7+G7*G7)/5 - (C7+D7+E7+F7+G7)^2/25)</f>
        <v>0</v>
      </c>
    </row>
    <row r="8" spans="1:13" x14ac:dyDescent="0.3">
      <c r="A8" s="6"/>
      <c r="B8" s="2"/>
      <c r="C8" s="1"/>
      <c r="D8" s="1"/>
      <c r="E8" s="1"/>
      <c r="F8" s="1"/>
      <c r="G8" s="1"/>
      <c r="H8" s="1"/>
      <c r="I8" s="4" t="e">
        <f t="shared" si="2"/>
        <v>#DIV/0!</v>
      </c>
      <c r="J8" s="1" t="e">
        <f t="shared" si="3"/>
        <v>#DIV/0!</v>
      </c>
      <c r="K8" s="1"/>
      <c r="L8" s="1" t="e">
        <f t="shared" si="4"/>
        <v>#DIV/0!</v>
      </c>
      <c r="M8" t="e">
        <f t="shared" si="5"/>
        <v>#DIV/0!</v>
      </c>
    </row>
    <row r="9" spans="1:13" ht="15.6" x14ac:dyDescent="0.3">
      <c r="A9" s="6"/>
      <c r="B9" s="3" t="s">
        <v>0</v>
      </c>
      <c r="C9" s="1">
        <v>0.5</v>
      </c>
      <c r="D9" s="1">
        <v>0.75</v>
      </c>
      <c r="E9" s="1">
        <v>1</v>
      </c>
      <c r="F9" s="4">
        <v>1.25</v>
      </c>
      <c r="G9" s="4">
        <v>1.5</v>
      </c>
      <c r="H9" s="1"/>
      <c r="I9" s="4">
        <f t="shared" si="2"/>
        <v>1.2943999999999996</v>
      </c>
      <c r="J9" s="1">
        <f t="shared" si="3"/>
        <v>-4.1199999999999459E-2</v>
      </c>
      <c r="K9" s="1"/>
      <c r="L9" s="1">
        <f t="shared" si="4"/>
        <v>8.7854425045479894E-3</v>
      </c>
      <c r="M9">
        <f t="shared" si="5"/>
        <v>3.106122985345205E-3</v>
      </c>
    </row>
    <row r="10" spans="1:13" ht="15.6" x14ac:dyDescent="0.3">
      <c r="A10" s="6"/>
      <c r="B10" s="3" t="s">
        <v>0</v>
      </c>
      <c r="C10" s="1">
        <v>0.61399999999999999</v>
      </c>
      <c r="D10" s="1">
        <v>0.92600000000000005</v>
      </c>
      <c r="E10" s="1">
        <v>1.2450000000000001</v>
      </c>
      <c r="F10" s="4">
        <v>1.5720000000000001</v>
      </c>
      <c r="G10" s="4">
        <v>1.909</v>
      </c>
      <c r="H10" s="1"/>
      <c r="I10" s="4">
        <f t="shared" si="2"/>
        <v>0.1976914406458285</v>
      </c>
      <c r="J10" s="1">
        <f t="shared" si="3"/>
        <v>-0.10624691341735226</v>
      </c>
      <c r="K10" s="1"/>
      <c r="L10" s="1">
        <f t="shared" si="4"/>
        <v>1.2578159971859E-2</v>
      </c>
      <c r="M10">
        <f t="shared" si="5"/>
        <v>5.7569258476934974E-3</v>
      </c>
    </row>
    <row r="11" spans="1:13" ht="15.6" x14ac:dyDescent="0.3">
      <c r="A11" s="6"/>
      <c r="B11" s="3" t="s">
        <v>10</v>
      </c>
      <c r="C11" s="1">
        <f xml:space="preserve"> C9 * C10 / 10</f>
        <v>3.0699999999999998E-2</v>
      </c>
      <c r="D11" s="1">
        <f t="shared" ref="D11:G11" si="6" xml:space="preserve"> D9 * D10 / 10</f>
        <v>6.9449999999999998E-2</v>
      </c>
      <c r="E11" s="1">
        <f t="shared" si="6"/>
        <v>0.12450000000000001</v>
      </c>
      <c r="F11" s="1">
        <f t="shared" si="6"/>
        <v>0.19650000000000001</v>
      </c>
      <c r="G11" s="1">
        <f t="shared" si="6"/>
        <v>0.28634999999999999</v>
      </c>
      <c r="H11" s="1"/>
      <c r="I11" s="4">
        <f t="shared" si="2"/>
        <v>1.7547995314393914</v>
      </c>
      <c r="J11" s="1">
        <f t="shared" si="3"/>
        <v>12.227562532967992</v>
      </c>
      <c r="K11" s="1"/>
      <c r="L11" s="1">
        <f t="shared" si="4"/>
        <v>1.5470367637984496E-2</v>
      </c>
      <c r="M11">
        <f t="shared" si="5"/>
        <v>1.4138826790808731E-3</v>
      </c>
    </row>
    <row r="12" spans="1:13" ht="18" x14ac:dyDescent="0.3">
      <c r="A12" s="6">
        <v>30.6</v>
      </c>
      <c r="B12" s="3" t="s">
        <v>1</v>
      </c>
      <c r="C12" s="1">
        <f xml:space="preserve"> 10 * C10 / C9</f>
        <v>12.28</v>
      </c>
      <c r="D12" s="1">
        <f t="shared" ref="D12:G12" si="7" xml:space="preserve"> 10 * D10 / D9</f>
        <v>12.346666666666666</v>
      </c>
      <c r="E12" s="1">
        <f t="shared" si="7"/>
        <v>12.450000000000001</v>
      </c>
      <c r="F12" s="1">
        <f t="shared" si="7"/>
        <v>12.576000000000001</v>
      </c>
      <c r="G12" s="1">
        <f t="shared" si="7"/>
        <v>12.726666666666667</v>
      </c>
      <c r="H12" s="1"/>
      <c r="I12" s="4">
        <f t="shared" si="2"/>
        <v>0</v>
      </c>
      <c r="J12" s="1">
        <f t="shared" si="3"/>
        <v>0</v>
      </c>
      <c r="K12" s="1"/>
      <c r="L12" s="1">
        <f t="shared" si="4"/>
        <v>0</v>
      </c>
      <c r="M12">
        <f t="shared" si="5"/>
        <v>0</v>
      </c>
    </row>
    <row r="13" spans="1:13" x14ac:dyDescent="0.3">
      <c r="A13" s="6"/>
      <c r="B13" s="2"/>
      <c r="C13" s="1"/>
      <c r="D13" s="1"/>
      <c r="E13" s="1"/>
      <c r="F13" s="1"/>
      <c r="G13" s="1"/>
      <c r="H13" s="1"/>
      <c r="I13" s="4" t="e">
        <f t="shared" si="2"/>
        <v>#DIV/0!</v>
      </c>
      <c r="J13" s="1" t="e">
        <f t="shared" si="3"/>
        <v>#DIV/0!</v>
      </c>
      <c r="K13" s="1"/>
      <c r="L13" s="1" t="e">
        <f t="shared" si="4"/>
        <v>#DIV/0!</v>
      </c>
      <c r="M13" t="e">
        <f t="shared" si="5"/>
        <v>#DIV/0!</v>
      </c>
    </row>
    <row r="14" spans="1:13" ht="15.6" x14ac:dyDescent="0.3">
      <c r="A14" s="6"/>
      <c r="B14" s="3" t="s">
        <v>0</v>
      </c>
      <c r="C14" s="1">
        <v>0.5</v>
      </c>
      <c r="D14" s="1">
        <v>0.75</v>
      </c>
      <c r="E14" s="1">
        <v>1</v>
      </c>
      <c r="F14" s="4">
        <v>1.25</v>
      </c>
      <c r="G14" s="4">
        <v>1.5</v>
      </c>
      <c r="H14" s="1"/>
      <c r="I14" s="4">
        <f t="shared" si="2"/>
        <v>1.3124000000000002</v>
      </c>
      <c r="J14" s="1">
        <f t="shared" si="3"/>
        <v>-4.1000000000000369E-2</v>
      </c>
      <c r="K14" s="1"/>
      <c r="L14" s="1">
        <f t="shared" si="4"/>
        <v>8.6366660234603789E-3</v>
      </c>
      <c r="M14">
        <f t="shared" si="5"/>
        <v>3.0535225560161441E-3</v>
      </c>
    </row>
    <row r="15" spans="1:13" ht="15.6" x14ac:dyDescent="0.3">
      <c r="A15" s="6"/>
      <c r="B15" s="3" t="s">
        <v>0</v>
      </c>
      <c r="C15" s="1">
        <v>0.623</v>
      </c>
      <c r="D15" s="1">
        <v>0.94</v>
      </c>
      <c r="E15" s="1">
        <v>1.2629999999999999</v>
      </c>
      <c r="F15" s="4">
        <v>1.595</v>
      </c>
      <c r="G15" s="4">
        <v>1.9359999999999999</v>
      </c>
      <c r="H15" s="1"/>
      <c r="I15" s="4">
        <f t="shared" si="2"/>
        <v>0.19772409812978006</v>
      </c>
      <c r="J15" s="1">
        <f t="shared" si="3"/>
        <v>-0.10784141836220235</v>
      </c>
      <c r="K15" s="1"/>
      <c r="L15" s="1">
        <f t="shared" si="4"/>
        <v>1.2598062732487817E-2</v>
      </c>
      <c r="M15">
        <f t="shared" si="5"/>
        <v>5.8461776715732269E-3</v>
      </c>
    </row>
    <row r="16" spans="1:13" ht="15.6" x14ac:dyDescent="0.3">
      <c r="A16" s="6"/>
      <c r="B16" s="3" t="s">
        <v>10</v>
      </c>
      <c r="C16" s="1">
        <f t="shared" ref="C16:G16" si="8" xml:space="preserve"> C14 * C15 / 10</f>
        <v>3.1150000000000001E-2</v>
      </c>
      <c r="D16" s="1">
        <f t="shared" si="8"/>
        <v>7.0499999999999993E-2</v>
      </c>
      <c r="E16" s="1">
        <f t="shared" si="8"/>
        <v>0.1263</v>
      </c>
      <c r="F16" s="1">
        <f t="shared" si="8"/>
        <v>0.199375</v>
      </c>
      <c r="G16" s="1">
        <f t="shared" si="8"/>
        <v>0.29039999999999999</v>
      </c>
      <c r="H16" s="1"/>
      <c r="I16" s="4">
        <f t="shared" si="2"/>
        <v>1.7242773506741307</v>
      </c>
      <c r="J16" s="1">
        <f t="shared" si="3"/>
        <v>12.410488607697481</v>
      </c>
      <c r="K16" s="1"/>
      <c r="L16" s="1">
        <f t="shared" si="4"/>
        <v>1.8799032376587598E-2</v>
      </c>
      <c r="M16">
        <f t="shared" si="5"/>
        <v>1.7423159430662867E-3</v>
      </c>
    </row>
    <row r="17" spans="1:13" ht="18" x14ac:dyDescent="0.3">
      <c r="A17" s="6" t="s">
        <v>3</v>
      </c>
      <c r="B17" s="3" t="s">
        <v>1</v>
      </c>
      <c r="C17" s="1">
        <f xml:space="preserve"> 10 * C15 / C14</f>
        <v>12.46</v>
      </c>
      <c r="D17" s="1">
        <f t="shared" ref="D17:G17" si="9" xml:space="preserve"> 10 * D15 / D14</f>
        <v>12.533333333333331</v>
      </c>
      <c r="E17" s="1">
        <f t="shared" si="9"/>
        <v>12.629999999999999</v>
      </c>
      <c r="F17" s="1">
        <f t="shared" si="9"/>
        <v>12.76</v>
      </c>
      <c r="G17" s="1">
        <f t="shared" si="9"/>
        <v>12.906666666666666</v>
      </c>
      <c r="H17" s="1"/>
      <c r="I17" s="4">
        <f t="shared" si="2"/>
        <v>0</v>
      </c>
      <c r="J17" s="1">
        <f t="shared" si="3"/>
        <v>0</v>
      </c>
      <c r="K17" s="1"/>
      <c r="L17" s="1">
        <f t="shared" si="4"/>
        <v>0</v>
      </c>
      <c r="M17">
        <f t="shared" si="5"/>
        <v>0</v>
      </c>
    </row>
    <row r="18" spans="1:13" x14ac:dyDescent="0.3">
      <c r="A18" s="6"/>
      <c r="B18" s="2"/>
      <c r="C18" s="1"/>
      <c r="D18" s="1"/>
      <c r="E18" s="1"/>
      <c r="F18" s="1"/>
      <c r="G18" s="1"/>
      <c r="H18" s="1"/>
      <c r="I18" s="4" t="e">
        <f t="shared" si="2"/>
        <v>#DIV/0!</v>
      </c>
      <c r="J18" s="1" t="e">
        <f t="shared" si="3"/>
        <v>#DIV/0!</v>
      </c>
      <c r="K18" s="1"/>
      <c r="L18" s="1" t="e">
        <f t="shared" si="4"/>
        <v>#DIV/0!</v>
      </c>
      <c r="M18" t="e">
        <f t="shared" si="5"/>
        <v>#DIV/0!</v>
      </c>
    </row>
    <row r="19" spans="1:13" ht="15.6" x14ac:dyDescent="0.3">
      <c r="A19" s="6"/>
      <c r="B19" s="3" t="s">
        <v>0</v>
      </c>
      <c r="C19" s="1">
        <v>0.5</v>
      </c>
      <c r="D19" s="1">
        <v>0.75</v>
      </c>
      <c r="E19" s="1">
        <v>1</v>
      </c>
      <c r="F19" s="4">
        <v>1.25</v>
      </c>
      <c r="G19" s="4">
        <v>1.5</v>
      </c>
      <c r="H19" s="1"/>
      <c r="I19" s="4">
        <f t="shared" si="2"/>
        <v>1.3316000000000017</v>
      </c>
      <c r="J19" s="1">
        <f t="shared" si="3"/>
        <v>-4.0800000000001724E-2</v>
      </c>
      <c r="K19" s="1"/>
      <c r="L19" s="1">
        <f t="shared" si="4"/>
        <v>8.6292525747777224E-3</v>
      </c>
      <c r="M19">
        <f t="shared" si="5"/>
        <v>3.0509015060984014E-3</v>
      </c>
    </row>
    <row r="20" spans="1:13" ht="15.6" x14ac:dyDescent="0.3">
      <c r="A20" s="6"/>
      <c r="B20" s="3" t="s">
        <v>0</v>
      </c>
      <c r="C20" s="1">
        <v>0.63300000000000001</v>
      </c>
      <c r="D20" s="1">
        <v>0.95399999999999996</v>
      </c>
      <c r="E20" s="1">
        <v>1.2829999999999999</v>
      </c>
      <c r="F20" s="1">
        <v>1.619</v>
      </c>
      <c r="G20" s="4">
        <v>1.9650000000000001</v>
      </c>
      <c r="H20" s="1"/>
      <c r="I20" s="4">
        <f t="shared" si="2"/>
        <v>0.19777205119766486</v>
      </c>
      <c r="J20" s="1">
        <f t="shared" si="3"/>
        <v>-0.10955916368594579</v>
      </c>
      <c r="K20" s="1"/>
      <c r="L20" s="1">
        <f t="shared" si="4"/>
        <v>1.2603628741754046E-2</v>
      </c>
      <c r="M20">
        <f t="shared" si="5"/>
        <v>5.9343066690458971E-3</v>
      </c>
    </row>
    <row r="21" spans="1:13" ht="15.6" x14ac:dyDescent="0.3">
      <c r="A21" s="1"/>
      <c r="B21" s="3" t="s">
        <v>10</v>
      </c>
      <c r="C21" s="1">
        <f xml:space="preserve"> C19 * C20 / 10</f>
        <v>3.1649999999999998E-2</v>
      </c>
      <c r="D21" s="1">
        <f t="shared" ref="D21:G21" si="10" xml:space="preserve"> D19 * D20 / 10</f>
        <v>7.1550000000000002E-2</v>
      </c>
      <c r="E21" s="1">
        <f t="shared" si="10"/>
        <v>0.1283</v>
      </c>
      <c r="F21" s="1">
        <f t="shared" si="10"/>
        <v>0.20237500000000003</v>
      </c>
      <c r="G21" s="1">
        <f t="shared" si="10"/>
        <v>0.29475000000000001</v>
      </c>
      <c r="H21" s="1"/>
      <c r="I21" s="4">
        <f t="shared" si="2"/>
        <v>1.6886580128464139</v>
      </c>
      <c r="J21" s="1">
        <f t="shared" si="3"/>
        <v>12.606320311077956</v>
      </c>
      <c r="K21" s="1"/>
      <c r="L21" s="1">
        <f t="shared" si="4"/>
        <v>2.4462851372463179E-2</v>
      </c>
      <c r="M21">
        <f t="shared" si="5"/>
        <v>2.300973771491667E-3</v>
      </c>
    </row>
    <row r="22" spans="1:13" ht="18" x14ac:dyDescent="0.3">
      <c r="A22" s="1">
        <v>40.799999999999997</v>
      </c>
      <c r="B22" s="3" t="s">
        <v>1</v>
      </c>
      <c r="C22" s="1">
        <f xml:space="preserve"> 10 * C20 / C19</f>
        <v>12.66</v>
      </c>
      <c r="D22" s="1">
        <f t="shared" ref="D22:G22" si="11" xml:space="preserve"> 10 * D20 / D19</f>
        <v>12.719999999999999</v>
      </c>
      <c r="E22" s="1">
        <f t="shared" si="11"/>
        <v>12.829999999999998</v>
      </c>
      <c r="F22" s="1">
        <f t="shared" si="11"/>
        <v>12.952000000000002</v>
      </c>
      <c r="G22" s="1">
        <f t="shared" si="11"/>
        <v>13.100000000000001</v>
      </c>
      <c r="H22" s="1"/>
      <c r="I22" s="4">
        <f t="shared" si="2"/>
        <v>0</v>
      </c>
      <c r="J22" s="1">
        <f t="shared" si="3"/>
        <v>0</v>
      </c>
      <c r="K22" s="1"/>
      <c r="L22" s="1">
        <f t="shared" si="4"/>
        <v>0</v>
      </c>
      <c r="M22">
        <f t="shared" si="5"/>
        <v>0</v>
      </c>
    </row>
    <row r="23" spans="1:13" x14ac:dyDescent="0.3">
      <c r="I23" s="4" t="e">
        <f t="shared" si="2"/>
        <v>#DIV/0!</v>
      </c>
      <c r="J23" s="1" t="e">
        <f t="shared" si="3"/>
        <v>#DIV/0!</v>
      </c>
      <c r="L23" s="1" t="e">
        <f t="shared" si="4"/>
        <v>#DIV/0!</v>
      </c>
      <c r="M23" t="e">
        <f t="shared" si="5"/>
        <v>#DIV/0!</v>
      </c>
    </row>
    <row r="24" spans="1:13" ht="15.6" x14ac:dyDescent="0.3">
      <c r="B24" s="3" t="s">
        <v>0</v>
      </c>
      <c r="C24" s="1">
        <v>0.5</v>
      </c>
      <c r="D24" s="1">
        <v>0.75</v>
      </c>
      <c r="E24" s="1">
        <v>1</v>
      </c>
      <c r="F24" s="4">
        <v>1.25</v>
      </c>
      <c r="G24" s="4">
        <v>1.5</v>
      </c>
      <c r="I24" s="4">
        <f t="shared" si="2"/>
        <v>1.3512000000000004</v>
      </c>
      <c r="J24" s="1">
        <f t="shared" si="3"/>
        <v>-4.2000000000000481E-2</v>
      </c>
      <c r="L24" s="1">
        <f t="shared" si="4"/>
        <v>9.4046796862027292E-3</v>
      </c>
      <c r="M24">
        <f t="shared" si="5"/>
        <v>3.3250563905006612E-3</v>
      </c>
    </row>
    <row r="25" spans="1:13" ht="15.6" x14ac:dyDescent="0.3">
      <c r="B25" s="3" t="s">
        <v>0</v>
      </c>
      <c r="C25">
        <v>0.64200000000000002</v>
      </c>
      <c r="D25">
        <v>0.96799999999999997</v>
      </c>
      <c r="E25">
        <v>1.3</v>
      </c>
      <c r="F25">
        <v>1.6419999999999999</v>
      </c>
      <c r="G25">
        <v>1.994</v>
      </c>
      <c r="I25" s="4">
        <f t="shared" si="2"/>
        <v>0.19778657971579292</v>
      </c>
      <c r="J25" s="1">
        <f t="shared" si="3"/>
        <v>-0.11113219016391607</v>
      </c>
      <c r="L25" s="1">
        <f t="shared" si="4"/>
        <v>1.2564422922187585E-2</v>
      </c>
      <c r="M25">
        <f t="shared" si="5"/>
        <v>6.0030198802520736E-3</v>
      </c>
    </row>
    <row r="26" spans="1:13" ht="15.6" x14ac:dyDescent="0.3">
      <c r="B26" s="3" t="s">
        <v>11</v>
      </c>
      <c r="C26">
        <f xml:space="preserve"> C24 * C25 / 10</f>
        <v>3.2100000000000004E-2</v>
      </c>
      <c r="D26">
        <f t="shared" ref="D26:G26" si="12" xml:space="preserve"> D24 * D25 / 10</f>
        <v>7.2599999999999998E-2</v>
      </c>
      <c r="E26">
        <f t="shared" si="12"/>
        <v>0.13</v>
      </c>
      <c r="F26">
        <f t="shared" si="12"/>
        <v>0.20524999999999999</v>
      </c>
      <c r="G26">
        <f t="shared" si="12"/>
        <v>0.29910000000000003</v>
      </c>
      <c r="I26" s="4">
        <f t="shared" si="2"/>
        <v>1.70631132937507</v>
      </c>
      <c r="J26" s="1">
        <f t="shared" si="3"/>
        <v>12.782990122405071</v>
      </c>
      <c r="L26" s="1">
        <f t="shared" si="4"/>
        <v>1.2567076977393373E-2</v>
      </c>
      <c r="M26">
        <f t="shared" si="5"/>
        <v>1.199488650178373E-3</v>
      </c>
    </row>
    <row r="27" spans="1:13" ht="18" x14ac:dyDescent="0.3">
      <c r="A27">
        <v>45.1</v>
      </c>
      <c r="B27" s="3" t="s">
        <v>1</v>
      </c>
      <c r="C27">
        <f xml:space="preserve"> 10 * C25 / C24</f>
        <v>12.84</v>
      </c>
      <c r="D27">
        <f t="shared" ref="D27:G27" si="13" xml:space="preserve"> 10 * D25 / D24</f>
        <v>12.906666666666666</v>
      </c>
      <c r="E27">
        <f t="shared" si="13"/>
        <v>13</v>
      </c>
      <c r="F27">
        <f t="shared" si="13"/>
        <v>13.135999999999999</v>
      </c>
      <c r="G27">
        <f t="shared" si="13"/>
        <v>13.293333333333335</v>
      </c>
      <c r="I27" s="4">
        <f t="shared" si="2"/>
        <v>0</v>
      </c>
      <c r="J27" s="1">
        <f t="shared" si="3"/>
        <v>0</v>
      </c>
      <c r="L27" s="1">
        <f t="shared" si="4"/>
        <v>0</v>
      </c>
      <c r="M27">
        <f t="shared" si="5"/>
        <v>0</v>
      </c>
    </row>
    <row r="28" spans="1:13" x14ac:dyDescent="0.3">
      <c r="I28" s="4" t="e">
        <f t="shared" si="2"/>
        <v>#DIV/0!</v>
      </c>
      <c r="J28" s="1" t="e">
        <f t="shared" si="3"/>
        <v>#DIV/0!</v>
      </c>
      <c r="L28" s="1" t="e">
        <f t="shared" si="4"/>
        <v>#DIV/0!</v>
      </c>
      <c r="M28" t="e">
        <f t="shared" si="5"/>
        <v>#DIV/0!</v>
      </c>
    </row>
    <row r="29" spans="1:13" ht="15.6" x14ac:dyDescent="0.3">
      <c r="B29" s="3" t="s">
        <v>0</v>
      </c>
      <c r="C29" s="1">
        <v>0.5</v>
      </c>
      <c r="D29" s="1">
        <v>0.75</v>
      </c>
      <c r="E29" s="1">
        <v>1</v>
      </c>
      <c r="F29" s="4">
        <v>1.25</v>
      </c>
      <c r="G29" s="4">
        <v>1.5</v>
      </c>
      <c r="I29" s="4">
        <f t="shared" si="2"/>
        <v>1.3699999999999992</v>
      </c>
      <c r="J29" s="1">
        <f t="shared" si="3"/>
        <v>-4.1599999999999415E-2</v>
      </c>
      <c r="L29" s="1">
        <f t="shared" si="4"/>
        <v>8.6662564006068001E-3</v>
      </c>
      <c r="M29">
        <f t="shared" si="5"/>
        <v>3.0639843341851948E-3</v>
      </c>
    </row>
    <row r="30" spans="1:13" ht="15.6" x14ac:dyDescent="0.3">
      <c r="B30" s="3" t="s">
        <v>0</v>
      </c>
      <c r="C30">
        <v>0.65100000000000002</v>
      </c>
      <c r="D30">
        <v>0.98299999999999998</v>
      </c>
      <c r="E30">
        <v>1.32</v>
      </c>
      <c r="F30">
        <v>1.6659999999999999</v>
      </c>
      <c r="G30">
        <v>2.0219999999999998</v>
      </c>
      <c r="I30" s="4">
        <f t="shared" si="2"/>
        <v>0.19777708069191635</v>
      </c>
      <c r="J30" s="1">
        <f t="shared" si="3"/>
        <v>-0.11276207399114171</v>
      </c>
      <c r="L30" s="1">
        <f t="shared" si="4"/>
        <v>1.2630628536349841E-2</v>
      </c>
      <c r="M30">
        <f t="shared" si="5"/>
        <v>6.118486100732257E-3</v>
      </c>
    </row>
    <row r="31" spans="1:13" ht="15.6" x14ac:dyDescent="0.3">
      <c r="B31" s="3" t="s">
        <v>10</v>
      </c>
      <c r="C31">
        <f xml:space="preserve"> C29 * C30 / 10</f>
        <v>3.2550000000000003E-2</v>
      </c>
      <c r="D31">
        <f t="shared" ref="D31:F31" si="14" xml:space="preserve"> D29 * D30 / 10</f>
        <v>7.3724999999999999E-2</v>
      </c>
      <c r="E31">
        <f t="shared" si="14"/>
        <v>0.13200000000000001</v>
      </c>
      <c r="F31">
        <f t="shared" si="14"/>
        <v>0.20824999999999999</v>
      </c>
      <c r="G31">
        <f xml:space="preserve"> G29 * G30 / 10</f>
        <v>0.30329999999999996</v>
      </c>
      <c r="I31" s="4">
        <f t="shared" si="2"/>
        <v>1.6793544390949571</v>
      </c>
      <c r="J31" s="1">
        <f t="shared" si="3"/>
        <v>12.975088944874459</v>
      </c>
      <c r="L31" s="1">
        <f t="shared" si="4"/>
        <v>2.8912902756867982E-2</v>
      </c>
      <c r="M31">
        <f t="shared" si="5"/>
        <v>2.7981453933216033E-3</v>
      </c>
    </row>
    <row r="32" spans="1:13" ht="18" x14ac:dyDescent="0.3">
      <c r="A32">
        <v>50.1</v>
      </c>
      <c r="B32" s="3" t="s">
        <v>1</v>
      </c>
      <c r="C32">
        <f xml:space="preserve"> 10 * C30 / C29</f>
        <v>13.02</v>
      </c>
      <c r="D32">
        <f t="shared" ref="D32:G32" si="15" xml:space="preserve"> 10 * D30 / D29</f>
        <v>13.106666666666667</v>
      </c>
      <c r="E32">
        <f t="shared" si="15"/>
        <v>13.200000000000001</v>
      </c>
      <c r="F32">
        <f t="shared" si="15"/>
        <v>13.327999999999999</v>
      </c>
      <c r="G32">
        <f t="shared" si="15"/>
        <v>13.479999999999999</v>
      </c>
      <c r="I32" s="4">
        <f t="shared" si="2"/>
        <v>0</v>
      </c>
      <c r="J32" s="1">
        <f t="shared" si="3"/>
        <v>0</v>
      </c>
      <c r="L32" s="1">
        <f t="shared" si="4"/>
        <v>0</v>
      </c>
      <c r="M32">
        <f t="shared" si="5"/>
        <v>0</v>
      </c>
    </row>
    <row r="33" spans="2:13" x14ac:dyDescent="0.3">
      <c r="I33" s="4" t="e">
        <f t="shared" si="2"/>
        <v>#DIV/0!</v>
      </c>
      <c r="J33" s="1" t="e">
        <f t="shared" si="3"/>
        <v>#DIV/0!</v>
      </c>
      <c r="L33" s="1" t="e">
        <f t="shared" si="4"/>
        <v>#DIV/0!</v>
      </c>
      <c r="M33" t="e">
        <f t="shared" si="5"/>
        <v>#DIV/0!</v>
      </c>
    </row>
    <row r="34" spans="2:13" x14ac:dyDescent="0.3">
      <c r="I34" s="4" t="e">
        <f t="shared" si="2"/>
        <v>#DIV/0!</v>
      </c>
      <c r="J34" s="1" t="e">
        <f t="shared" si="3"/>
        <v>#DIV/0!</v>
      </c>
      <c r="L34" s="1" t="e">
        <f t="shared" si="4"/>
        <v>#DIV/0!</v>
      </c>
      <c r="M34" t="e">
        <f t="shared" si="5"/>
        <v>#DIV/0!</v>
      </c>
    </row>
    <row r="35" spans="2:13" x14ac:dyDescent="0.3">
      <c r="I35" s="4" t="e">
        <f t="shared" si="2"/>
        <v>#DIV/0!</v>
      </c>
      <c r="J35" s="1" t="e">
        <f t="shared" si="3"/>
        <v>#DIV/0!</v>
      </c>
      <c r="L35" s="1" t="e">
        <f t="shared" si="4"/>
        <v>#DIV/0!</v>
      </c>
      <c r="M35" t="e">
        <f t="shared" si="5"/>
        <v>#DIV/0!</v>
      </c>
    </row>
    <row r="36" spans="2:13" x14ac:dyDescent="0.3">
      <c r="I36" s="4" t="e">
        <f t="shared" si="2"/>
        <v>#DIV/0!</v>
      </c>
      <c r="J36" s="1" t="e">
        <f t="shared" si="3"/>
        <v>#DIV/0!</v>
      </c>
      <c r="L36" s="1" t="e">
        <f t="shared" si="4"/>
        <v>#DIV/0!</v>
      </c>
      <c r="M36" t="e">
        <f t="shared" si="5"/>
        <v>#DIV/0!</v>
      </c>
    </row>
    <row r="37" spans="2:13" x14ac:dyDescent="0.3">
      <c r="B37" t="s">
        <v>4</v>
      </c>
      <c r="C37">
        <v>298</v>
      </c>
      <c r="D37">
        <v>303</v>
      </c>
      <c r="E37">
        <v>308</v>
      </c>
      <c r="F37">
        <v>313</v>
      </c>
      <c r="G37">
        <v>323</v>
      </c>
      <c r="I37" s="4">
        <f t="shared" si="2"/>
        <v>3.6864864864871894E-2</v>
      </c>
      <c r="J37" s="1">
        <f t="shared" si="3"/>
        <v>1.0577567567545838</v>
      </c>
      <c r="L37" s="1">
        <f t="shared" si="4"/>
        <v>2.6837170980755051E-4</v>
      </c>
      <c r="M37">
        <f t="shared" si="5"/>
        <v>2.3086207402369234E-3</v>
      </c>
    </row>
    <row r="38" spans="2:13" x14ac:dyDescent="0.3">
      <c r="B38" t="s">
        <v>5</v>
      </c>
      <c r="C38">
        <v>12.048999999999999</v>
      </c>
      <c r="D38">
        <v>12.226000000000001</v>
      </c>
      <c r="E38">
        <v>12.403</v>
      </c>
      <c r="F38">
        <v>12.6</v>
      </c>
      <c r="G38">
        <v>12.967000000000001</v>
      </c>
    </row>
    <row r="43" spans="2:13" x14ac:dyDescent="0.3">
      <c r="J43">
        <v>25</v>
      </c>
    </row>
    <row r="44" spans="2:13" x14ac:dyDescent="0.3">
      <c r="J44">
        <v>30</v>
      </c>
    </row>
    <row r="45" spans="2:13" x14ac:dyDescent="0.3">
      <c r="J45">
        <v>35</v>
      </c>
    </row>
    <row r="46" spans="2:13" x14ac:dyDescent="0.3">
      <c r="J46">
        <v>40</v>
      </c>
    </row>
    <row r="47" spans="2:13" x14ac:dyDescent="0.3">
      <c r="J47">
        <v>45</v>
      </c>
    </row>
    <row r="48" spans="2:13" x14ac:dyDescent="0.3">
      <c r="J48">
        <v>50</v>
      </c>
    </row>
    <row r="59" spans="2:14" x14ac:dyDescent="0.3">
      <c r="B59" t="s">
        <v>6</v>
      </c>
      <c r="C59" t="s">
        <v>8</v>
      </c>
      <c r="D59" t="s">
        <v>7</v>
      </c>
      <c r="J59" t="s">
        <v>4</v>
      </c>
      <c r="K59" t="s">
        <v>9</v>
      </c>
    </row>
    <row r="60" spans="2:14" x14ac:dyDescent="0.3">
      <c r="B60">
        <f xml:space="preserve"> $D$60 / C60</f>
        <v>1.6866158868335146E-2</v>
      </c>
      <c r="C60">
        <v>1.8380000000000001</v>
      </c>
      <c r="D60">
        <v>3.1E-2</v>
      </c>
      <c r="J60">
        <f>J43 + 273</f>
        <v>298</v>
      </c>
      <c r="K60">
        <f xml:space="preserve"> B60*LN(10/0.055)/(2*3.1415*0.347)</f>
        <v>4.0250759358751304E-2</v>
      </c>
      <c r="L60">
        <f>B67/B60*K60</f>
        <v>1.4651774232007631E-3</v>
      </c>
      <c r="M60">
        <f>LN(J60)</f>
        <v>5.6970934865054046</v>
      </c>
      <c r="N60">
        <v>-3.177</v>
      </c>
    </row>
    <row r="61" spans="2:14" x14ac:dyDescent="0.3">
      <c r="B61">
        <f t="shared" ref="B61:B65" si="16" xml:space="preserve"> $D$60 / C61</f>
        <v>1.765375854214123E-2</v>
      </c>
      <c r="C61">
        <v>1.756</v>
      </c>
      <c r="J61">
        <f t="shared" ref="J61:J65" si="17">J44 + 273</f>
        <v>303</v>
      </c>
      <c r="K61">
        <f t="shared" ref="K61:K65" si="18" xml:space="preserve"> B61*LN(10/0.055)/(2*3.1415*0.347)</f>
        <v>4.2130350627212362E-2</v>
      </c>
      <c r="L61">
        <f t="shared" ref="L61:L65" si="19">B68/B61*K61</f>
        <v>1.4122180859755804E-3</v>
      </c>
      <c r="M61">
        <f t="shared" ref="M61:N65" si="20">LN(J61)</f>
        <v>5.7137328055093688</v>
      </c>
      <c r="N61">
        <v>-3.1619999999999999</v>
      </c>
    </row>
    <row r="62" spans="2:14" x14ac:dyDescent="0.3">
      <c r="B62">
        <f t="shared" si="16"/>
        <v>1.7950202663578458E-2</v>
      </c>
      <c r="C62">
        <v>1.7270000000000001</v>
      </c>
      <c r="J62">
        <f t="shared" si="17"/>
        <v>308</v>
      </c>
      <c r="K62">
        <f t="shared" si="18"/>
        <v>4.283780874428772E-2</v>
      </c>
      <c r="L62">
        <f t="shared" si="19"/>
        <v>1.4682168207278959E-3</v>
      </c>
      <c r="M62">
        <f t="shared" si="20"/>
        <v>5.730099782973574</v>
      </c>
      <c r="N62">
        <f t="shared" si="20"/>
        <v>-3.1503341844706396</v>
      </c>
    </row>
    <row r="63" spans="2:14" x14ac:dyDescent="0.3">
      <c r="B63">
        <f t="shared" si="16"/>
        <v>1.8203170874926598E-2</v>
      </c>
      <c r="C63">
        <v>1.7030000000000001</v>
      </c>
      <c r="J63">
        <f t="shared" si="17"/>
        <v>313</v>
      </c>
      <c r="K63">
        <f t="shared" si="18"/>
        <v>4.3441512449433291E-2</v>
      </c>
      <c r="L63">
        <f t="shared" si="19"/>
        <v>1.5396228729515492E-3</v>
      </c>
      <c r="M63">
        <f t="shared" si="20"/>
        <v>5.7462031905401529</v>
      </c>
      <c r="N63">
        <f t="shared" si="20"/>
        <v>-3.1363397869866496</v>
      </c>
    </row>
    <row r="64" spans="2:14" x14ac:dyDescent="0.3">
      <c r="B64">
        <f t="shared" si="16"/>
        <v>1.8332347723240685E-2</v>
      </c>
      <c r="C64">
        <v>1.6910000000000001</v>
      </c>
      <c r="J64">
        <f t="shared" si="17"/>
        <v>318</v>
      </c>
      <c r="K64">
        <f t="shared" si="18"/>
        <v>4.3749790479825482E-2</v>
      </c>
      <c r="L64">
        <f t="shared" si="19"/>
        <v>1.4570234600700031E-3</v>
      </c>
      <c r="M64">
        <f t="shared" si="20"/>
        <v>5.7620513827801769</v>
      </c>
      <c r="N64">
        <v>-3.1320000000000001</v>
      </c>
    </row>
    <row r="65" spans="2:14" x14ac:dyDescent="0.3">
      <c r="B65">
        <f t="shared" si="16"/>
        <v>1.8463371054198926E-2</v>
      </c>
      <c r="C65">
        <v>1.679</v>
      </c>
      <c r="J65">
        <f t="shared" si="17"/>
        <v>323</v>
      </c>
      <c r="K65">
        <f t="shared" si="18"/>
        <v>4.4062475105053539E-2</v>
      </c>
      <c r="L65">
        <f t="shared" si="19"/>
        <v>1.6122959562830514E-3</v>
      </c>
      <c r="M65">
        <f t="shared" si="20"/>
        <v>5.7776523232226564</v>
      </c>
      <c r="N65">
        <v>-3.1269999999999998</v>
      </c>
    </row>
    <row r="67" spans="2:14" x14ac:dyDescent="0.3">
      <c r="B67">
        <f>B60 *SQRT(($D$67 / $D$60)^2 + (C67 / C60)^2)</f>
        <v>6.1394904304157272E-4</v>
      </c>
      <c r="C67">
        <v>3.1E-2</v>
      </c>
      <c r="D67">
        <v>1E-3</v>
      </c>
    </row>
    <row r="68" spans="2:14" x14ac:dyDescent="0.3">
      <c r="B68">
        <f t="shared" ref="B68:B72" si="21">B61 *SQRT(($D$67 / $D$60)^2 + (C68 / C61)^2)</f>
        <v>5.9175764567586146E-4</v>
      </c>
      <c r="C68">
        <v>1.6E-2</v>
      </c>
    </row>
    <row r="69" spans="2:14" x14ac:dyDescent="0.3">
      <c r="B69">
        <f t="shared" si="21"/>
        <v>6.1522263296567186E-4</v>
      </c>
      <c r="C69">
        <v>0.02</v>
      </c>
    </row>
    <row r="70" spans="2:14" x14ac:dyDescent="0.3">
      <c r="B70">
        <f t="shared" si="21"/>
        <v>6.4514370377654891E-4</v>
      </c>
      <c r="C70">
        <v>2.5000000000000001E-2</v>
      </c>
    </row>
    <row r="71" spans="2:14" x14ac:dyDescent="0.3">
      <c r="B71">
        <f t="shared" si="21"/>
        <v>6.1053231153734963E-4</v>
      </c>
      <c r="C71">
        <v>1.4E-2</v>
      </c>
    </row>
    <row r="72" spans="2:14" x14ac:dyDescent="0.3">
      <c r="B72">
        <f t="shared" si="21"/>
        <v>6.7559569495505528E-4</v>
      </c>
      <c r="C72">
        <v>2.9000000000000001E-2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2020-03-03T02:57:16Z</dcterms:modified>
</cp:coreProperties>
</file>