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\Desktop\LabWork\3 семестр\Свободные колебания\"/>
    </mc:Choice>
  </mc:AlternateContent>
  <bookViews>
    <workbookView xWindow="0" yWindow="0" windowWidth="23040" windowHeight="90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K34" i="1" l="1"/>
  <c r="K33" i="1"/>
  <c r="I34" i="1" l="1"/>
  <c r="I35" i="1"/>
  <c r="I36" i="1"/>
  <c r="I37" i="1"/>
  <c r="I38" i="1"/>
  <c r="I39" i="1"/>
  <c r="I33" i="1"/>
  <c r="F9" i="1"/>
  <c r="F7" i="1"/>
  <c r="E10" i="1"/>
  <c r="E33" i="1"/>
  <c r="C33" i="1"/>
  <c r="C49" i="1" l="1"/>
  <c r="E49" i="1" s="1"/>
  <c r="C48" i="1"/>
  <c r="E48" i="1"/>
  <c r="E47" i="1"/>
  <c r="C46" i="1"/>
  <c r="E46" i="1" s="1"/>
  <c r="C45" i="1"/>
  <c r="E45" i="1" s="1"/>
  <c r="E44" i="1"/>
  <c r="E43" i="1"/>
  <c r="E34" i="1"/>
  <c r="C43" i="1"/>
  <c r="C39" i="1"/>
  <c r="E39" i="1" s="1"/>
  <c r="E38" i="1"/>
  <c r="C37" i="1"/>
  <c r="E37" i="1" s="1"/>
  <c r="C36" i="1"/>
  <c r="E36" i="1" s="1"/>
  <c r="E35" i="1"/>
  <c r="D31" i="1"/>
  <c r="C9" i="1"/>
  <c r="H10" i="1" s="1"/>
  <c r="H12" i="1"/>
  <c r="H13" i="1"/>
  <c r="G10" i="1"/>
  <c r="G11" i="1"/>
  <c r="G12" i="1"/>
  <c r="G13" i="1"/>
  <c r="G14" i="1"/>
  <c r="G15" i="1"/>
  <c r="G16" i="1"/>
  <c r="G9" i="1"/>
  <c r="F12" i="1"/>
  <c r="F11" i="1"/>
  <c r="F10" i="1"/>
  <c r="D16" i="1"/>
  <c r="D17" i="1"/>
  <c r="D18" i="1"/>
  <c r="D19" i="1"/>
  <c r="D20" i="1"/>
  <c r="D21" i="1"/>
  <c r="D22" i="1"/>
  <c r="D23" i="1"/>
  <c r="D8" i="1"/>
  <c r="H16" i="1" l="1"/>
  <c r="F15" i="1"/>
  <c r="H15" i="1"/>
  <c r="F14" i="1"/>
  <c r="H14" i="1"/>
  <c r="F13" i="1"/>
  <c r="H11" i="1"/>
  <c r="H9" i="1"/>
  <c r="F8" i="1"/>
  <c r="L34" i="1" l="1"/>
  <c r="L33" i="1"/>
  <c r="K37" i="1" l="1"/>
  <c r="L37" i="1" s="1"/>
</calcChain>
</file>

<file path=xl/sharedStrings.xml><?xml version="1.0" encoding="utf-8"?>
<sst xmlns="http://schemas.openxmlformats.org/spreadsheetml/2006/main" count="62" uniqueCount="54">
  <si>
    <t>R</t>
  </si>
  <si>
    <t>C</t>
  </si>
  <si>
    <t>0.02мкФ</t>
  </si>
  <si>
    <t>Начальные параметры</t>
  </si>
  <si>
    <t>Длит.импульсов 5 * 10^(-6)</t>
  </si>
  <si>
    <t>Частота повторения импульсов 100 Hz</t>
  </si>
  <si>
    <t>9,2 * 500 * 10^(-6)</t>
  </si>
  <si>
    <t>23 периода за это время</t>
  </si>
  <si>
    <t>T = T_0 / 23 ~ 0.000435c</t>
  </si>
  <si>
    <t>T</t>
  </si>
  <si>
    <t>N</t>
  </si>
  <si>
    <t>x / x_0</t>
  </si>
  <si>
    <t>2 ЧАСТЬ</t>
  </si>
  <si>
    <t>L = 200мГн</t>
  </si>
  <si>
    <t>Частота 5кГц</t>
  </si>
  <si>
    <t>С = 5 * 10^(-9)</t>
  </si>
  <si>
    <t>Rкр = 12,65 * 10^(3)</t>
  </si>
  <si>
    <t>При 9 кОм еще видно колебания</t>
  </si>
  <si>
    <t>Устанавливаем 900 Ом</t>
  </si>
  <si>
    <t>Theta = 1 / 8 * ln(6 / 3.4)</t>
  </si>
  <si>
    <t>Это логарифмический декрмент</t>
  </si>
  <si>
    <t>Теперь ставим сопротивление 0,8кОм</t>
  </si>
  <si>
    <t>Theta</t>
  </si>
  <si>
    <t>3 ЧАСТЬ</t>
  </si>
  <si>
    <t>4 ЧАСТЬ</t>
  </si>
  <si>
    <t>Те же</t>
  </si>
  <si>
    <t>C, мкФ</t>
  </si>
  <si>
    <t>T, с</t>
  </si>
  <si>
    <t>R, Ohm</t>
  </si>
  <si>
    <t>x_0 / x_n</t>
  </si>
  <si>
    <t>Частота, кГц</t>
  </si>
  <si>
    <t>L, мГн</t>
  </si>
  <si>
    <t>R_L, Ом</t>
  </si>
  <si>
    <t>T,с - теор</t>
  </si>
  <si>
    <t>T,с - эксп</t>
  </si>
  <si>
    <t>Thetа^-2</t>
  </si>
  <si>
    <t>R^(-2)</t>
  </si>
  <si>
    <t>Погрешности</t>
  </si>
  <si>
    <t>K</t>
  </si>
  <si>
    <t>B</t>
  </si>
  <si>
    <t>L катушки</t>
  </si>
  <si>
    <t>Теор</t>
  </si>
  <si>
    <t>Подбор</t>
  </si>
  <si>
    <t>Граф</t>
  </si>
  <si>
    <t>Гн</t>
  </si>
  <si>
    <t>Q</t>
  </si>
  <si>
    <r>
      <t>f(</t>
    </r>
    <r>
      <rPr>
        <sz val="11"/>
        <color theme="1"/>
        <rFont val="Calibri"/>
        <family val="2"/>
        <charset val="204"/>
      </rPr>
      <t>θ</t>
    </r>
    <r>
      <rPr>
        <sz val="11"/>
        <color theme="1"/>
        <rFont val="Calibri"/>
        <family val="2"/>
        <charset val="204"/>
        <scheme val="minor"/>
      </rPr>
      <t>)</t>
    </r>
  </si>
  <si>
    <t>Спираль</t>
  </si>
  <si>
    <t>9-10</t>
  </si>
  <si>
    <t>R_кр, кОм</t>
  </si>
  <si>
    <t>кОм</t>
  </si>
  <si>
    <t>0,01 * C7 / B7</t>
  </si>
  <si>
    <t>2 * ПИ() * КОРЕНЬ(A7 * $A$5) / 1000 - это Ттеор</t>
  </si>
  <si>
    <t>R^(-2) *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</si>
</sst>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1" xfId="0" quotePrefix="1" applyNumberFormat="1" applyBorder="1"/>
    <xf numFmtId="2" fontId="0" fillId="0" borderId="1" xfId="0" applyNumberFormat="1" applyBorder="1"/>
    <xf numFmtId="0" fontId="0" fillId="0" borderId="1" xfId="0" applyNumberFormat="1" applyBorder="1"/>
    <xf numFmtId="0" fontId="0" fillId="0" borderId="18" xfId="0" applyBorder="1"/>
    <xf numFmtId="0" fontId="0" fillId="0" borderId="12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0" fillId="0" borderId="19" xfId="0" applyBorder="1"/>
    <xf numFmtId="0" fontId="0" fillId="0" borderId="13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quotePrefix="1" applyNumberFormat="1" applyBorder="1"/>
    <xf numFmtId="0" fontId="0" fillId="0" borderId="24" xfId="0" quotePrefix="1" applyNumberFormat="1" applyBorder="1"/>
    <xf numFmtId="0" fontId="0" fillId="0" borderId="25" xfId="0" quotePrefix="1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Лист1!$G$8:$G$22</c:f>
              <c:numCache>
                <c:formatCode>General</c:formatCode>
                <c:ptCount val="15"/>
                <c:pt idx="0">
                  <c:v>0.02</c:v>
                </c:pt>
                <c:pt idx="1">
                  <c:v>0.12</c:v>
                </c:pt>
                <c:pt idx="2">
                  <c:v>0.22</c:v>
                </c:pt>
                <c:pt idx="3">
                  <c:v>0.32</c:v>
                </c:pt>
                <c:pt idx="4">
                  <c:v>0.42</c:v>
                </c:pt>
                <c:pt idx="5">
                  <c:v>0.52</c:v>
                </c:pt>
                <c:pt idx="6">
                  <c:v>0.62</c:v>
                </c:pt>
                <c:pt idx="7">
                  <c:v>0.72</c:v>
                </c:pt>
                <c:pt idx="8">
                  <c:v>0.82</c:v>
                </c:pt>
              </c:numCache>
            </c:numRef>
          </c:xVal>
          <c:yVal>
            <c:numRef>
              <c:f>Лист1!$H$8:$H$22</c:f>
              <c:numCache>
                <c:formatCode>General</c:formatCode>
                <c:ptCount val="15"/>
                <c:pt idx="0">
                  <c:v>4.4000000000000002E-4</c:v>
                </c:pt>
                <c:pt idx="1">
                  <c:v>1.1000000000000001E-3</c:v>
                </c:pt>
                <c:pt idx="2">
                  <c:v>1.39E-3</c:v>
                </c:pt>
                <c:pt idx="3">
                  <c:v>1.66E-3</c:v>
                </c:pt>
                <c:pt idx="4">
                  <c:v>1.83E-3</c:v>
                </c:pt>
                <c:pt idx="5">
                  <c:v>2.0799999999999998E-3</c:v>
                </c:pt>
                <c:pt idx="6">
                  <c:v>2.33E-3</c:v>
                </c:pt>
                <c:pt idx="7">
                  <c:v>2.4299999999999999E-3</c:v>
                </c:pt>
                <c:pt idx="8">
                  <c:v>2.63E-3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F-41AF-8879-C0210294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96512"/>
        <c:axId val="435793888"/>
      </c:scatterChart>
      <c:valAx>
        <c:axId val="4357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793888"/>
        <c:crosses val="autoZero"/>
        <c:crossBetween val="midCat"/>
      </c:valAx>
      <c:valAx>
        <c:axId val="4357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7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Лист1!$E$7:$E$15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9.7000000000000005E-4</c:v>
                </c:pt>
                <c:pt idx="2">
                  <c:v>1.32E-3</c:v>
                </c:pt>
                <c:pt idx="3">
                  <c:v>1.5895341225273759E-3</c:v>
                </c:pt>
                <c:pt idx="4">
                  <c:v>1.82E-3</c:v>
                </c:pt>
                <c:pt idx="5">
                  <c:v>2.0300000000000001E-3</c:v>
                </c:pt>
                <c:pt idx="6">
                  <c:v>2.2100000000000002E-3</c:v>
                </c:pt>
                <c:pt idx="7">
                  <c:v>2.3900000000000002E-3</c:v>
                </c:pt>
                <c:pt idx="8">
                  <c:v>2.5400000000000002E-3</c:v>
                </c:pt>
              </c:numCache>
            </c:numRef>
          </c:xVal>
          <c:yVal>
            <c:numRef>
              <c:f>Лист1!$F$7:$F$15</c:f>
              <c:numCache>
                <c:formatCode>General</c:formatCode>
                <c:ptCount val="9"/>
                <c:pt idx="0">
                  <c:v>4.2999999999999999E-4</c:v>
                </c:pt>
                <c:pt idx="1">
                  <c:v>1.1000000000000001E-3</c:v>
                </c:pt>
                <c:pt idx="2">
                  <c:v>1.39E-3</c:v>
                </c:pt>
                <c:pt idx="3">
                  <c:v>1.66E-3</c:v>
                </c:pt>
                <c:pt idx="4">
                  <c:v>1.83E-3</c:v>
                </c:pt>
                <c:pt idx="5">
                  <c:v>2.0799999999999998E-3</c:v>
                </c:pt>
                <c:pt idx="6">
                  <c:v>2.33E-3</c:v>
                </c:pt>
                <c:pt idx="7">
                  <c:v>2.4299999999999999E-3</c:v>
                </c:pt>
                <c:pt idx="8">
                  <c:v>2.63E-3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C-45AF-A741-D69CAFEB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00144"/>
        <c:axId val="370500800"/>
      </c:scatterChart>
      <c:valAx>
        <c:axId val="3705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ru-RU" baseline="0"/>
                  <a:t> теоретическое,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500800"/>
        <c:crosses val="autoZero"/>
        <c:crossBetween val="midCat"/>
      </c:valAx>
      <c:valAx>
        <c:axId val="370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</a:t>
                </a:r>
                <a:r>
                  <a:rPr lang="ru-RU" baseline="0"/>
                  <a:t>экспериментальное,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5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Лист1!$G$33:$G$39</c:f>
              <c:numCache>
                <c:formatCode>General</c:formatCode>
                <c:ptCount val="7"/>
                <c:pt idx="0">
                  <c:v>1.2350000000000001</c:v>
                </c:pt>
                <c:pt idx="1">
                  <c:v>0.69499999999999995</c:v>
                </c:pt>
                <c:pt idx="2">
                  <c:v>0.44400000000000001</c:v>
                </c:pt>
                <c:pt idx="3">
                  <c:v>0.309</c:v>
                </c:pt>
                <c:pt idx="4">
                  <c:v>0.22700000000000001</c:v>
                </c:pt>
                <c:pt idx="5">
                  <c:v>0.17399999999999999</c:v>
                </c:pt>
                <c:pt idx="6">
                  <c:v>0.13700000000000001</c:v>
                </c:pt>
              </c:numCache>
            </c:numRef>
          </c:xVal>
          <c:yVal>
            <c:numRef>
              <c:f>Лист1!$H$33:$H$39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2.0030000000000001</c:v>
                </c:pt>
                <c:pt idx="2">
                  <c:v>1.214</c:v>
                </c:pt>
                <c:pt idx="3">
                  <c:v>0.82899999999999996</c:v>
                </c:pt>
                <c:pt idx="4">
                  <c:v>0.54500000000000004</c:v>
                </c:pt>
                <c:pt idx="5">
                  <c:v>0.49</c:v>
                </c:pt>
                <c:pt idx="6">
                  <c:v>0.36399999999999999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9-4665-B094-24C85901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80048"/>
        <c:axId val="366874800"/>
      </c:scatterChart>
      <c:valAx>
        <c:axId val="3668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R^(-2) * 10^6, </a:t>
                </a:r>
                <a:r>
                  <a:rPr lang="ru-RU"/>
                  <a:t>Ом</a:t>
                </a:r>
                <a:r>
                  <a:rPr lang="en-US"/>
                  <a:t>^(-2)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874800"/>
        <c:crosses val="autoZero"/>
        <c:crossBetween val="midCat"/>
      </c:valAx>
      <c:valAx>
        <c:axId val="3668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Theta^(-2)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8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3</xdr:row>
      <xdr:rowOff>118110</xdr:rowOff>
    </xdr:from>
    <xdr:to>
      <xdr:col>19</xdr:col>
      <xdr:colOff>289560</xdr:colOff>
      <xdr:row>18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4</xdr:row>
      <xdr:rowOff>76200</xdr:rowOff>
    </xdr:from>
    <xdr:to>
      <xdr:col>26</xdr:col>
      <xdr:colOff>466275</xdr:colOff>
      <xdr:row>20</xdr:row>
      <xdr:rowOff>52200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20</xdr:row>
      <xdr:rowOff>180975</xdr:rowOff>
    </xdr:from>
    <xdr:to>
      <xdr:col>20</xdr:col>
      <xdr:colOff>600075</xdr:colOff>
      <xdr:row>35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13" workbookViewId="0">
      <selection activeCell="H40" sqref="H40"/>
    </sheetView>
  </sheetViews>
  <sheetFormatPr defaultRowHeight="15" x14ac:dyDescent="0.25"/>
  <cols>
    <col min="3" max="4" width="10.140625" bestFit="1" customWidth="1"/>
    <col min="7" max="7" width="12" bestFit="1" customWidth="1"/>
    <col min="9" max="9" width="12" bestFit="1" customWidth="1"/>
  </cols>
  <sheetData>
    <row r="1" spans="1:11" x14ac:dyDescent="0.25">
      <c r="A1" t="s">
        <v>0</v>
      </c>
      <c r="B1" t="s">
        <v>1</v>
      </c>
      <c r="E1" t="s">
        <v>3</v>
      </c>
      <c r="H1" t="s">
        <v>4</v>
      </c>
      <c r="K1" t="s">
        <v>5</v>
      </c>
    </row>
    <row r="2" spans="1:11" x14ac:dyDescent="0.25">
      <c r="A2">
        <v>0</v>
      </c>
      <c r="B2" t="s">
        <v>2</v>
      </c>
    </row>
    <row r="4" spans="1:11" x14ac:dyDescent="0.25">
      <c r="A4" t="s">
        <v>6</v>
      </c>
      <c r="D4" t="s">
        <v>7</v>
      </c>
      <c r="H4" t="s">
        <v>8</v>
      </c>
    </row>
    <row r="5" spans="1:11" ht="15.75" thickBot="1" x14ac:dyDescent="0.3">
      <c r="A5">
        <v>0.2</v>
      </c>
      <c r="D5" t="s">
        <v>51</v>
      </c>
    </row>
    <row r="6" spans="1:11" ht="15.75" thickBot="1" x14ac:dyDescent="0.3">
      <c r="A6" s="18" t="s">
        <v>26</v>
      </c>
      <c r="B6" s="19" t="s">
        <v>10</v>
      </c>
      <c r="C6" s="19" t="s">
        <v>11</v>
      </c>
      <c r="D6" s="19" t="s">
        <v>27</v>
      </c>
      <c r="E6" s="18" t="s">
        <v>33</v>
      </c>
      <c r="F6" s="20" t="s">
        <v>34</v>
      </c>
    </row>
    <row r="7" spans="1:11" x14ac:dyDescent="0.25">
      <c r="A7" s="26">
        <v>0.02</v>
      </c>
      <c r="B7" s="25">
        <v>23</v>
      </c>
      <c r="C7" s="25">
        <v>1</v>
      </c>
      <c r="D7" s="36">
        <v>4.2999999999999999E-4</v>
      </c>
      <c r="E7" s="26">
        <v>4.0000000000000002E-4</v>
      </c>
      <c r="F7" s="30">
        <f>D7</f>
        <v>4.2999999999999999E-4</v>
      </c>
      <c r="G7" t="s">
        <v>1</v>
      </c>
      <c r="H7" t="s">
        <v>9</v>
      </c>
    </row>
    <row r="8" spans="1:11" x14ac:dyDescent="0.25">
      <c r="A8" s="27">
        <v>0.12</v>
      </c>
      <c r="B8" s="21">
        <v>4</v>
      </c>
      <c r="C8" s="22">
        <v>0.44</v>
      </c>
      <c r="D8" s="37">
        <f xml:space="preserve"> 0.01 * C8 / B8</f>
        <v>1.1000000000000001E-3</v>
      </c>
      <c r="E8" s="27">
        <v>9.7000000000000005E-4</v>
      </c>
      <c r="F8" s="31">
        <f t="shared" ref="F8:F15" si="0">D8</f>
        <v>1.1000000000000001E-3</v>
      </c>
      <c r="G8">
        <v>0.02</v>
      </c>
      <c r="H8">
        <v>4.4000000000000002E-4</v>
      </c>
    </row>
    <row r="9" spans="1:11" x14ac:dyDescent="0.25">
      <c r="A9" s="27">
        <v>0.22</v>
      </c>
      <c r="B9" s="21">
        <v>6</v>
      </c>
      <c r="C9" s="23">
        <f xml:space="preserve"> 4 / 4.8</f>
        <v>0.83333333333333337</v>
      </c>
      <c r="D9" s="37">
        <v>1.39E-3</v>
      </c>
      <c r="E9" s="27">
        <v>1.32E-3</v>
      </c>
      <c r="F9" s="31">
        <f t="shared" si="0"/>
        <v>1.39E-3</v>
      </c>
      <c r="G9">
        <f>A8</f>
        <v>0.12</v>
      </c>
      <c r="H9">
        <f>D8</f>
        <v>1.1000000000000001E-3</v>
      </c>
    </row>
    <row r="10" spans="1:11" x14ac:dyDescent="0.25">
      <c r="A10" s="27">
        <v>0.32</v>
      </c>
      <c r="B10" s="21">
        <v>5</v>
      </c>
      <c r="C10" s="24">
        <v>0.83</v>
      </c>
      <c r="D10" s="37">
        <f t="shared" ref="D9:D23" si="1" xml:space="preserve"> 0.01 * C10 / B10</f>
        <v>1.66E-3</v>
      </c>
      <c r="E10" s="27">
        <f t="shared" ref="E8:E15" si="2" xml:space="preserve"> 2 * PI() * SQRT(A10 * $A$5) / 1000</f>
        <v>1.5895341225273759E-3</v>
      </c>
      <c r="F10" s="31">
        <f t="shared" si="0"/>
        <v>1.66E-3</v>
      </c>
      <c r="G10">
        <f t="shared" ref="G10:G16" si="3">A9</f>
        <v>0.22</v>
      </c>
      <c r="H10">
        <f t="shared" ref="H10:H16" si="4">D9</f>
        <v>1.39E-3</v>
      </c>
    </row>
    <row r="11" spans="1:11" x14ac:dyDescent="0.25">
      <c r="A11" s="27">
        <v>0.42</v>
      </c>
      <c r="B11" s="21">
        <v>4</v>
      </c>
      <c r="C11" s="21">
        <v>0.73</v>
      </c>
      <c r="D11" s="37">
        <v>1.83E-3</v>
      </c>
      <c r="E11" s="27">
        <v>1.82E-3</v>
      </c>
      <c r="F11" s="31">
        <f t="shared" si="0"/>
        <v>1.83E-3</v>
      </c>
      <c r="G11">
        <f t="shared" si="3"/>
        <v>0.32</v>
      </c>
      <c r="H11">
        <f t="shared" si="4"/>
        <v>1.66E-3</v>
      </c>
    </row>
    <row r="12" spans="1:11" x14ac:dyDescent="0.25">
      <c r="A12" s="27">
        <v>0.52</v>
      </c>
      <c r="B12" s="21">
        <v>4</v>
      </c>
      <c r="C12" s="21">
        <v>0.83</v>
      </c>
      <c r="D12" s="37">
        <v>2.0799999999999998E-3</v>
      </c>
      <c r="E12" s="27">
        <v>2.0300000000000001E-3</v>
      </c>
      <c r="F12" s="31">
        <f t="shared" si="0"/>
        <v>2.0799999999999998E-3</v>
      </c>
      <c r="G12">
        <f t="shared" si="3"/>
        <v>0.42</v>
      </c>
      <c r="H12">
        <f t="shared" si="4"/>
        <v>1.83E-3</v>
      </c>
    </row>
    <row r="13" spans="1:11" x14ac:dyDescent="0.25">
      <c r="A13" s="27">
        <v>0.62</v>
      </c>
      <c r="B13" s="21">
        <v>3</v>
      </c>
      <c r="C13" s="21">
        <v>0.67</v>
      </c>
      <c r="D13" s="37">
        <v>2.33E-3</v>
      </c>
      <c r="E13" s="27">
        <v>2.2100000000000002E-3</v>
      </c>
      <c r="F13" s="31">
        <f t="shared" si="0"/>
        <v>2.33E-3</v>
      </c>
      <c r="G13">
        <f t="shared" si="3"/>
        <v>0.52</v>
      </c>
      <c r="H13">
        <f t="shared" si="4"/>
        <v>2.0799999999999998E-3</v>
      </c>
    </row>
    <row r="14" spans="1:11" x14ac:dyDescent="0.25">
      <c r="A14" s="27">
        <v>0.72</v>
      </c>
      <c r="B14" s="21">
        <v>3</v>
      </c>
      <c r="C14" s="21">
        <v>0.73</v>
      </c>
      <c r="D14" s="37">
        <v>2.4299999999999999E-3</v>
      </c>
      <c r="E14" s="27">
        <v>2.3900000000000002E-3</v>
      </c>
      <c r="F14" s="31">
        <f t="shared" si="0"/>
        <v>2.4299999999999999E-3</v>
      </c>
      <c r="G14">
        <f t="shared" si="3"/>
        <v>0.62</v>
      </c>
      <c r="H14">
        <f t="shared" si="4"/>
        <v>2.33E-3</v>
      </c>
    </row>
    <row r="15" spans="1:11" ht="15.75" thickBot="1" x14ac:dyDescent="0.3">
      <c r="A15" s="28">
        <v>0.82</v>
      </c>
      <c r="B15" s="29">
        <v>3</v>
      </c>
      <c r="C15" s="29">
        <v>0.79</v>
      </c>
      <c r="D15" s="38">
        <v>2.63E-3</v>
      </c>
      <c r="E15" s="28">
        <v>2.5400000000000002E-3</v>
      </c>
      <c r="F15" s="32">
        <f t="shared" si="0"/>
        <v>2.63E-3</v>
      </c>
      <c r="G15">
        <f t="shared" si="3"/>
        <v>0.72</v>
      </c>
      <c r="H15">
        <f t="shared" si="4"/>
        <v>2.4299999999999999E-3</v>
      </c>
    </row>
    <row r="16" spans="1:11" x14ac:dyDescent="0.25">
      <c r="D16" s="1" t="e">
        <f t="shared" si="1"/>
        <v>#DIV/0!</v>
      </c>
      <c r="G16">
        <f t="shared" si="3"/>
        <v>0.82</v>
      </c>
      <c r="H16">
        <f t="shared" si="4"/>
        <v>2.63E-3</v>
      </c>
    </row>
    <row r="17" spans="1:11" x14ac:dyDescent="0.25">
      <c r="D17" s="1" t="e">
        <f t="shared" si="1"/>
        <v>#DIV/0!</v>
      </c>
      <c r="E17" t="s">
        <v>52</v>
      </c>
    </row>
    <row r="18" spans="1:11" x14ac:dyDescent="0.25">
      <c r="D18" s="1" t="e">
        <f t="shared" si="1"/>
        <v>#DIV/0!</v>
      </c>
    </row>
    <row r="19" spans="1:11" x14ac:dyDescent="0.25">
      <c r="D19" s="1" t="e">
        <f t="shared" si="1"/>
        <v>#DIV/0!</v>
      </c>
    </row>
    <row r="20" spans="1:11" x14ac:dyDescent="0.25">
      <c r="D20" s="1" t="e">
        <f t="shared" si="1"/>
        <v>#DIV/0!</v>
      </c>
    </row>
    <row r="21" spans="1:11" x14ac:dyDescent="0.25">
      <c r="D21" s="1" t="e">
        <f t="shared" si="1"/>
        <v>#DIV/0!</v>
      </c>
    </row>
    <row r="22" spans="1:11" x14ac:dyDescent="0.25">
      <c r="D22" s="1" t="e">
        <f t="shared" si="1"/>
        <v>#DIV/0!</v>
      </c>
    </row>
    <row r="23" spans="1:11" x14ac:dyDescent="0.25">
      <c r="D23" s="1" t="e">
        <f t="shared" si="1"/>
        <v>#DIV/0!</v>
      </c>
    </row>
    <row r="25" spans="1:11" x14ac:dyDescent="0.25">
      <c r="I25" t="s">
        <v>12</v>
      </c>
    </row>
    <row r="27" spans="1:11" x14ac:dyDescent="0.25">
      <c r="A27" t="s">
        <v>13</v>
      </c>
      <c r="C27" t="s">
        <v>14</v>
      </c>
      <c r="E27" t="s">
        <v>15</v>
      </c>
    </row>
    <row r="28" spans="1:11" x14ac:dyDescent="0.25">
      <c r="A28" t="s">
        <v>16</v>
      </c>
    </row>
    <row r="29" spans="1:11" x14ac:dyDescent="0.25">
      <c r="A29" t="s">
        <v>17</v>
      </c>
      <c r="E29" t="s">
        <v>21</v>
      </c>
    </row>
    <row r="30" spans="1:11" x14ac:dyDescent="0.25">
      <c r="A30" t="s">
        <v>18</v>
      </c>
    </row>
    <row r="31" spans="1:11" ht="15.75" thickBot="1" x14ac:dyDescent="0.3">
      <c r="A31" t="s">
        <v>19</v>
      </c>
      <c r="D31">
        <f xml:space="preserve"> 1 / 4 * LN(6 / 0.6)</f>
        <v>0.57564627324851148</v>
      </c>
      <c r="E31" t="s">
        <v>20</v>
      </c>
    </row>
    <row r="32" spans="1:11" ht="15.75" thickBot="1" x14ac:dyDescent="0.3">
      <c r="A32" s="18" t="s">
        <v>28</v>
      </c>
      <c r="B32" s="19" t="s">
        <v>10</v>
      </c>
      <c r="C32" s="19" t="s">
        <v>29</v>
      </c>
      <c r="D32" s="20" t="s">
        <v>22</v>
      </c>
      <c r="G32" s="18" t="s">
        <v>53</v>
      </c>
      <c r="H32" s="20" t="s">
        <v>35</v>
      </c>
      <c r="I32" t="s">
        <v>36</v>
      </c>
      <c r="K32" t="s">
        <v>37</v>
      </c>
    </row>
    <row r="33" spans="1:12" x14ac:dyDescent="0.25">
      <c r="A33" s="26">
        <v>900</v>
      </c>
      <c r="B33" s="25">
        <v>4</v>
      </c>
      <c r="C33" s="25">
        <f>6 / 0.6</f>
        <v>10</v>
      </c>
      <c r="D33" s="30">
        <v>0.57599999999999996</v>
      </c>
      <c r="E33">
        <f xml:space="preserve"> 1 / B33 * LN(C33)</f>
        <v>0.57564627324851148</v>
      </c>
      <c r="G33" s="26">
        <v>1.2350000000000001</v>
      </c>
      <c r="H33" s="30">
        <v>3.0179999999999998</v>
      </c>
      <c r="I33">
        <f>A33^(-2)</f>
        <v>1.2345679012345679E-6</v>
      </c>
      <c r="K33">
        <f>(G33+G34+G35+G36+G37+G38+G39) / 7</f>
        <v>0.46014285714285713</v>
      </c>
      <c r="L33">
        <f>(H33+H34+H35+H36+H37+H38+H39) / 7</f>
        <v>1.2089999999999999</v>
      </c>
    </row>
    <row r="34" spans="1:12" x14ac:dyDescent="0.25">
      <c r="A34" s="27">
        <v>1200</v>
      </c>
      <c r="B34" s="21">
        <v>3</v>
      </c>
      <c r="C34" s="21">
        <v>8.33</v>
      </c>
      <c r="D34" s="31">
        <v>0.70699999999999996</v>
      </c>
      <c r="E34">
        <f xml:space="preserve"> 1 / B34 * LN(C34)</f>
        <v>0.70662115205958376</v>
      </c>
      <c r="G34" s="27">
        <v>0.69499999999999995</v>
      </c>
      <c r="H34" s="31">
        <v>2.0030000000000001</v>
      </c>
      <c r="I34">
        <f t="shared" ref="I34:I39" si="5">A34^(-2)</f>
        <v>6.9444444444444448E-7</v>
      </c>
      <c r="K34">
        <f>(G33^2+G34^2+G35^2+G36^2+G37^2+G38^2+G39^2) / 7</f>
        <v>0.34306300000000001</v>
      </c>
      <c r="L34">
        <f>(H33^2+H34^2+H35^2+H36^2+H37^2+H38^2+H39^2) / 7</f>
        <v>2.2787130000000002</v>
      </c>
    </row>
    <row r="35" spans="1:12" x14ac:dyDescent="0.25">
      <c r="A35" s="27">
        <v>1500</v>
      </c>
      <c r="B35" s="21">
        <v>2</v>
      </c>
      <c r="C35" s="21">
        <v>6.14</v>
      </c>
      <c r="D35" s="31">
        <v>0.90700000000000003</v>
      </c>
      <c r="E35">
        <f t="shared" ref="E35:E39" si="6" xml:space="preserve"> 1 / B35 * LN(C35)</f>
        <v>0.90741237107952555</v>
      </c>
      <c r="G35" s="27">
        <v>0.44400000000000001</v>
      </c>
      <c r="H35" s="31">
        <v>1.214</v>
      </c>
      <c r="I35">
        <f t="shared" si="5"/>
        <v>4.4444444444444444E-7</v>
      </c>
    </row>
    <row r="36" spans="1:12" x14ac:dyDescent="0.25">
      <c r="A36" s="27">
        <v>1800</v>
      </c>
      <c r="B36" s="21">
        <v>2</v>
      </c>
      <c r="C36" s="21">
        <f xml:space="preserve"> 3.6 / 0.4</f>
        <v>9</v>
      </c>
      <c r="D36" s="31">
        <v>1.099</v>
      </c>
      <c r="E36">
        <f t="shared" si="6"/>
        <v>1.0986122886681098</v>
      </c>
      <c r="G36" s="27">
        <v>0.309</v>
      </c>
      <c r="H36" s="31">
        <v>0.82899999999999996</v>
      </c>
      <c r="I36">
        <f t="shared" si="5"/>
        <v>3.0864197530864198E-7</v>
      </c>
      <c r="K36" t="s">
        <v>38</v>
      </c>
      <c r="L36" t="s">
        <v>39</v>
      </c>
    </row>
    <row r="37" spans="1:12" x14ac:dyDescent="0.25">
      <c r="A37" s="27">
        <v>2100</v>
      </c>
      <c r="B37" s="21">
        <v>2</v>
      </c>
      <c r="C37" s="21">
        <f xml:space="preserve"> 6 / 0.4</f>
        <v>15</v>
      </c>
      <c r="D37" s="31">
        <v>1.3540000000000001</v>
      </c>
      <c r="E37">
        <f t="shared" si="6"/>
        <v>1.354025100551105</v>
      </c>
      <c r="G37" s="27">
        <v>0.22700000000000001</v>
      </c>
      <c r="H37" s="31">
        <v>0.54500000000000004</v>
      </c>
      <c r="I37">
        <f t="shared" si="5"/>
        <v>2.2675736961451246E-7</v>
      </c>
      <c r="K37">
        <f>SQRT(1 / 5 * (-1 * 2.48^2 + (L34-L33^2) / (K34-K33^2)))</f>
        <v>0.11894558764560824</v>
      </c>
      <c r="L37">
        <f>K37*SQRT(K34)</f>
        <v>6.9668310189862109E-2</v>
      </c>
    </row>
    <row r="38" spans="1:12" x14ac:dyDescent="0.25">
      <c r="A38" s="27">
        <v>2400</v>
      </c>
      <c r="B38" s="21">
        <v>1</v>
      </c>
      <c r="C38" s="21">
        <v>4.17</v>
      </c>
      <c r="D38" s="31">
        <v>1.4279999999999999</v>
      </c>
      <c r="E38">
        <f t="shared" si="6"/>
        <v>1.4279160358107101</v>
      </c>
      <c r="G38" s="27">
        <v>0.17399999999999999</v>
      </c>
      <c r="H38" s="31">
        <v>0.49</v>
      </c>
      <c r="I38">
        <f t="shared" si="5"/>
        <v>1.7361111111111112E-7</v>
      </c>
    </row>
    <row r="39" spans="1:12" ht="15.75" thickBot="1" x14ac:dyDescent="0.3">
      <c r="A39" s="28">
        <v>2700</v>
      </c>
      <c r="B39" s="29">
        <v>1</v>
      </c>
      <c r="C39" s="29">
        <f>4.2 / 0.8</f>
        <v>5.25</v>
      </c>
      <c r="D39" s="32">
        <v>1.6579999999999999</v>
      </c>
      <c r="E39">
        <f t="shared" si="6"/>
        <v>1.6582280766035324</v>
      </c>
      <c r="G39" s="28">
        <v>0.13700000000000001</v>
      </c>
      <c r="H39" s="32">
        <v>0.36399999999999999</v>
      </c>
      <c r="I39">
        <f t="shared" si="5"/>
        <v>1.3717421124828532E-7</v>
      </c>
    </row>
    <row r="41" spans="1:12" ht="15.75" thickBot="1" x14ac:dyDescent="0.3">
      <c r="C41" t="s">
        <v>25</v>
      </c>
    </row>
    <row r="42" spans="1:12" ht="15.75" thickBot="1" x14ac:dyDescent="0.3">
      <c r="A42" s="33" t="s">
        <v>28</v>
      </c>
      <c r="B42" s="34" t="s">
        <v>10</v>
      </c>
      <c r="C42" s="34" t="s">
        <v>29</v>
      </c>
      <c r="D42" s="35" t="s">
        <v>22</v>
      </c>
      <c r="I42" t="s">
        <v>23</v>
      </c>
    </row>
    <row r="43" spans="1:12" x14ac:dyDescent="0.25">
      <c r="A43" s="26">
        <v>900</v>
      </c>
      <c r="B43" s="25">
        <v>3</v>
      </c>
      <c r="C43" s="25">
        <f>3 / 0.6</f>
        <v>5</v>
      </c>
      <c r="D43" s="30">
        <v>0.53600000000000003</v>
      </c>
      <c r="E43">
        <f xml:space="preserve"> 1 / B43 * LN(C43)</f>
        <v>0.53647930414470002</v>
      </c>
    </row>
    <row r="44" spans="1:12" x14ac:dyDescent="0.25">
      <c r="A44" s="27">
        <v>1200</v>
      </c>
      <c r="B44" s="21">
        <v>2</v>
      </c>
      <c r="C44" s="21">
        <v>4.57</v>
      </c>
      <c r="D44" s="31">
        <v>0.76</v>
      </c>
      <c r="E44">
        <f t="shared" ref="E44:E49" si="7" xml:space="preserve"> 1 / B44 * LN(C44)</f>
        <v>0.75975660245305665</v>
      </c>
    </row>
    <row r="45" spans="1:12" x14ac:dyDescent="0.25">
      <c r="A45" s="27">
        <v>1500</v>
      </c>
      <c r="B45" s="21">
        <v>2</v>
      </c>
      <c r="C45" s="21">
        <f>3.2 / 0.5</f>
        <v>6.4</v>
      </c>
      <c r="D45" s="31">
        <v>0.92800000000000005</v>
      </c>
      <c r="E45">
        <f t="shared" si="7"/>
        <v>0.92814899518281313</v>
      </c>
    </row>
    <row r="46" spans="1:12" x14ac:dyDescent="0.25">
      <c r="A46" s="27">
        <v>1800</v>
      </c>
      <c r="B46" s="21">
        <v>2</v>
      </c>
      <c r="C46" s="21">
        <f>3.2 / 0.4</f>
        <v>8</v>
      </c>
      <c r="D46" s="31">
        <v>1.04</v>
      </c>
      <c r="E46">
        <f t="shared" si="7"/>
        <v>1.0397207708399179</v>
      </c>
    </row>
    <row r="47" spans="1:12" x14ac:dyDescent="0.25">
      <c r="A47" s="27">
        <v>2100</v>
      </c>
      <c r="B47" s="21">
        <v>1</v>
      </c>
      <c r="C47" s="21">
        <v>3.38</v>
      </c>
      <c r="D47" s="31">
        <v>1.218</v>
      </c>
      <c r="E47">
        <f t="shared" si="7"/>
        <v>1.2178757094949273</v>
      </c>
    </row>
    <row r="48" spans="1:12" x14ac:dyDescent="0.25">
      <c r="A48" s="27">
        <v>2400</v>
      </c>
      <c r="B48" s="21">
        <v>1</v>
      </c>
      <c r="C48" s="21">
        <f>2.25 / 0.6</f>
        <v>3.75</v>
      </c>
      <c r="D48" s="31">
        <v>1.3220000000000001</v>
      </c>
      <c r="E48">
        <f t="shared" si="7"/>
        <v>1.3217558399823195</v>
      </c>
    </row>
    <row r="49" spans="1:11" ht="15.75" thickBot="1" x14ac:dyDescent="0.3">
      <c r="A49" s="28">
        <v>2700</v>
      </c>
      <c r="B49" s="29">
        <v>1</v>
      </c>
      <c r="C49" s="29">
        <f>1.9 / 0.4</f>
        <v>4.7499999999999991</v>
      </c>
      <c r="D49" s="32">
        <v>1.5580000000000001</v>
      </c>
      <c r="E49">
        <f t="shared" si="7"/>
        <v>1.5581446180465497</v>
      </c>
    </row>
    <row r="51" spans="1:11" x14ac:dyDescent="0.25">
      <c r="I51" t="s">
        <v>24</v>
      </c>
    </row>
    <row r="52" spans="1:11" x14ac:dyDescent="0.25">
      <c r="A52" t="s">
        <v>32</v>
      </c>
      <c r="B52" t="s">
        <v>31</v>
      </c>
      <c r="C52" t="s">
        <v>30</v>
      </c>
    </row>
    <row r="53" spans="1:11" x14ac:dyDescent="0.25">
      <c r="A53">
        <v>11.16</v>
      </c>
      <c r="B53">
        <v>203.4</v>
      </c>
      <c r="C53">
        <v>0.05</v>
      </c>
    </row>
    <row r="54" spans="1:11" x14ac:dyDescent="0.25">
      <c r="A54">
        <v>18.79</v>
      </c>
      <c r="B54">
        <v>198.9</v>
      </c>
      <c r="C54">
        <v>1</v>
      </c>
    </row>
    <row r="55" spans="1:11" x14ac:dyDescent="0.25">
      <c r="A55">
        <v>41.9</v>
      </c>
      <c r="B55">
        <v>199.6</v>
      </c>
      <c r="C55">
        <v>5</v>
      </c>
    </row>
    <row r="57" spans="1:11" ht="15.75" thickBot="1" x14ac:dyDescent="0.3"/>
    <row r="58" spans="1:11" x14ac:dyDescent="0.25">
      <c r="C58" s="2" t="s">
        <v>40</v>
      </c>
      <c r="D58" s="3"/>
      <c r="E58" s="4" t="s">
        <v>49</v>
      </c>
      <c r="F58" s="5"/>
      <c r="G58" s="6"/>
      <c r="H58" s="2" t="s">
        <v>0</v>
      </c>
      <c r="I58" s="3"/>
      <c r="J58" s="4" t="s">
        <v>45</v>
      </c>
      <c r="K58" s="5"/>
    </row>
    <row r="59" spans="1:11" x14ac:dyDescent="0.25">
      <c r="C59" s="7" t="s">
        <v>44</v>
      </c>
      <c r="D59" s="8" t="s">
        <v>41</v>
      </c>
      <c r="E59" s="8" t="s">
        <v>42</v>
      </c>
      <c r="F59" s="9" t="s">
        <v>43</v>
      </c>
      <c r="G59" s="6"/>
      <c r="H59" s="10" t="s">
        <v>50</v>
      </c>
      <c r="I59" s="11" t="s">
        <v>41</v>
      </c>
      <c r="J59" s="11" t="s">
        <v>46</v>
      </c>
      <c r="K59" s="12" t="s">
        <v>47</v>
      </c>
    </row>
    <row r="60" spans="1:11" ht="15.75" thickBot="1" x14ac:dyDescent="0.3">
      <c r="C60" s="13">
        <v>0.2</v>
      </c>
      <c r="D60" s="14">
        <v>12.7</v>
      </c>
      <c r="E60" s="15" t="s">
        <v>48</v>
      </c>
      <c r="F60" s="16">
        <v>9.93</v>
      </c>
      <c r="G60" s="6"/>
      <c r="H60" s="17">
        <v>2.7</v>
      </c>
      <c r="I60" s="11">
        <v>2.34</v>
      </c>
      <c r="J60" s="11">
        <v>1.9</v>
      </c>
      <c r="K60" s="12">
        <v>2</v>
      </c>
    </row>
    <row r="61" spans="1:11" ht="15.75" thickBot="1" x14ac:dyDescent="0.3">
      <c r="C61" s="6"/>
      <c r="D61" s="6"/>
      <c r="E61" s="6"/>
      <c r="F61" s="6"/>
      <c r="G61" s="6"/>
      <c r="H61" s="13">
        <v>0.9</v>
      </c>
      <c r="I61" s="14">
        <v>7</v>
      </c>
      <c r="J61" s="14">
        <v>5.5</v>
      </c>
      <c r="K61" s="16">
        <v>5.8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2020-09-19T06:14:24Z</dcterms:created>
  <dcterms:modified xsi:type="dcterms:W3CDTF">2020-09-23T05:38:31Z</dcterms:modified>
</cp:coreProperties>
</file>