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elliotsykora/Documents/UChicagoTA/Week3_Dow/"/>
    </mc:Choice>
  </mc:AlternateContent>
  <xr:revisionPtr revIDLastSave="0" documentId="13_ncr:1_{884A4C95-ADEA-514A-93B8-1EABA7737362}" xr6:coauthVersionLast="47" xr6:coauthVersionMax="47" xr10:uidLastSave="{00000000-0000-0000-0000-000000000000}"/>
  <bookViews>
    <workbookView xWindow="-23340" yWindow="-420" windowWidth="22300" windowHeight="19180" xr2:uid="{00000000-000D-0000-FFFF-FFFF00000000}"/>
  </bookViews>
  <sheets>
    <sheet name="Solution" sheetId="10" r:id="rId1"/>
    <sheet name="Copyright" sheetId="1" r:id="rId2"/>
    <sheet name="Exhibit #1" sheetId="3" r:id="rId3"/>
    <sheet name="Exhibit #2" sheetId="4" r:id="rId4"/>
    <sheet name="Exhibit #3" sheetId="5" r:id="rId5"/>
    <sheet name="Exhibit #5" sheetId="6" r:id="rId6"/>
    <sheet name="Exhibit #7A" sheetId="7" r:id="rId7"/>
    <sheet name="Exhibit #7B" sheetId="8" r:id="rId8"/>
    <sheet name="Exhibit #8" sheetId="9" r:id="rId9"/>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3" i="10" l="1"/>
  <c r="C11" i="10"/>
  <c r="H93" i="10"/>
  <c r="I43" i="10"/>
  <c r="I44" i="10" s="1"/>
  <c r="D97" i="10"/>
  <c r="D95" i="10"/>
  <c r="E92" i="10"/>
  <c r="F92" i="10"/>
  <c r="G92" i="10"/>
  <c r="H92" i="10"/>
  <c r="D92" i="10"/>
  <c r="E91" i="10"/>
  <c r="F91" i="10"/>
  <c r="G91" i="10"/>
  <c r="H91" i="10"/>
  <c r="D91" i="10"/>
  <c r="D90" i="10"/>
  <c r="F93" i="10"/>
  <c r="D82" i="10"/>
  <c r="D80" i="10"/>
  <c r="K74" i="10"/>
  <c r="H77" i="10" s="1"/>
  <c r="H78" i="10" s="1"/>
  <c r="E77" i="10"/>
  <c r="F77" i="10"/>
  <c r="G77" i="10"/>
  <c r="D77" i="10"/>
  <c r="E76" i="10"/>
  <c r="F76" i="10"/>
  <c r="G76" i="10"/>
  <c r="D76" i="10"/>
  <c r="D75" i="10"/>
  <c r="G78" i="10"/>
  <c r="D69" i="10"/>
  <c r="C59" i="10"/>
  <c r="F64" i="10" s="1"/>
  <c r="D67" i="10"/>
  <c r="E66" i="10"/>
  <c r="D66" i="10"/>
  <c r="E65" i="10"/>
  <c r="D65" i="10"/>
  <c r="C58" i="10"/>
  <c r="C57" i="10"/>
  <c r="D48" i="10"/>
  <c r="D46" i="10"/>
  <c r="H15" i="10"/>
  <c r="H16" i="10" s="1"/>
  <c r="E44" i="10"/>
  <c r="F44" i="10"/>
  <c r="H44" i="10"/>
  <c r="D44" i="10"/>
  <c r="E43" i="10"/>
  <c r="F43" i="10"/>
  <c r="G43" i="10"/>
  <c r="H43" i="10"/>
  <c r="D43" i="10"/>
  <c r="E42" i="10"/>
  <c r="F42" i="10"/>
  <c r="G42" i="10"/>
  <c r="H42" i="10"/>
  <c r="D42" i="10"/>
  <c r="D41" i="10"/>
  <c r="D20" i="10"/>
  <c r="D18" i="10"/>
  <c r="D15" i="10"/>
  <c r="E15" i="10"/>
  <c r="F15" i="10"/>
  <c r="G15" i="10"/>
  <c r="D13" i="10"/>
  <c r="E14" i="10"/>
  <c r="F14" i="10"/>
  <c r="G14" i="10"/>
  <c r="D14" i="10"/>
  <c r="C10" i="10"/>
  <c r="G93" i="10" l="1"/>
  <c r="E78" i="10"/>
  <c r="G44" i="10"/>
  <c r="D45" i="10" s="1"/>
  <c r="D47" i="10" s="1"/>
  <c r="D49" i="10" s="1"/>
  <c r="F78" i="10"/>
  <c r="I92" i="10"/>
  <c r="I93" i="10" s="1"/>
  <c r="E93" i="10"/>
  <c r="D93" i="10"/>
  <c r="D78" i="10"/>
  <c r="D79" i="10" s="1"/>
  <c r="E67" i="10"/>
  <c r="F65" i="10"/>
  <c r="F66" i="10" s="1"/>
  <c r="F67" i="10" s="1"/>
  <c r="E16" i="10"/>
  <c r="D16" i="10"/>
  <c r="G16" i="10"/>
  <c r="F16" i="10"/>
  <c r="D68" i="10" l="1"/>
  <c r="D70" i="10" s="1"/>
  <c r="D17" i="10"/>
  <c r="D19" i="10" s="1"/>
  <c r="D21" i="10" s="1"/>
  <c r="C27" i="10" s="1"/>
  <c r="D81" i="10"/>
  <c r="D83" i="10" s="1"/>
  <c r="D94" i="10"/>
  <c r="D86" i="10" l="1"/>
  <c r="D87" i="10"/>
  <c r="D106" i="10" s="1"/>
  <c r="D96" i="10"/>
  <c r="D98" i="10" s="1"/>
  <c r="D102" i="10" s="1"/>
  <c r="D107" i="10" s="1"/>
  <c r="D101" i="10"/>
</calcChain>
</file>

<file path=xl/sharedStrings.xml><?xml version="1.0" encoding="utf-8"?>
<sst xmlns="http://schemas.openxmlformats.org/spreadsheetml/2006/main" count="374" uniqueCount="275">
  <si>
    <t>Dow's Bid for Rohm &amp; Haas</t>
  </si>
  <si>
    <t>Harvard Business School Case 211-020</t>
  </si>
  <si>
    <t>Exhibit 1</t>
  </si>
  <si>
    <t>Dow and Rohm, Income Statement Data, 2006-2008 H1 (as amended, in $ millions)</t>
  </si>
  <si>
    <t>Dow Chemical</t>
  </si>
  <si>
    <t>Rohm and Haas</t>
  </si>
  <si>
    <t>2008 H1</t>
  </si>
  <si>
    <t>Revenues</t>
  </si>
  <si>
    <t>Cost of Goods Sold</t>
  </si>
  <si>
    <t>Depreciation &amp; Amortization</t>
  </si>
  <si>
    <t>Gross Profit</t>
  </si>
  <si>
    <t>SG&amp;A Expense</t>
  </si>
  <si>
    <t>Research &amp; Development</t>
  </si>
  <si>
    <t>Amortization Expense</t>
  </si>
  <si>
    <t>Operating Income</t>
  </si>
  <si>
    <t>Net Interest Expense</t>
  </si>
  <si>
    <t>Income/(Loss) from Affiliates</t>
  </si>
  <si>
    <t>Other Non-operating Income</t>
  </si>
  <si>
    <t>Restruct. &amp; Unusual Charges</t>
  </si>
  <si>
    <t>Profit Before Tax</t>
  </si>
  <si>
    <t>Income Tax Expense</t>
  </si>
  <si>
    <t>Minority Interest &amp; Other</t>
  </si>
  <si>
    <t>Net Income</t>
  </si>
  <si>
    <t>Avg. Basic # Shares (millions)</t>
  </si>
  <si>
    <t>Num. of Acquisition Shares (as of 9/25/08)</t>
  </si>
  <si>
    <t>Earnings per Share (basic)</t>
  </si>
  <si>
    <t>Dividends Declared per Share</t>
  </si>
  <si>
    <t>Gross Margin</t>
  </si>
  <si>
    <t>Net Margin</t>
  </si>
  <si>
    <t>Effective Tax Rate</t>
  </si>
  <si>
    <t>R&amp;D as % of Sales</t>
  </si>
  <si>
    <t>Capital Expenditures</t>
  </si>
  <si>
    <r>
      <rPr>
        <b/>
        <sz val="11"/>
        <color theme="1"/>
        <rFont val="Calibri"/>
        <family val="2"/>
        <scheme val="minor"/>
      </rPr>
      <t>Source:</t>
    </r>
    <r>
      <rPr>
        <sz val="11"/>
        <color theme="1"/>
        <rFont val="Calibri"/>
        <family val="2"/>
        <scheme val="minor"/>
      </rPr>
      <t xml:space="preserve">  Adaped from Capital IQ, accessed 9/22/10.</t>
    </r>
  </si>
  <si>
    <t>HBS Courseware 9-211-704</t>
  </si>
  <si>
    <t>Exhibit 2</t>
  </si>
  <si>
    <t>Dow and Rohm, Balance Sheet Data, 2006-2008 H1 (as amended, in $ millions)</t>
  </si>
  <si>
    <t>Assets</t>
  </si>
  <si>
    <t>Cash &amp; Investments</t>
  </si>
  <si>
    <t>Receivables</t>
  </si>
  <si>
    <t>Inventories</t>
  </si>
  <si>
    <t>Other</t>
  </si>
  <si>
    <t>Total Current Assets</t>
  </si>
  <si>
    <t>Net PP&amp;E</t>
  </si>
  <si>
    <t>Goodwill</t>
  </si>
  <si>
    <t>Deferred Tax Assets</t>
  </si>
  <si>
    <t>Other Long-term Assets</t>
  </si>
  <si>
    <t>Total Assets</t>
  </si>
  <si>
    <t>Liabilities</t>
  </si>
  <si>
    <t>Accounts Payable</t>
  </si>
  <si>
    <t>Accrued Expenses</t>
  </si>
  <si>
    <t>Short-term Debt</t>
  </si>
  <si>
    <t>Current Long-term Debt</t>
  </si>
  <si>
    <t>Other Current Liabilities</t>
  </si>
  <si>
    <t>Total Current Liabilities</t>
  </si>
  <si>
    <t>Long-term Debt</t>
  </si>
  <si>
    <t>Minority Interest</t>
  </si>
  <si>
    <t>Pension/Other Benefits</t>
  </si>
  <si>
    <t>Other Liabilities</t>
  </si>
  <si>
    <t>Total Equity</t>
  </si>
  <si>
    <t>Total Liabilities &amp; Equity</t>
  </si>
  <si>
    <t>Total Debt</t>
  </si>
  <si>
    <t>Debt-to-Total Capital</t>
  </si>
  <si>
    <t>Current Ratio (CA / CL)</t>
  </si>
  <si>
    <t>Exhibit 3</t>
  </si>
  <si>
    <t>Dow Chemical Company, Slected Financial and Operating Information, 1994-2007 (as amended, in $ millions)</t>
  </si>
  <si>
    <t>Size and Operations</t>
  </si>
  <si>
    <t>Profitability</t>
  </si>
  <si>
    <t>Per Share Information</t>
  </si>
  <si>
    <t>Leverage</t>
  </si>
  <si>
    <t>Return</t>
  </si>
  <si>
    <t>Earnings</t>
  </si>
  <si>
    <t>Dividends</t>
  </si>
  <si>
    <t>Average</t>
  </si>
  <si>
    <t>Debt-to-</t>
  </si>
  <si>
    <t>S&amp;P</t>
  </si>
  <si>
    <t>Employees</t>
  </si>
  <si>
    <t>Gross</t>
  </si>
  <si>
    <t>on Equity</t>
  </si>
  <si>
    <t>Per Share</t>
  </si>
  <si>
    <t>Paid Per</t>
  </si>
  <si>
    <t>Numb. of</t>
  </si>
  <si>
    <t>Total</t>
  </si>
  <si>
    <t>Debt</t>
  </si>
  <si>
    <t>Year</t>
  </si>
  <si>
    <t>Sales</t>
  </si>
  <si>
    <t>(000)</t>
  </si>
  <si>
    <t>Margin</t>
  </si>
  <si>
    <t>on Sales</t>
  </si>
  <si>
    <t>(ending)</t>
  </si>
  <si>
    <t>(Basic)</t>
  </si>
  <si>
    <t>Share</t>
  </si>
  <si>
    <t>Shares</t>
  </si>
  <si>
    <t>Capital</t>
  </si>
  <si>
    <t>Rating</t>
  </si>
  <si>
    <t>Issued</t>
  </si>
  <si>
    <t>A -</t>
  </si>
  <si>
    <t>A</t>
  </si>
  <si>
    <t>Merger-Related Compensation for Rohm Directors and Officers (Offer = $78 per share)</t>
  </si>
  <si>
    <t>Total Value of</t>
  </si>
  <si>
    <t>Stock &amp;</t>
  </si>
  <si>
    <t>Person or Group</t>
  </si>
  <si>
    <t>Options</t>
  </si>
  <si>
    <t>Compensation</t>
  </si>
  <si>
    <t>Raj Gupta (CEO)</t>
  </si>
  <si>
    <t>Jacques Croisetiere (CFO)</t>
  </si>
  <si>
    <t>Alan Barton (a)</t>
  </si>
  <si>
    <t>Pierre Brondeau (COO)</t>
  </si>
  <si>
    <t>Roberty Lonergan (EVP)</t>
  </si>
  <si>
    <t>9 Other Executive Officers</t>
  </si>
  <si>
    <t>11 Non-employee Directors</t>
  </si>
  <si>
    <t>Total (25 persons)</t>
  </si>
  <si>
    <t>Number of</t>
  </si>
  <si>
    <t>Value of</t>
  </si>
  <si>
    <t>Total Value</t>
  </si>
  <si>
    <t>Exercisable</t>
  </si>
  <si>
    <t>of Stock</t>
  </si>
  <si>
    <t>Owned (b)</t>
  </si>
  <si>
    <t>Owned</t>
  </si>
  <si>
    <t>&amp; Options</t>
  </si>
  <si>
    <t>Gupta</t>
  </si>
  <si>
    <t>Croisetiere</t>
  </si>
  <si>
    <t>Barton (a)</t>
  </si>
  <si>
    <t>Brondeau</t>
  </si>
  <si>
    <t>Lonergan</t>
  </si>
  <si>
    <t xml:space="preserve">                   0</t>
  </si>
  <si>
    <t xml:space="preserve">                     0</t>
  </si>
  <si>
    <t>Value of Other Forms of Compensation</t>
  </si>
  <si>
    <t>Short-Term</t>
  </si>
  <si>
    <t>Severance</t>
  </si>
  <si>
    <t>Employee</t>
  </si>
  <si>
    <t>Incentive</t>
  </si>
  <si>
    <t>&amp; Pension</t>
  </si>
  <si>
    <t>Transition</t>
  </si>
  <si>
    <t>Unvested</t>
  </si>
  <si>
    <t>of Other</t>
  </si>
  <si>
    <t>Bonuses</t>
  </si>
  <si>
    <t>Benefits</t>
  </si>
  <si>
    <t>Payments</t>
  </si>
  <si>
    <t>Shares (c)</t>
  </si>
  <si>
    <r>
      <rPr>
        <b/>
        <sz val="11"/>
        <color theme="1"/>
        <rFont val="Calibri"/>
        <family val="2"/>
        <scheme val="minor"/>
      </rPr>
      <t>Sources:</t>
    </r>
    <r>
      <rPr>
        <sz val="11"/>
        <color theme="1"/>
        <rFont val="Calibri"/>
        <family val="2"/>
        <scheme val="minor"/>
      </rPr>
      <t xml:space="preserve">  Casewrite estimates, Rohm &amp; Haas Forms DEFM14A (9/29/08) and  DEF14A (3/19/08)</t>
    </r>
  </si>
  <si>
    <t>Notes:</t>
  </si>
  <si>
    <t>(a) Alan Barton (formerly EVP) left Rohm and Haas in August 2008.</t>
  </si>
  <si>
    <t>(b) Includes shares owned directly and indirectly through a savings plan and an ESOP.</t>
  </si>
  <si>
    <t>(c) Includes stock options, restricted stock, restricted share units, and performance share awards.</t>
  </si>
  <si>
    <r>
      <rPr>
        <b/>
        <sz val="11"/>
        <color theme="1"/>
        <rFont val="Calibri"/>
        <family val="2"/>
        <scheme val="minor"/>
      </rPr>
      <t>Sources:</t>
    </r>
    <r>
      <rPr>
        <sz val="11"/>
        <color theme="1"/>
        <rFont val="Calibri"/>
        <family val="2"/>
        <scheme val="minor"/>
      </rPr>
      <t xml:space="preserve">  Adapted from Dow Chemical Company form 10-K (Year end 2004 and 2007); Standard &amp; Poor's Corporation, and Capital IQ, accessed10/4/10.</t>
    </r>
  </si>
  <si>
    <t>Exhibit 7A</t>
  </si>
  <si>
    <t>Rohm and Haas Stand-alone Cash Flow Forecasts, 2009-2010 (in millions)</t>
  </si>
  <si>
    <t>Assumptions:</t>
  </si>
  <si>
    <t>Tax Rate =</t>
  </si>
  <si>
    <t>Effective tax rate (average rate)</t>
  </si>
  <si>
    <t>Growth Rate =</t>
  </si>
  <si>
    <t>For future cash flows and terminal value calculations</t>
  </si>
  <si>
    <t>ORIGINAL Forecast at the Deal Announcement (7/10/08)</t>
  </si>
  <si>
    <t>Revenue</t>
  </si>
  <si>
    <t>Earnings bef. Interest, Taxes, and Depr. (EBITDA)</t>
  </si>
  <si>
    <t>Depreciaton &amp; Amortization</t>
  </si>
  <si>
    <t>Earnings before Interest and Taxes (EBIT)</t>
  </si>
  <si>
    <t>Earnings before Interest After Taxes (EBIAT)</t>
  </si>
  <si>
    <t>+ Depreciation &amp; Amortization</t>
  </si>
  <si>
    <t>- Capital Expenditures</t>
  </si>
  <si>
    <t>- Increases in New Working Capital (NWC)</t>
  </si>
  <si>
    <t>Total Free Cash Flow</t>
  </si>
  <si>
    <t>* REVISED * Forecast as of early February 2009</t>
  </si>
  <si>
    <t>and Haas Company, reports dated 7/10/08 and 2/9/09, via Thompson Rsearch/Investex, accessed 9/24/10.</t>
  </si>
  <si>
    <r>
      <rPr>
        <b/>
        <sz val="11"/>
        <color theme="1"/>
        <rFont val="Calibri"/>
        <family val="2"/>
        <scheme val="minor"/>
      </rPr>
      <t>Source:</t>
    </r>
    <r>
      <rPr>
        <sz val="11"/>
        <color theme="1"/>
        <rFont val="Calibri"/>
        <family val="2"/>
        <scheme val="minor"/>
      </rPr>
      <t xml:space="preserve">  Casewriter estimates using forecasts from E.H. Yang and L. Amadeo, Oppenheimer Equity Research on Rohm</t>
    </r>
  </si>
  <si>
    <t>Exhibit 7B</t>
  </si>
  <si>
    <t>Weighted Average</t>
  </si>
  <si>
    <t>Cost of Capital (WACC)</t>
  </si>
  <si>
    <t>Goldman Sachs Assumptions and Sources</t>
  </si>
  <si>
    <r>
      <t>Risk-free Rate (R</t>
    </r>
    <r>
      <rPr>
        <vertAlign val="subscript"/>
        <sz val="11"/>
        <color theme="1"/>
        <rFont val="Calibri"/>
        <family val="2"/>
        <scheme val="minor"/>
      </rPr>
      <t>f</t>
    </r>
    <r>
      <rPr>
        <sz val="11"/>
        <color theme="1"/>
        <rFont val="Calibri"/>
        <family val="2"/>
        <scheme val="minor"/>
      </rPr>
      <t>)</t>
    </r>
  </si>
  <si>
    <t>Average 30-year Treasury Yield Over Past 7 Years; Current yield = 4.50%</t>
  </si>
  <si>
    <r>
      <t>Equity Beta (</t>
    </r>
    <r>
      <rPr>
        <sz val="11"/>
        <color theme="1"/>
        <rFont val="Symbol"/>
        <family val="1"/>
        <charset val="2"/>
      </rPr>
      <t>b</t>
    </r>
    <r>
      <rPr>
        <vertAlign val="subscript"/>
        <sz val="11"/>
        <color theme="1"/>
        <rFont val="Calibri"/>
        <family val="2"/>
        <scheme val="minor"/>
      </rPr>
      <t>E</t>
    </r>
    <r>
      <rPr>
        <sz val="11"/>
        <color theme="1"/>
        <rFont val="Calibri"/>
        <family val="2"/>
        <scheme val="minor"/>
      </rPr>
      <t>)</t>
    </r>
  </si>
  <si>
    <t>Barra's U.S. Equity Model (forward-looking estimate)</t>
  </si>
  <si>
    <t>Equity Risk Premium (ERP)</t>
  </si>
  <si>
    <t xml:space="preserve">Ibbotson's Arithmetic Mean (Market - Risk Free Rates) from 1957-2007 </t>
  </si>
  <si>
    <r>
      <t>Cost of Equity (K</t>
    </r>
    <r>
      <rPr>
        <vertAlign val="subscript"/>
        <sz val="11"/>
        <color theme="1"/>
        <rFont val="Calibri"/>
        <family val="2"/>
        <scheme val="minor"/>
      </rPr>
      <t>E</t>
    </r>
    <r>
      <rPr>
        <sz val="11"/>
        <color theme="1"/>
        <rFont val="Calibri"/>
        <family val="2"/>
        <scheme val="minor"/>
      </rPr>
      <t>)</t>
    </r>
  </si>
  <si>
    <r>
      <t>Calculated:  K</t>
    </r>
    <r>
      <rPr>
        <vertAlign val="subscript"/>
        <sz val="11"/>
        <color theme="1"/>
        <rFont val="Calibri"/>
        <family val="2"/>
        <scheme val="minor"/>
      </rPr>
      <t>E</t>
    </r>
    <r>
      <rPr>
        <sz val="11"/>
        <color theme="1"/>
        <rFont val="Calibri"/>
        <family val="2"/>
        <scheme val="minor"/>
      </rPr>
      <t xml:space="preserve"> = R</t>
    </r>
    <r>
      <rPr>
        <vertAlign val="subscript"/>
        <sz val="11"/>
        <color theme="1"/>
        <rFont val="Calibri"/>
        <family val="2"/>
        <scheme val="minor"/>
      </rPr>
      <t>f</t>
    </r>
    <r>
      <rPr>
        <sz val="11"/>
        <color theme="1"/>
        <rFont val="Calibri"/>
        <family val="2"/>
        <scheme val="minor"/>
      </rPr>
      <t xml:space="preserve"> + (</t>
    </r>
    <r>
      <rPr>
        <sz val="11"/>
        <color theme="1"/>
        <rFont val="Symbol"/>
        <family val="1"/>
        <charset val="2"/>
      </rPr>
      <t>b</t>
    </r>
    <r>
      <rPr>
        <vertAlign val="subscript"/>
        <sz val="11"/>
        <color theme="1"/>
        <rFont val="Calibri"/>
        <family val="2"/>
        <scheme val="minor"/>
      </rPr>
      <t xml:space="preserve">E </t>
    </r>
    <r>
      <rPr>
        <sz val="11"/>
        <color theme="1"/>
        <rFont val="Calibri"/>
        <family val="2"/>
        <scheme val="minor"/>
      </rPr>
      <t>* ERP)</t>
    </r>
  </si>
  <si>
    <t>Tax Rate</t>
  </si>
  <si>
    <t>Long-term sustainable tax rate (marginal rate)</t>
  </si>
  <si>
    <r>
      <t>Cost of Debt (K</t>
    </r>
    <r>
      <rPr>
        <vertAlign val="subscript"/>
        <sz val="11"/>
        <color theme="1"/>
        <rFont val="Calibri"/>
        <family val="2"/>
        <scheme val="minor"/>
      </rPr>
      <t>D</t>
    </r>
    <r>
      <rPr>
        <sz val="11"/>
        <color theme="1"/>
        <rFont val="Calibri"/>
        <family val="2"/>
        <scheme val="minor"/>
      </rPr>
      <t>)</t>
    </r>
  </si>
  <si>
    <t>Weighted average of rates on Rohm's existing debt as of 12/31/07</t>
  </si>
  <si>
    <t>Debt / Value Ratio (D/V)</t>
  </si>
  <si>
    <t>Unstated but implied by the resulting WACC</t>
  </si>
  <si>
    <t>Equity / Value Ratio (E/V)</t>
  </si>
  <si>
    <t xml:space="preserve">WACC = </t>
  </si>
  <si>
    <r>
      <t>Calculated:  WACC = [K</t>
    </r>
    <r>
      <rPr>
        <vertAlign val="subscript"/>
        <sz val="11"/>
        <color theme="1"/>
        <rFont val="Calibri"/>
        <family val="2"/>
        <scheme val="minor"/>
      </rPr>
      <t>D</t>
    </r>
    <r>
      <rPr>
        <sz val="11"/>
        <color theme="1"/>
        <rFont val="Calibri"/>
        <family val="2"/>
        <scheme val="minor"/>
      </rPr>
      <t xml:space="preserve"> * (1 - Tax Rate) * (D/V)]  +  [K</t>
    </r>
    <r>
      <rPr>
        <vertAlign val="subscript"/>
        <sz val="11"/>
        <color theme="1"/>
        <rFont val="Calibri"/>
        <family val="2"/>
        <scheme val="minor"/>
      </rPr>
      <t>E</t>
    </r>
    <r>
      <rPr>
        <sz val="11"/>
        <color theme="1"/>
        <rFont val="Calibri"/>
        <family val="2"/>
        <scheme val="minor"/>
      </rPr>
      <t xml:space="preserve"> * (E/V) ]</t>
    </r>
  </si>
  <si>
    <t>WACC Range</t>
  </si>
  <si>
    <t>7.5% - 9.5%</t>
  </si>
  <si>
    <t>Discount Rate for Rohm and Haas Free Cash Flow Valuation</t>
  </si>
  <si>
    <r>
      <rPr>
        <b/>
        <sz val="11"/>
        <color theme="1"/>
        <rFont val="Calibri"/>
        <family val="2"/>
        <scheme val="minor"/>
      </rPr>
      <t>Source:</t>
    </r>
    <r>
      <rPr>
        <sz val="11"/>
        <color theme="1"/>
        <rFont val="Calibri"/>
        <family val="2"/>
        <scheme val="minor"/>
      </rPr>
      <t xml:space="preserve">  Casewriter estimates using data in Rohm &amp; Haas Co., Form DEFM14A, dated 9/29/08, p. 28.</t>
    </r>
  </si>
  <si>
    <t>Exhibit 8</t>
  </si>
  <si>
    <t>Dow's Post-acquisition Financial Forecast, 2008-2010</t>
  </si>
  <si>
    <t>Year-end</t>
  </si>
  <si>
    <t>2009 Quarterly Data</t>
  </si>
  <si>
    <t>Q1</t>
  </si>
  <si>
    <t>Q2 (a)</t>
  </si>
  <si>
    <t>Q3</t>
  </si>
  <si>
    <t>Q4</t>
  </si>
  <si>
    <t>Net Debt</t>
  </si>
  <si>
    <t>Long-term Debt (LTD)</t>
  </si>
  <si>
    <t>Current portion LTD</t>
  </si>
  <si>
    <t>Notes Payable</t>
  </si>
  <si>
    <t>Cash</t>
  </si>
  <si>
    <t>Total Net Debt</t>
  </si>
  <si>
    <t>Total Equity (b)</t>
  </si>
  <si>
    <t>Total Capitalization</t>
  </si>
  <si>
    <t>Net Debt / Total Capitalization (1)</t>
  </si>
  <si>
    <t>Leverage Ratio (2)</t>
  </si>
  <si>
    <t>= Net Debt / EBITDA (trailing)</t>
  </si>
  <si>
    <t>Trailing 12 month figures:</t>
  </si>
  <si>
    <t>EBITDA</t>
  </si>
  <si>
    <t xml:space="preserve">     EBITDA Margin</t>
  </si>
  <si>
    <t>EBIT</t>
  </si>
  <si>
    <t>Interest Expense</t>
  </si>
  <si>
    <t>Interest Coverage Ratio</t>
  </si>
  <si>
    <t>= EBIT / Interest Expense</t>
  </si>
  <si>
    <r>
      <t xml:space="preserve">Source:  </t>
    </r>
    <r>
      <rPr>
        <sz val="11"/>
        <color theme="1"/>
        <rFont val="Calibri"/>
        <family val="2"/>
        <scheme val="minor"/>
      </rPr>
      <t xml:space="preserve">Casewrite estimates using forecasts from J. Zekauskas et al., J.P. Morgan North America Equity Research, </t>
    </r>
  </si>
  <si>
    <t xml:space="preserve"> Dow Chemical Report 2/4/09 (Tables 6, 7, &amp; 8), accessed via Thompson Research/Investex on 9/24/10.</t>
  </si>
  <si>
    <t xml:space="preserve">Notes:  </t>
  </si>
  <si>
    <t>a) Assumes the Rohm acquisition closes in the second quarter of 2009.</t>
  </si>
  <si>
    <t>b) Total equity exludes preferred equity and reflects large hedging and pension losses in 2008.</t>
  </si>
  <si>
    <t xml:space="preserve">     It also reflects the payment of cash dividends and the repurchase of shares.</t>
  </si>
  <si>
    <t>Covenants on the Dow Bridge Loan:</t>
  </si>
  <si>
    <r>
      <t xml:space="preserve">1) Net Debt-to-Total Capitalization &lt; 65% (for this covenant, total equity </t>
    </r>
    <r>
      <rPr>
        <u/>
        <sz val="11"/>
        <color theme="1"/>
        <rFont val="Calibri"/>
        <family val="2"/>
        <scheme val="minor"/>
      </rPr>
      <t>excludes</t>
    </r>
    <r>
      <rPr>
        <sz val="11"/>
        <color theme="1"/>
        <rFont val="Calibri"/>
        <family val="2"/>
        <scheme val="minor"/>
      </rPr>
      <t xml:space="preserve"> preferred stock)</t>
    </r>
  </si>
  <si>
    <t>2) Leverage Ratio &lt; 4.25X</t>
  </si>
  <si>
    <t>This courseware was prepared by Professor Ben Esty solely as the basis for class discussion.  Cases are not intended to serve as endorsements, sources of primary data, or illustrations of effective or ineffective management.  Copyright © 2010 President and Fellows of Harvard College.  This publication may not be digitized, photocopied, or otherwise reproduced, posted, or transmitted, without the permission of Harvard Business School.</t>
  </si>
  <si>
    <t>Section 2: Valuation of Rohm</t>
  </si>
  <si>
    <t>risk-free rate</t>
  </si>
  <si>
    <t>debt beta</t>
  </si>
  <si>
    <t>w_d</t>
  </si>
  <si>
    <t>market premium</t>
  </si>
  <si>
    <t>Beta_equity</t>
  </si>
  <si>
    <t>Beta_asset</t>
  </si>
  <si>
    <t>discount rate</t>
  </si>
  <si>
    <t>TV</t>
  </si>
  <si>
    <t>FCF</t>
  </si>
  <si>
    <t>PV FCF</t>
  </si>
  <si>
    <t>Total PV</t>
  </si>
  <si>
    <t>a</t>
  </si>
  <si>
    <t>Equity Value</t>
  </si>
  <si>
    <t>Per Share Value</t>
  </si>
  <si>
    <t>Acquisition Shares</t>
  </si>
  <si>
    <t>All numbers in millions except per share value</t>
  </si>
  <si>
    <t>b</t>
  </si>
  <si>
    <t>Dow's Offer Price Per Share</t>
  </si>
  <si>
    <t>Growth Rate</t>
  </si>
  <si>
    <t>Discount Rate</t>
  </si>
  <si>
    <t>c</t>
  </si>
  <si>
    <t>Without synergies, Dow is signficantly overbidding. At the same ~9% discount rate we would need at least a 5% growth rate. Or given the assumed 2% growth rate we need a much lower discount rate of about 6%.</t>
  </si>
  <si>
    <t>Price Per Share Sensitivity</t>
  </si>
  <si>
    <t>The  value per share drops to 23.34 from 39.11.  The main driver of the downward revision is the drop in revenues. The NWC increases are less in the revised forcast, helping to recover some of the lost FCF.</t>
  </si>
  <si>
    <t>Without synergies, Dow is still signficantly overbidding. The revised forcast makes the stand alone value even worse than the original forcast.</t>
  </si>
  <si>
    <t>4&amp;5</t>
  </si>
  <si>
    <t>2</t>
  </si>
  <si>
    <t>Marginal Tax Rate</t>
  </si>
  <si>
    <t>One time cost</t>
  </si>
  <si>
    <t>Growth Rate of Savings</t>
  </si>
  <si>
    <t>Taxes</t>
  </si>
  <si>
    <t>Cosy Synergies Savings</t>
  </si>
  <si>
    <t>Total Cash flow after Tax</t>
  </si>
  <si>
    <t>PV of Cash Flow after Tax</t>
  </si>
  <si>
    <t>The one time cost is 1.3Billion, the perpetual savings from synergies  starting after 1 year is 800 million per year</t>
  </si>
  <si>
    <t>Assumptions</t>
  </si>
  <si>
    <t>Value Per Share</t>
  </si>
  <si>
    <t>The value per share of these cost savings is $24.22. This is almost half of the value per share of the original forcast. Combining the original forcast value per share of $39.11, the total value per share  is now $63.33, much closer to the actual bid of $78.</t>
  </si>
  <si>
    <t>6</t>
  </si>
  <si>
    <t>Growth Rate increased to 2.5% with synergies</t>
  </si>
  <si>
    <t>Total PV Difference</t>
  </si>
  <si>
    <t>Per Share Value Difference</t>
  </si>
  <si>
    <t>This is the value added through growth synergies in the revised forecast.</t>
  </si>
  <si>
    <t>This is the value added through growth synergies in the original forecast.</t>
  </si>
  <si>
    <t>7</t>
  </si>
  <si>
    <t>Total Value Per Share with Cost and Growth Synergies, original forecast</t>
  </si>
  <si>
    <t>Total Value Per Share with Cost and Growth Synergies, revised  forecast</t>
  </si>
  <si>
    <t xml:space="preserve">With these forecasts and synergy  assumptions, Dow's bid still does not make sense.  With the original forecast with synergies, it is a negative $11.15 per share NPV decision.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</si>
</sst>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quot;$&quot;#,##0.00"/>
    <numFmt numFmtId="167" formatCode="0.0%"/>
    <numFmt numFmtId="168" formatCode="#,##0.0_);[Red]\(#,##0.0\)"/>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Arial"/>
      <family val="2"/>
    </font>
    <font>
      <sz val="10"/>
      <name val="Times New Roman"/>
      <family val="1"/>
    </font>
    <font>
      <sz val="11"/>
      <color indexed="8"/>
      <name val="Calibri"/>
      <family val="2"/>
    </font>
    <font>
      <b/>
      <sz val="11"/>
      <name val="Calibri"/>
      <family val="2"/>
      <scheme val="minor"/>
    </font>
    <font>
      <sz val="10"/>
      <color theme="1"/>
      <name val="Calibri"/>
      <family val="2"/>
      <scheme val="minor"/>
    </font>
    <font>
      <u/>
      <sz val="11"/>
      <color theme="1"/>
      <name val="Calibri"/>
      <family val="2"/>
      <scheme val="minor"/>
    </font>
    <font>
      <u val="double"/>
      <sz val="11"/>
      <color theme="1"/>
      <name val="Calibri"/>
      <family val="2"/>
      <scheme val="minor"/>
    </font>
    <font>
      <sz val="11"/>
      <color theme="1"/>
      <name val="Symbol"/>
      <family val="1"/>
      <charset val="2"/>
    </font>
    <font>
      <vertAlign val="subscript"/>
      <sz val="11"/>
      <color theme="1"/>
      <name val="Calibri"/>
      <family val="2"/>
      <scheme val="minor"/>
    </font>
    <font>
      <b/>
      <sz val="14"/>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DDDDD"/>
        <bgColor indexed="64"/>
      </patternFill>
    </fill>
    <fill>
      <patternFill patternType="solid">
        <fgColor rgb="FFFFFF00"/>
        <bgColor indexed="64"/>
      </patternFill>
    </fill>
  </fills>
  <borders count="8">
    <border>
      <left/>
      <right/>
      <top/>
      <bottom/>
      <diagonal/>
    </border>
    <border>
      <left/>
      <right/>
      <top/>
      <bottom style="medium">
        <color indexed="64"/>
      </bottom>
      <diagonal/>
    </border>
    <border>
      <left/>
      <right/>
      <top/>
      <bottom style="thin">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12">
    <xf numFmtId="0" fontId="0" fillId="0" borderId="0"/>
    <xf numFmtId="9" fontId="1" fillId="0" borderId="0" applyFont="0" applyFill="0" applyBorder="0" applyAlignment="0" applyProtection="0"/>
    <xf numFmtId="0" fontId="4" fillId="0" borderId="0"/>
    <xf numFmtId="41" fontId="4" fillId="0" borderId="0" applyFont="0" applyFill="0" applyBorder="0" applyAlignment="0" applyProtection="0"/>
    <xf numFmtId="43" fontId="4" fillId="0" borderId="0" applyFont="0" applyFill="0" applyBorder="0" applyAlignment="0" applyProtection="0"/>
    <xf numFmtId="42" fontId="4" fillId="0" borderId="0" applyFont="0" applyFill="0" applyBorder="0" applyAlignment="0" applyProtection="0"/>
    <xf numFmtId="44" fontId="4" fillId="0" borderId="0" applyFont="0" applyFill="0" applyBorder="0" applyAlignment="0" applyProtection="0"/>
    <xf numFmtId="0" fontId="5" fillId="0" borderId="0"/>
    <xf numFmtId="9"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4" fillId="0" borderId="0" applyFont="0" applyFill="0" applyBorder="0" applyAlignment="0" applyProtection="0"/>
  </cellStyleXfs>
  <cellXfs count="185">
    <xf numFmtId="0" fontId="0" fillId="0" borderId="0" xfId="0"/>
    <xf numFmtId="0" fontId="2" fillId="0" borderId="0" xfId="0" applyFont="1" applyAlignment="1">
      <alignment horizontal="right"/>
    </xf>
    <xf numFmtId="0" fontId="3" fillId="0" borderId="0" xfId="0" applyFont="1"/>
    <xf numFmtId="0" fontId="0" fillId="0" borderId="0" xfId="0"/>
    <xf numFmtId="0" fontId="2" fillId="0" borderId="0" xfId="0" applyFont="1"/>
    <xf numFmtId="165" fontId="0" fillId="0" borderId="0" xfId="0" applyNumberFormat="1"/>
    <xf numFmtId="0" fontId="2" fillId="0" borderId="2" xfId="0" applyFont="1" applyBorder="1" applyAlignment="1">
      <alignment horizontal="right"/>
    </xf>
    <xf numFmtId="3" fontId="0" fillId="0" borderId="0" xfId="0" applyNumberFormat="1"/>
    <xf numFmtId="0" fontId="0" fillId="0" borderId="2" xfId="0" applyBorder="1"/>
    <xf numFmtId="0" fontId="0" fillId="0" borderId="0" xfId="0"/>
    <xf numFmtId="0" fontId="2" fillId="0" borderId="0" xfId="0" applyFont="1"/>
    <xf numFmtId="0" fontId="7" fillId="0" borderId="0" xfId="0" applyFont="1" applyFill="1"/>
    <xf numFmtId="37" fontId="0" fillId="0" borderId="0" xfId="0" applyNumberFormat="1"/>
    <xf numFmtId="37" fontId="2" fillId="0" borderId="0" xfId="0" applyNumberFormat="1" applyFont="1"/>
    <xf numFmtId="37" fontId="0" fillId="0" borderId="2" xfId="0" applyNumberFormat="1" applyBorder="1"/>
    <xf numFmtId="37" fontId="0" fillId="0" borderId="3" xfId="0" applyNumberFormat="1" applyBorder="1"/>
    <xf numFmtId="37" fontId="0" fillId="0" borderId="0" xfId="0" applyNumberFormat="1" applyBorder="1"/>
    <xf numFmtId="166" fontId="0" fillId="0" borderId="0" xfId="0" applyNumberFormat="1"/>
    <xf numFmtId="167" fontId="0" fillId="0" borderId="0" xfId="1" applyNumberFormat="1" applyFont="1"/>
    <xf numFmtId="0" fontId="2" fillId="0" borderId="2" xfId="0" applyFont="1" applyFill="1" applyBorder="1" applyAlignment="1">
      <alignment horizontal="right"/>
    </xf>
    <xf numFmtId="164" fontId="0" fillId="0" borderId="0" xfId="0" applyNumberFormat="1"/>
    <xf numFmtId="165" fontId="0" fillId="0" borderId="0" xfId="1" applyNumberFormat="1" applyFont="1"/>
    <xf numFmtId="0" fontId="0" fillId="2" borderId="5" xfId="0" applyFill="1" applyBorder="1"/>
    <xf numFmtId="0" fontId="0" fillId="0" borderId="0" xfId="0"/>
    <xf numFmtId="0" fontId="0" fillId="0" borderId="0" xfId="0"/>
    <xf numFmtId="0" fontId="2" fillId="0" borderId="0" xfId="0" applyFont="1" applyAlignment="1">
      <alignment horizontal="right"/>
    </xf>
    <xf numFmtId="0" fontId="0" fillId="0" borderId="2" xfId="0" applyBorder="1"/>
    <xf numFmtId="0" fontId="2" fillId="0" borderId="2" xfId="0" applyFont="1" applyBorder="1" applyAlignment="1">
      <alignment horizontal="right"/>
    </xf>
    <xf numFmtId="165" fontId="0" fillId="0" borderId="0" xfId="0" applyNumberFormat="1"/>
    <xf numFmtId="0" fontId="2" fillId="0" borderId="0" xfId="0" applyFont="1"/>
    <xf numFmtId="37" fontId="0" fillId="0" borderId="0" xfId="0" applyNumberFormat="1"/>
    <xf numFmtId="37" fontId="2" fillId="0" borderId="0" xfId="0" applyNumberFormat="1" applyFont="1"/>
    <xf numFmtId="37" fontId="0" fillId="0" borderId="2" xfId="0" applyNumberFormat="1" applyBorder="1"/>
    <xf numFmtId="37" fontId="0" fillId="0" borderId="3" xfId="0" applyNumberFormat="1" applyBorder="1"/>
    <xf numFmtId="167" fontId="0" fillId="0" borderId="0" xfId="1" applyNumberFormat="1" applyFont="1"/>
    <xf numFmtId="0" fontId="2" fillId="0" borderId="2" xfId="0" applyFont="1" applyFill="1" applyBorder="1" applyAlignment="1">
      <alignment horizontal="right"/>
    </xf>
    <xf numFmtId="0" fontId="0" fillId="0" borderId="1" xfId="0" applyBorder="1"/>
    <xf numFmtId="2" fontId="0" fillId="0" borderId="0" xfId="1" applyNumberFormat="1" applyFont="1"/>
    <xf numFmtId="0" fontId="0" fillId="0" borderId="0" xfId="0"/>
    <xf numFmtId="0" fontId="2" fillId="0" borderId="0" xfId="0" applyFont="1" applyAlignment="1">
      <alignment horizontal="right"/>
    </xf>
    <xf numFmtId="0" fontId="0" fillId="0" borderId="0" xfId="0" applyAlignment="1">
      <alignment horizontal="center"/>
    </xf>
    <xf numFmtId="165" fontId="0" fillId="0" borderId="0" xfId="0" applyNumberFormat="1"/>
    <xf numFmtId="0" fontId="2" fillId="0" borderId="0" xfId="0" applyFont="1"/>
    <xf numFmtId="0" fontId="0" fillId="0" borderId="0" xfId="0" applyBorder="1"/>
    <xf numFmtId="167" fontId="0" fillId="0" borderId="0" xfId="0" applyNumberFormat="1"/>
    <xf numFmtId="0" fontId="2" fillId="0" borderId="1" xfId="0" applyFont="1" applyBorder="1" applyAlignment="1">
      <alignment horizontal="right"/>
    </xf>
    <xf numFmtId="0" fontId="2" fillId="0" borderId="1" xfId="0" applyFont="1" applyFill="1" applyBorder="1" applyAlignment="1">
      <alignment horizontal="right"/>
    </xf>
    <xf numFmtId="0" fontId="0" fillId="0" borderId="0" xfId="0" applyFill="1" applyAlignment="1">
      <alignment horizontal="center"/>
    </xf>
    <xf numFmtId="8" fontId="0" fillId="0" borderId="0" xfId="0" applyNumberFormat="1"/>
    <xf numFmtId="167" fontId="0" fillId="0" borderId="0" xfId="1" applyNumberFormat="1" applyFont="1" applyAlignment="1">
      <alignment horizontal="right"/>
    </xf>
    <xf numFmtId="0" fontId="0" fillId="0" borderId="1" xfId="0" applyBorder="1"/>
    <xf numFmtId="167" fontId="0" fillId="0" borderId="1" xfId="0" applyNumberFormat="1" applyBorder="1"/>
    <xf numFmtId="166" fontId="0" fillId="0" borderId="1" xfId="0" applyNumberFormat="1" applyBorder="1"/>
    <xf numFmtId="168" fontId="0" fillId="0" borderId="0" xfId="0" applyNumberFormat="1"/>
    <xf numFmtId="167" fontId="0" fillId="0" borderId="0" xfId="0" applyNumberFormat="1" applyFill="1"/>
    <xf numFmtId="0" fontId="2" fillId="0" borderId="0" xfId="0" applyFont="1" applyFill="1" applyAlignment="1">
      <alignment horizontal="right"/>
    </xf>
    <xf numFmtId="0" fontId="0" fillId="0" borderId="0" xfId="0" applyFill="1"/>
    <xf numFmtId="167" fontId="0" fillId="0" borderId="1" xfId="0" applyNumberFormat="1" applyFill="1" applyBorder="1"/>
    <xf numFmtId="0" fontId="2" fillId="0" borderId="0" xfId="0" applyFont="1" applyFill="1" applyAlignment="1">
      <alignment horizontal="center"/>
    </xf>
    <xf numFmtId="0" fontId="2" fillId="0" borderId="1" xfId="0" applyFont="1" applyFill="1" applyBorder="1" applyAlignment="1">
      <alignment horizontal="center"/>
    </xf>
    <xf numFmtId="167" fontId="0" fillId="0" borderId="0" xfId="0" applyNumberFormat="1" applyAlignment="1">
      <alignment horizontal="center"/>
    </xf>
    <xf numFmtId="164" fontId="0" fillId="0" borderId="0" xfId="0" applyNumberFormat="1"/>
    <xf numFmtId="0" fontId="2" fillId="0" borderId="1" xfId="0" quotePrefix="1" applyFont="1" applyBorder="1" applyAlignment="1">
      <alignment horizontal="right"/>
    </xf>
    <xf numFmtId="165" fontId="0" fillId="0" borderId="0" xfId="0" applyNumberFormat="1" applyAlignment="1">
      <alignment horizontal="right"/>
    </xf>
    <xf numFmtId="165" fontId="0" fillId="0" borderId="0" xfId="0" applyNumberFormat="1" applyFill="1" applyAlignment="1">
      <alignment horizontal="right"/>
    </xf>
    <xf numFmtId="0" fontId="0" fillId="0" borderId="0" xfId="0" applyAlignment="1">
      <alignment horizontal="left"/>
    </xf>
    <xf numFmtId="0" fontId="2" fillId="0" borderId="0" xfId="0" applyFont="1" applyAlignment="1">
      <alignment horizontal="right"/>
    </xf>
    <xf numFmtId="165" fontId="2" fillId="0" borderId="0" xfId="0" applyNumberFormat="1" applyFont="1"/>
    <xf numFmtId="0" fontId="2" fillId="0" borderId="2" xfId="0" applyFont="1" applyBorder="1" applyAlignment="1">
      <alignment horizontal="right"/>
    </xf>
    <xf numFmtId="0" fontId="2" fillId="0" borderId="2" xfId="0" applyFont="1" applyBorder="1" applyAlignment="1">
      <alignment horizontal="left"/>
    </xf>
    <xf numFmtId="0" fontId="0" fillId="0" borderId="0" xfId="0" applyBorder="1"/>
    <xf numFmtId="0" fontId="2" fillId="0" borderId="0" xfId="0" applyFont="1" applyBorder="1" applyAlignment="1">
      <alignment horizontal="right"/>
    </xf>
    <xf numFmtId="0" fontId="9" fillId="0" borderId="2" xfId="0" applyFont="1" applyBorder="1"/>
    <xf numFmtId="0" fontId="2" fillId="0" borderId="0" xfId="0" applyFont="1" applyBorder="1" applyAlignment="1">
      <alignment horizontal="center"/>
    </xf>
    <xf numFmtId="3" fontId="2" fillId="0" borderId="0" xfId="0" applyNumberFormat="1" applyFont="1"/>
    <xf numFmtId="0" fontId="0" fillId="0" borderId="1" xfId="0" applyFont="1" applyBorder="1"/>
    <xf numFmtId="0" fontId="0" fillId="0" borderId="0" xfId="0" applyFont="1"/>
    <xf numFmtId="0" fontId="0" fillId="0" borderId="0" xfId="0" applyFont="1" applyBorder="1"/>
    <xf numFmtId="0" fontId="0" fillId="0" borderId="0" xfId="0" applyFont="1" applyAlignment="1">
      <alignment horizontal="left"/>
    </xf>
    <xf numFmtId="3" fontId="0" fillId="0" borderId="0" xfId="0" applyNumberFormat="1" applyFont="1"/>
    <xf numFmtId="165" fontId="0" fillId="0" borderId="0" xfId="0" applyNumberFormat="1" applyFont="1"/>
    <xf numFmtId="165" fontId="10" fillId="0" borderId="0" xfId="0" applyNumberFormat="1" applyFont="1"/>
    <xf numFmtId="3" fontId="10" fillId="0" borderId="0" xfId="0" applyNumberFormat="1" applyFont="1"/>
    <xf numFmtId="3" fontId="10" fillId="0" borderId="0" xfId="0" quotePrefix="1" applyNumberFormat="1" applyFont="1" applyAlignment="1">
      <alignment horizontal="right"/>
    </xf>
    <xf numFmtId="165" fontId="10" fillId="0" borderId="0" xfId="0" quotePrefix="1" applyNumberFormat="1" applyFont="1" applyAlignment="1">
      <alignment horizontal="right"/>
    </xf>
    <xf numFmtId="3" fontId="0" fillId="0" borderId="0" xfId="0" applyNumberFormat="1" applyFont="1" applyFill="1"/>
    <xf numFmtId="165" fontId="2" fillId="3" borderId="0" xfId="0" applyNumberFormat="1" applyFont="1" applyFill="1"/>
    <xf numFmtId="0" fontId="0" fillId="0" borderId="0" xfId="0"/>
    <xf numFmtId="0" fontId="2" fillId="0" borderId="0" xfId="0" applyFont="1"/>
    <xf numFmtId="0" fontId="8" fillId="0" borderId="0" xfId="0" applyFont="1"/>
    <xf numFmtId="0" fontId="0" fillId="0" borderId="1" xfId="0" applyFont="1" applyBorder="1"/>
    <xf numFmtId="0" fontId="0" fillId="0" borderId="0" xfId="0"/>
    <xf numFmtId="0" fontId="2" fillId="0" borderId="0" xfId="0" applyFont="1"/>
    <xf numFmtId="0" fontId="0" fillId="0" borderId="0" xfId="0" quotePrefix="1"/>
    <xf numFmtId="5" fontId="0" fillId="0" borderId="0" xfId="0" applyNumberFormat="1"/>
    <xf numFmtId="0" fontId="2" fillId="0" borderId="2" xfId="0" applyFont="1" applyBorder="1"/>
    <xf numFmtId="0" fontId="0" fillId="0" borderId="0" xfId="0" applyAlignment="1">
      <alignment horizontal="right"/>
    </xf>
    <xf numFmtId="5" fontId="2" fillId="0" borderId="0" xfId="0" applyNumberFormat="1" applyFont="1"/>
    <xf numFmtId="0" fontId="2" fillId="0" borderId="0" xfId="0" applyFont="1" applyAlignment="1">
      <alignment horizontal="right"/>
    </xf>
    <xf numFmtId="0" fontId="0" fillId="0" borderId="2" xfId="0" applyBorder="1"/>
    <xf numFmtId="0" fontId="0" fillId="0" borderId="4" xfId="0" applyBorder="1"/>
    <xf numFmtId="0" fontId="2" fillId="0" borderId="4" xfId="0" applyFont="1" applyBorder="1"/>
    <xf numFmtId="0" fontId="2" fillId="0" borderId="2" xfId="0" applyFont="1" applyBorder="1" applyAlignment="1">
      <alignment horizontal="left"/>
    </xf>
    <xf numFmtId="0" fontId="0" fillId="0" borderId="0" xfId="0" applyBorder="1"/>
    <xf numFmtId="0" fontId="0" fillId="0" borderId="1" xfId="0" applyBorder="1"/>
    <xf numFmtId="5" fontId="0" fillId="0" borderId="3" xfId="0" applyNumberFormat="1" applyFont="1" applyBorder="1"/>
    <xf numFmtId="0" fontId="3" fillId="0" borderId="0" xfId="0" quotePrefix="1" applyFont="1"/>
    <xf numFmtId="0" fontId="0" fillId="0" borderId="0" xfId="0"/>
    <xf numFmtId="0" fontId="2" fillId="0" borderId="0" xfId="0" applyFont="1"/>
    <xf numFmtId="0" fontId="0" fillId="0" borderId="0" xfId="0" quotePrefix="1"/>
    <xf numFmtId="5" fontId="0" fillId="0" borderId="0" xfId="0" applyNumberFormat="1"/>
    <xf numFmtId="5" fontId="2" fillId="0" borderId="0" xfId="0" applyNumberFormat="1" applyFont="1"/>
    <xf numFmtId="0" fontId="2" fillId="0" borderId="0" xfId="0" applyFont="1" applyAlignment="1">
      <alignment horizontal="right"/>
    </xf>
    <xf numFmtId="0" fontId="0" fillId="0" borderId="2" xfId="0" applyBorder="1"/>
    <xf numFmtId="0" fontId="0" fillId="0" borderId="4" xfId="0" applyBorder="1"/>
    <xf numFmtId="0" fontId="2" fillId="0" borderId="4" xfId="0" applyFont="1" applyBorder="1"/>
    <xf numFmtId="5" fontId="0" fillId="0" borderId="3" xfId="0" applyNumberFormat="1" applyFont="1" applyBorder="1"/>
    <xf numFmtId="0" fontId="3" fillId="0" borderId="0" xfId="0" quotePrefix="1" applyFont="1"/>
    <xf numFmtId="9" fontId="0" fillId="2" borderId="5" xfId="1" applyFont="1" applyFill="1" applyBorder="1" applyAlignment="1">
      <alignment horizontal="center"/>
    </xf>
    <xf numFmtId="9" fontId="0" fillId="2" borderId="5" xfId="1" applyNumberFormat="1" applyFont="1" applyFill="1" applyBorder="1" applyAlignment="1">
      <alignment horizontal="center"/>
    </xf>
    <xf numFmtId="0" fontId="0" fillId="0" borderId="0" xfId="0" applyFont="1"/>
    <xf numFmtId="0" fontId="0" fillId="0" borderId="0" xfId="0"/>
    <xf numFmtId="4" fontId="0" fillId="0" borderId="0" xfId="0" applyNumberFormat="1"/>
    <xf numFmtId="9" fontId="0" fillId="0" borderId="0" xfId="1" applyFont="1"/>
    <xf numFmtId="10" fontId="0" fillId="0" borderId="0" xfId="1" applyNumberFormat="1" applyFont="1"/>
    <xf numFmtId="0" fontId="2" fillId="0" borderId="2" xfId="0" applyFont="1" applyBorder="1"/>
    <xf numFmtId="0" fontId="0" fillId="0" borderId="0" xfId="0" applyAlignment="1">
      <alignment horizontal="right"/>
    </xf>
    <xf numFmtId="14" fontId="2" fillId="0" borderId="0" xfId="0" applyNumberFormat="1" applyFont="1" applyAlignment="1">
      <alignment horizontal="right"/>
    </xf>
    <xf numFmtId="9" fontId="0" fillId="0" borderId="0" xfId="0" applyNumberFormat="1"/>
    <xf numFmtId="0" fontId="2" fillId="0" borderId="0" xfId="0" applyFont="1" applyAlignment="1">
      <alignment horizontal="right"/>
    </xf>
    <xf numFmtId="10" fontId="0" fillId="0" borderId="0" xfId="1" applyNumberFormat="1" applyFont="1" applyFill="1"/>
    <xf numFmtId="167" fontId="1" fillId="0" borderId="0" xfId="1" applyNumberFormat="1" applyFont="1"/>
    <xf numFmtId="9" fontId="0" fillId="0" borderId="0" xfId="1" applyNumberFormat="1" applyFont="1"/>
    <xf numFmtId="0" fontId="0" fillId="0" borderId="2" xfId="0" applyFont="1" applyBorder="1"/>
    <xf numFmtId="0" fontId="0" fillId="0" borderId="2" xfId="0" applyBorder="1"/>
    <xf numFmtId="0" fontId="2" fillId="0" borderId="2" xfId="0" applyFont="1" applyBorder="1" applyAlignment="1">
      <alignment horizontal="right"/>
    </xf>
    <xf numFmtId="0" fontId="0" fillId="0" borderId="0" xfId="0" applyBorder="1"/>
    <xf numFmtId="0" fontId="0" fillId="0" borderId="1" xfId="0" applyBorder="1"/>
    <xf numFmtId="167" fontId="2" fillId="0" borderId="0" xfId="1" applyNumberFormat="1" applyFont="1" applyAlignment="1">
      <alignment horizontal="right"/>
    </xf>
    <xf numFmtId="0" fontId="0" fillId="0" borderId="0" xfId="0" applyFont="1"/>
    <xf numFmtId="167" fontId="2" fillId="2" borderId="6" xfId="1" applyNumberFormat="1" applyFont="1" applyFill="1" applyBorder="1" applyAlignment="1">
      <alignment horizontal="center"/>
    </xf>
    <xf numFmtId="0" fontId="0" fillId="0" borderId="0" xfId="0" applyFont="1" applyBorder="1"/>
    <xf numFmtId="0" fontId="0" fillId="0" borderId="0" xfId="0"/>
    <xf numFmtId="0" fontId="2" fillId="0" borderId="0" xfId="0" applyFont="1"/>
    <xf numFmtId="0" fontId="2" fillId="0" borderId="1" xfId="0" applyFont="1" applyBorder="1"/>
    <xf numFmtId="0" fontId="2" fillId="0" borderId="1" xfId="0" applyFont="1" applyBorder="1" applyAlignment="1">
      <alignment horizontal="right"/>
    </xf>
    <xf numFmtId="0" fontId="0" fillId="0" borderId="0" xfId="0" applyAlignment="1">
      <alignment horizontal="right"/>
    </xf>
    <xf numFmtId="6" fontId="0" fillId="0" borderId="0" xfId="0" applyNumberFormat="1"/>
    <xf numFmtId="6" fontId="0" fillId="0" borderId="2" xfId="0" applyNumberFormat="1" applyBorder="1"/>
    <xf numFmtId="167" fontId="0" fillId="0" borderId="0" xfId="1" applyNumberFormat="1" applyFont="1"/>
    <xf numFmtId="2" fontId="0" fillId="0" borderId="0" xfId="0" applyNumberFormat="1"/>
    <xf numFmtId="0" fontId="2" fillId="0" borderId="0" xfId="0" applyFont="1" applyAlignment="1">
      <alignment horizontal="right"/>
    </xf>
    <xf numFmtId="0" fontId="0" fillId="0" borderId="1" xfId="0" applyBorder="1"/>
    <xf numFmtId="0" fontId="2" fillId="0" borderId="0" xfId="0" applyFont="1" applyBorder="1"/>
    <xf numFmtId="0" fontId="2" fillId="0" borderId="0" xfId="0" applyFont="1" applyBorder="1" applyAlignment="1">
      <alignment horizontal="right"/>
    </xf>
    <xf numFmtId="0" fontId="0" fillId="0" borderId="0" xfId="0" applyBorder="1"/>
    <xf numFmtId="0" fontId="2" fillId="0" borderId="0" xfId="0" applyFont="1" applyAlignment="1">
      <alignment horizontal="left"/>
    </xf>
    <xf numFmtId="167" fontId="0" fillId="0" borderId="0" xfId="1" applyNumberFormat="1" applyFont="1" applyFill="1"/>
    <xf numFmtId="2" fontId="0" fillId="0" borderId="0" xfId="0" applyNumberFormat="1" applyFill="1" applyBorder="1"/>
    <xf numFmtId="6" fontId="0" fillId="0" borderId="3" xfId="0" applyNumberFormat="1" applyBorder="1"/>
    <xf numFmtId="165" fontId="0" fillId="0" borderId="0" xfId="1" applyNumberFormat="1" applyFont="1"/>
    <xf numFmtId="0" fontId="0" fillId="0" borderId="0" xfId="0" applyFont="1" applyAlignment="1">
      <alignment horizontal="left"/>
    </xf>
    <xf numFmtId="165" fontId="0" fillId="0" borderId="0" xfId="0" applyNumberFormat="1"/>
    <xf numFmtId="0" fontId="0" fillId="0" borderId="0" xfId="0" quotePrefix="1" applyFont="1" applyAlignment="1">
      <alignment horizontal="center"/>
    </xf>
    <xf numFmtId="0" fontId="0" fillId="0" borderId="0" xfId="0" quotePrefix="1" applyAlignment="1">
      <alignment horizontal="center"/>
    </xf>
    <xf numFmtId="0" fontId="0" fillId="0" borderId="0" xfId="0" applyAlignment="1">
      <alignment horizontal="left"/>
    </xf>
    <xf numFmtId="0" fontId="13" fillId="0" borderId="0" xfId="0" applyFont="1"/>
    <xf numFmtId="0" fontId="0" fillId="4" borderId="0" xfId="0" applyFill="1"/>
    <xf numFmtId="10" fontId="0" fillId="0" borderId="0" xfId="0" applyNumberFormat="1"/>
    <xf numFmtId="10" fontId="2" fillId="0" borderId="0" xfId="0" applyNumberFormat="1" applyFont="1"/>
    <xf numFmtId="166" fontId="2" fillId="0" borderId="0" xfId="0" applyNumberFormat="1" applyFont="1"/>
    <xf numFmtId="166" fontId="0" fillId="0" borderId="0" xfId="0" applyNumberFormat="1" applyFont="1"/>
    <xf numFmtId="0" fontId="0" fillId="0" borderId="0" xfId="0" applyAlignment="1">
      <alignment wrapText="1"/>
    </xf>
    <xf numFmtId="166" fontId="14" fillId="0" borderId="0" xfId="0" applyNumberFormat="1" applyFont="1"/>
    <xf numFmtId="7" fontId="0" fillId="0" borderId="0" xfId="0" applyNumberFormat="1"/>
    <xf numFmtId="49" fontId="0" fillId="0" borderId="0" xfId="0" applyNumberFormat="1"/>
    <xf numFmtId="49" fontId="0" fillId="4" borderId="0" xfId="0" applyNumberFormat="1" applyFill="1"/>
    <xf numFmtId="10" fontId="0" fillId="4" borderId="0" xfId="0" applyNumberFormat="1" applyFill="1"/>
    <xf numFmtId="0" fontId="13" fillId="0" borderId="0" xfId="0" applyFont="1" applyAlignment="1">
      <alignment horizontal="center"/>
    </xf>
    <xf numFmtId="0" fontId="0" fillId="0" borderId="2" xfId="0" applyBorder="1" applyAlignment="1">
      <alignment horizontal="center"/>
    </xf>
    <xf numFmtId="0" fontId="0" fillId="0" borderId="7" xfId="0" applyBorder="1" applyAlignment="1">
      <alignment horizontal="center" vertical="center"/>
    </xf>
    <xf numFmtId="0" fontId="0" fillId="0" borderId="0" xfId="0" applyAlignment="1">
      <alignment horizontal="left" wrapText="1"/>
    </xf>
    <xf numFmtId="0" fontId="2" fillId="0" borderId="0" xfId="0" applyFont="1" applyAlignment="1">
      <alignment horizontal="left" wrapText="1"/>
    </xf>
    <xf numFmtId="0" fontId="3" fillId="0" borderId="0" xfId="0" applyFont="1" applyAlignment="1">
      <alignment horizontal="justify" vertical="top"/>
    </xf>
    <xf numFmtId="0" fontId="2" fillId="0" borderId="2" xfId="0" applyFont="1" applyBorder="1" applyAlignment="1">
      <alignment horizontal="center"/>
    </xf>
  </cellXfs>
  <cellStyles count="12">
    <cellStyle name="Comma [0] 2" xfId="3" xr:uid="{00000000-0005-0000-0000-000000000000}"/>
    <cellStyle name="Comma 2" xfId="4" xr:uid="{00000000-0005-0000-0000-000001000000}"/>
    <cellStyle name="Comma 3" xfId="9" xr:uid="{00000000-0005-0000-0000-000002000000}"/>
    <cellStyle name="Currency [0] 2" xfId="5" xr:uid="{00000000-0005-0000-0000-000003000000}"/>
    <cellStyle name="Currency 2" xfId="6" xr:uid="{00000000-0005-0000-0000-000004000000}"/>
    <cellStyle name="Currency 3" xfId="10" xr:uid="{00000000-0005-0000-0000-000005000000}"/>
    <cellStyle name="Normal" xfId="0" builtinId="0"/>
    <cellStyle name="Normal 2" xfId="2" xr:uid="{00000000-0005-0000-0000-000007000000}"/>
    <cellStyle name="Normal 3" xfId="7" xr:uid="{00000000-0005-0000-0000-000008000000}"/>
    <cellStyle name="Percent" xfId="1" builtinId="5"/>
    <cellStyle name="Percent 2" xfId="8" xr:uid="{00000000-0005-0000-0000-00000A000000}"/>
    <cellStyle name="Percent 3" xfId="11" xr:uid="{00000000-0005-0000-0000-00000B000000}"/>
  </cellStyles>
  <dxfs count="1">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A26F7-F9F3-ED42-AD54-6EC6065221E7}">
  <dimension ref="A1:K122"/>
  <sheetViews>
    <sheetView tabSelected="1" workbookViewId="0">
      <selection activeCell="E24" sqref="E24"/>
    </sheetView>
  </sheetViews>
  <sheetFormatPr baseColWidth="10" defaultRowHeight="15" x14ac:dyDescent="0.2"/>
  <cols>
    <col min="1" max="1" width="6" customWidth="1"/>
    <col min="2" max="2" width="21" customWidth="1"/>
    <col min="3" max="3" width="22.1640625" customWidth="1"/>
    <col min="10" max="10" width="11.83203125" customWidth="1"/>
  </cols>
  <sheetData>
    <row r="1" spans="1:11" ht="19" x14ac:dyDescent="0.25">
      <c r="A1" s="178" t="s">
        <v>226</v>
      </c>
      <c r="B1" s="178"/>
      <c r="C1" s="178"/>
      <c r="D1" s="178"/>
    </row>
    <row r="2" spans="1:11" x14ac:dyDescent="0.2">
      <c r="A2" s="175"/>
    </row>
    <row r="3" spans="1:11" x14ac:dyDescent="0.2">
      <c r="A3" s="176">
        <v>1</v>
      </c>
    </row>
    <row r="4" spans="1:11" x14ac:dyDescent="0.2">
      <c r="A4" s="175"/>
      <c r="B4" t="s">
        <v>227</v>
      </c>
      <c r="C4" s="168">
        <v>4.4999999999999998E-2</v>
      </c>
    </row>
    <row r="5" spans="1:11" x14ac:dyDescent="0.2">
      <c r="A5" s="175"/>
      <c r="B5" t="s">
        <v>228</v>
      </c>
      <c r="C5">
        <v>0.35</v>
      </c>
    </row>
    <row r="6" spans="1:11" x14ac:dyDescent="0.2">
      <c r="A6" s="175"/>
      <c r="B6" t="s">
        <v>229</v>
      </c>
      <c r="C6">
        <v>0.3</v>
      </c>
    </row>
    <row r="7" spans="1:11" x14ac:dyDescent="0.2">
      <c r="A7" s="175"/>
      <c r="B7" t="s">
        <v>230</v>
      </c>
      <c r="C7" s="168">
        <v>0.06</v>
      </c>
    </row>
    <row r="8" spans="1:11" x14ac:dyDescent="0.2">
      <c r="A8" s="175"/>
      <c r="B8" t="s">
        <v>231</v>
      </c>
      <c r="C8">
        <v>1</v>
      </c>
    </row>
    <row r="9" spans="1:11" x14ac:dyDescent="0.2">
      <c r="A9" s="175"/>
    </row>
    <row r="10" spans="1:11" x14ac:dyDescent="0.2">
      <c r="A10" s="175"/>
      <c r="B10" t="s">
        <v>232</v>
      </c>
      <c r="C10">
        <f>C6*C5+(1-C6)*C8</f>
        <v>0.80499999999999994</v>
      </c>
    </row>
    <row r="11" spans="1:11" x14ac:dyDescent="0.2">
      <c r="A11" s="175"/>
      <c r="B11" s="143" t="s">
        <v>233</v>
      </c>
      <c r="C11" s="169">
        <f>C4+C7*C10</f>
        <v>9.3299999999999994E-2</v>
      </c>
    </row>
    <row r="12" spans="1:11" x14ac:dyDescent="0.2">
      <c r="A12" s="175"/>
    </row>
    <row r="13" spans="1:11" x14ac:dyDescent="0.2">
      <c r="A13" s="176" t="s">
        <v>253</v>
      </c>
      <c r="D13" s="142" t="str">
        <f>'Exhibit #7A'!F9</f>
        <v>ORIGINAL Forecast at the Deal Announcement (7/10/08)</v>
      </c>
      <c r="J13" t="s">
        <v>245</v>
      </c>
      <c r="K13" s="128">
        <f>'Exhibit #7A'!D7</f>
        <v>0.02</v>
      </c>
    </row>
    <row r="14" spans="1:11" ht="32" x14ac:dyDescent="0.2">
      <c r="A14" s="176" t="s">
        <v>238</v>
      </c>
      <c r="C14" s="172" t="s">
        <v>242</v>
      </c>
      <c r="D14">
        <f>'Exhibit #7A'!F10</f>
        <v>2009</v>
      </c>
      <c r="E14" s="142">
        <f>'Exhibit #7A'!G10</f>
        <v>2010</v>
      </c>
      <c r="F14" s="142">
        <f>'Exhibit #7A'!H10</f>
        <v>2011</v>
      </c>
      <c r="G14" s="142">
        <f>'Exhibit #7A'!I10</f>
        <v>2012</v>
      </c>
      <c r="H14" t="s">
        <v>234</v>
      </c>
    </row>
    <row r="15" spans="1:11" x14ac:dyDescent="0.2">
      <c r="A15" s="175"/>
      <c r="C15" t="s">
        <v>235</v>
      </c>
      <c r="D15" s="17">
        <f>'Exhibit #7A'!F20</f>
        <v>504.20000000000005</v>
      </c>
      <c r="E15" s="17">
        <f>'Exhibit #7A'!G20</f>
        <v>607.63999999999987</v>
      </c>
      <c r="F15" s="17">
        <f>'Exhibit #7A'!H20</f>
        <v>747.16000000000008</v>
      </c>
      <c r="G15" s="17">
        <f>'Exhibit #7A'!I20</f>
        <v>897.48</v>
      </c>
      <c r="H15" s="17">
        <f>G15*(1+$K$13)/($C$11-$K$13)</f>
        <v>12488.807639836292</v>
      </c>
    </row>
    <row r="16" spans="1:11" x14ac:dyDescent="0.2">
      <c r="A16" s="175"/>
      <c r="C16" t="s">
        <v>236</v>
      </c>
      <c r="D16" s="17">
        <f>D15/(1+$C$11)^(D14-2008)</f>
        <v>461.17259672551</v>
      </c>
      <c r="E16" s="17">
        <f t="shared" ref="E16:G16" si="0">E15/(1+$C$11)^(E14-2008)</f>
        <v>508.35565476520384</v>
      </c>
      <c r="F16" s="17">
        <f t="shared" si="0"/>
        <v>571.73603975829189</v>
      </c>
      <c r="G16" s="17">
        <f t="shared" si="0"/>
        <v>628.15581839694062</v>
      </c>
      <c r="H16" s="17">
        <f>H15/(1+$C$11)^(G14-2008)</f>
        <v>8741.0495875154102</v>
      </c>
    </row>
    <row r="17" spans="1:10" x14ac:dyDescent="0.2">
      <c r="A17" s="175"/>
      <c r="C17" s="143" t="s">
        <v>237</v>
      </c>
      <c r="D17" s="170">
        <f>SUM(D16:H16)</f>
        <v>10910.469697161356</v>
      </c>
    </row>
    <row r="18" spans="1:10" x14ac:dyDescent="0.2">
      <c r="A18" s="175"/>
      <c r="C18" t="s">
        <v>60</v>
      </c>
      <c r="D18" s="174">
        <f>'Exhibit #2'!K36</f>
        <v>3276</v>
      </c>
    </row>
    <row r="19" spans="1:10" x14ac:dyDescent="0.2">
      <c r="A19" s="175"/>
      <c r="C19" t="s">
        <v>239</v>
      </c>
      <c r="D19" s="17">
        <f>D17-D18</f>
        <v>7634.4696971613557</v>
      </c>
    </row>
    <row r="20" spans="1:10" x14ac:dyDescent="0.2">
      <c r="A20" s="175"/>
      <c r="C20" t="s">
        <v>241</v>
      </c>
      <c r="D20">
        <f>'Exhibit #1'!K29</f>
        <v>195.2</v>
      </c>
    </row>
    <row r="21" spans="1:10" x14ac:dyDescent="0.2">
      <c r="A21" s="175"/>
      <c r="C21" s="143" t="s">
        <v>240</v>
      </c>
      <c r="D21" s="170">
        <f>D19/D20</f>
        <v>39.111012792834813</v>
      </c>
    </row>
    <row r="22" spans="1:10" x14ac:dyDescent="0.2">
      <c r="A22" s="175"/>
    </row>
    <row r="23" spans="1:10" x14ac:dyDescent="0.2">
      <c r="A23" s="176" t="s">
        <v>243</v>
      </c>
    </row>
    <row r="24" spans="1:10" x14ac:dyDescent="0.2">
      <c r="A24" s="175"/>
      <c r="C24" t="s">
        <v>244</v>
      </c>
      <c r="D24" s="17">
        <v>78</v>
      </c>
    </row>
    <row r="25" spans="1:10" x14ac:dyDescent="0.2">
      <c r="A25" s="175"/>
    </row>
    <row r="26" spans="1:10" x14ac:dyDescent="0.2">
      <c r="A26" s="175"/>
      <c r="B26" t="s">
        <v>249</v>
      </c>
      <c r="C26" s="179" t="s">
        <v>245</v>
      </c>
      <c r="D26" s="179"/>
      <c r="E26" s="179"/>
      <c r="F26" s="179"/>
      <c r="G26" s="179"/>
      <c r="H26" s="179"/>
      <c r="I26" s="179"/>
      <c r="J26" s="179"/>
    </row>
    <row r="27" spans="1:10" x14ac:dyDescent="0.2">
      <c r="A27" s="175"/>
      <c r="B27" s="180" t="s">
        <v>246</v>
      </c>
      <c r="C27" s="173">
        <f>D21</f>
        <v>39.111012792834813</v>
      </c>
      <c r="D27" s="168">
        <v>-0.11</v>
      </c>
      <c r="E27" s="168">
        <v>0</v>
      </c>
      <c r="F27" s="168">
        <v>0.01</v>
      </c>
      <c r="G27" s="168">
        <v>0.02</v>
      </c>
      <c r="H27" s="168">
        <v>0.03</v>
      </c>
      <c r="I27" s="168">
        <v>0.04</v>
      </c>
      <c r="J27" s="168">
        <v>0.05</v>
      </c>
    </row>
    <row r="28" spans="1:10" x14ac:dyDescent="0.2">
      <c r="A28" s="175"/>
      <c r="B28" s="180"/>
      <c r="C28" s="168">
        <v>0.06</v>
      </c>
      <c r="D28" s="170">
        <f t="dataTable" ref="D28:J34" dt2D="1" dtr="1" r1="K13" r2="C11"/>
        <v>14.346234117083144</v>
      </c>
      <c r="E28" s="170">
        <v>55.977525580309049</v>
      </c>
      <c r="F28" s="170">
        <v>68.845379305306167</v>
      </c>
      <c r="G28" s="170">
        <v>88.14715989280181</v>
      </c>
      <c r="H28" s="170">
        <v>120.31679420529454</v>
      </c>
      <c r="I28" s="170">
        <v>184.65606283028006</v>
      </c>
      <c r="J28" s="170">
        <v>377.67386870523671</v>
      </c>
    </row>
    <row r="29" spans="1:10" x14ac:dyDescent="0.2">
      <c r="A29" s="175"/>
      <c r="B29" s="180"/>
      <c r="C29" s="168">
        <v>7.0000000000000007E-2</v>
      </c>
      <c r="D29" s="170">
        <v>12.325397530709628</v>
      </c>
      <c r="E29" s="170">
        <v>45.090820068733393</v>
      </c>
      <c r="F29" s="170">
        <v>54.026844397285323</v>
      </c>
      <c r="G29" s="170">
        <v>66.53727845725804</v>
      </c>
      <c r="H29" s="170">
        <v>85.30292954721709</v>
      </c>
      <c r="I29" s="170">
        <v>116.57901469714886</v>
      </c>
      <c r="J29" s="170">
        <v>179.13118499701241</v>
      </c>
    </row>
    <row r="30" spans="1:10" x14ac:dyDescent="0.2">
      <c r="A30" s="175"/>
      <c r="B30" s="180"/>
      <c r="C30" s="168">
        <v>0.08</v>
      </c>
      <c r="D30" s="170">
        <v>10.525892270726562</v>
      </c>
      <c r="E30" s="170">
        <v>36.939200336605687</v>
      </c>
      <c r="F30" s="170">
        <v>43.45676985935507</v>
      </c>
      <c r="G30" s="170">
        <v>52.146862556354279</v>
      </c>
      <c r="H30" s="170">
        <v>64.312992332153129</v>
      </c>
      <c r="I30" s="170">
        <v>82.562186995851448</v>
      </c>
      <c r="J30" s="170">
        <v>112.97751143534862</v>
      </c>
    </row>
    <row r="31" spans="1:10" x14ac:dyDescent="0.2">
      <c r="A31" s="175"/>
      <c r="B31" s="180"/>
      <c r="C31" s="168">
        <v>0.09</v>
      </c>
      <c r="D31" s="170">
        <v>8.9141803065388618</v>
      </c>
      <c r="E31" s="170">
        <v>30.610479050098863</v>
      </c>
      <c r="F31" s="170">
        <v>35.541456037271594</v>
      </c>
      <c r="G31" s="170">
        <v>41.881283592207971</v>
      </c>
      <c r="H31" s="170">
        <v>50.334386998789775</v>
      </c>
      <c r="I31" s="170">
        <v>62.168731768004342</v>
      </c>
      <c r="J31" s="170">
        <v>79.920248921826158</v>
      </c>
    </row>
    <row r="32" spans="1:10" x14ac:dyDescent="0.2">
      <c r="A32" s="175"/>
      <c r="B32" s="180"/>
      <c r="C32" s="168">
        <v>0.1</v>
      </c>
      <c r="D32" s="170">
        <v>7.4631281704340822</v>
      </c>
      <c r="E32" s="170">
        <v>25.557366272123744</v>
      </c>
      <c r="F32" s="170">
        <v>29.395537990663978</v>
      </c>
      <c r="G32" s="170">
        <v>34.193252638839269</v>
      </c>
      <c r="H32" s="170">
        <v>40.361742900778914</v>
      </c>
      <c r="I32" s="170">
        <v>48.586396583365129</v>
      </c>
      <c r="J32" s="170">
        <v>60.100911738985822</v>
      </c>
    </row>
    <row r="33" spans="1:10" x14ac:dyDescent="0.2">
      <c r="A33" s="175"/>
      <c r="B33" s="180"/>
      <c r="C33" s="168">
        <v>0.11</v>
      </c>
      <c r="D33" s="170">
        <v>6.1505504409263283</v>
      </c>
      <c r="E33" s="170">
        <v>21.431605789519299</v>
      </c>
      <c r="F33" s="170">
        <v>24.487816859237892</v>
      </c>
      <c r="G33" s="170">
        <v>28.223185944449519</v>
      </c>
      <c r="H33" s="170">
        <v>32.892397300964028</v>
      </c>
      <c r="I33" s="170">
        <v>38.895669045054127</v>
      </c>
      <c r="J33" s="170">
        <v>46.900031370507605</v>
      </c>
    </row>
    <row r="34" spans="1:10" x14ac:dyDescent="0.2">
      <c r="A34" s="175"/>
      <c r="B34" s="180"/>
      <c r="C34" s="168">
        <v>0.12</v>
      </c>
      <c r="D34" s="170">
        <v>4.9581332481683589</v>
      </c>
      <c r="E34" s="170">
        <v>18.001043353158003</v>
      </c>
      <c r="F34" s="170">
        <v>20.480274199560995</v>
      </c>
      <c r="G34" s="170">
        <v>23.455351215244587</v>
      </c>
      <c r="H34" s="170">
        <v>27.09155645663563</v>
      </c>
      <c r="I34" s="170">
        <v>31.636813008374453</v>
      </c>
      <c r="J34" s="170">
        <v>37.480714289181499</v>
      </c>
    </row>
    <row r="35" spans="1:10" x14ac:dyDescent="0.2">
      <c r="A35" s="175"/>
    </row>
    <row r="36" spans="1:10" x14ac:dyDescent="0.2">
      <c r="A36" s="176" t="s">
        <v>247</v>
      </c>
    </row>
    <row r="37" spans="1:10" ht="15" customHeight="1" x14ac:dyDescent="0.2">
      <c r="A37" s="175"/>
      <c r="B37" s="181" t="s">
        <v>248</v>
      </c>
      <c r="C37" s="181"/>
      <c r="D37" s="181"/>
      <c r="E37" s="181"/>
      <c r="F37" s="181"/>
      <c r="G37" s="181"/>
      <c r="H37" s="181"/>
      <c r="I37" s="181"/>
    </row>
    <row r="38" spans="1:10" ht="19" customHeight="1" x14ac:dyDescent="0.2">
      <c r="A38" s="175"/>
      <c r="B38" s="181"/>
      <c r="C38" s="181"/>
      <c r="D38" s="181"/>
      <c r="E38" s="181"/>
      <c r="F38" s="181"/>
      <c r="G38" s="181"/>
      <c r="H38" s="181"/>
      <c r="I38" s="181"/>
    </row>
    <row r="39" spans="1:10" x14ac:dyDescent="0.2">
      <c r="A39" s="175"/>
    </row>
    <row r="40" spans="1:10" x14ac:dyDescent="0.2">
      <c r="A40" s="176">
        <v>3</v>
      </c>
    </row>
    <row r="41" spans="1:10" x14ac:dyDescent="0.2">
      <c r="A41" s="176" t="s">
        <v>238</v>
      </c>
      <c r="D41" s="142" t="str">
        <f>'Exhibit #7A'!F25</f>
        <v>* REVISED * Forecast as of early February 2009</v>
      </c>
      <c r="E41" s="142"/>
      <c r="F41" s="142"/>
      <c r="G41" s="142"/>
      <c r="H41" s="142"/>
    </row>
    <row r="42" spans="1:10" x14ac:dyDescent="0.2">
      <c r="A42" s="175"/>
      <c r="D42">
        <f>'Exhibit #7A'!F26</f>
        <v>2009</v>
      </c>
      <c r="E42" s="142">
        <f>'Exhibit #7A'!G26</f>
        <v>2010</v>
      </c>
      <c r="F42" s="142">
        <f>'Exhibit #7A'!H26</f>
        <v>2011</v>
      </c>
      <c r="G42" s="142">
        <f>'Exhibit #7A'!I26</f>
        <v>2012</v>
      </c>
      <c r="H42" s="142">
        <f>'Exhibit #7A'!J26</f>
        <v>2013</v>
      </c>
      <c r="I42" t="s">
        <v>234</v>
      </c>
    </row>
    <row r="43" spans="1:10" x14ac:dyDescent="0.2">
      <c r="A43" s="175"/>
      <c r="C43" t="s">
        <v>235</v>
      </c>
      <c r="D43" s="110">
        <f>'Exhibit #7A'!F36</f>
        <v>377.07999999999993</v>
      </c>
      <c r="E43" s="110">
        <f>'Exhibit #7A'!G36</f>
        <v>459.09999999999991</v>
      </c>
      <c r="F43" s="110">
        <f>'Exhibit #7A'!H36</f>
        <v>559.70000000000005</v>
      </c>
      <c r="G43" s="110">
        <f>'Exhibit #7A'!I36</f>
        <v>598.59999999999991</v>
      </c>
      <c r="H43" s="110">
        <f>'Exhibit #7A'!J36</f>
        <v>655.22</v>
      </c>
      <c r="I43" s="17">
        <f>H43*(1+$K$13)/($C$11-$K$13)</f>
        <v>9117.6589358799483</v>
      </c>
    </row>
    <row r="44" spans="1:10" x14ac:dyDescent="0.2">
      <c r="A44" s="175"/>
      <c r="C44" t="s">
        <v>236</v>
      </c>
      <c r="D44" s="17">
        <f>D43/(1+$C$11)^(D42-2008)</f>
        <v>344.90075916948683</v>
      </c>
      <c r="E44" s="17">
        <f t="shared" ref="E44:H44" si="1">E43/(1+$C$11)^(E42-2008)</f>
        <v>384.08610542871617</v>
      </c>
      <c r="F44" s="17">
        <f t="shared" si="1"/>
        <v>428.28933756185552</v>
      </c>
      <c r="G44" s="17">
        <f t="shared" si="1"/>
        <v>418.96652058252948</v>
      </c>
      <c r="H44" s="17">
        <f t="shared" si="1"/>
        <v>419.45985740881144</v>
      </c>
      <c r="I44" s="17">
        <f>I43/(1+$C$11)^(H42-2008)</f>
        <v>5836.9584523463545</v>
      </c>
    </row>
    <row r="45" spans="1:10" x14ac:dyDescent="0.2">
      <c r="A45" s="175"/>
      <c r="C45" s="143" t="s">
        <v>237</v>
      </c>
      <c r="D45" s="170">
        <f>SUM(D44:I44)</f>
        <v>7832.6610324977537</v>
      </c>
    </row>
    <row r="46" spans="1:10" x14ac:dyDescent="0.2">
      <c r="A46" s="175"/>
      <c r="C46" t="s">
        <v>60</v>
      </c>
      <c r="D46" s="174">
        <f>'Exhibit #2'!K36</f>
        <v>3276</v>
      </c>
    </row>
    <row r="47" spans="1:10" x14ac:dyDescent="0.2">
      <c r="A47" s="175"/>
      <c r="C47" t="s">
        <v>239</v>
      </c>
      <c r="D47" s="17">
        <f>D45-D46</f>
        <v>4556.6610324977537</v>
      </c>
    </row>
    <row r="48" spans="1:10" x14ac:dyDescent="0.2">
      <c r="A48" s="175"/>
      <c r="C48" s="142" t="s">
        <v>241</v>
      </c>
      <c r="D48">
        <f>'Exhibit #1'!K29</f>
        <v>195.2</v>
      </c>
    </row>
    <row r="49" spans="1:7" x14ac:dyDescent="0.2">
      <c r="A49" s="175"/>
      <c r="C49" s="143" t="s">
        <v>240</v>
      </c>
      <c r="D49" s="170">
        <f>D47/D48</f>
        <v>23.343550371402429</v>
      </c>
    </row>
    <row r="50" spans="1:7" x14ac:dyDescent="0.2">
      <c r="A50" s="175"/>
    </row>
    <row r="51" spans="1:7" ht="49" customHeight="1" x14ac:dyDescent="0.2">
      <c r="A51" s="175"/>
      <c r="C51" s="181" t="s">
        <v>250</v>
      </c>
      <c r="D51" s="181"/>
      <c r="E51" s="181"/>
      <c r="F51" s="181"/>
      <c r="G51" s="181"/>
    </row>
    <row r="52" spans="1:7" x14ac:dyDescent="0.2">
      <c r="A52" s="175"/>
    </row>
    <row r="53" spans="1:7" x14ac:dyDescent="0.2">
      <c r="A53" s="176" t="s">
        <v>243</v>
      </c>
    </row>
    <row r="54" spans="1:7" ht="48" customHeight="1" x14ac:dyDescent="0.2">
      <c r="A54" s="175"/>
      <c r="B54" s="181" t="s">
        <v>251</v>
      </c>
      <c r="C54" s="181"/>
      <c r="D54" s="181"/>
    </row>
    <row r="55" spans="1:7" x14ac:dyDescent="0.2">
      <c r="A55" s="175"/>
    </row>
    <row r="56" spans="1:7" x14ac:dyDescent="0.2">
      <c r="A56" s="176" t="s">
        <v>252</v>
      </c>
      <c r="B56" t="s">
        <v>262</v>
      </c>
    </row>
    <row r="57" spans="1:7" x14ac:dyDescent="0.2">
      <c r="A57" s="175"/>
      <c r="B57" t="s">
        <v>29</v>
      </c>
      <c r="C57" s="128">
        <f>'Exhibit #7A'!D6</f>
        <v>0.26</v>
      </c>
      <c r="E57" t="s">
        <v>261</v>
      </c>
    </row>
    <row r="58" spans="1:7" x14ac:dyDescent="0.2">
      <c r="A58" s="175"/>
      <c r="B58" t="s">
        <v>254</v>
      </c>
      <c r="C58" s="128">
        <f>'Exhibit #7B'!D12</f>
        <v>0.35</v>
      </c>
    </row>
    <row r="59" spans="1:7" x14ac:dyDescent="0.2">
      <c r="A59" s="175"/>
      <c r="B59" t="s">
        <v>246</v>
      </c>
      <c r="C59" s="168">
        <f>C11</f>
        <v>9.3299999999999994E-2</v>
      </c>
    </row>
    <row r="60" spans="1:7" x14ac:dyDescent="0.2">
      <c r="A60" s="175"/>
      <c r="B60" t="s">
        <v>256</v>
      </c>
      <c r="C60" s="168">
        <v>0</v>
      </c>
    </row>
    <row r="61" spans="1:7" x14ac:dyDescent="0.2">
      <c r="A61" s="175"/>
    </row>
    <row r="62" spans="1:7" x14ac:dyDescent="0.2">
      <c r="A62" s="175"/>
      <c r="C62" t="s">
        <v>83</v>
      </c>
      <c r="D62">
        <v>2008</v>
      </c>
      <c r="E62">
        <v>2009</v>
      </c>
      <c r="F62" t="s">
        <v>234</v>
      </c>
    </row>
    <row r="63" spans="1:7" x14ac:dyDescent="0.2">
      <c r="A63" s="175"/>
      <c r="C63" t="s">
        <v>255</v>
      </c>
      <c r="D63" s="17">
        <v>-1300</v>
      </c>
      <c r="E63" s="17"/>
      <c r="F63" s="17"/>
    </row>
    <row r="64" spans="1:7" x14ac:dyDescent="0.2">
      <c r="A64" s="175"/>
      <c r="C64" t="s">
        <v>258</v>
      </c>
      <c r="D64" s="17"/>
      <c r="E64" s="17">
        <v>800</v>
      </c>
      <c r="F64" s="17">
        <f>E64*(1+C60)/(C59-C60)</f>
        <v>8574.4908896034303</v>
      </c>
    </row>
    <row r="65" spans="1:11" x14ac:dyDescent="0.2">
      <c r="A65" s="175"/>
      <c r="C65" t="s">
        <v>257</v>
      </c>
      <c r="D65" s="17">
        <f>D63*C58</f>
        <v>-454.99999999999994</v>
      </c>
      <c r="E65" s="17">
        <f>E64*C58</f>
        <v>280</v>
      </c>
      <c r="F65" s="17">
        <f>F64*C58</f>
        <v>3001.0718113612006</v>
      </c>
    </row>
    <row r="66" spans="1:11" x14ac:dyDescent="0.2">
      <c r="A66" s="175"/>
      <c r="C66" t="s">
        <v>259</v>
      </c>
      <c r="D66" s="17">
        <f>D63-D65</f>
        <v>-845</v>
      </c>
      <c r="E66" s="17">
        <f>E64-E65</f>
        <v>520</v>
      </c>
      <c r="F66" s="17">
        <f>F64-F65</f>
        <v>5573.4190782422302</v>
      </c>
    </row>
    <row r="67" spans="1:11" x14ac:dyDescent="0.2">
      <c r="A67" s="175"/>
      <c r="C67" t="s">
        <v>260</v>
      </c>
      <c r="D67" s="17">
        <f>D66</f>
        <v>-845</v>
      </c>
      <c r="E67" s="17">
        <f>E66/(1+$C$59)^(E62-2008)</f>
        <v>475.6242568370987</v>
      </c>
      <c r="F67" s="17">
        <f>F66/(1+$C$59)^(E62-2008)</f>
        <v>5097.7948214051321</v>
      </c>
    </row>
    <row r="68" spans="1:11" x14ac:dyDescent="0.2">
      <c r="A68" s="175"/>
      <c r="C68" s="143" t="s">
        <v>113</v>
      </c>
      <c r="D68" s="170">
        <f>SUM(D67:F67)</f>
        <v>4728.4190782422311</v>
      </c>
      <c r="E68" s="17"/>
      <c r="F68" s="17"/>
    </row>
    <row r="69" spans="1:11" x14ac:dyDescent="0.2">
      <c r="A69" s="175"/>
      <c r="C69" s="142" t="s">
        <v>241</v>
      </c>
      <c r="D69">
        <f>'Exhibit #1'!K29</f>
        <v>195.2</v>
      </c>
    </row>
    <row r="70" spans="1:11" x14ac:dyDescent="0.2">
      <c r="A70" s="175"/>
      <c r="C70" s="170" t="s">
        <v>263</v>
      </c>
      <c r="D70" s="170">
        <f>D68/D69</f>
        <v>24.223458392634381</v>
      </c>
    </row>
    <row r="71" spans="1:11" x14ac:dyDescent="0.2">
      <c r="A71" s="175"/>
    </row>
    <row r="72" spans="1:11" ht="84" customHeight="1" x14ac:dyDescent="0.2">
      <c r="A72" s="175"/>
      <c r="C72" s="181" t="s">
        <v>264</v>
      </c>
      <c r="D72" s="181"/>
      <c r="E72" s="181"/>
    </row>
    <row r="73" spans="1:11" x14ac:dyDescent="0.2">
      <c r="A73" s="175"/>
    </row>
    <row r="74" spans="1:11" x14ac:dyDescent="0.2">
      <c r="A74" s="176" t="s">
        <v>265</v>
      </c>
      <c r="B74" t="s">
        <v>266</v>
      </c>
      <c r="J74" t="s">
        <v>246</v>
      </c>
      <c r="K74" s="168">
        <f>C11</f>
        <v>9.3299999999999994E-2</v>
      </c>
    </row>
    <row r="75" spans="1:11" x14ac:dyDescent="0.2">
      <c r="A75" s="175"/>
      <c r="C75" s="142"/>
      <c r="D75" s="142" t="str">
        <f>'Exhibit #7A'!F9</f>
        <v>ORIGINAL Forecast at the Deal Announcement (7/10/08)</v>
      </c>
      <c r="E75" s="142"/>
      <c r="F75" s="142"/>
      <c r="G75" s="142"/>
      <c r="H75" s="142"/>
      <c r="I75" s="142"/>
      <c r="J75" s="167" t="s">
        <v>245</v>
      </c>
      <c r="K75" s="177">
        <v>2.5000000000000001E-2</v>
      </c>
    </row>
    <row r="76" spans="1:11" x14ac:dyDescent="0.2">
      <c r="A76" s="175"/>
      <c r="C76" s="142" t="s">
        <v>242</v>
      </c>
      <c r="D76" s="142">
        <f>'Exhibit #7A'!F10</f>
        <v>2009</v>
      </c>
      <c r="E76" s="142">
        <f>'Exhibit #7A'!G10</f>
        <v>2010</v>
      </c>
      <c r="F76" s="142">
        <f>'Exhibit #7A'!H10</f>
        <v>2011</v>
      </c>
      <c r="G76" s="142">
        <f>'Exhibit #7A'!I10</f>
        <v>2012</v>
      </c>
      <c r="H76" s="142" t="s">
        <v>234</v>
      </c>
      <c r="I76" s="142"/>
      <c r="J76" s="142"/>
      <c r="K76" s="142"/>
    </row>
    <row r="77" spans="1:11" x14ac:dyDescent="0.2">
      <c r="A77" s="175"/>
      <c r="C77" s="142" t="s">
        <v>235</v>
      </c>
      <c r="D77" s="17">
        <f>'Exhibit #7A'!F20</f>
        <v>504.20000000000005</v>
      </c>
      <c r="E77" s="17">
        <f>'Exhibit #7A'!G20</f>
        <v>607.63999999999987</v>
      </c>
      <c r="F77" s="17">
        <f>'Exhibit #7A'!H20</f>
        <v>747.16000000000008</v>
      </c>
      <c r="G77" s="17">
        <f>'Exhibit #7A'!I20</f>
        <v>897.48</v>
      </c>
      <c r="H77" s="17">
        <f>G77*(1+K75)/(K74-K75)</f>
        <v>13468.770131771595</v>
      </c>
      <c r="I77" s="142"/>
      <c r="J77" s="142"/>
      <c r="K77" s="142"/>
    </row>
    <row r="78" spans="1:11" x14ac:dyDescent="0.2">
      <c r="A78" s="175"/>
      <c r="C78" s="142" t="s">
        <v>236</v>
      </c>
      <c r="D78" s="17">
        <f>D77/(1+$C$11)^(D76-2008)</f>
        <v>461.17259672551</v>
      </c>
      <c r="E78" s="17">
        <f t="shared" ref="E78" si="2">E77/(1+$C$11)^(E76-2008)</f>
        <v>508.35565476520384</v>
      </c>
      <c r="F78" s="17">
        <f t="shared" ref="F78" si="3">F77/(1+$C$11)^(F76-2008)</f>
        <v>571.73603975829189</v>
      </c>
      <c r="G78" s="17">
        <f t="shared" ref="G78" si="4">G77/(1+$C$11)^(G76-2008)</f>
        <v>628.15581839694062</v>
      </c>
      <c r="H78" s="17">
        <f>H77/(1+$C$11)^(G76-2008)</f>
        <v>9426.9357812132366</v>
      </c>
      <c r="I78" s="142"/>
      <c r="J78" s="142"/>
      <c r="K78" s="142"/>
    </row>
    <row r="79" spans="1:11" x14ac:dyDescent="0.2">
      <c r="A79" s="175"/>
      <c r="C79" s="139" t="s">
        <v>237</v>
      </c>
      <c r="D79" s="171">
        <f>SUM(D78:H78)</f>
        <v>11596.355890859184</v>
      </c>
      <c r="E79" s="142"/>
      <c r="F79" s="142"/>
      <c r="G79" s="142"/>
      <c r="H79" s="142"/>
      <c r="I79" s="142"/>
      <c r="J79" s="142"/>
      <c r="K79" s="142"/>
    </row>
    <row r="80" spans="1:11" x14ac:dyDescent="0.2">
      <c r="A80" s="175"/>
      <c r="C80" s="142" t="s">
        <v>60</v>
      </c>
      <c r="D80" s="174">
        <f>'Exhibit #2'!K36</f>
        <v>3276</v>
      </c>
      <c r="E80" s="142"/>
      <c r="F80" s="142"/>
      <c r="G80" s="142"/>
      <c r="H80" s="142"/>
      <c r="I80" s="142"/>
      <c r="J80" s="142"/>
      <c r="K80" s="142"/>
    </row>
    <row r="81" spans="1:11" x14ac:dyDescent="0.2">
      <c r="A81" s="175"/>
      <c r="C81" s="142" t="s">
        <v>239</v>
      </c>
      <c r="D81" s="17">
        <f>D79-D80</f>
        <v>8320.355890859184</v>
      </c>
      <c r="E81" s="142"/>
      <c r="F81" s="142"/>
      <c r="G81" s="142"/>
      <c r="H81" s="142"/>
      <c r="I81" s="142"/>
      <c r="J81" s="142"/>
      <c r="K81" s="142"/>
    </row>
    <row r="82" spans="1:11" x14ac:dyDescent="0.2">
      <c r="A82" s="175"/>
      <c r="C82" s="142" t="s">
        <v>241</v>
      </c>
      <c r="D82" s="142">
        <f>'Exhibit #1'!K29</f>
        <v>195.2</v>
      </c>
      <c r="E82" s="142"/>
      <c r="F82" s="142"/>
      <c r="G82" s="142"/>
      <c r="H82" s="142"/>
      <c r="I82" s="142"/>
      <c r="J82" s="142"/>
      <c r="K82" s="142"/>
    </row>
    <row r="83" spans="1:11" x14ac:dyDescent="0.2">
      <c r="A83" s="175"/>
      <c r="C83" s="139" t="s">
        <v>240</v>
      </c>
      <c r="D83" s="171">
        <f>D81/D82</f>
        <v>42.624774031040907</v>
      </c>
      <c r="E83" s="142"/>
      <c r="F83" s="142"/>
      <c r="G83" s="142"/>
      <c r="H83" s="142"/>
      <c r="I83" s="142"/>
      <c r="J83" s="142"/>
      <c r="K83" s="142"/>
    </row>
    <row r="84" spans="1:11" x14ac:dyDescent="0.2">
      <c r="A84" s="175"/>
      <c r="C84" s="142"/>
      <c r="D84" s="142"/>
      <c r="E84" s="142"/>
      <c r="F84" s="142"/>
      <c r="G84" s="142"/>
      <c r="H84" s="142"/>
      <c r="I84" s="142"/>
      <c r="J84" s="142"/>
      <c r="K84" s="142"/>
    </row>
    <row r="85" spans="1:11" x14ac:dyDescent="0.2">
      <c r="A85" s="175"/>
      <c r="C85" s="142"/>
      <c r="D85" s="142"/>
      <c r="E85" s="142"/>
      <c r="F85" s="142"/>
      <c r="G85" s="142"/>
      <c r="H85" s="142"/>
      <c r="I85" s="142"/>
      <c r="J85" s="142"/>
      <c r="K85" s="142"/>
    </row>
    <row r="86" spans="1:11" ht="15" customHeight="1" x14ac:dyDescent="0.2">
      <c r="A86" s="175"/>
      <c r="C86" s="143" t="s">
        <v>267</v>
      </c>
      <c r="D86" s="170">
        <f>D79-D17</f>
        <v>685.88619369782828</v>
      </c>
      <c r="E86" s="181" t="s">
        <v>270</v>
      </c>
      <c r="F86" s="181"/>
      <c r="G86" s="181"/>
      <c r="H86" s="142"/>
      <c r="I86" s="142"/>
      <c r="J86" s="142"/>
      <c r="K86" s="142"/>
    </row>
    <row r="87" spans="1:11" ht="17" customHeight="1" x14ac:dyDescent="0.2">
      <c r="A87" s="175"/>
      <c r="C87" s="143" t="s">
        <v>268</v>
      </c>
      <c r="D87" s="170">
        <f>D83-D21</f>
        <v>3.5137612382060937</v>
      </c>
      <c r="E87" s="181"/>
      <c r="F87" s="181"/>
      <c r="G87" s="181"/>
    </row>
    <row r="88" spans="1:11" x14ac:dyDescent="0.2">
      <c r="A88" s="175"/>
    </row>
    <row r="89" spans="1:11" x14ac:dyDescent="0.2">
      <c r="A89" s="175"/>
    </row>
    <row r="90" spans="1:11" x14ac:dyDescent="0.2">
      <c r="A90" s="175"/>
      <c r="C90" s="142"/>
      <c r="D90" s="142" t="str">
        <f>'Exhibit #7A'!F25</f>
        <v>* REVISED * Forecast as of early February 2009</v>
      </c>
      <c r="E90" s="142"/>
      <c r="F90" s="142"/>
      <c r="G90" s="142"/>
      <c r="H90" s="142"/>
      <c r="I90" s="142"/>
    </row>
    <row r="91" spans="1:11" x14ac:dyDescent="0.2">
      <c r="A91" s="175"/>
      <c r="C91" s="142"/>
      <c r="D91" s="142">
        <f>'Exhibit #7A'!F26</f>
        <v>2009</v>
      </c>
      <c r="E91" s="142">
        <f>'Exhibit #7A'!G26</f>
        <v>2010</v>
      </c>
      <c r="F91" s="142">
        <f>'Exhibit #7A'!H26</f>
        <v>2011</v>
      </c>
      <c r="G91" s="142">
        <f>'Exhibit #7A'!I26</f>
        <v>2012</v>
      </c>
      <c r="H91" s="142">
        <f>'Exhibit #7A'!J26</f>
        <v>2013</v>
      </c>
      <c r="I91" s="142" t="s">
        <v>234</v>
      </c>
    </row>
    <row r="92" spans="1:11" x14ac:dyDescent="0.2">
      <c r="A92" s="175"/>
      <c r="C92" s="142" t="s">
        <v>235</v>
      </c>
      <c r="D92" s="110">
        <f>'Exhibit #7A'!F36</f>
        <v>377.07999999999993</v>
      </c>
      <c r="E92" s="110">
        <f>'Exhibit #7A'!G36</f>
        <v>459.09999999999991</v>
      </c>
      <c r="F92" s="110">
        <f>'Exhibit #7A'!H36</f>
        <v>559.70000000000005</v>
      </c>
      <c r="G92" s="110">
        <f>'Exhibit #7A'!I36</f>
        <v>598.59999999999991</v>
      </c>
      <c r="H92" s="110">
        <f>'Exhibit #7A'!J36</f>
        <v>655.22</v>
      </c>
      <c r="I92" s="17">
        <f>H92*(1+K75)/(K74-K75)</f>
        <v>9833.0966325036607</v>
      </c>
    </row>
    <row r="93" spans="1:11" x14ac:dyDescent="0.2">
      <c r="A93" s="175"/>
      <c r="C93" s="142" t="s">
        <v>236</v>
      </c>
      <c r="D93" s="17">
        <f>D92/(1+$C$11)^(D91-2008)</f>
        <v>344.90075916948683</v>
      </c>
      <c r="E93" s="17">
        <f t="shared" ref="E93" si="5">E92/(1+$C$11)^(E91-2008)</f>
        <v>384.08610542871617</v>
      </c>
      <c r="F93" s="17">
        <f t="shared" ref="F93" si="6">F92/(1+$C$11)^(F91-2008)</f>
        <v>428.28933756185552</v>
      </c>
      <c r="G93" s="17">
        <f t="shared" ref="G93" si="7">G92/(1+$C$11)^(G91-2008)</f>
        <v>418.96652058252948</v>
      </c>
      <c r="H93" s="17">
        <f t="shared" ref="H93" si="8">H92/(1+$C$11)^(H91-2008)</f>
        <v>419.45985740881144</v>
      </c>
      <c r="I93" s="17">
        <f>I92/(1+$C$11)^(H91-2008)</f>
        <v>6294.9685775114458</v>
      </c>
    </row>
    <row r="94" spans="1:11" x14ac:dyDescent="0.2">
      <c r="A94" s="175"/>
      <c r="C94" s="142" t="s">
        <v>237</v>
      </c>
      <c r="D94" s="17">
        <f>SUM(D93:I93)</f>
        <v>8290.6711576628459</v>
      </c>
      <c r="E94" s="142"/>
      <c r="F94" s="142"/>
      <c r="G94" s="142"/>
      <c r="H94" s="142"/>
      <c r="I94" s="142"/>
    </row>
    <row r="95" spans="1:11" x14ac:dyDescent="0.2">
      <c r="A95" s="175"/>
      <c r="C95" s="142" t="s">
        <v>60</v>
      </c>
      <c r="D95" s="174">
        <f>'Exhibit #2'!K36</f>
        <v>3276</v>
      </c>
      <c r="E95" s="142"/>
      <c r="F95" s="142"/>
      <c r="G95" s="142"/>
      <c r="H95" s="142"/>
      <c r="I95" s="142"/>
    </row>
    <row r="96" spans="1:11" x14ac:dyDescent="0.2">
      <c r="A96" s="175"/>
      <c r="C96" s="142" t="s">
        <v>239</v>
      </c>
      <c r="D96" s="17">
        <f>D94-D95</f>
        <v>5014.6711576628459</v>
      </c>
      <c r="E96" s="142"/>
      <c r="F96" s="142"/>
      <c r="G96" s="142"/>
      <c r="H96" s="142"/>
      <c r="I96" s="142"/>
    </row>
    <row r="97" spans="1:9" x14ac:dyDescent="0.2">
      <c r="A97" s="175"/>
      <c r="C97" s="142" t="s">
        <v>241</v>
      </c>
      <c r="D97" s="142">
        <f>'Exhibit #1'!K29</f>
        <v>195.2</v>
      </c>
      <c r="E97" s="142"/>
      <c r="F97" s="142"/>
      <c r="G97" s="142"/>
      <c r="H97" s="142"/>
      <c r="I97" s="142"/>
    </row>
    <row r="98" spans="1:9" x14ac:dyDescent="0.2">
      <c r="A98" s="175"/>
      <c r="C98" s="142" t="s">
        <v>240</v>
      </c>
      <c r="D98" s="17">
        <f>D96/D97</f>
        <v>25.689913717535074</v>
      </c>
      <c r="E98" s="142"/>
      <c r="F98" s="142"/>
      <c r="G98" s="142"/>
      <c r="H98" s="142"/>
      <c r="I98" s="142"/>
    </row>
    <row r="99" spans="1:9" x14ac:dyDescent="0.2">
      <c r="A99" s="175"/>
    </row>
    <row r="100" spans="1:9" x14ac:dyDescent="0.2">
      <c r="A100" s="175"/>
    </row>
    <row r="101" spans="1:9" x14ac:dyDescent="0.2">
      <c r="A101" s="175"/>
      <c r="C101" s="143" t="s">
        <v>267</v>
      </c>
      <c r="D101" s="170">
        <f>D94-D45</f>
        <v>458.01012516509218</v>
      </c>
      <c r="E101" s="181" t="s">
        <v>269</v>
      </c>
      <c r="F101" s="181"/>
      <c r="G101" s="181"/>
    </row>
    <row r="102" spans="1:9" x14ac:dyDescent="0.2">
      <c r="A102" s="175"/>
      <c r="C102" s="143" t="s">
        <v>268</v>
      </c>
      <c r="D102" s="170">
        <f>D98-D49</f>
        <v>2.3463633461326445</v>
      </c>
      <c r="E102" s="181"/>
      <c r="F102" s="181"/>
      <c r="G102" s="181"/>
    </row>
    <row r="103" spans="1:9" x14ac:dyDescent="0.2">
      <c r="A103" s="175"/>
    </row>
    <row r="104" spans="1:9" x14ac:dyDescent="0.2">
      <c r="A104" s="175"/>
    </row>
    <row r="105" spans="1:9" x14ac:dyDescent="0.2">
      <c r="A105" s="176" t="s">
        <v>271</v>
      </c>
    </row>
    <row r="106" spans="1:9" ht="35" customHeight="1" x14ac:dyDescent="0.2">
      <c r="A106" s="175"/>
      <c r="B106" s="182" t="s">
        <v>272</v>
      </c>
      <c r="C106" s="182"/>
      <c r="D106" s="170">
        <f>D21+D70+D87</f>
        <v>66.848232423675285</v>
      </c>
    </row>
    <row r="107" spans="1:9" ht="32" customHeight="1" x14ac:dyDescent="0.2">
      <c r="A107" s="175"/>
      <c r="B107" s="182" t="s">
        <v>273</v>
      </c>
      <c r="C107" s="182"/>
      <c r="D107" s="170">
        <f>D49+D70+D102</f>
        <v>49.913372110169462</v>
      </c>
    </row>
    <row r="108" spans="1:9" x14ac:dyDescent="0.2">
      <c r="A108" s="175"/>
    </row>
    <row r="109" spans="1:9" x14ac:dyDescent="0.2">
      <c r="A109" s="175"/>
    </row>
    <row r="110" spans="1:9" ht="68" customHeight="1" x14ac:dyDescent="0.2">
      <c r="A110" s="175"/>
      <c r="B110" s="181" t="s">
        <v>274</v>
      </c>
      <c r="C110" s="181"/>
    </row>
    <row r="111" spans="1:9" x14ac:dyDescent="0.2">
      <c r="A111" s="175"/>
    </row>
    <row r="112" spans="1:9" x14ac:dyDescent="0.2">
      <c r="A112" s="175"/>
    </row>
    <row r="113" spans="1:3" x14ac:dyDescent="0.2">
      <c r="A113" s="175"/>
      <c r="C113" s="17"/>
    </row>
    <row r="114" spans="1:3" x14ac:dyDescent="0.2">
      <c r="A114" s="175"/>
    </row>
    <row r="115" spans="1:3" x14ac:dyDescent="0.2">
      <c r="A115" s="175"/>
    </row>
    <row r="116" spans="1:3" x14ac:dyDescent="0.2">
      <c r="A116" s="175"/>
    </row>
    <row r="117" spans="1:3" x14ac:dyDescent="0.2">
      <c r="A117" s="175"/>
    </row>
    <row r="118" spans="1:3" x14ac:dyDescent="0.2">
      <c r="A118" s="175"/>
    </row>
    <row r="119" spans="1:3" x14ac:dyDescent="0.2">
      <c r="A119" s="175"/>
    </row>
    <row r="120" spans="1:3" x14ac:dyDescent="0.2">
      <c r="A120" s="175"/>
    </row>
    <row r="121" spans="1:3" x14ac:dyDescent="0.2">
      <c r="A121" s="175"/>
    </row>
    <row r="122" spans="1:3" x14ac:dyDescent="0.2">
      <c r="A122" s="175"/>
    </row>
  </sheetData>
  <mergeCells count="12">
    <mergeCell ref="B107:C107"/>
    <mergeCell ref="B110:C110"/>
    <mergeCell ref="C51:G51"/>
    <mergeCell ref="B54:D54"/>
    <mergeCell ref="C72:E72"/>
    <mergeCell ref="E86:G87"/>
    <mergeCell ref="E101:G102"/>
    <mergeCell ref="A1:D1"/>
    <mergeCell ref="C26:J26"/>
    <mergeCell ref="B27:B34"/>
    <mergeCell ref="B37:I38"/>
    <mergeCell ref="B106:C106"/>
  </mergeCells>
  <conditionalFormatting sqref="D28:J34">
    <cfRule type="cellIs" dxfId="0" priority="1" operator="greaterThan">
      <formula>$D$24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heetViews>
  <sheetFormatPr baseColWidth="10" defaultColWidth="8.83203125" defaultRowHeight="15" x14ac:dyDescent="0.2"/>
  <sheetData>
    <row r="1" spans="1:9" ht="19" x14ac:dyDescent="0.25">
      <c r="A1" s="166" t="s">
        <v>0</v>
      </c>
    </row>
    <row r="2" spans="1:9" x14ac:dyDescent="0.2">
      <c r="A2" s="2" t="s">
        <v>1</v>
      </c>
    </row>
    <row r="3" spans="1:9" x14ac:dyDescent="0.2">
      <c r="A3" s="11" t="s">
        <v>33</v>
      </c>
    </row>
    <row r="5" spans="1:9" ht="75" customHeight="1" x14ac:dyDescent="0.2">
      <c r="A5" s="183" t="s">
        <v>225</v>
      </c>
      <c r="B5" s="183"/>
      <c r="C5" s="183"/>
      <c r="D5" s="183"/>
      <c r="E5" s="183"/>
      <c r="F5" s="183"/>
      <c r="G5" s="183"/>
      <c r="H5" s="183"/>
      <c r="I5" s="183"/>
    </row>
  </sheetData>
  <mergeCells count="1">
    <mergeCell ref="A5:I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workbookViewId="0">
      <selection activeCell="H42" sqref="H42"/>
    </sheetView>
  </sheetViews>
  <sheetFormatPr baseColWidth="10" defaultColWidth="8.83203125" defaultRowHeight="15" x14ac:dyDescent="0.2"/>
  <cols>
    <col min="1" max="1" width="5.6640625" customWidth="1"/>
    <col min="2" max="2" width="22.33203125" customWidth="1"/>
    <col min="4" max="4" width="3.6640625" customWidth="1"/>
    <col min="6" max="6" width="3.6640625" customWidth="1"/>
    <col min="8" max="8" width="8.6640625" customWidth="1"/>
    <col min="10" max="10" width="3.6640625" customWidth="1"/>
    <col min="12" max="12" width="5.6640625" customWidth="1"/>
  </cols>
  <sheetData>
    <row r="1" spans="1:12" x14ac:dyDescent="0.2">
      <c r="A1" s="10" t="s">
        <v>2</v>
      </c>
    </row>
    <row r="2" spans="1:12" x14ac:dyDescent="0.2">
      <c r="A2" s="10" t="s">
        <v>3</v>
      </c>
    </row>
    <row r="4" spans="1:12" ht="16" thickBot="1" x14ac:dyDescent="0.25">
      <c r="A4" s="36"/>
      <c r="B4" s="36"/>
      <c r="C4" s="36"/>
      <c r="D4" s="36"/>
      <c r="E4" s="36"/>
      <c r="F4" s="36"/>
      <c r="G4" s="36"/>
      <c r="H4" s="36"/>
      <c r="I4" s="36"/>
      <c r="J4" s="36"/>
      <c r="K4" s="36"/>
      <c r="L4" s="36"/>
    </row>
    <row r="5" spans="1:12" x14ac:dyDescent="0.2">
      <c r="A5" s="3"/>
      <c r="B5" s="3"/>
      <c r="C5" s="184" t="s">
        <v>4</v>
      </c>
      <c r="D5" s="184"/>
      <c r="E5" s="184"/>
      <c r="F5" s="184"/>
      <c r="G5" s="184"/>
      <c r="H5" s="3"/>
      <c r="I5" s="184" t="s">
        <v>5</v>
      </c>
      <c r="J5" s="184"/>
      <c r="K5" s="184"/>
      <c r="L5" s="3"/>
    </row>
    <row r="6" spans="1:12" x14ac:dyDescent="0.2">
      <c r="A6" s="8"/>
      <c r="B6" s="8"/>
      <c r="C6" s="6">
        <v>2006</v>
      </c>
      <c r="D6" s="8"/>
      <c r="E6" s="6">
        <v>2007</v>
      </c>
      <c r="F6" s="6"/>
      <c r="G6" s="19" t="s">
        <v>6</v>
      </c>
      <c r="H6" s="8"/>
      <c r="I6" s="6">
        <v>2007</v>
      </c>
      <c r="J6" s="6"/>
      <c r="K6" s="6" t="s">
        <v>6</v>
      </c>
      <c r="L6" s="8"/>
    </row>
    <row r="7" spans="1:12" x14ac:dyDescent="0.2">
      <c r="A7" s="3"/>
      <c r="B7" s="3"/>
      <c r="C7" s="3"/>
      <c r="D7" s="3"/>
      <c r="E7" s="1"/>
      <c r="F7" s="1"/>
      <c r="G7" s="1"/>
      <c r="H7" s="3"/>
      <c r="I7" s="3"/>
      <c r="J7" s="3"/>
      <c r="K7" s="3"/>
      <c r="L7" s="3"/>
    </row>
    <row r="8" spans="1:12" x14ac:dyDescent="0.2">
      <c r="A8" s="3" t="s">
        <v>7</v>
      </c>
      <c r="B8" s="3"/>
      <c r="C8" s="5">
        <v>49124</v>
      </c>
      <c r="D8" s="3"/>
      <c r="E8" s="5">
        <v>53375</v>
      </c>
      <c r="F8" s="5"/>
      <c r="G8" s="5">
        <v>31140</v>
      </c>
      <c r="H8" s="5"/>
      <c r="I8" s="5">
        <v>8897</v>
      </c>
      <c r="J8" s="5"/>
      <c r="K8" s="5">
        <v>5074</v>
      </c>
      <c r="L8" s="3"/>
    </row>
    <row r="9" spans="1:12" x14ac:dyDescent="0.2">
      <c r="A9" s="3" t="s">
        <v>8</v>
      </c>
      <c r="B9" s="3"/>
      <c r="C9" s="16">
        <v>39407</v>
      </c>
      <c r="D9" s="16"/>
      <c r="E9" s="16">
        <v>44028</v>
      </c>
      <c r="F9" s="16"/>
      <c r="G9" s="16">
        <v>26346</v>
      </c>
      <c r="H9" s="16"/>
      <c r="I9" s="16">
        <v>5963</v>
      </c>
      <c r="J9" s="16"/>
      <c r="K9" s="16">
        <v>3537</v>
      </c>
      <c r="L9" s="3"/>
    </row>
    <row r="10" spans="1:12" x14ac:dyDescent="0.2">
      <c r="A10" s="3" t="s">
        <v>9</v>
      </c>
      <c r="B10" s="3"/>
      <c r="C10" s="14">
        <v>2074</v>
      </c>
      <c r="D10" s="16"/>
      <c r="E10" s="14">
        <v>2190</v>
      </c>
      <c r="F10" s="16"/>
      <c r="G10" s="14">
        <v>1143</v>
      </c>
      <c r="H10" s="12"/>
      <c r="I10" s="14">
        <v>469</v>
      </c>
      <c r="J10" s="16"/>
      <c r="K10" s="14">
        <v>247</v>
      </c>
      <c r="L10" s="3"/>
    </row>
    <row r="11" spans="1:12" x14ac:dyDescent="0.2">
      <c r="A11" s="3"/>
      <c r="B11" s="4" t="s">
        <v>10</v>
      </c>
      <c r="C11" s="13">
        <v>7643</v>
      </c>
      <c r="D11" s="13"/>
      <c r="E11" s="13">
        <v>7157</v>
      </c>
      <c r="F11" s="13"/>
      <c r="G11" s="13">
        <v>3651</v>
      </c>
      <c r="H11" s="13"/>
      <c r="I11" s="13">
        <v>2465</v>
      </c>
      <c r="J11" s="13"/>
      <c r="K11" s="13">
        <v>1290</v>
      </c>
      <c r="L11" s="3"/>
    </row>
    <row r="12" spans="1:12" x14ac:dyDescent="0.2">
      <c r="A12" s="3"/>
      <c r="B12" s="3"/>
      <c r="C12" s="12"/>
      <c r="D12" s="3"/>
      <c r="E12" s="12"/>
      <c r="F12" s="12"/>
      <c r="G12" s="12"/>
      <c r="H12" s="12"/>
      <c r="I12" s="12"/>
      <c r="J12" s="12"/>
      <c r="K12" s="12"/>
      <c r="L12" s="3"/>
    </row>
    <row r="13" spans="1:12" x14ac:dyDescent="0.2">
      <c r="A13" s="3" t="s">
        <v>11</v>
      </c>
      <c r="B13" s="3"/>
      <c r="C13" s="12">
        <v>1663</v>
      </c>
      <c r="D13" s="3"/>
      <c r="E13" s="12">
        <v>1861</v>
      </c>
      <c r="F13" s="12"/>
      <c r="G13" s="12">
        <v>1012</v>
      </c>
      <c r="H13" s="12"/>
      <c r="I13" s="12">
        <v>1091</v>
      </c>
      <c r="J13" s="12"/>
      <c r="K13" s="12">
        <v>586</v>
      </c>
      <c r="L13" s="3"/>
    </row>
    <row r="14" spans="1:12" x14ac:dyDescent="0.2">
      <c r="A14" s="3" t="s">
        <v>12</v>
      </c>
      <c r="B14" s="3"/>
      <c r="C14" s="12">
        <v>1164</v>
      </c>
      <c r="D14" s="3"/>
      <c r="E14" s="12">
        <v>1305</v>
      </c>
      <c r="F14" s="12"/>
      <c r="G14" s="12">
        <v>666</v>
      </c>
      <c r="H14" s="12"/>
      <c r="I14" s="12">
        <v>296</v>
      </c>
      <c r="J14" s="12"/>
      <c r="K14" s="12">
        <v>159</v>
      </c>
      <c r="L14" s="3"/>
    </row>
    <row r="15" spans="1:12" x14ac:dyDescent="0.2">
      <c r="A15" s="3" t="s">
        <v>13</v>
      </c>
      <c r="B15" s="3"/>
      <c r="C15" s="14">
        <v>50</v>
      </c>
      <c r="D15" s="3"/>
      <c r="E15" s="14">
        <v>72</v>
      </c>
      <c r="F15" s="12"/>
      <c r="G15" s="14">
        <v>47</v>
      </c>
      <c r="H15" s="12"/>
      <c r="I15" s="14">
        <v>57</v>
      </c>
      <c r="J15" s="16"/>
      <c r="K15" s="14">
        <v>32</v>
      </c>
      <c r="L15" s="3"/>
    </row>
    <row r="16" spans="1:12" x14ac:dyDescent="0.2">
      <c r="A16" s="3"/>
      <c r="B16" s="4" t="s">
        <v>14</v>
      </c>
      <c r="C16" s="13">
        <v>4766</v>
      </c>
      <c r="D16" s="4"/>
      <c r="E16" s="13">
        <v>3919</v>
      </c>
      <c r="F16" s="13"/>
      <c r="G16" s="13">
        <v>1926</v>
      </c>
      <c r="H16" s="13"/>
      <c r="I16" s="13">
        <v>1021</v>
      </c>
      <c r="J16" s="13"/>
      <c r="K16" s="13">
        <v>513</v>
      </c>
      <c r="L16" s="3"/>
    </row>
    <row r="17" spans="1:12" x14ac:dyDescent="0.2">
      <c r="A17" s="3"/>
      <c r="B17" s="3"/>
      <c r="C17" s="12"/>
      <c r="D17" s="3"/>
      <c r="E17" s="12"/>
      <c r="F17" s="12"/>
      <c r="G17" s="12"/>
      <c r="H17" s="12"/>
      <c r="I17" s="12"/>
      <c r="J17" s="12"/>
      <c r="K17" s="12"/>
      <c r="L17" s="3"/>
    </row>
    <row r="18" spans="1:12" x14ac:dyDescent="0.2">
      <c r="A18" s="3" t="s">
        <v>15</v>
      </c>
      <c r="B18" s="3"/>
      <c r="C18" s="12">
        <v>425</v>
      </c>
      <c r="D18" s="3"/>
      <c r="E18" s="12">
        <v>445</v>
      </c>
      <c r="F18" s="12"/>
      <c r="G18" s="12">
        <v>247</v>
      </c>
      <c r="H18" s="12"/>
      <c r="I18" s="12">
        <v>120</v>
      </c>
      <c r="J18" s="12"/>
      <c r="K18" s="12">
        <v>85</v>
      </c>
    </row>
    <row r="19" spans="1:12" x14ac:dyDescent="0.2">
      <c r="A19" s="3" t="s">
        <v>16</v>
      </c>
      <c r="B19" s="3"/>
      <c r="C19" s="12">
        <v>959</v>
      </c>
      <c r="D19" s="3"/>
      <c r="E19" s="12">
        <v>1122</v>
      </c>
      <c r="F19" s="12"/>
      <c r="G19" s="12">
        <v>525</v>
      </c>
      <c r="H19" s="12"/>
      <c r="I19" s="12">
        <v>22</v>
      </c>
      <c r="J19" s="12"/>
      <c r="K19" s="12">
        <v>90</v>
      </c>
    </row>
    <row r="20" spans="1:12" x14ac:dyDescent="0.2">
      <c r="A20" s="3" t="s">
        <v>17</v>
      </c>
      <c r="B20" s="3"/>
      <c r="C20" s="12">
        <v>60</v>
      </c>
      <c r="D20" s="3"/>
      <c r="E20" s="12">
        <v>315</v>
      </c>
      <c r="F20" s="12"/>
      <c r="G20" s="12">
        <v>57</v>
      </c>
      <c r="H20" s="12"/>
      <c r="I20" s="12">
        <v>27</v>
      </c>
      <c r="J20" s="12"/>
      <c r="K20" s="12">
        <v>21</v>
      </c>
    </row>
    <row r="21" spans="1:12" x14ac:dyDescent="0.2">
      <c r="A21" s="3" t="s">
        <v>18</v>
      </c>
      <c r="B21" s="3"/>
      <c r="C21" s="14">
        <v>388</v>
      </c>
      <c r="D21" s="3"/>
      <c r="E21" s="14">
        <v>719</v>
      </c>
      <c r="F21" s="12"/>
      <c r="G21" s="14">
        <v>-10</v>
      </c>
      <c r="H21" s="12"/>
      <c r="I21" s="14">
        <v>70</v>
      </c>
      <c r="J21" s="16"/>
      <c r="K21" s="14">
        <v>98</v>
      </c>
    </row>
    <row r="22" spans="1:12" x14ac:dyDescent="0.2">
      <c r="A22" s="3"/>
      <c r="B22" s="4" t="s">
        <v>19</v>
      </c>
      <c r="C22" s="13">
        <v>4972</v>
      </c>
      <c r="D22" s="4"/>
      <c r="E22" s="13">
        <v>4192</v>
      </c>
      <c r="F22" s="13"/>
      <c r="G22" s="13">
        <v>2271</v>
      </c>
      <c r="H22" s="13"/>
      <c r="I22" s="13">
        <v>880</v>
      </c>
      <c r="J22" s="13"/>
      <c r="K22" s="13">
        <v>441</v>
      </c>
    </row>
    <row r="23" spans="1:12" x14ac:dyDescent="0.2">
      <c r="A23" s="3"/>
      <c r="B23" s="3"/>
      <c r="C23" s="12"/>
      <c r="D23" s="3"/>
      <c r="E23" s="12"/>
      <c r="F23" s="12"/>
      <c r="G23" s="12"/>
      <c r="H23" s="12"/>
      <c r="I23" s="12"/>
      <c r="J23" s="12"/>
      <c r="K23" s="12"/>
    </row>
    <row r="24" spans="1:12" x14ac:dyDescent="0.2">
      <c r="A24" s="3" t="s">
        <v>20</v>
      </c>
      <c r="B24" s="3"/>
      <c r="C24" s="12">
        <v>1155</v>
      </c>
      <c r="D24" s="3"/>
      <c r="E24" s="12">
        <v>1230</v>
      </c>
      <c r="F24" s="12"/>
      <c r="G24" s="12">
        <v>536</v>
      </c>
      <c r="H24" s="12"/>
      <c r="I24" s="12">
        <v>206</v>
      </c>
      <c r="J24" s="12"/>
      <c r="K24" s="12">
        <v>111</v>
      </c>
    </row>
    <row r="25" spans="1:12" ht="16" thickBot="1" x14ac:dyDescent="0.25">
      <c r="A25" s="3" t="s">
        <v>21</v>
      </c>
      <c r="B25" s="3"/>
      <c r="C25" s="15">
        <v>-93</v>
      </c>
      <c r="D25" s="3"/>
      <c r="E25" s="15">
        <v>-75</v>
      </c>
      <c r="F25" s="12"/>
      <c r="G25" s="15">
        <v>-32</v>
      </c>
      <c r="H25" s="12"/>
      <c r="I25" s="15">
        <v>-13</v>
      </c>
      <c r="J25" s="16"/>
      <c r="K25" s="15">
        <v>-11</v>
      </c>
    </row>
    <row r="26" spans="1:12" ht="16" thickTop="1" x14ac:dyDescent="0.2">
      <c r="A26" s="3"/>
      <c r="B26" s="4" t="s">
        <v>22</v>
      </c>
      <c r="C26" s="13">
        <v>3724</v>
      </c>
      <c r="D26" s="4"/>
      <c r="E26" s="13">
        <v>2887</v>
      </c>
      <c r="F26" s="13"/>
      <c r="G26" s="13">
        <v>1703</v>
      </c>
      <c r="H26" s="13"/>
      <c r="I26" s="13">
        <v>661</v>
      </c>
      <c r="J26" s="13"/>
      <c r="K26" s="13">
        <v>319</v>
      </c>
    </row>
    <row r="27" spans="1:12" x14ac:dyDescent="0.2">
      <c r="A27" s="3"/>
      <c r="B27" s="3"/>
      <c r="C27" s="7"/>
      <c r="D27" s="3"/>
      <c r="E27" s="7"/>
      <c r="F27" s="7"/>
      <c r="G27" s="7"/>
      <c r="H27" s="7"/>
      <c r="I27" s="7"/>
      <c r="J27" s="7"/>
      <c r="K27" s="7"/>
    </row>
    <row r="28" spans="1:12" x14ac:dyDescent="0.2">
      <c r="A28" s="3" t="s">
        <v>23</v>
      </c>
      <c r="B28" s="3"/>
      <c r="C28" s="3">
        <v>962.3</v>
      </c>
      <c r="D28" s="3"/>
      <c r="E28" s="3">
        <v>953.1</v>
      </c>
      <c r="F28" s="3"/>
      <c r="G28" s="20">
        <v>936</v>
      </c>
      <c r="H28" s="3"/>
      <c r="I28" s="3">
        <v>207.8</v>
      </c>
      <c r="J28" s="3"/>
      <c r="K28" s="3">
        <v>193.7</v>
      </c>
    </row>
    <row r="29" spans="1:12" x14ac:dyDescent="0.2">
      <c r="A29" s="3" t="s">
        <v>24</v>
      </c>
      <c r="B29" s="3"/>
      <c r="C29" s="3"/>
      <c r="D29" s="3"/>
      <c r="E29" s="3"/>
      <c r="F29" s="3"/>
      <c r="G29" s="3"/>
      <c r="H29" s="3"/>
      <c r="I29" s="3"/>
      <c r="J29" s="3"/>
      <c r="K29" s="22">
        <v>195.2</v>
      </c>
    </row>
    <row r="30" spans="1:12" x14ac:dyDescent="0.2">
      <c r="A30" s="3"/>
      <c r="B30" s="3"/>
      <c r="C30" s="3"/>
      <c r="D30" s="3"/>
      <c r="E30" s="3"/>
      <c r="F30" s="3"/>
      <c r="G30" s="3"/>
      <c r="H30" s="3"/>
      <c r="I30" s="3"/>
      <c r="J30" s="3"/>
      <c r="K30" s="3"/>
    </row>
    <row r="31" spans="1:12" x14ac:dyDescent="0.2">
      <c r="A31" s="3" t="s">
        <v>25</v>
      </c>
      <c r="B31" s="3"/>
      <c r="C31" s="17">
        <v>3.8698950431258443</v>
      </c>
      <c r="D31" s="3"/>
      <c r="E31" s="17">
        <v>3.029063057391669</v>
      </c>
      <c r="F31" s="3"/>
      <c r="G31" s="17">
        <v>1.8194444444444444</v>
      </c>
      <c r="H31" s="3"/>
      <c r="I31" s="17">
        <v>3.1809432146294512</v>
      </c>
      <c r="J31" s="3"/>
      <c r="K31" s="17">
        <v>1.6468766133195665</v>
      </c>
    </row>
    <row r="32" spans="1:12" x14ac:dyDescent="0.2">
      <c r="A32" s="3" t="s">
        <v>26</v>
      </c>
      <c r="B32" s="3"/>
      <c r="C32" s="17">
        <v>1.5</v>
      </c>
      <c r="D32" s="3"/>
      <c r="E32" s="17">
        <v>1.64</v>
      </c>
      <c r="F32" s="3"/>
      <c r="G32" s="17">
        <v>0.84</v>
      </c>
      <c r="H32" s="3"/>
      <c r="I32" s="17">
        <v>1.44</v>
      </c>
      <c r="J32" s="3"/>
      <c r="K32" s="17">
        <v>0.78</v>
      </c>
    </row>
    <row r="33" spans="1:12" x14ac:dyDescent="0.2">
      <c r="A33" s="3" t="s">
        <v>27</v>
      </c>
      <c r="B33" s="3"/>
      <c r="C33" s="18">
        <v>0.15558586434329452</v>
      </c>
      <c r="D33" s="3"/>
      <c r="E33" s="18">
        <v>0.13408899297423887</v>
      </c>
      <c r="F33" s="3"/>
      <c r="G33" s="18">
        <v>0.11724470134874759</v>
      </c>
      <c r="H33" s="3"/>
      <c r="I33" s="18">
        <v>0.27705968303922668</v>
      </c>
      <c r="J33" s="3"/>
      <c r="K33" s="18">
        <v>0.25423728813559321</v>
      </c>
    </row>
    <row r="34" spans="1:12" x14ac:dyDescent="0.2">
      <c r="A34" s="3" t="s">
        <v>28</v>
      </c>
      <c r="B34" s="3"/>
      <c r="C34" s="18">
        <v>7.5808158944711337E-2</v>
      </c>
      <c r="D34" s="3"/>
      <c r="E34" s="18">
        <v>5.4088992974238873E-2</v>
      </c>
      <c r="F34" s="3"/>
      <c r="G34" s="18">
        <v>5.4688503532434166E-2</v>
      </c>
      <c r="H34" s="3"/>
      <c r="I34" s="18">
        <v>7.4294706080701364E-2</v>
      </c>
      <c r="J34" s="3"/>
      <c r="K34" s="18">
        <v>6.286953094205755E-2</v>
      </c>
      <c r="L34" s="3"/>
    </row>
    <row r="35" spans="1:12" x14ac:dyDescent="0.2">
      <c r="A35" s="3" t="s">
        <v>29</v>
      </c>
      <c r="B35" s="3"/>
      <c r="C35" s="18">
        <v>0.23230088495575221</v>
      </c>
      <c r="D35" s="3"/>
      <c r="E35" s="18">
        <v>0.29341603053435117</v>
      </c>
      <c r="F35" s="3"/>
      <c r="G35" s="18">
        <v>0.23601937472479084</v>
      </c>
      <c r="H35" s="3"/>
      <c r="I35" s="18">
        <v>0.2340909090909091</v>
      </c>
      <c r="J35" s="3"/>
      <c r="K35" s="18">
        <v>0.25170068027210885</v>
      </c>
      <c r="L35" s="3"/>
    </row>
    <row r="36" spans="1:12" x14ac:dyDescent="0.2">
      <c r="A36" s="3" t="s">
        <v>30</v>
      </c>
      <c r="B36" s="3"/>
      <c r="C36" s="18">
        <v>2.3695138832342644E-2</v>
      </c>
      <c r="D36" s="3"/>
      <c r="E36" s="18">
        <v>2.4449648711943793E-2</v>
      </c>
      <c r="F36" s="3"/>
      <c r="G36" s="18">
        <v>2.1387283236994219E-2</v>
      </c>
      <c r="H36" s="3"/>
      <c r="I36" s="18">
        <v>3.326964145217489E-2</v>
      </c>
      <c r="J36" s="3"/>
      <c r="K36" s="18">
        <v>3.1336223886480094E-2</v>
      </c>
      <c r="L36" s="3"/>
    </row>
    <row r="37" spans="1:12" x14ac:dyDescent="0.2">
      <c r="A37" s="3" t="s">
        <v>31</v>
      </c>
      <c r="B37" s="3"/>
      <c r="C37" s="21">
        <v>1983</v>
      </c>
      <c r="D37" s="5"/>
      <c r="E37" s="21">
        <v>2105</v>
      </c>
      <c r="F37" s="5"/>
      <c r="G37" s="21">
        <v>1019</v>
      </c>
      <c r="H37" s="5"/>
      <c r="I37" s="21">
        <v>417</v>
      </c>
      <c r="J37" s="5"/>
      <c r="K37" s="21">
        <v>266</v>
      </c>
      <c r="L37" s="3"/>
    </row>
    <row r="38" spans="1:12" ht="16" thickBot="1" x14ac:dyDescent="0.25">
      <c r="A38" s="36"/>
      <c r="B38" s="36"/>
      <c r="C38" s="36"/>
      <c r="D38" s="36"/>
      <c r="E38" s="36"/>
      <c r="F38" s="36"/>
      <c r="G38" s="36"/>
      <c r="H38" s="36"/>
      <c r="I38" s="36"/>
      <c r="J38" s="36"/>
      <c r="K38" s="36"/>
      <c r="L38" s="36"/>
    </row>
    <row r="40" spans="1:12" x14ac:dyDescent="0.2">
      <c r="A40" s="9" t="s">
        <v>32</v>
      </c>
    </row>
  </sheetData>
  <mergeCells count="2">
    <mergeCell ref="I5:K5"/>
    <mergeCell ref="C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1"/>
  <sheetViews>
    <sheetView workbookViewId="0">
      <selection activeCell="K36" sqref="K36"/>
    </sheetView>
  </sheetViews>
  <sheetFormatPr baseColWidth="10" defaultColWidth="8.83203125" defaultRowHeight="15" x14ac:dyDescent="0.2"/>
  <cols>
    <col min="1" max="1" width="5.6640625" customWidth="1"/>
    <col min="2" max="2" width="24.1640625" customWidth="1"/>
    <col min="4" max="4" width="3.6640625" customWidth="1"/>
    <col min="6" max="6" width="3.6640625" customWidth="1"/>
    <col min="8" max="8" width="8.6640625" customWidth="1"/>
    <col min="10" max="10" width="3.6640625" customWidth="1"/>
    <col min="12" max="12" width="5.6640625" customWidth="1"/>
  </cols>
  <sheetData>
    <row r="1" spans="1:12" x14ac:dyDescent="0.2">
      <c r="A1" s="4" t="s">
        <v>34</v>
      </c>
    </row>
    <row r="2" spans="1:12" x14ac:dyDescent="0.2">
      <c r="A2" s="4" t="s">
        <v>35</v>
      </c>
    </row>
    <row r="4" spans="1:12" ht="16" thickBot="1" x14ac:dyDescent="0.25">
      <c r="A4" s="36"/>
      <c r="B4" s="36"/>
      <c r="C4" s="36"/>
      <c r="D4" s="36"/>
      <c r="E4" s="36"/>
      <c r="F4" s="36"/>
      <c r="G4" s="36"/>
      <c r="H4" s="36"/>
      <c r="I4" s="36"/>
      <c r="J4" s="36"/>
      <c r="K4" s="36"/>
      <c r="L4" s="36"/>
    </row>
    <row r="5" spans="1:12" x14ac:dyDescent="0.2">
      <c r="A5" s="24"/>
      <c r="B5" s="24"/>
      <c r="C5" s="184" t="s">
        <v>4</v>
      </c>
      <c r="D5" s="184"/>
      <c r="E5" s="184"/>
      <c r="F5" s="184"/>
      <c r="G5" s="184"/>
      <c r="H5" s="24"/>
      <c r="I5" s="184" t="s">
        <v>5</v>
      </c>
      <c r="J5" s="184"/>
      <c r="K5" s="184"/>
      <c r="L5" s="24"/>
    </row>
    <row r="6" spans="1:12" x14ac:dyDescent="0.2">
      <c r="A6" s="26"/>
      <c r="B6" s="26"/>
      <c r="C6" s="27">
        <v>2006</v>
      </c>
      <c r="D6" s="26"/>
      <c r="E6" s="27">
        <v>2007</v>
      </c>
      <c r="F6" s="27"/>
      <c r="G6" s="35" t="s">
        <v>6</v>
      </c>
      <c r="H6" s="26"/>
      <c r="I6" s="27">
        <v>2007</v>
      </c>
      <c r="J6" s="27"/>
      <c r="K6" s="35" t="s">
        <v>6</v>
      </c>
      <c r="L6" s="26"/>
    </row>
    <row r="7" spans="1:12" x14ac:dyDescent="0.2">
      <c r="A7" s="24"/>
      <c r="B7" s="24"/>
      <c r="C7" s="24"/>
      <c r="D7" s="24"/>
      <c r="E7" s="25"/>
      <c r="F7" s="25"/>
      <c r="G7" s="25"/>
      <c r="H7" s="24"/>
      <c r="I7" s="24"/>
      <c r="J7" s="24"/>
      <c r="K7" s="24"/>
      <c r="L7" s="24"/>
    </row>
    <row r="8" spans="1:12" x14ac:dyDescent="0.2">
      <c r="A8" s="29" t="s">
        <v>36</v>
      </c>
      <c r="B8" s="24"/>
      <c r="C8" s="24"/>
      <c r="D8" s="24"/>
      <c r="E8" s="24"/>
      <c r="F8" s="24"/>
      <c r="G8" s="24"/>
      <c r="H8" s="24"/>
      <c r="I8" s="24"/>
      <c r="J8" s="24"/>
      <c r="K8" s="24"/>
      <c r="L8" s="24"/>
    </row>
    <row r="9" spans="1:12" x14ac:dyDescent="0.2">
      <c r="A9" s="24"/>
      <c r="B9" s="24" t="s">
        <v>37</v>
      </c>
      <c r="C9" s="28">
        <v>2910</v>
      </c>
      <c r="D9" s="24"/>
      <c r="E9" s="28">
        <v>1737</v>
      </c>
      <c r="F9" s="28"/>
      <c r="G9" s="28">
        <v>2113</v>
      </c>
      <c r="H9" s="28"/>
      <c r="I9" s="28">
        <v>265</v>
      </c>
      <c r="J9" s="28"/>
      <c r="K9" s="28">
        <v>204</v>
      </c>
      <c r="L9" s="24"/>
    </row>
    <row r="10" spans="1:12" x14ac:dyDescent="0.2">
      <c r="A10" s="24"/>
      <c r="B10" s="24" t="s">
        <v>38</v>
      </c>
      <c r="C10" s="30">
        <v>8048</v>
      </c>
      <c r="D10" s="30"/>
      <c r="E10" s="30">
        <v>9684</v>
      </c>
      <c r="F10" s="30"/>
      <c r="G10" s="30">
        <v>11356</v>
      </c>
      <c r="H10" s="30"/>
      <c r="I10" s="30">
        <v>1876</v>
      </c>
      <c r="J10" s="30"/>
      <c r="K10" s="30">
        <v>2141</v>
      </c>
      <c r="L10" s="24"/>
    </row>
    <row r="11" spans="1:12" x14ac:dyDescent="0.2">
      <c r="A11" s="24"/>
      <c r="B11" s="24" t="s">
        <v>39</v>
      </c>
      <c r="C11" s="30">
        <v>6058</v>
      </c>
      <c r="D11" s="30"/>
      <c r="E11" s="30">
        <v>6885</v>
      </c>
      <c r="F11" s="30"/>
      <c r="G11" s="30">
        <v>7690</v>
      </c>
      <c r="H11" s="30"/>
      <c r="I11" s="30">
        <v>1024</v>
      </c>
      <c r="J11" s="30"/>
      <c r="K11" s="30">
        <v>1091</v>
      </c>
      <c r="L11" s="24"/>
    </row>
    <row r="12" spans="1:12" x14ac:dyDescent="0.2">
      <c r="A12" s="24"/>
      <c r="B12" s="24" t="s">
        <v>40</v>
      </c>
      <c r="C12" s="32">
        <v>193</v>
      </c>
      <c r="D12" s="30"/>
      <c r="E12" s="32">
        <v>348</v>
      </c>
      <c r="F12" s="30"/>
      <c r="G12" s="32">
        <v>172</v>
      </c>
      <c r="H12" s="30"/>
      <c r="I12" s="32">
        <v>261</v>
      </c>
      <c r="J12" s="30"/>
      <c r="K12" s="32">
        <v>307</v>
      </c>
      <c r="L12" s="24"/>
    </row>
    <row r="13" spans="1:12" x14ac:dyDescent="0.2">
      <c r="A13" s="24"/>
      <c r="B13" s="25" t="s">
        <v>41</v>
      </c>
      <c r="C13" s="31">
        <v>17209</v>
      </c>
      <c r="D13" s="31"/>
      <c r="E13" s="31">
        <v>18654</v>
      </c>
      <c r="F13" s="31"/>
      <c r="G13" s="31">
        <v>21331</v>
      </c>
      <c r="H13" s="31"/>
      <c r="I13" s="31">
        <v>3426</v>
      </c>
      <c r="J13" s="31"/>
      <c r="K13" s="31">
        <v>3743</v>
      </c>
      <c r="L13" s="24"/>
    </row>
    <row r="14" spans="1:12" x14ac:dyDescent="0.2">
      <c r="A14" s="24"/>
      <c r="B14" s="24"/>
      <c r="C14" s="30"/>
      <c r="D14" s="30"/>
      <c r="E14" s="30"/>
      <c r="F14" s="30"/>
      <c r="G14" s="30"/>
      <c r="H14" s="30"/>
      <c r="I14" s="30"/>
      <c r="J14" s="30"/>
      <c r="K14" s="30"/>
      <c r="L14" s="24"/>
    </row>
    <row r="15" spans="1:12" x14ac:dyDescent="0.2">
      <c r="A15" s="24"/>
      <c r="B15" s="24" t="s">
        <v>42</v>
      </c>
      <c r="C15" s="30">
        <v>13722</v>
      </c>
      <c r="D15" s="30"/>
      <c r="E15" s="30">
        <v>14388</v>
      </c>
      <c r="F15" s="30"/>
      <c r="G15" s="30">
        <v>14624</v>
      </c>
      <c r="H15" s="30"/>
      <c r="I15" s="30">
        <v>2871</v>
      </c>
      <c r="J15" s="30"/>
      <c r="K15" s="30">
        <v>2923</v>
      </c>
      <c r="L15" s="24"/>
    </row>
    <row r="16" spans="1:12" x14ac:dyDescent="0.2">
      <c r="A16" s="24"/>
      <c r="B16" s="24" t="s">
        <v>43</v>
      </c>
      <c r="C16" s="30">
        <v>3242</v>
      </c>
      <c r="D16" s="30"/>
      <c r="E16" s="30">
        <v>3572</v>
      </c>
      <c r="F16" s="30"/>
      <c r="G16" s="30">
        <v>3617</v>
      </c>
      <c r="H16" s="30"/>
      <c r="I16" s="30">
        <v>1668</v>
      </c>
      <c r="J16" s="30"/>
      <c r="K16" s="30">
        <v>1737</v>
      </c>
      <c r="L16" s="24"/>
    </row>
    <row r="17" spans="1:12" x14ac:dyDescent="0.2">
      <c r="A17" s="24"/>
      <c r="B17" s="24" t="s">
        <v>44</v>
      </c>
      <c r="C17" s="30">
        <v>4006</v>
      </c>
      <c r="D17" s="30"/>
      <c r="E17" s="30">
        <v>2126</v>
      </c>
      <c r="F17" s="30"/>
      <c r="G17" s="30">
        <v>2283</v>
      </c>
      <c r="H17" s="30"/>
      <c r="I17" s="30">
        <v>83</v>
      </c>
      <c r="J17" s="30"/>
      <c r="K17" s="30">
        <v>0</v>
      </c>
      <c r="L17" s="24"/>
    </row>
    <row r="18" spans="1:12" ht="16" thickBot="1" x14ac:dyDescent="0.25">
      <c r="A18" s="24"/>
      <c r="B18" s="24" t="s">
        <v>45</v>
      </c>
      <c r="C18" s="33">
        <v>7402</v>
      </c>
      <c r="D18" s="30"/>
      <c r="E18" s="33">
        <v>10061</v>
      </c>
      <c r="F18" s="30"/>
      <c r="G18" s="33">
        <v>10298</v>
      </c>
      <c r="H18" s="30"/>
      <c r="I18" s="33">
        <v>2059</v>
      </c>
      <c r="J18" s="30"/>
      <c r="K18" s="33">
        <v>2084</v>
      </c>
    </row>
    <row r="19" spans="1:12" ht="16" thickTop="1" x14ac:dyDescent="0.2">
      <c r="A19" s="24"/>
      <c r="B19" s="25" t="s">
        <v>46</v>
      </c>
      <c r="C19" s="31">
        <v>45581</v>
      </c>
      <c r="D19" s="31"/>
      <c r="E19" s="31">
        <v>48801</v>
      </c>
      <c r="F19" s="31"/>
      <c r="G19" s="31">
        <v>52153</v>
      </c>
      <c r="H19" s="31"/>
      <c r="I19" s="31">
        <v>10107</v>
      </c>
      <c r="J19" s="31"/>
      <c r="K19" s="31">
        <v>10487</v>
      </c>
    </row>
    <row r="20" spans="1:12" x14ac:dyDescent="0.2">
      <c r="A20" s="24"/>
      <c r="B20" s="24"/>
      <c r="C20" s="30"/>
      <c r="D20" s="30"/>
      <c r="E20" s="30"/>
      <c r="F20" s="30"/>
      <c r="G20" s="30"/>
      <c r="H20" s="30"/>
      <c r="I20" s="30"/>
      <c r="J20" s="30"/>
      <c r="K20" s="30"/>
    </row>
    <row r="21" spans="1:12" x14ac:dyDescent="0.2">
      <c r="A21" s="29" t="s">
        <v>47</v>
      </c>
      <c r="B21" s="24"/>
      <c r="C21" s="30"/>
      <c r="D21" s="30"/>
      <c r="E21" s="30"/>
      <c r="F21" s="30"/>
      <c r="G21" s="30"/>
      <c r="H21" s="30"/>
      <c r="I21" s="30"/>
      <c r="J21" s="30"/>
      <c r="K21" s="30"/>
    </row>
    <row r="22" spans="1:12" x14ac:dyDescent="0.2">
      <c r="A22" s="24"/>
      <c r="B22" s="24" t="s">
        <v>48</v>
      </c>
      <c r="C22" s="30">
        <v>5674</v>
      </c>
      <c r="D22" s="30"/>
      <c r="E22" s="30">
        <v>6536</v>
      </c>
      <c r="F22" s="30"/>
      <c r="G22" s="30">
        <v>7837</v>
      </c>
      <c r="H22" s="30"/>
      <c r="I22" s="30">
        <v>806</v>
      </c>
      <c r="J22" s="30"/>
      <c r="K22" s="30">
        <v>908</v>
      </c>
    </row>
    <row r="23" spans="1:12" x14ac:dyDescent="0.2">
      <c r="A23" s="24"/>
      <c r="B23" s="24" t="s">
        <v>49</v>
      </c>
      <c r="C23" s="30">
        <v>2215</v>
      </c>
      <c r="D23" s="30"/>
      <c r="E23" s="30">
        <v>2512</v>
      </c>
      <c r="F23" s="30"/>
      <c r="G23" s="30">
        <v>2237</v>
      </c>
      <c r="H23" s="30"/>
      <c r="I23" s="30">
        <v>613</v>
      </c>
      <c r="J23" s="30"/>
      <c r="K23" s="30">
        <v>770</v>
      </c>
    </row>
    <row r="24" spans="1:12" x14ac:dyDescent="0.2">
      <c r="A24" s="24"/>
      <c r="B24" s="24" t="s">
        <v>50</v>
      </c>
      <c r="C24" s="30">
        <v>219</v>
      </c>
      <c r="D24" s="30"/>
      <c r="E24" s="30">
        <v>1548</v>
      </c>
      <c r="F24" s="30"/>
      <c r="G24" s="30">
        <v>2225</v>
      </c>
      <c r="H24" s="30"/>
      <c r="I24" s="30">
        <v>150</v>
      </c>
      <c r="J24" s="30"/>
      <c r="K24" s="30">
        <v>108</v>
      </c>
    </row>
    <row r="25" spans="1:12" x14ac:dyDescent="0.2">
      <c r="A25" s="24"/>
      <c r="B25" s="24" t="s">
        <v>51</v>
      </c>
      <c r="C25" s="30">
        <v>1291</v>
      </c>
      <c r="D25" s="30"/>
      <c r="E25" s="30">
        <v>586</v>
      </c>
      <c r="F25" s="30"/>
      <c r="G25" s="30">
        <v>1051</v>
      </c>
      <c r="H25" s="30"/>
      <c r="I25" s="30">
        <v>8</v>
      </c>
      <c r="J25" s="30"/>
      <c r="K25" s="30">
        <v>0</v>
      </c>
    </row>
    <row r="26" spans="1:12" x14ac:dyDescent="0.2">
      <c r="A26" s="24"/>
      <c r="B26" s="24" t="s">
        <v>52</v>
      </c>
      <c r="C26" s="32">
        <v>1202</v>
      </c>
      <c r="D26" s="30"/>
      <c r="E26" s="32">
        <v>1263</v>
      </c>
      <c r="F26" s="30"/>
      <c r="G26" s="32">
        <v>1037</v>
      </c>
      <c r="H26" s="30"/>
      <c r="I26" s="32">
        <v>192</v>
      </c>
      <c r="J26" s="30"/>
      <c r="K26" s="32">
        <v>101</v>
      </c>
    </row>
    <row r="27" spans="1:12" x14ac:dyDescent="0.2">
      <c r="A27" s="24"/>
      <c r="B27" s="25" t="s">
        <v>53</v>
      </c>
      <c r="C27" s="31">
        <v>10601</v>
      </c>
      <c r="D27" s="30"/>
      <c r="E27" s="31">
        <v>12445</v>
      </c>
      <c r="F27" s="30"/>
      <c r="G27" s="31">
        <v>14387</v>
      </c>
      <c r="H27" s="30"/>
      <c r="I27" s="31">
        <v>1769</v>
      </c>
      <c r="J27" s="30"/>
      <c r="K27" s="31">
        <v>1887</v>
      </c>
    </row>
    <row r="28" spans="1:12" x14ac:dyDescent="0.2">
      <c r="A28" s="24"/>
      <c r="B28" s="24"/>
      <c r="C28" s="30"/>
      <c r="D28" s="30"/>
      <c r="E28" s="30"/>
      <c r="F28" s="30"/>
      <c r="G28" s="30"/>
      <c r="H28" s="30"/>
      <c r="I28" s="30"/>
      <c r="J28" s="30"/>
      <c r="K28" s="30"/>
    </row>
    <row r="29" spans="1:12" x14ac:dyDescent="0.2">
      <c r="A29" s="24"/>
      <c r="B29" s="24" t="s">
        <v>54</v>
      </c>
      <c r="C29" s="30">
        <v>8036</v>
      </c>
      <c r="D29" s="30"/>
      <c r="E29" s="30">
        <v>7581</v>
      </c>
      <c r="F29" s="30"/>
      <c r="G29" s="30">
        <v>8116</v>
      </c>
      <c r="H29" s="30"/>
      <c r="I29" s="30">
        <v>3139</v>
      </c>
      <c r="J29" s="30"/>
      <c r="K29" s="30">
        <v>3168</v>
      </c>
    </row>
    <row r="30" spans="1:12" x14ac:dyDescent="0.2">
      <c r="A30" s="24"/>
      <c r="B30" s="24" t="s">
        <v>55</v>
      </c>
      <c r="C30" s="30">
        <v>1365</v>
      </c>
      <c r="D30" s="24"/>
      <c r="E30" s="30">
        <v>1414</v>
      </c>
      <c r="F30" s="24"/>
      <c r="G30" s="30">
        <v>1237</v>
      </c>
      <c r="H30" s="24"/>
      <c r="I30" s="30">
        <v>215</v>
      </c>
      <c r="J30" s="24"/>
      <c r="K30" s="30">
        <v>239</v>
      </c>
    </row>
    <row r="31" spans="1:12" x14ac:dyDescent="0.2">
      <c r="A31" s="24"/>
      <c r="B31" s="24" t="s">
        <v>56</v>
      </c>
      <c r="C31" s="30">
        <v>3094</v>
      </c>
      <c r="D31" s="24"/>
      <c r="E31" s="30">
        <v>3014</v>
      </c>
      <c r="F31" s="24"/>
      <c r="G31" s="30">
        <v>3109</v>
      </c>
      <c r="H31" s="24"/>
      <c r="I31" s="30">
        <v>760</v>
      </c>
      <c r="J31" s="24"/>
      <c r="K31" s="30">
        <v>754</v>
      </c>
    </row>
    <row r="32" spans="1:12" x14ac:dyDescent="0.2">
      <c r="A32" s="24"/>
      <c r="B32" s="24" t="s">
        <v>57</v>
      </c>
      <c r="C32" s="30">
        <v>5420</v>
      </c>
      <c r="D32" s="24"/>
      <c r="E32" s="30">
        <v>4958</v>
      </c>
      <c r="F32" s="24"/>
      <c r="G32" s="30">
        <v>5171</v>
      </c>
      <c r="H32" s="24"/>
      <c r="I32" s="30">
        <v>1078</v>
      </c>
      <c r="J32" s="24"/>
      <c r="K32" s="30">
        <v>1087</v>
      </c>
    </row>
    <row r="33" spans="1:12" ht="16" thickBot="1" x14ac:dyDescent="0.25">
      <c r="A33" s="24"/>
      <c r="B33" s="24" t="s">
        <v>58</v>
      </c>
      <c r="C33" s="33">
        <v>17065</v>
      </c>
      <c r="D33" s="24"/>
      <c r="E33" s="33">
        <v>19389</v>
      </c>
      <c r="F33" s="24"/>
      <c r="G33" s="33">
        <v>20133</v>
      </c>
      <c r="H33" s="24"/>
      <c r="I33" s="33">
        <v>3146</v>
      </c>
      <c r="J33" s="24"/>
      <c r="K33" s="33">
        <v>3352</v>
      </c>
    </row>
    <row r="34" spans="1:12" ht="16" thickTop="1" x14ac:dyDescent="0.2">
      <c r="A34" s="24"/>
      <c r="B34" s="29" t="s">
        <v>59</v>
      </c>
      <c r="C34" s="31">
        <v>45581</v>
      </c>
      <c r="D34" s="24"/>
      <c r="E34" s="31">
        <v>48801</v>
      </c>
      <c r="F34" s="24"/>
      <c r="G34" s="31">
        <v>52153</v>
      </c>
      <c r="H34" s="24"/>
      <c r="I34" s="31">
        <v>10107</v>
      </c>
      <c r="J34" s="24"/>
      <c r="K34" s="31">
        <v>10487</v>
      </c>
      <c r="L34" s="24"/>
    </row>
    <row r="36" spans="1:12" x14ac:dyDescent="0.2">
      <c r="A36" s="24"/>
      <c r="B36" s="24" t="s">
        <v>60</v>
      </c>
      <c r="C36" s="30">
        <v>9546</v>
      </c>
      <c r="D36" s="24"/>
      <c r="E36" s="30">
        <v>9715</v>
      </c>
      <c r="F36" s="24"/>
      <c r="G36" s="30">
        <v>11392</v>
      </c>
      <c r="H36" s="24"/>
      <c r="I36" s="30">
        <v>3297</v>
      </c>
      <c r="J36" s="24"/>
      <c r="K36" s="30">
        <v>3276</v>
      </c>
      <c r="L36" s="24"/>
    </row>
    <row r="37" spans="1:12" x14ac:dyDescent="0.2">
      <c r="A37" s="24"/>
      <c r="B37" s="24" t="s">
        <v>61</v>
      </c>
      <c r="C37" s="34">
        <v>0.358723836007666</v>
      </c>
      <c r="D37" s="24"/>
      <c r="E37" s="34">
        <v>0.33380291368884002</v>
      </c>
      <c r="F37" s="24"/>
      <c r="G37" s="34">
        <v>0.36136399682791437</v>
      </c>
      <c r="H37" s="24"/>
      <c r="I37" s="34">
        <v>0.51171814372186875</v>
      </c>
      <c r="J37" s="24"/>
      <c r="K37" s="34">
        <v>0.49426674713337354</v>
      </c>
      <c r="L37" s="24"/>
    </row>
    <row r="38" spans="1:12" x14ac:dyDescent="0.2">
      <c r="A38" s="24"/>
      <c r="B38" s="24" t="s">
        <v>62</v>
      </c>
      <c r="C38" s="37">
        <v>1.6233374209980191</v>
      </c>
      <c r="D38" s="24"/>
      <c r="E38" s="37">
        <v>1.4989152269987946</v>
      </c>
      <c r="F38" s="24"/>
      <c r="G38" s="37">
        <v>1.4826579550983527</v>
      </c>
      <c r="H38" s="24"/>
      <c r="I38" s="37">
        <v>1.9366873940079141</v>
      </c>
      <c r="J38" s="24"/>
      <c r="K38" s="37">
        <v>1.9835718071012189</v>
      </c>
      <c r="L38" s="24"/>
    </row>
    <row r="39" spans="1:12" ht="16" thickBot="1" x14ac:dyDescent="0.25">
      <c r="A39" s="36"/>
      <c r="B39" s="36"/>
      <c r="C39" s="36"/>
      <c r="D39" s="36"/>
      <c r="E39" s="36"/>
      <c r="F39" s="36"/>
      <c r="G39" s="36"/>
      <c r="H39" s="36"/>
      <c r="I39" s="36"/>
      <c r="J39" s="36"/>
      <c r="K39" s="36"/>
      <c r="L39" s="36"/>
    </row>
    <row r="41" spans="1:12" x14ac:dyDescent="0.2">
      <c r="A41" s="24" t="s">
        <v>32</v>
      </c>
    </row>
  </sheetData>
  <mergeCells count="2">
    <mergeCell ref="C5:G5"/>
    <mergeCell ref="I5:K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8"/>
  <sheetViews>
    <sheetView workbookViewId="0"/>
  </sheetViews>
  <sheetFormatPr baseColWidth="10" defaultColWidth="8.83203125" defaultRowHeight="15" x14ac:dyDescent="0.2"/>
  <cols>
    <col min="2" max="4" width="9.6640625" customWidth="1"/>
    <col min="5" max="5" width="5.6640625" customWidth="1"/>
    <col min="6" max="8" width="9.6640625" customWidth="1"/>
    <col min="9" max="9" width="5.6640625" customWidth="1"/>
    <col min="10" max="12" width="9.6640625" customWidth="1"/>
    <col min="13" max="13" width="5.6640625" customWidth="1"/>
    <col min="14" max="16" width="9.6640625" customWidth="1"/>
    <col min="17" max="17" width="5.6640625" customWidth="1"/>
  </cols>
  <sheetData>
    <row r="1" spans="1:17" x14ac:dyDescent="0.2">
      <c r="A1" s="4" t="s">
        <v>63</v>
      </c>
    </row>
    <row r="2" spans="1:17" x14ac:dyDescent="0.2">
      <c r="A2" s="4" t="s">
        <v>64</v>
      </c>
    </row>
    <row r="5" spans="1:17" ht="16" thickBot="1" x14ac:dyDescent="0.25">
      <c r="A5" s="50"/>
      <c r="B5" s="50"/>
      <c r="C5" s="50"/>
      <c r="D5" s="50"/>
      <c r="E5" s="50"/>
      <c r="F5" s="50"/>
      <c r="G5" s="50"/>
      <c r="H5" s="50"/>
      <c r="I5" s="50"/>
      <c r="J5" s="50"/>
      <c r="K5" s="50"/>
      <c r="L5" s="50"/>
      <c r="M5" s="50"/>
      <c r="N5" s="50"/>
      <c r="O5" s="50"/>
      <c r="P5" s="50"/>
      <c r="Q5" s="50"/>
    </row>
    <row r="7" spans="1:17" x14ac:dyDescent="0.2">
      <c r="A7" s="38"/>
      <c r="B7" s="184" t="s">
        <v>65</v>
      </c>
      <c r="C7" s="184"/>
      <c r="D7" s="184"/>
      <c r="E7" s="38"/>
      <c r="F7" s="184" t="s">
        <v>66</v>
      </c>
      <c r="G7" s="184"/>
      <c r="H7" s="184"/>
      <c r="I7" s="38"/>
      <c r="J7" s="184" t="s">
        <v>67</v>
      </c>
      <c r="K7" s="184"/>
      <c r="L7" s="184"/>
      <c r="M7" s="38"/>
      <c r="N7" s="184" t="s">
        <v>68</v>
      </c>
      <c r="O7" s="184"/>
      <c r="P7" s="184"/>
      <c r="Q7" s="38"/>
    </row>
    <row r="8" spans="1:17" x14ac:dyDescent="0.2">
      <c r="A8" s="38"/>
      <c r="B8" s="38"/>
      <c r="C8" s="38"/>
      <c r="D8" s="38"/>
      <c r="E8" s="56"/>
      <c r="F8" s="44"/>
      <c r="G8" s="54"/>
      <c r="H8" s="55" t="s">
        <v>69</v>
      </c>
      <c r="I8" s="38"/>
      <c r="J8" s="55" t="s">
        <v>70</v>
      </c>
      <c r="K8" s="55" t="s">
        <v>71</v>
      </c>
      <c r="L8" s="39" t="s">
        <v>72</v>
      </c>
      <c r="M8" s="56"/>
      <c r="N8" s="58" t="s">
        <v>73</v>
      </c>
      <c r="O8" s="58" t="s">
        <v>74</v>
      </c>
      <c r="P8" s="55"/>
      <c r="Q8" s="38"/>
    </row>
    <row r="9" spans="1:17" x14ac:dyDescent="0.2">
      <c r="A9" s="38"/>
      <c r="B9" s="38"/>
      <c r="C9" s="38"/>
      <c r="D9" s="39" t="s">
        <v>75</v>
      </c>
      <c r="E9" s="56"/>
      <c r="F9" s="39" t="s">
        <v>76</v>
      </c>
      <c r="G9" s="55" t="s">
        <v>69</v>
      </c>
      <c r="H9" s="55" t="s">
        <v>77</v>
      </c>
      <c r="I9" s="38"/>
      <c r="J9" s="55" t="s">
        <v>78</v>
      </c>
      <c r="K9" s="55" t="s">
        <v>79</v>
      </c>
      <c r="L9" s="39" t="s">
        <v>80</v>
      </c>
      <c r="M9" s="38"/>
      <c r="N9" s="58" t="s">
        <v>81</v>
      </c>
      <c r="O9" s="58" t="s">
        <v>82</v>
      </c>
      <c r="P9" s="55" t="s">
        <v>82</v>
      </c>
      <c r="Q9" s="38"/>
    </row>
    <row r="10" spans="1:17" ht="16" thickBot="1" x14ac:dyDescent="0.25">
      <c r="A10" s="45" t="s">
        <v>83</v>
      </c>
      <c r="B10" s="45" t="s">
        <v>84</v>
      </c>
      <c r="C10" s="45" t="s">
        <v>36</v>
      </c>
      <c r="D10" s="62" t="s">
        <v>85</v>
      </c>
      <c r="E10" s="57"/>
      <c r="F10" s="45" t="s">
        <v>86</v>
      </c>
      <c r="G10" s="46" t="s">
        <v>87</v>
      </c>
      <c r="H10" s="46" t="s">
        <v>88</v>
      </c>
      <c r="I10" s="38"/>
      <c r="J10" s="46" t="s">
        <v>89</v>
      </c>
      <c r="K10" s="46" t="s">
        <v>90</v>
      </c>
      <c r="L10" s="46" t="s">
        <v>91</v>
      </c>
      <c r="M10" s="38"/>
      <c r="N10" s="59" t="s">
        <v>92</v>
      </c>
      <c r="O10" s="59" t="s">
        <v>93</v>
      </c>
      <c r="P10" s="46" t="s">
        <v>94</v>
      </c>
      <c r="Q10" s="43"/>
    </row>
    <row r="11" spans="1:17" x14ac:dyDescent="0.2">
      <c r="A11" s="38"/>
      <c r="B11" s="38"/>
      <c r="C11" s="38"/>
      <c r="D11" s="38"/>
      <c r="E11" s="38"/>
      <c r="F11" s="38"/>
      <c r="G11" s="38"/>
      <c r="H11" s="38"/>
      <c r="I11" s="38"/>
      <c r="J11" s="38"/>
      <c r="K11" s="38"/>
      <c r="L11" s="38"/>
      <c r="M11" s="38"/>
      <c r="N11" s="40"/>
      <c r="O11" s="40"/>
      <c r="P11" s="40"/>
      <c r="Q11" s="38"/>
    </row>
    <row r="12" spans="1:17" x14ac:dyDescent="0.2">
      <c r="A12" s="40">
        <v>2007</v>
      </c>
      <c r="B12" s="63">
        <v>53375</v>
      </c>
      <c r="C12" s="63">
        <v>48801</v>
      </c>
      <c r="D12" s="61">
        <v>45.9</v>
      </c>
      <c r="E12" s="38"/>
      <c r="F12" s="44">
        <v>0.13408899297423887</v>
      </c>
      <c r="G12" s="44">
        <v>5.4088992974238873E-2</v>
      </c>
      <c r="H12" s="44">
        <v>0.14889886017845169</v>
      </c>
      <c r="I12" s="38"/>
      <c r="J12" s="48">
        <v>3.03</v>
      </c>
      <c r="K12" s="48">
        <v>1.59</v>
      </c>
      <c r="L12" s="53">
        <v>953.1</v>
      </c>
      <c r="M12" s="38"/>
      <c r="N12" s="60">
        <v>0.33380291368884002</v>
      </c>
      <c r="O12" s="47" t="s">
        <v>95</v>
      </c>
      <c r="P12" s="64">
        <v>0</v>
      </c>
      <c r="Q12" s="38"/>
    </row>
    <row r="13" spans="1:17" x14ac:dyDescent="0.2">
      <c r="A13" s="40">
        <v>2006</v>
      </c>
      <c r="B13" s="41">
        <v>49124</v>
      </c>
      <c r="C13" s="41">
        <v>45581</v>
      </c>
      <c r="D13" s="61">
        <v>42.6</v>
      </c>
      <c r="E13" s="38"/>
      <c r="F13" s="44">
        <v>0.15558586434329452</v>
      </c>
      <c r="G13" s="44">
        <v>7.5808158944711337E-2</v>
      </c>
      <c r="H13" s="44">
        <v>0.21822443598007618</v>
      </c>
      <c r="I13" s="38"/>
      <c r="J13" s="48">
        <v>3.87</v>
      </c>
      <c r="K13" s="48">
        <v>1.46</v>
      </c>
      <c r="L13" s="53">
        <v>962.3</v>
      </c>
      <c r="M13" s="38"/>
      <c r="N13" s="60">
        <v>0.358723836007666</v>
      </c>
      <c r="O13" s="47" t="s">
        <v>95</v>
      </c>
      <c r="P13" s="64">
        <v>0</v>
      </c>
      <c r="Q13" s="38"/>
    </row>
    <row r="14" spans="1:17" x14ac:dyDescent="0.2">
      <c r="A14" s="40">
        <v>2005</v>
      </c>
      <c r="B14" s="41">
        <v>46307</v>
      </c>
      <c r="C14" s="41">
        <v>45934</v>
      </c>
      <c r="D14" s="61">
        <v>42.4</v>
      </c>
      <c r="E14" s="38"/>
      <c r="F14" s="44">
        <v>0.17342950309888353</v>
      </c>
      <c r="G14" s="44">
        <v>9.7501457662988317E-2</v>
      </c>
      <c r="H14" s="44">
        <v>0.29463586530931873</v>
      </c>
      <c r="I14" s="38"/>
      <c r="J14" s="48">
        <v>4.6900000000000004</v>
      </c>
      <c r="K14" s="48">
        <v>1.34</v>
      </c>
      <c r="L14" s="53">
        <v>976.8</v>
      </c>
      <c r="M14" s="38"/>
      <c r="N14" s="60">
        <v>0.41129466000768344</v>
      </c>
      <c r="O14" s="47" t="s">
        <v>95</v>
      </c>
      <c r="P14" s="64">
        <v>0</v>
      </c>
      <c r="Q14" s="38"/>
    </row>
    <row r="15" spans="1:17" x14ac:dyDescent="0.2">
      <c r="A15" s="40">
        <v>2004</v>
      </c>
      <c r="B15" s="41">
        <v>40161</v>
      </c>
      <c r="C15" s="41">
        <v>45885</v>
      </c>
      <c r="D15" s="61">
        <v>43.2</v>
      </c>
      <c r="E15" s="38"/>
      <c r="F15" s="44">
        <v>0.14733198874530018</v>
      </c>
      <c r="G15" s="44">
        <v>6.9644680162346553E-2</v>
      </c>
      <c r="H15" s="44">
        <v>0.22795436022819887</v>
      </c>
      <c r="I15" s="38"/>
      <c r="J15" s="48">
        <v>2.98</v>
      </c>
      <c r="K15" s="48">
        <v>1.34</v>
      </c>
      <c r="L15" s="53">
        <v>940.1</v>
      </c>
      <c r="M15" s="38"/>
      <c r="N15" s="60">
        <v>0.50651544401544402</v>
      </c>
      <c r="O15" s="47" t="s">
        <v>95</v>
      </c>
      <c r="P15" s="64">
        <v>614</v>
      </c>
      <c r="Q15" s="38"/>
    </row>
    <row r="16" spans="1:17" x14ac:dyDescent="0.2">
      <c r="A16" s="40">
        <v>2003</v>
      </c>
      <c r="B16" s="41">
        <v>32632</v>
      </c>
      <c r="C16" s="41">
        <v>41891</v>
      </c>
      <c r="D16" s="61">
        <v>46.4</v>
      </c>
      <c r="E16" s="38"/>
      <c r="F16" s="44">
        <v>0.13652243196861977</v>
      </c>
      <c r="G16" s="44">
        <v>5.3015444962000488E-2</v>
      </c>
      <c r="H16" s="44">
        <v>0.18855585831062671</v>
      </c>
      <c r="I16" s="38"/>
      <c r="J16" s="48">
        <v>1.88</v>
      </c>
      <c r="K16" s="48">
        <v>1.34</v>
      </c>
      <c r="L16" s="53">
        <v>918.8</v>
      </c>
      <c r="M16" s="38"/>
      <c r="N16" s="60">
        <v>0.58826961048285764</v>
      </c>
      <c r="O16" s="47" t="s">
        <v>95</v>
      </c>
      <c r="P16" s="64">
        <v>463</v>
      </c>
      <c r="Q16" s="38"/>
    </row>
    <row r="17" spans="1:17" x14ac:dyDescent="0.2">
      <c r="A17" s="40">
        <v>2002</v>
      </c>
      <c r="B17" s="41">
        <v>27609</v>
      </c>
      <c r="C17" s="41">
        <v>39562</v>
      </c>
      <c r="D17" s="61">
        <v>50</v>
      </c>
      <c r="E17" s="38"/>
      <c r="F17" s="44">
        <v>0.1386866601470535</v>
      </c>
      <c r="G17" s="44">
        <v>-1.2242384729617153E-2</v>
      </c>
      <c r="H17" s="44">
        <v>-4.4322056123787042E-2</v>
      </c>
      <c r="I17" s="38"/>
      <c r="J17" s="48">
        <v>-0.37</v>
      </c>
      <c r="K17" s="48">
        <v>1.34</v>
      </c>
      <c r="L17" s="53">
        <v>910.5</v>
      </c>
      <c r="M17" s="38"/>
      <c r="N17" s="60">
        <v>0.63091665860032908</v>
      </c>
      <c r="O17" s="47" t="s">
        <v>96</v>
      </c>
      <c r="P17" s="64">
        <v>1992</v>
      </c>
      <c r="Q17" s="38"/>
    </row>
    <row r="18" spans="1:17" x14ac:dyDescent="0.2">
      <c r="A18" s="40">
        <v>2001</v>
      </c>
      <c r="B18" s="41">
        <v>28075</v>
      </c>
      <c r="C18" s="41">
        <v>35515</v>
      </c>
      <c r="D18" s="61">
        <v>52.7</v>
      </c>
      <c r="E18" s="38"/>
      <c r="F18" s="44">
        <v>0.14899376669634906</v>
      </c>
      <c r="G18" s="44">
        <v>-1.371326803205699E-2</v>
      </c>
      <c r="H18" s="44">
        <v>-3.8526968878214753E-2</v>
      </c>
      <c r="I18" s="38"/>
      <c r="J18" s="48">
        <v>-0.43</v>
      </c>
      <c r="K18" s="48">
        <v>1.25</v>
      </c>
      <c r="L18" s="53">
        <v>901.8</v>
      </c>
      <c r="M18" s="38"/>
      <c r="N18" s="60">
        <v>0.52131634412722749</v>
      </c>
      <c r="O18" s="47" t="s">
        <v>96</v>
      </c>
      <c r="P18" s="64">
        <v>3956</v>
      </c>
      <c r="Q18" s="38"/>
    </row>
    <row r="19" spans="1:17" x14ac:dyDescent="0.2">
      <c r="A19" s="40">
        <v>2000</v>
      </c>
      <c r="B19" s="41">
        <v>29798</v>
      </c>
      <c r="C19" s="41">
        <v>35991</v>
      </c>
      <c r="D19" s="61">
        <v>53.3</v>
      </c>
      <c r="E19" s="38"/>
      <c r="F19" s="44">
        <v>0.17410564467413919</v>
      </c>
      <c r="G19" s="44">
        <v>5.6211826297066919E-2</v>
      </c>
      <c r="H19" s="44">
        <v>0.1414695945945946</v>
      </c>
      <c r="I19" s="38"/>
      <c r="J19" s="48">
        <v>1.88</v>
      </c>
      <c r="K19" s="48">
        <v>1.1599999999999999</v>
      </c>
      <c r="L19" s="53">
        <v>893.2</v>
      </c>
      <c r="M19" s="38"/>
      <c r="N19" s="60">
        <v>0.44387036167214655</v>
      </c>
      <c r="O19" s="47" t="s">
        <v>96</v>
      </c>
      <c r="P19" s="64">
        <v>300</v>
      </c>
      <c r="Q19" s="38"/>
    </row>
    <row r="20" spans="1:17" x14ac:dyDescent="0.2">
      <c r="A20" s="40">
        <v>1999</v>
      </c>
      <c r="B20" s="41">
        <v>26131</v>
      </c>
      <c r="C20" s="41">
        <v>33456</v>
      </c>
      <c r="D20" s="61">
        <v>51</v>
      </c>
      <c r="E20" s="38"/>
      <c r="F20" s="44">
        <v>0.21847613945122651</v>
      </c>
      <c r="G20" s="44">
        <v>6.1880525046879187E-2</v>
      </c>
      <c r="H20" s="44">
        <v>0.14780621572212066</v>
      </c>
      <c r="I20" s="38"/>
      <c r="J20" s="48">
        <v>1.85</v>
      </c>
      <c r="K20" s="48">
        <v>1.1599999999999999</v>
      </c>
      <c r="L20" s="53">
        <v>874.9</v>
      </c>
      <c r="M20" s="38"/>
      <c r="N20" s="60">
        <v>0.44320032573289903</v>
      </c>
      <c r="O20" s="47" t="s">
        <v>96</v>
      </c>
      <c r="P20" s="64">
        <v>1444</v>
      </c>
      <c r="Q20" s="38"/>
    </row>
    <row r="21" spans="1:17" x14ac:dyDescent="0.2">
      <c r="A21" s="40">
        <v>1998</v>
      </c>
      <c r="B21" s="41">
        <v>25396</v>
      </c>
      <c r="C21" s="41">
        <v>31121</v>
      </c>
      <c r="D21" s="61">
        <v>50.7</v>
      </c>
      <c r="E21" s="38"/>
      <c r="F21" s="44">
        <v>0.22956371082060167</v>
      </c>
      <c r="G21" s="44">
        <v>6.7215309497558676E-2</v>
      </c>
      <c r="H21" s="44">
        <v>0.17280826078153472</v>
      </c>
      <c r="I21" s="38"/>
      <c r="J21" s="48">
        <v>1.92</v>
      </c>
      <c r="K21" s="48">
        <v>1.1599999999999999</v>
      </c>
      <c r="L21" s="53">
        <v>888.1</v>
      </c>
      <c r="M21" s="38"/>
      <c r="N21" s="60">
        <v>0.45052010902820272</v>
      </c>
      <c r="O21" s="47" t="s">
        <v>96</v>
      </c>
      <c r="P21" s="64">
        <v>0</v>
      </c>
      <c r="Q21" s="38"/>
    </row>
    <row r="22" spans="1:17" x14ac:dyDescent="0.2">
      <c r="A22" s="40">
        <v>1997</v>
      </c>
      <c r="B22" s="41">
        <v>27814</v>
      </c>
      <c r="C22" s="41">
        <v>31004</v>
      </c>
      <c r="D22" s="61">
        <v>55.9</v>
      </c>
      <c r="E22" s="38"/>
      <c r="F22" s="44">
        <v>0.2463867117279068</v>
      </c>
      <c r="G22" s="44">
        <v>8.8228949449917313E-2</v>
      </c>
      <c r="H22" s="44">
        <v>0.24603970322839383</v>
      </c>
      <c r="I22" s="38"/>
      <c r="J22" s="48">
        <v>2.71</v>
      </c>
      <c r="K22" s="48">
        <v>1.08</v>
      </c>
      <c r="L22" s="53">
        <v>898.4</v>
      </c>
      <c r="M22" s="38"/>
      <c r="N22" s="60">
        <v>0.4495281196534025</v>
      </c>
      <c r="O22" s="47" t="s">
        <v>96</v>
      </c>
      <c r="P22" s="64">
        <v>0</v>
      </c>
      <c r="Q22" s="38"/>
    </row>
    <row r="23" spans="1:17" x14ac:dyDescent="0.2">
      <c r="A23" s="40">
        <v>1996</v>
      </c>
      <c r="B23" s="41">
        <v>27267</v>
      </c>
      <c r="C23" s="41">
        <v>31219</v>
      </c>
      <c r="D23" s="61">
        <v>52</v>
      </c>
      <c r="E23" s="38"/>
      <c r="F23" s="44">
        <v>0.26720944731726998</v>
      </c>
      <c r="G23" s="44">
        <v>9.1062456449187659E-2</v>
      </c>
      <c r="H23" s="44">
        <v>0.24662296384584823</v>
      </c>
      <c r="I23" s="38"/>
      <c r="J23" s="48">
        <v>2.61</v>
      </c>
      <c r="K23" s="48">
        <v>1</v>
      </c>
      <c r="L23" s="53">
        <v>950.1</v>
      </c>
      <c r="M23" s="38"/>
      <c r="N23" s="60">
        <v>0.41243069740297639</v>
      </c>
      <c r="O23" s="47" t="s">
        <v>96</v>
      </c>
      <c r="P23" s="64">
        <v>0</v>
      </c>
      <c r="Q23" s="38"/>
    </row>
    <row r="24" spans="1:17" x14ac:dyDescent="0.2">
      <c r="A24" s="40">
        <v>1995</v>
      </c>
      <c r="B24" s="41">
        <v>27140</v>
      </c>
      <c r="C24" s="41">
        <v>29838</v>
      </c>
      <c r="D24" s="61">
        <v>51</v>
      </c>
      <c r="E24" s="38"/>
      <c r="F24" s="44">
        <v>0.31090641120117907</v>
      </c>
      <c r="G24" s="44">
        <v>0.11002210759027266</v>
      </c>
      <c r="H24" s="44">
        <v>0.31745694237720606</v>
      </c>
      <c r="I24" s="44"/>
      <c r="J24" s="48">
        <v>2.91</v>
      </c>
      <c r="K24" s="48">
        <v>0.93</v>
      </c>
      <c r="L24" s="53">
        <v>1025.8</v>
      </c>
      <c r="M24" s="49"/>
      <c r="N24" s="60">
        <v>0.41693528390776097</v>
      </c>
      <c r="O24" s="47" t="s">
        <v>96</v>
      </c>
      <c r="P24" s="64">
        <v>0</v>
      </c>
      <c r="Q24" s="38"/>
    </row>
    <row r="25" spans="1:17" x14ac:dyDescent="0.2">
      <c r="A25" s="40">
        <v>1994</v>
      </c>
      <c r="B25" s="41">
        <v>22634</v>
      </c>
      <c r="C25" s="41">
        <v>31573</v>
      </c>
      <c r="D25" s="61">
        <v>65.7</v>
      </c>
      <c r="E25" s="44"/>
      <c r="F25" s="44">
        <v>0.24732703013166032</v>
      </c>
      <c r="G25" s="44">
        <v>5.7877529380577893E-2</v>
      </c>
      <c r="H25" s="44">
        <v>0.13475979837465282</v>
      </c>
      <c r="I25" s="44"/>
      <c r="J25" s="48">
        <v>1.22</v>
      </c>
      <c r="K25" s="48">
        <v>0.87</v>
      </c>
      <c r="L25" s="53">
        <v>1069.8</v>
      </c>
      <c r="M25" s="49"/>
      <c r="N25" s="60">
        <v>0.43630037692084661</v>
      </c>
      <c r="O25" s="47" t="s">
        <v>96</v>
      </c>
      <c r="P25" s="64">
        <v>0</v>
      </c>
      <c r="Q25" s="38"/>
    </row>
    <row r="26" spans="1:17" ht="16" thickBot="1" x14ac:dyDescent="0.25">
      <c r="A26" s="50"/>
      <c r="B26" s="51"/>
      <c r="C26" s="51"/>
      <c r="D26" s="51"/>
      <c r="E26" s="51"/>
      <c r="F26" s="51"/>
      <c r="G26" s="51"/>
      <c r="H26" s="51"/>
      <c r="I26" s="52"/>
      <c r="J26" s="50"/>
      <c r="K26" s="51"/>
      <c r="L26" s="50"/>
      <c r="M26" s="50"/>
      <c r="N26" s="50"/>
      <c r="O26" s="50"/>
      <c r="P26" s="50"/>
      <c r="Q26" s="50"/>
    </row>
    <row r="27" spans="1:17" x14ac:dyDescent="0.2">
      <c r="A27" s="38"/>
      <c r="B27" s="38"/>
      <c r="C27" s="38"/>
      <c r="D27" s="38"/>
      <c r="E27" s="38"/>
      <c r="F27" s="38"/>
      <c r="G27" s="38"/>
      <c r="H27" s="38"/>
      <c r="I27" s="38"/>
      <c r="J27" s="38"/>
      <c r="K27" s="38"/>
      <c r="L27" s="38"/>
      <c r="M27" s="38"/>
      <c r="N27" s="38"/>
      <c r="O27" s="38"/>
      <c r="P27" s="38"/>
      <c r="Q27" s="38"/>
    </row>
    <row r="28" spans="1:17" x14ac:dyDescent="0.2">
      <c r="A28" s="87" t="s">
        <v>144</v>
      </c>
    </row>
  </sheetData>
  <mergeCells count="4">
    <mergeCell ref="F7:H7"/>
    <mergeCell ref="J7:L7"/>
    <mergeCell ref="N7:P7"/>
    <mergeCell ref="B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4"/>
  <sheetViews>
    <sheetView topLeftCell="A14" workbookViewId="0">
      <selection activeCell="H50" sqref="H50"/>
    </sheetView>
  </sheetViews>
  <sheetFormatPr baseColWidth="10" defaultColWidth="8.83203125" defaultRowHeight="15" x14ac:dyDescent="0.2"/>
  <cols>
    <col min="1" max="1" width="5.6640625" customWidth="1"/>
    <col min="2" max="2" width="20.1640625" customWidth="1"/>
    <col min="3" max="4" width="13.6640625" customWidth="1"/>
    <col min="5" max="5" width="5.6640625" customWidth="1"/>
    <col min="6" max="8" width="13.6640625" customWidth="1"/>
    <col min="9" max="9" width="5.6640625" customWidth="1"/>
  </cols>
  <sheetData>
    <row r="1" spans="1:9" x14ac:dyDescent="0.2">
      <c r="A1" s="42" t="s">
        <v>34</v>
      </c>
    </row>
    <row r="2" spans="1:9" x14ac:dyDescent="0.2">
      <c r="A2" s="42" t="s">
        <v>97</v>
      </c>
    </row>
    <row r="5" spans="1:9" ht="16" thickBot="1" x14ac:dyDescent="0.25">
      <c r="A5" s="75"/>
      <c r="B5" s="75"/>
      <c r="C5" s="75"/>
      <c r="D5" s="75"/>
      <c r="E5" s="75"/>
      <c r="F5" s="75"/>
      <c r="G5" s="75"/>
      <c r="H5" s="75"/>
      <c r="I5" s="75"/>
    </row>
    <row r="6" spans="1:9" x14ac:dyDescent="0.2">
      <c r="A6" s="76"/>
      <c r="B6" s="77"/>
      <c r="C6" s="77"/>
      <c r="D6" s="77"/>
      <c r="E6" s="77"/>
      <c r="F6" s="77"/>
      <c r="G6" s="77"/>
      <c r="H6" s="77"/>
      <c r="I6" s="70"/>
    </row>
    <row r="7" spans="1:9" x14ac:dyDescent="0.2">
      <c r="A7" s="76"/>
      <c r="B7" s="76"/>
      <c r="C7" s="184" t="s">
        <v>98</v>
      </c>
      <c r="D7" s="184"/>
      <c r="E7" s="184"/>
      <c r="F7" s="77"/>
      <c r="G7" s="77"/>
      <c r="H7" s="77"/>
      <c r="I7" s="23"/>
    </row>
    <row r="8" spans="1:9" x14ac:dyDescent="0.2">
      <c r="A8" s="76"/>
      <c r="B8" s="76"/>
      <c r="C8" s="71" t="s">
        <v>99</v>
      </c>
      <c r="D8" s="71" t="s">
        <v>40</v>
      </c>
      <c r="E8" s="73"/>
      <c r="F8" s="73"/>
      <c r="G8" s="77"/>
      <c r="H8" s="77"/>
      <c r="I8" s="23"/>
    </row>
    <row r="9" spans="1:9" x14ac:dyDescent="0.2">
      <c r="A9" s="69" t="s">
        <v>100</v>
      </c>
      <c r="B9" s="72"/>
      <c r="C9" s="68" t="s">
        <v>101</v>
      </c>
      <c r="D9" s="68" t="s">
        <v>102</v>
      </c>
      <c r="E9" s="68"/>
      <c r="F9" s="68" t="s">
        <v>81</v>
      </c>
      <c r="G9" s="77"/>
      <c r="H9" s="77"/>
      <c r="I9" s="23"/>
    </row>
    <row r="10" spans="1:9" x14ac:dyDescent="0.2">
      <c r="A10" s="76"/>
      <c r="B10" s="76"/>
      <c r="C10" s="76"/>
      <c r="D10" s="76"/>
      <c r="E10" s="76"/>
      <c r="F10" s="76"/>
      <c r="G10" s="77"/>
      <c r="H10" s="77"/>
      <c r="I10" s="23"/>
    </row>
    <row r="11" spans="1:9" x14ac:dyDescent="0.2">
      <c r="A11" s="65" t="s">
        <v>103</v>
      </c>
      <c r="B11" s="76"/>
      <c r="C11" s="80">
        <v>72409849.719999999</v>
      </c>
      <c r="D11" s="80">
        <v>31383647</v>
      </c>
      <c r="E11" s="80"/>
      <c r="F11" s="80">
        <v>103793496.72</v>
      </c>
      <c r="G11" s="77"/>
      <c r="H11" s="77"/>
      <c r="I11" s="23"/>
    </row>
    <row r="12" spans="1:9" x14ac:dyDescent="0.2">
      <c r="A12" s="65" t="s">
        <v>104</v>
      </c>
      <c r="B12" s="76"/>
      <c r="C12" s="80">
        <v>12523636.015000001</v>
      </c>
      <c r="D12" s="80">
        <v>9245321</v>
      </c>
      <c r="E12" s="80"/>
      <c r="F12" s="80">
        <v>21768957.015000001</v>
      </c>
      <c r="G12" s="77"/>
      <c r="H12" s="77"/>
      <c r="I12" s="23"/>
    </row>
    <row r="13" spans="1:9" x14ac:dyDescent="0.2">
      <c r="A13" s="65" t="s">
        <v>105</v>
      </c>
      <c r="B13" s="76"/>
      <c r="C13" s="80">
        <v>2405676</v>
      </c>
      <c r="D13" s="80">
        <v>1741086</v>
      </c>
      <c r="E13" s="80"/>
      <c r="F13" s="80">
        <v>4146762</v>
      </c>
      <c r="G13" s="77"/>
      <c r="H13" s="77"/>
      <c r="I13" s="23"/>
    </row>
    <row r="14" spans="1:9" x14ac:dyDescent="0.2">
      <c r="A14" s="65" t="s">
        <v>106</v>
      </c>
      <c r="B14" s="76"/>
      <c r="C14" s="80">
        <v>13379231.23</v>
      </c>
      <c r="D14" s="80">
        <v>9551890</v>
      </c>
      <c r="E14" s="80"/>
      <c r="F14" s="80">
        <v>22931121.23</v>
      </c>
      <c r="G14" s="77"/>
      <c r="H14" s="77"/>
      <c r="I14" s="23"/>
    </row>
    <row r="15" spans="1:9" x14ac:dyDescent="0.2">
      <c r="A15" s="65" t="s">
        <v>107</v>
      </c>
      <c r="B15" s="76"/>
      <c r="C15" s="80">
        <v>9110538.5199999996</v>
      </c>
      <c r="D15" s="80">
        <v>5124344</v>
      </c>
      <c r="E15" s="80"/>
      <c r="F15" s="80">
        <v>14234882.52</v>
      </c>
      <c r="G15" s="77"/>
      <c r="H15" s="77"/>
      <c r="I15" s="23"/>
    </row>
    <row r="16" spans="1:9" x14ac:dyDescent="0.2">
      <c r="A16" s="65" t="s">
        <v>108</v>
      </c>
      <c r="B16" s="76"/>
      <c r="C16" s="80">
        <v>15487566</v>
      </c>
      <c r="D16" s="80">
        <v>18499902</v>
      </c>
      <c r="E16" s="80"/>
      <c r="F16" s="80">
        <v>33987468</v>
      </c>
      <c r="G16" s="77"/>
      <c r="H16" s="77"/>
      <c r="I16" s="23"/>
    </row>
    <row r="17" spans="1:9" x14ac:dyDescent="0.2">
      <c r="A17" s="65" t="s">
        <v>109</v>
      </c>
      <c r="B17" s="76"/>
      <c r="C17" s="81">
        <v>66556776</v>
      </c>
      <c r="D17" s="81">
        <v>19475657</v>
      </c>
      <c r="E17" s="81"/>
      <c r="F17" s="81">
        <v>86032433</v>
      </c>
      <c r="G17" s="77"/>
      <c r="H17" s="77"/>
      <c r="I17" s="23"/>
    </row>
    <row r="18" spans="1:9" x14ac:dyDescent="0.2">
      <c r="A18" s="76"/>
      <c r="B18" s="66" t="s">
        <v>110</v>
      </c>
      <c r="C18" s="86">
        <v>191873273.48500001</v>
      </c>
      <c r="D18" s="86">
        <v>95021847</v>
      </c>
      <c r="E18" s="67"/>
      <c r="F18" s="67">
        <v>286895120.48500001</v>
      </c>
      <c r="G18" s="77"/>
      <c r="H18" s="77"/>
      <c r="I18" s="23"/>
    </row>
    <row r="19" spans="1:9" ht="16" thickBot="1" x14ac:dyDescent="0.25">
      <c r="A19" s="75"/>
      <c r="B19" s="75"/>
      <c r="C19" s="75"/>
      <c r="D19" s="75"/>
      <c r="E19" s="75"/>
      <c r="F19" s="75"/>
      <c r="G19" s="75"/>
      <c r="H19" s="75"/>
      <c r="I19" s="75"/>
    </row>
    <row r="20" spans="1:9" x14ac:dyDescent="0.2">
      <c r="A20" s="77"/>
      <c r="B20" s="77"/>
      <c r="C20" s="77"/>
      <c r="D20" s="77"/>
      <c r="E20" s="77"/>
      <c r="F20" s="77"/>
      <c r="G20" s="77"/>
      <c r="H20" s="77"/>
      <c r="I20" s="77"/>
    </row>
    <row r="21" spans="1:9" x14ac:dyDescent="0.2">
      <c r="A21" s="76"/>
      <c r="B21" s="76"/>
      <c r="C21" s="184" t="s">
        <v>111</v>
      </c>
      <c r="D21" s="184"/>
      <c r="E21" s="73"/>
      <c r="F21" s="184" t="s">
        <v>112</v>
      </c>
      <c r="G21" s="184"/>
      <c r="H21" s="71" t="s">
        <v>113</v>
      </c>
      <c r="I21" s="23"/>
    </row>
    <row r="22" spans="1:9" x14ac:dyDescent="0.2">
      <c r="A22" s="76"/>
      <c r="B22" s="76"/>
      <c r="C22" s="71" t="s">
        <v>91</v>
      </c>
      <c r="D22" s="71" t="s">
        <v>114</v>
      </c>
      <c r="E22" s="73"/>
      <c r="F22" s="71" t="s">
        <v>91</v>
      </c>
      <c r="G22" s="71" t="s">
        <v>114</v>
      </c>
      <c r="H22" s="71" t="s">
        <v>115</v>
      </c>
      <c r="I22" s="23"/>
    </row>
    <row r="23" spans="1:9" x14ac:dyDescent="0.2">
      <c r="A23" s="69" t="s">
        <v>100</v>
      </c>
      <c r="B23" s="72"/>
      <c r="C23" s="68" t="s">
        <v>116</v>
      </c>
      <c r="D23" s="68" t="s">
        <v>101</v>
      </c>
      <c r="E23" s="68"/>
      <c r="F23" s="68" t="s">
        <v>117</v>
      </c>
      <c r="G23" s="68" t="s">
        <v>101</v>
      </c>
      <c r="H23" s="68" t="s">
        <v>118</v>
      </c>
      <c r="I23" s="23"/>
    </row>
    <row r="24" spans="1:9" x14ac:dyDescent="0.2">
      <c r="A24" s="76"/>
      <c r="B24" s="76"/>
      <c r="C24" s="76"/>
      <c r="D24" s="76"/>
      <c r="E24" s="76"/>
      <c r="F24" s="76"/>
      <c r="G24" s="76"/>
      <c r="H24" s="76"/>
      <c r="I24" s="23"/>
    </row>
    <row r="25" spans="1:9" x14ac:dyDescent="0.2">
      <c r="A25" s="78" t="s">
        <v>119</v>
      </c>
      <c r="B25" s="76"/>
      <c r="C25" s="79">
        <v>275512</v>
      </c>
      <c r="D25" s="79">
        <v>1301742</v>
      </c>
      <c r="E25" s="80"/>
      <c r="F25" s="80">
        <v>21489936</v>
      </c>
      <c r="G25" s="80">
        <v>50919913.719999999</v>
      </c>
      <c r="H25" s="80">
        <v>72409849.719999999</v>
      </c>
      <c r="I25" s="23"/>
    </row>
    <row r="26" spans="1:9" x14ac:dyDescent="0.2">
      <c r="A26" s="78" t="s">
        <v>120</v>
      </c>
      <c r="B26" s="76"/>
      <c r="C26" s="79">
        <v>82532</v>
      </c>
      <c r="D26" s="79">
        <v>169844</v>
      </c>
      <c r="E26" s="80"/>
      <c r="F26" s="80">
        <v>6437496</v>
      </c>
      <c r="G26" s="80">
        <v>6086140.0150000006</v>
      </c>
      <c r="H26" s="80">
        <v>12523636.015000001</v>
      </c>
      <c r="I26" s="23"/>
    </row>
    <row r="27" spans="1:9" x14ac:dyDescent="0.2">
      <c r="A27" s="65" t="s">
        <v>121</v>
      </c>
      <c r="B27" s="76"/>
      <c r="C27" s="79">
        <v>30842</v>
      </c>
      <c r="D27" s="85">
        <v>0</v>
      </c>
      <c r="E27" s="80"/>
      <c r="F27" s="80">
        <v>2405676</v>
      </c>
      <c r="G27" s="80">
        <v>0</v>
      </c>
      <c r="H27" s="80">
        <v>2405676</v>
      </c>
      <c r="I27" s="23"/>
    </row>
    <row r="28" spans="1:9" x14ac:dyDescent="0.2">
      <c r="A28" s="78" t="s">
        <v>122</v>
      </c>
      <c r="B28" s="76"/>
      <c r="C28" s="79">
        <v>97793</v>
      </c>
      <c r="D28" s="79">
        <v>167120</v>
      </c>
      <c r="E28" s="80"/>
      <c r="F28" s="80">
        <v>7627854</v>
      </c>
      <c r="G28" s="80">
        <v>5751377.2300000004</v>
      </c>
      <c r="H28" s="80">
        <v>13379231.23</v>
      </c>
      <c r="I28" s="23"/>
    </row>
    <row r="29" spans="1:9" x14ac:dyDescent="0.2">
      <c r="A29" s="78" t="s">
        <v>123</v>
      </c>
      <c r="B29" s="76"/>
      <c r="C29" s="79">
        <v>36906</v>
      </c>
      <c r="D29" s="79">
        <v>173802</v>
      </c>
      <c r="E29" s="80"/>
      <c r="F29" s="80">
        <v>2878668</v>
      </c>
      <c r="G29" s="80">
        <v>6231870.5200000005</v>
      </c>
      <c r="H29" s="80">
        <v>9110538.5199999996</v>
      </c>
      <c r="I29" s="23"/>
    </row>
    <row r="30" spans="1:9" x14ac:dyDescent="0.2">
      <c r="A30" s="65" t="s">
        <v>108</v>
      </c>
      <c r="B30" s="76"/>
      <c r="C30" s="79">
        <v>180127</v>
      </c>
      <c r="D30" s="79">
        <v>41076</v>
      </c>
      <c r="E30" s="80"/>
      <c r="F30" s="80">
        <v>14049906</v>
      </c>
      <c r="G30" s="80">
        <v>1437660</v>
      </c>
      <c r="H30" s="80">
        <v>15487566</v>
      </c>
      <c r="I30" s="23"/>
    </row>
    <row r="31" spans="1:9" x14ac:dyDescent="0.2">
      <c r="A31" s="65" t="s">
        <v>109</v>
      </c>
      <c r="B31" s="76"/>
      <c r="C31" s="82">
        <v>853292</v>
      </c>
      <c r="D31" s="83" t="s">
        <v>124</v>
      </c>
      <c r="E31" s="80"/>
      <c r="F31" s="81">
        <v>66556776</v>
      </c>
      <c r="G31" s="84" t="s">
        <v>125</v>
      </c>
      <c r="H31" s="81">
        <v>66556776</v>
      </c>
      <c r="I31" s="23"/>
    </row>
    <row r="32" spans="1:9" x14ac:dyDescent="0.2">
      <c r="A32" s="76"/>
      <c r="B32" s="66" t="s">
        <v>110</v>
      </c>
      <c r="C32" s="74">
        <v>1557004</v>
      </c>
      <c r="D32" s="74">
        <v>1853584</v>
      </c>
      <c r="E32" s="67"/>
      <c r="F32" s="67">
        <v>121446312</v>
      </c>
      <c r="G32" s="67">
        <v>70426961.484999999</v>
      </c>
      <c r="H32" s="86">
        <v>191873273.48500001</v>
      </c>
      <c r="I32" s="23"/>
    </row>
    <row r="33" spans="1:9" ht="16" thickBot="1" x14ac:dyDescent="0.25">
      <c r="A33" s="75"/>
      <c r="B33" s="75"/>
      <c r="C33" s="75"/>
      <c r="D33" s="75"/>
      <c r="E33" s="75"/>
      <c r="F33" s="75"/>
      <c r="G33" s="75"/>
      <c r="H33" s="75"/>
      <c r="I33" s="75"/>
    </row>
    <row r="34" spans="1:9" x14ac:dyDescent="0.2">
      <c r="A34" s="77"/>
      <c r="B34" s="77"/>
      <c r="C34" s="77"/>
      <c r="D34" s="77"/>
      <c r="E34" s="77"/>
      <c r="F34" s="77"/>
      <c r="G34" s="77"/>
      <c r="H34" s="77"/>
      <c r="I34" s="77"/>
    </row>
    <row r="35" spans="1:9" x14ac:dyDescent="0.2">
      <c r="A35" s="76"/>
      <c r="B35" s="76"/>
      <c r="C35" s="184" t="s">
        <v>126</v>
      </c>
      <c r="D35" s="184"/>
      <c r="E35" s="184"/>
      <c r="F35" s="184"/>
      <c r="G35" s="184"/>
      <c r="H35" s="76"/>
      <c r="I35" s="23"/>
    </row>
    <row r="36" spans="1:9" x14ac:dyDescent="0.2">
      <c r="A36" s="76"/>
      <c r="B36" s="76"/>
      <c r="C36" s="66" t="s">
        <v>127</v>
      </c>
      <c r="D36" s="66" t="s">
        <v>128</v>
      </c>
      <c r="E36" s="66"/>
      <c r="F36" s="66" t="s">
        <v>129</v>
      </c>
      <c r="G36" s="66"/>
      <c r="H36" s="71" t="s">
        <v>113</v>
      </c>
      <c r="I36" s="23"/>
    </row>
    <row r="37" spans="1:9" x14ac:dyDescent="0.2">
      <c r="A37" s="76"/>
      <c r="B37" s="76"/>
      <c r="C37" s="66" t="s">
        <v>130</v>
      </c>
      <c r="D37" s="66" t="s">
        <v>131</v>
      </c>
      <c r="E37" s="66"/>
      <c r="F37" s="66" t="s">
        <v>132</v>
      </c>
      <c r="G37" s="66" t="s">
        <v>133</v>
      </c>
      <c r="H37" s="71" t="s">
        <v>134</v>
      </c>
      <c r="I37" s="23"/>
    </row>
    <row r="38" spans="1:9" x14ac:dyDescent="0.2">
      <c r="A38" s="69" t="s">
        <v>100</v>
      </c>
      <c r="B38" s="72"/>
      <c r="C38" s="68" t="s">
        <v>135</v>
      </c>
      <c r="D38" s="68" t="s">
        <v>136</v>
      </c>
      <c r="E38" s="68"/>
      <c r="F38" s="68" t="s">
        <v>137</v>
      </c>
      <c r="G38" s="68" t="s">
        <v>138</v>
      </c>
      <c r="H38" s="68" t="s">
        <v>102</v>
      </c>
      <c r="I38" s="23"/>
    </row>
    <row r="39" spans="1:9" x14ac:dyDescent="0.2">
      <c r="A39" s="76"/>
      <c r="B39" s="76"/>
      <c r="C39" s="76"/>
      <c r="D39" s="76"/>
      <c r="E39" s="76"/>
      <c r="F39" s="76"/>
      <c r="G39" s="76"/>
      <c r="H39" s="76"/>
      <c r="I39" s="23"/>
    </row>
    <row r="40" spans="1:9" x14ac:dyDescent="0.2">
      <c r="A40" s="78" t="s">
        <v>119</v>
      </c>
      <c r="B40" s="76"/>
      <c r="C40" s="80">
        <v>365754</v>
      </c>
      <c r="D40" s="80">
        <v>9956217</v>
      </c>
      <c r="E40" s="80"/>
      <c r="F40" s="80">
        <v>5000000</v>
      </c>
      <c r="G40" s="80">
        <v>16061676</v>
      </c>
      <c r="H40" s="80">
        <v>31383647</v>
      </c>
      <c r="I40" s="23"/>
    </row>
    <row r="41" spans="1:9" x14ac:dyDescent="0.2">
      <c r="A41" s="78" t="s">
        <v>120</v>
      </c>
      <c r="B41" s="76"/>
      <c r="C41" s="80">
        <v>126795</v>
      </c>
      <c r="D41" s="80">
        <v>2952575</v>
      </c>
      <c r="E41" s="80"/>
      <c r="F41" s="80">
        <v>1000000</v>
      </c>
      <c r="G41" s="80">
        <v>5165951</v>
      </c>
      <c r="H41" s="80">
        <v>9245321</v>
      </c>
      <c r="I41" s="23"/>
    </row>
    <row r="42" spans="1:9" x14ac:dyDescent="0.2">
      <c r="A42" s="65" t="s">
        <v>121</v>
      </c>
      <c r="B42" s="76"/>
      <c r="C42" s="80">
        <v>89610</v>
      </c>
      <c r="D42" s="80">
        <v>0</v>
      </c>
      <c r="E42" s="80"/>
      <c r="F42" s="80">
        <v>0</v>
      </c>
      <c r="G42" s="80">
        <v>1651476</v>
      </c>
      <c r="H42" s="80">
        <v>1741086</v>
      </c>
      <c r="I42" s="23"/>
    </row>
    <row r="43" spans="1:9" x14ac:dyDescent="0.2">
      <c r="A43" s="78" t="s">
        <v>122</v>
      </c>
      <c r="B43" s="76"/>
      <c r="C43" s="80">
        <v>136548</v>
      </c>
      <c r="D43" s="80">
        <v>3192847</v>
      </c>
      <c r="E43" s="80"/>
      <c r="F43" s="80">
        <v>1000000</v>
      </c>
      <c r="G43" s="80">
        <v>5222495</v>
      </c>
      <c r="H43" s="80">
        <v>9551890</v>
      </c>
      <c r="I43" s="23"/>
    </row>
    <row r="44" spans="1:9" x14ac:dyDescent="0.2">
      <c r="A44" s="78" t="s">
        <v>123</v>
      </c>
      <c r="B44" s="76"/>
      <c r="C44" s="80">
        <v>65836</v>
      </c>
      <c r="D44" s="80">
        <v>1815512</v>
      </c>
      <c r="E44" s="80"/>
      <c r="F44" s="80">
        <v>500000</v>
      </c>
      <c r="G44" s="80">
        <v>2742996</v>
      </c>
      <c r="H44" s="80">
        <v>5124344</v>
      </c>
      <c r="I44" s="23"/>
    </row>
    <row r="45" spans="1:9" x14ac:dyDescent="0.2">
      <c r="A45" s="65" t="s">
        <v>108</v>
      </c>
      <c r="B45" s="76"/>
      <c r="C45" s="80">
        <v>402293</v>
      </c>
      <c r="D45" s="80">
        <v>1495124</v>
      </c>
      <c r="E45" s="80"/>
      <c r="F45" s="80">
        <v>2500750</v>
      </c>
      <c r="G45" s="80">
        <v>14101735</v>
      </c>
      <c r="H45" s="80">
        <v>18499902</v>
      </c>
      <c r="I45" s="23"/>
    </row>
    <row r="46" spans="1:9" x14ac:dyDescent="0.2">
      <c r="A46" s="65" t="s">
        <v>109</v>
      </c>
      <c r="B46" s="76"/>
      <c r="C46" s="84" t="s">
        <v>125</v>
      </c>
      <c r="D46" s="84" t="s">
        <v>125</v>
      </c>
      <c r="E46" s="80"/>
      <c r="F46" s="84" t="s">
        <v>125</v>
      </c>
      <c r="G46" s="81">
        <v>19475657</v>
      </c>
      <c r="H46" s="81">
        <v>19475657</v>
      </c>
      <c r="I46" s="23"/>
    </row>
    <row r="47" spans="1:9" x14ac:dyDescent="0.2">
      <c r="A47" s="76"/>
      <c r="B47" s="66" t="s">
        <v>110</v>
      </c>
      <c r="C47" s="67">
        <v>1186836</v>
      </c>
      <c r="D47" s="67">
        <v>19412275</v>
      </c>
      <c r="E47" s="67"/>
      <c r="F47" s="67">
        <v>10000750</v>
      </c>
      <c r="G47" s="67">
        <v>64421986</v>
      </c>
      <c r="H47" s="86">
        <v>95021847</v>
      </c>
      <c r="I47" s="23"/>
    </row>
    <row r="48" spans="1:9" ht="16" thickBot="1" x14ac:dyDescent="0.25">
      <c r="A48" s="75"/>
      <c r="B48" s="75"/>
      <c r="C48" s="75"/>
      <c r="D48" s="75"/>
      <c r="E48" s="75"/>
      <c r="F48" s="75"/>
      <c r="G48" s="75"/>
      <c r="H48" s="75"/>
      <c r="I48" s="75"/>
    </row>
    <row r="50" spans="1:2" x14ac:dyDescent="0.2">
      <c r="A50" s="87" t="s">
        <v>139</v>
      </c>
      <c r="B50" s="87"/>
    </row>
    <row r="51" spans="1:2" x14ac:dyDescent="0.2">
      <c r="A51" s="88" t="s">
        <v>140</v>
      </c>
      <c r="B51" s="87"/>
    </row>
    <row r="52" spans="1:2" x14ac:dyDescent="0.2">
      <c r="A52" s="87"/>
      <c r="B52" s="89" t="s">
        <v>141</v>
      </c>
    </row>
    <row r="53" spans="1:2" x14ac:dyDescent="0.2">
      <c r="A53" s="87"/>
      <c r="B53" s="89" t="s">
        <v>142</v>
      </c>
    </row>
    <row r="54" spans="1:2" x14ac:dyDescent="0.2">
      <c r="A54" s="87"/>
      <c r="B54" s="89" t="s">
        <v>143</v>
      </c>
    </row>
  </sheetData>
  <mergeCells count="4">
    <mergeCell ref="C35:G35"/>
    <mergeCell ref="C21:D21"/>
    <mergeCell ref="F21:G21"/>
    <mergeCell ref="C7:E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0"/>
  <sheetViews>
    <sheetView topLeftCell="A2" workbookViewId="0">
      <selection activeCell="F23" sqref="F23"/>
    </sheetView>
  </sheetViews>
  <sheetFormatPr baseColWidth="10" defaultColWidth="8.83203125" defaultRowHeight="15" x14ac:dyDescent="0.2"/>
  <cols>
    <col min="1" max="1" width="5.6640625" customWidth="1"/>
    <col min="2" max="2" width="6.33203125" customWidth="1"/>
    <col min="5" max="5" width="19.5" customWidth="1"/>
    <col min="6" max="10" width="11.6640625" customWidth="1"/>
    <col min="11" max="11" width="5.6640625" customWidth="1"/>
  </cols>
  <sheetData>
    <row r="1" spans="1:11" x14ac:dyDescent="0.2">
      <c r="A1" s="88" t="s">
        <v>145</v>
      </c>
    </row>
    <row r="2" spans="1:11" x14ac:dyDescent="0.2">
      <c r="A2" s="88" t="s">
        <v>146</v>
      </c>
    </row>
    <row r="4" spans="1:11" ht="16" thickBot="1" x14ac:dyDescent="0.25">
      <c r="A4" s="104"/>
      <c r="B4" s="104"/>
      <c r="C4" s="104"/>
      <c r="D4" s="104"/>
      <c r="E4" s="104"/>
      <c r="F4" s="104"/>
      <c r="G4" s="104"/>
      <c r="H4" s="104"/>
      <c r="I4" s="104"/>
      <c r="J4" s="104"/>
    </row>
    <row r="5" spans="1:11" x14ac:dyDescent="0.2">
      <c r="A5" s="102" t="s">
        <v>147</v>
      </c>
      <c r="B5" s="99"/>
      <c r="C5" s="99"/>
      <c r="D5" s="103"/>
      <c r="E5" s="103"/>
      <c r="F5" s="103"/>
      <c r="G5" s="103"/>
      <c r="H5" s="103"/>
      <c r="I5" s="103"/>
      <c r="J5" s="103"/>
      <c r="K5" s="91"/>
    </row>
    <row r="6" spans="1:11" x14ac:dyDescent="0.2">
      <c r="A6" s="91"/>
      <c r="B6" s="91"/>
      <c r="C6" s="96" t="s">
        <v>148</v>
      </c>
      <c r="D6" s="118">
        <v>0.26</v>
      </c>
      <c r="E6" s="103" t="s">
        <v>149</v>
      </c>
      <c r="F6" s="91"/>
      <c r="G6" s="91"/>
      <c r="H6" s="91"/>
      <c r="I6" s="91"/>
      <c r="J6" s="91"/>
      <c r="K6" s="91"/>
    </row>
    <row r="7" spans="1:11" x14ac:dyDescent="0.2">
      <c r="A7" s="91"/>
      <c r="B7" s="91"/>
      <c r="C7" s="96" t="s">
        <v>150</v>
      </c>
      <c r="D7" s="119">
        <v>0.02</v>
      </c>
      <c r="E7" s="91" t="s">
        <v>151</v>
      </c>
      <c r="F7" s="91"/>
      <c r="G7" s="91"/>
      <c r="H7" s="91"/>
      <c r="I7" s="91"/>
      <c r="J7" s="91"/>
      <c r="K7" s="91"/>
    </row>
    <row r="9" spans="1:11" x14ac:dyDescent="0.2">
      <c r="A9" s="99"/>
      <c r="B9" s="99"/>
      <c r="C9" s="99"/>
      <c r="D9" s="99"/>
      <c r="E9" s="99"/>
      <c r="F9" s="95" t="s">
        <v>152</v>
      </c>
      <c r="G9" s="91"/>
      <c r="H9" s="95"/>
      <c r="I9" s="95"/>
      <c r="J9" s="99"/>
      <c r="K9" s="91"/>
    </row>
    <row r="10" spans="1:11" x14ac:dyDescent="0.2">
      <c r="A10" s="100"/>
      <c r="B10" s="100"/>
      <c r="C10" s="100"/>
      <c r="D10" s="100"/>
      <c r="E10" s="100"/>
      <c r="F10" s="101">
        <v>2009</v>
      </c>
      <c r="G10" s="101">
        <v>2010</v>
      </c>
      <c r="H10" s="101">
        <v>2011</v>
      </c>
      <c r="I10" s="101">
        <v>2012</v>
      </c>
      <c r="J10" s="99"/>
      <c r="K10" s="91"/>
    </row>
    <row r="11" spans="1:11" x14ac:dyDescent="0.2">
      <c r="A11" s="91"/>
      <c r="B11" s="91"/>
      <c r="C11" s="91"/>
      <c r="D11" s="91"/>
      <c r="E11" s="91"/>
      <c r="F11" s="92"/>
      <c r="G11" s="92"/>
      <c r="H11" s="92"/>
      <c r="I11" s="92"/>
      <c r="J11" s="91"/>
      <c r="K11" s="91"/>
    </row>
    <row r="12" spans="1:11" x14ac:dyDescent="0.2">
      <c r="A12" s="91"/>
      <c r="B12" s="91" t="s">
        <v>153</v>
      </c>
      <c r="C12" s="91"/>
      <c r="D12" s="91"/>
      <c r="E12" s="91"/>
      <c r="F12" s="94">
        <v>10286</v>
      </c>
      <c r="G12" s="94">
        <v>10897</v>
      </c>
      <c r="H12" s="94">
        <v>11517</v>
      </c>
      <c r="I12" s="94">
        <v>12132</v>
      </c>
      <c r="J12" s="91"/>
      <c r="K12" s="91"/>
    </row>
    <row r="13" spans="1:11" x14ac:dyDescent="0.2">
      <c r="A13" s="91"/>
      <c r="B13" s="91" t="s">
        <v>154</v>
      </c>
      <c r="C13" s="91"/>
      <c r="D13" s="91"/>
      <c r="E13" s="91"/>
      <c r="F13" s="94">
        <v>1633</v>
      </c>
      <c r="G13" s="94">
        <v>1793</v>
      </c>
      <c r="H13" s="94">
        <v>1996</v>
      </c>
      <c r="I13" s="94">
        <v>2223</v>
      </c>
      <c r="J13" s="91"/>
      <c r="K13" s="91"/>
    </row>
    <row r="14" spans="1:11" x14ac:dyDescent="0.2">
      <c r="A14" s="91"/>
      <c r="B14" s="91" t="s">
        <v>155</v>
      </c>
      <c r="C14" s="91"/>
      <c r="D14" s="91"/>
      <c r="E14" s="91"/>
      <c r="F14" s="94">
        <v>503</v>
      </c>
      <c r="G14" s="94">
        <v>507</v>
      </c>
      <c r="H14" s="94">
        <v>512</v>
      </c>
      <c r="I14" s="94">
        <v>521</v>
      </c>
      <c r="J14" s="91"/>
      <c r="K14" s="91"/>
    </row>
    <row r="15" spans="1:11" x14ac:dyDescent="0.2">
      <c r="A15" s="91"/>
      <c r="B15" s="91" t="s">
        <v>156</v>
      </c>
      <c r="C15" s="91"/>
      <c r="D15" s="91"/>
      <c r="E15" s="91"/>
      <c r="F15" s="94">
        <v>1130</v>
      </c>
      <c r="G15" s="94">
        <v>1286</v>
      </c>
      <c r="H15" s="94">
        <v>1484</v>
      </c>
      <c r="I15" s="94">
        <v>1702</v>
      </c>
      <c r="J15" s="91"/>
      <c r="K15" s="91"/>
    </row>
    <row r="16" spans="1:11" x14ac:dyDescent="0.2">
      <c r="A16" s="91"/>
      <c r="B16" s="91" t="s">
        <v>157</v>
      </c>
      <c r="C16" s="91"/>
      <c r="D16" s="91"/>
      <c r="E16" s="91"/>
      <c r="F16" s="94">
        <v>836.2</v>
      </c>
      <c r="G16" s="94">
        <v>951.64</v>
      </c>
      <c r="H16" s="94">
        <v>1098.1600000000001</v>
      </c>
      <c r="I16" s="94">
        <v>1259.48</v>
      </c>
      <c r="J16" s="91"/>
      <c r="K16" s="91"/>
    </row>
    <row r="17" spans="1:11" x14ac:dyDescent="0.2">
      <c r="A17" s="91"/>
      <c r="B17" s="93" t="s">
        <v>158</v>
      </c>
      <c r="C17" s="93"/>
      <c r="D17" s="93"/>
      <c r="E17" s="93"/>
      <c r="F17" s="94">
        <v>503</v>
      </c>
      <c r="G17" s="94">
        <v>507</v>
      </c>
      <c r="H17" s="94">
        <v>512</v>
      </c>
      <c r="I17" s="94">
        <v>521</v>
      </c>
      <c r="J17" s="91"/>
      <c r="K17" s="91"/>
    </row>
    <row r="18" spans="1:11" x14ac:dyDescent="0.2">
      <c r="A18" s="91"/>
      <c r="B18" s="93" t="s">
        <v>159</v>
      </c>
      <c r="C18" s="93"/>
      <c r="D18" s="93"/>
      <c r="E18" s="93"/>
      <c r="F18" s="94">
        <v>-555</v>
      </c>
      <c r="G18" s="94">
        <v>-556</v>
      </c>
      <c r="H18" s="94">
        <v>-553</v>
      </c>
      <c r="I18" s="94">
        <v>-558</v>
      </c>
      <c r="J18" s="91"/>
      <c r="K18" s="91"/>
    </row>
    <row r="19" spans="1:11" ht="16" thickBot="1" x14ac:dyDescent="0.25">
      <c r="A19" s="91"/>
      <c r="B19" s="106" t="s">
        <v>160</v>
      </c>
      <c r="C19" s="93"/>
      <c r="D19" s="93"/>
      <c r="E19" s="93"/>
      <c r="F19" s="105">
        <v>-280</v>
      </c>
      <c r="G19" s="105">
        <v>-295</v>
      </c>
      <c r="H19" s="105">
        <v>-310</v>
      </c>
      <c r="I19" s="105">
        <v>-325</v>
      </c>
      <c r="J19" s="91"/>
      <c r="K19" s="110"/>
    </row>
    <row r="20" spans="1:11" ht="16" thickTop="1" x14ac:dyDescent="0.2">
      <c r="A20" s="91"/>
      <c r="B20" s="91"/>
      <c r="C20" s="91"/>
      <c r="D20" s="91"/>
      <c r="E20" s="98" t="s">
        <v>161</v>
      </c>
      <c r="F20" s="97">
        <v>504.20000000000005</v>
      </c>
      <c r="G20" s="97">
        <v>607.63999999999987</v>
      </c>
      <c r="H20" s="97">
        <v>747.16000000000008</v>
      </c>
      <c r="I20" s="97">
        <v>897.48</v>
      </c>
      <c r="J20" s="91"/>
      <c r="K20" s="91"/>
    </row>
    <row r="21" spans="1:11" ht="16" thickBot="1" x14ac:dyDescent="0.25">
      <c r="A21" s="104"/>
      <c r="B21" s="104"/>
      <c r="C21" s="104"/>
      <c r="D21" s="104"/>
      <c r="E21" s="104"/>
      <c r="F21" s="104"/>
      <c r="G21" s="104"/>
      <c r="H21" s="104"/>
      <c r="I21" s="104"/>
      <c r="J21" s="104"/>
    </row>
    <row r="25" spans="1:11" x14ac:dyDescent="0.2">
      <c r="A25" s="113"/>
      <c r="B25" s="113"/>
      <c r="C25" s="113"/>
      <c r="D25" s="113"/>
      <c r="E25" s="113"/>
      <c r="F25" s="184" t="s">
        <v>162</v>
      </c>
      <c r="G25" s="184"/>
      <c r="H25" s="184"/>
      <c r="I25" s="184"/>
      <c r="J25" s="184"/>
      <c r="K25" s="113"/>
    </row>
    <row r="26" spans="1:11" x14ac:dyDescent="0.2">
      <c r="A26" s="114"/>
      <c r="B26" s="114"/>
      <c r="C26" s="114"/>
      <c r="D26" s="114"/>
      <c r="E26" s="114"/>
      <c r="F26" s="115">
        <v>2009</v>
      </c>
      <c r="G26" s="115">
        <v>2010</v>
      </c>
      <c r="H26" s="115">
        <v>2011</v>
      </c>
      <c r="I26" s="115">
        <v>2012</v>
      </c>
      <c r="J26" s="115">
        <v>2013</v>
      </c>
      <c r="K26" s="113"/>
    </row>
    <row r="27" spans="1:11" x14ac:dyDescent="0.2">
      <c r="A27" s="107"/>
      <c r="B27" s="107"/>
      <c r="C27" s="107"/>
      <c r="D27" s="107"/>
      <c r="E27" s="107"/>
      <c r="F27" s="108"/>
      <c r="G27" s="108"/>
      <c r="H27" s="108"/>
      <c r="I27" s="108"/>
      <c r="J27" s="108"/>
      <c r="K27" s="107"/>
    </row>
    <row r="28" spans="1:11" x14ac:dyDescent="0.2">
      <c r="A28" s="107"/>
      <c r="B28" s="107" t="s">
        <v>153</v>
      </c>
      <c r="C28" s="107"/>
      <c r="D28" s="107"/>
      <c r="E28" s="107"/>
      <c r="F28" s="110">
        <v>8414</v>
      </c>
      <c r="G28" s="110">
        <v>8867</v>
      </c>
      <c r="H28" s="110">
        <v>9340</v>
      </c>
      <c r="I28" s="110">
        <v>9812</v>
      </c>
      <c r="J28" s="110">
        <v>10280</v>
      </c>
      <c r="K28" s="107"/>
    </row>
    <row r="29" spans="1:11" x14ac:dyDescent="0.2">
      <c r="A29" s="107"/>
      <c r="B29" s="107" t="s">
        <v>154</v>
      </c>
      <c r="C29" s="107"/>
      <c r="D29" s="107"/>
      <c r="E29" s="107"/>
      <c r="F29" s="110">
        <v>1016</v>
      </c>
      <c r="G29" s="110">
        <v>1224</v>
      </c>
      <c r="H29" s="110">
        <v>1456</v>
      </c>
      <c r="I29" s="110">
        <v>1583</v>
      </c>
      <c r="J29" s="110">
        <v>1691</v>
      </c>
      <c r="K29" s="107"/>
    </row>
    <row r="30" spans="1:11" x14ac:dyDescent="0.2">
      <c r="A30" s="107"/>
      <c r="B30" s="107" t="s">
        <v>155</v>
      </c>
      <c r="C30" s="107"/>
      <c r="D30" s="107"/>
      <c r="E30" s="107"/>
      <c r="F30" s="110">
        <v>524</v>
      </c>
      <c r="G30" s="110">
        <v>509</v>
      </c>
      <c r="H30" s="110">
        <v>501</v>
      </c>
      <c r="I30" s="110">
        <v>493</v>
      </c>
      <c r="J30" s="110">
        <v>488</v>
      </c>
      <c r="K30" s="107"/>
    </row>
    <row r="31" spans="1:11" x14ac:dyDescent="0.2">
      <c r="A31" s="107"/>
      <c r="B31" s="107" t="s">
        <v>156</v>
      </c>
      <c r="C31" s="107"/>
      <c r="D31" s="107"/>
      <c r="E31" s="107"/>
      <c r="F31" s="110">
        <v>492</v>
      </c>
      <c r="G31" s="110">
        <v>715</v>
      </c>
      <c r="H31" s="110">
        <v>955</v>
      </c>
      <c r="I31" s="110">
        <v>1090</v>
      </c>
      <c r="J31" s="110">
        <v>1203</v>
      </c>
      <c r="K31" s="107"/>
    </row>
    <row r="32" spans="1:11" x14ac:dyDescent="0.2">
      <c r="A32" s="107"/>
      <c r="B32" s="107" t="s">
        <v>157</v>
      </c>
      <c r="C32" s="107"/>
      <c r="D32" s="107"/>
      <c r="E32" s="107"/>
      <c r="F32" s="110">
        <v>364.08</v>
      </c>
      <c r="G32" s="110">
        <v>529.1</v>
      </c>
      <c r="H32" s="110">
        <v>706.7</v>
      </c>
      <c r="I32" s="110">
        <v>806.6</v>
      </c>
      <c r="J32" s="110">
        <v>890.22</v>
      </c>
      <c r="K32" s="107"/>
    </row>
    <row r="33" spans="1:11" x14ac:dyDescent="0.2">
      <c r="A33" s="107"/>
      <c r="B33" s="109" t="s">
        <v>158</v>
      </c>
      <c r="C33" s="109"/>
      <c r="D33" s="109"/>
      <c r="E33" s="109"/>
      <c r="F33" s="110">
        <v>524</v>
      </c>
      <c r="G33" s="110">
        <v>509</v>
      </c>
      <c r="H33" s="110">
        <v>501</v>
      </c>
      <c r="I33" s="110">
        <v>493</v>
      </c>
      <c r="J33" s="110">
        <v>488</v>
      </c>
      <c r="K33" s="107"/>
    </row>
    <row r="34" spans="1:11" x14ac:dyDescent="0.2">
      <c r="A34" s="107"/>
      <c r="B34" s="109" t="s">
        <v>159</v>
      </c>
      <c r="C34" s="109"/>
      <c r="D34" s="109"/>
      <c r="E34" s="109"/>
      <c r="F34" s="110">
        <v>-461</v>
      </c>
      <c r="G34" s="110">
        <v>-479</v>
      </c>
      <c r="H34" s="110">
        <v>-448</v>
      </c>
      <c r="I34" s="110">
        <v>-451</v>
      </c>
      <c r="J34" s="110">
        <v>-473</v>
      </c>
      <c r="K34" s="107"/>
    </row>
    <row r="35" spans="1:11" ht="16" thickBot="1" x14ac:dyDescent="0.25">
      <c r="A35" s="107"/>
      <c r="B35" s="117" t="s">
        <v>160</v>
      </c>
      <c r="C35" s="109"/>
      <c r="D35" s="109"/>
      <c r="E35" s="109"/>
      <c r="F35" s="116">
        <v>-50</v>
      </c>
      <c r="G35" s="116">
        <v>-100</v>
      </c>
      <c r="H35" s="116">
        <v>-200</v>
      </c>
      <c r="I35" s="116">
        <v>-250</v>
      </c>
      <c r="J35" s="116">
        <v>-250</v>
      </c>
      <c r="K35" s="107"/>
    </row>
    <row r="36" spans="1:11" ht="16" thickTop="1" x14ac:dyDescent="0.2">
      <c r="A36" s="107"/>
      <c r="B36" s="107"/>
      <c r="C36" s="107"/>
      <c r="D36" s="107"/>
      <c r="E36" s="112" t="s">
        <v>161</v>
      </c>
      <c r="F36" s="111">
        <v>377.07999999999993</v>
      </c>
      <c r="G36" s="111">
        <v>459.09999999999991</v>
      </c>
      <c r="H36" s="111">
        <v>559.70000000000005</v>
      </c>
      <c r="I36" s="111">
        <v>598.59999999999991</v>
      </c>
      <c r="J36" s="111">
        <v>655.22</v>
      </c>
      <c r="K36" s="107"/>
    </row>
    <row r="37" spans="1:11" x14ac:dyDescent="0.2">
      <c r="A37" s="113"/>
      <c r="B37" s="113"/>
      <c r="C37" s="113"/>
      <c r="D37" s="113"/>
      <c r="E37" s="113"/>
      <c r="F37" s="113"/>
      <c r="G37" s="113"/>
      <c r="H37" s="113"/>
      <c r="I37" s="113"/>
      <c r="J37" s="113"/>
      <c r="K37" s="113"/>
    </row>
    <row r="39" spans="1:11" x14ac:dyDescent="0.2">
      <c r="A39" s="120" t="s">
        <v>164</v>
      </c>
      <c r="B39" s="120"/>
    </row>
    <row r="40" spans="1:11" x14ac:dyDescent="0.2">
      <c r="A40" s="120"/>
      <c r="B40" s="120" t="s">
        <v>163</v>
      </c>
    </row>
  </sheetData>
  <mergeCells count="1">
    <mergeCell ref="F25:J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1"/>
  <sheetViews>
    <sheetView workbookViewId="0">
      <selection activeCell="K28" sqref="K28"/>
    </sheetView>
  </sheetViews>
  <sheetFormatPr baseColWidth="10" defaultColWidth="8.83203125" defaultRowHeight="15" x14ac:dyDescent="0.2"/>
  <cols>
    <col min="3" max="3" width="10.5" customWidth="1"/>
    <col min="4" max="4" width="12" customWidth="1"/>
    <col min="5" max="5" width="5.6640625" customWidth="1"/>
  </cols>
  <sheetData>
    <row r="1" spans="1:12" x14ac:dyDescent="0.2">
      <c r="A1" s="88" t="s">
        <v>165</v>
      </c>
    </row>
    <row r="2" spans="1:12" x14ac:dyDescent="0.2">
      <c r="A2" s="88" t="s">
        <v>188</v>
      </c>
    </row>
    <row r="4" spans="1:12" ht="16" thickBot="1" x14ac:dyDescent="0.25">
      <c r="A4" s="137"/>
      <c r="B4" s="137"/>
      <c r="C4" s="137"/>
      <c r="D4" s="137"/>
      <c r="E4" s="137"/>
      <c r="F4" s="137"/>
      <c r="G4" s="137"/>
      <c r="H4" s="137"/>
      <c r="I4" s="137"/>
      <c r="J4" s="90"/>
      <c r="K4" s="137"/>
      <c r="L4" s="137"/>
    </row>
    <row r="5" spans="1:12" s="121" customFormat="1" x14ac:dyDescent="0.2">
      <c r="A5" s="136"/>
      <c r="B5" s="136"/>
      <c r="C5" s="136"/>
      <c r="D5" s="136"/>
      <c r="E5" s="136"/>
      <c r="F5" s="136"/>
      <c r="G5" s="136"/>
      <c r="H5" s="136"/>
      <c r="I5" s="136"/>
      <c r="J5" s="141"/>
      <c r="K5" s="136"/>
    </row>
    <row r="6" spans="1:12" x14ac:dyDescent="0.2">
      <c r="A6" s="121"/>
      <c r="B6" s="121"/>
      <c r="C6" s="121"/>
      <c r="D6" s="127" t="s">
        <v>166</v>
      </c>
      <c r="E6" s="127"/>
      <c r="F6" s="121"/>
      <c r="G6" s="121"/>
      <c r="H6" s="121"/>
      <c r="I6" s="121"/>
      <c r="J6" s="121"/>
      <c r="K6" s="121"/>
    </row>
    <row r="7" spans="1:12" x14ac:dyDescent="0.2">
      <c r="A7" s="121"/>
      <c r="B7" s="121"/>
      <c r="C7" s="134"/>
      <c r="D7" s="135" t="s">
        <v>167</v>
      </c>
      <c r="E7" s="127"/>
      <c r="F7" s="125" t="s">
        <v>168</v>
      </c>
      <c r="G7" s="133"/>
      <c r="H7" s="133"/>
      <c r="I7" s="133"/>
      <c r="J7" s="133"/>
      <c r="K7" s="134"/>
      <c r="L7" s="134"/>
    </row>
    <row r="8" spans="1:12" ht="17" x14ac:dyDescent="0.25">
      <c r="A8" s="121"/>
      <c r="B8" s="121"/>
      <c r="C8" s="126" t="s">
        <v>169</v>
      </c>
      <c r="D8" s="124">
        <v>4.9200000000000001E-2</v>
      </c>
      <c r="E8" s="127"/>
      <c r="F8" s="121" t="s">
        <v>170</v>
      </c>
      <c r="G8" s="121"/>
      <c r="H8" s="121"/>
      <c r="I8" s="121"/>
      <c r="J8" s="121"/>
      <c r="K8" s="121"/>
    </row>
    <row r="9" spans="1:12" ht="17" x14ac:dyDescent="0.25">
      <c r="A9" s="121"/>
      <c r="B9" s="121"/>
      <c r="C9" s="126" t="s">
        <v>171</v>
      </c>
      <c r="D9" s="122">
        <v>1.06</v>
      </c>
      <c r="E9" s="127"/>
      <c r="F9" s="121" t="s">
        <v>172</v>
      </c>
      <c r="G9" s="121"/>
      <c r="H9" s="121"/>
      <c r="I9" s="121"/>
      <c r="J9" s="121"/>
      <c r="K9" s="121"/>
    </row>
    <row r="10" spans="1:12" x14ac:dyDescent="0.2">
      <c r="A10" s="121"/>
      <c r="B10" s="121"/>
      <c r="C10" s="126" t="s">
        <v>173</v>
      </c>
      <c r="D10" s="130">
        <v>5.0700000000000002E-2</v>
      </c>
      <c r="E10" s="127"/>
      <c r="F10" s="121" t="s">
        <v>174</v>
      </c>
      <c r="G10" s="121"/>
      <c r="H10" s="121"/>
      <c r="I10" s="121"/>
      <c r="J10" s="121"/>
      <c r="K10" s="121"/>
    </row>
    <row r="11" spans="1:12" ht="17" x14ac:dyDescent="0.25">
      <c r="A11" s="121"/>
      <c r="B11" s="121"/>
      <c r="C11" s="126" t="s">
        <v>175</v>
      </c>
      <c r="D11" s="131">
        <v>0.10294200000000001</v>
      </c>
      <c r="E11" s="127"/>
      <c r="F11" s="121" t="s">
        <v>176</v>
      </c>
      <c r="G11" s="121"/>
      <c r="H11" s="121"/>
      <c r="I11" s="121"/>
      <c r="J11" s="121"/>
      <c r="K11" s="121"/>
    </row>
    <row r="12" spans="1:12" x14ac:dyDescent="0.2">
      <c r="A12" s="121"/>
      <c r="B12" s="121"/>
      <c r="C12" s="126" t="s">
        <v>177</v>
      </c>
      <c r="D12" s="132">
        <v>0.35</v>
      </c>
      <c r="E12" s="127"/>
      <c r="F12" s="121" t="s">
        <v>178</v>
      </c>
      <c r="G12" s="121"/>
      <c r="H12" s="121"/>
      <c r="I12" s="121"/>
      <c r="J12" s="121"/>
      <c r="K12" s="121"/>
    </row>
    <row r="13" spans="1:12" ht="17" x14ac:dyDescent="0.25">
      <c r="A13" s="121"/>
      <c r="B13" s="121"/>
      <c r="C13" s="126" t="s">
        <v>179</v>
      </c>
      <c r="D13" s="131">
        <v>6.0999999999999999E-2</v>
      </c>
      <c r="E13" s="127"/>
      <c r="F13" s="121" t="s">
        <v>180</v>
      </c>
      <c r="G13" s="121"/>
      <c r="H13" s="121"/>
      <c r="I13" s="121"/>
      <c r="J13" s="121"/>
      <c r="K13" s="121"/>
    </row>
    <row r="14" spans="1:12" x14ac:dyDescent="0.2">
      <c r="A14" s="121"/>
      <c r="B14" s="121"/>
      <c r="C14" s="126" t="s">
        <v>181</v>
      </c>
      <c r="D14" s="128">
        <v>0.28000000000000003</v>
      </c>
      <c r="E14" s="127"/>
      <c r="F14" s="121" t="s">
        <v>182</v>
      </c>
      <c r="G14" s="121"/>
      <c r="H14" s="121"/>
      <c r="I14" s="121"/>
      <c r="J14" s="121"/>
      <c r="K14" s="121"/>
    </row>
    <row r="15" spans="1:12" x14ac:dyDescent="0.2">
      <c r="A15" s="121"/>
      <c r="B15" s="121"/>
      <c r="C15" s="126" t="s">
        <v>183</v>
      </c>
      <c r="D15" s="123">
        <v>0.72</v>
      </c>
      <c r="E15" s="127"/>
      <c r="F15" s="121" t="s">
        <v>182</v>
      </c>
      <c r="G15" s="121"/>
      <c r="H15" s="121"/>
      <c r="I15" s="121"/>
      <c r="J15" s="121"/>
      <c r="K15" s="121"/>
    </row>
    <row r="16" spans="1:12" ht="16" thickBot="1" x14ac:dyDescent="0.25">
      <c r="A16" s="121"/>
      <c r="B16" s="121"/>
      <c r="C16" s="126"/>
      <c r="D16" s="121"/>
      <c r="E16" s="127"/>
      <c r="F16" s="121"/>
      <c r="G16" s="121"/>
      <c r="H16" s="121"/>
      <c r="I16" s="121"/>
      <c r="J16" s="121"/>
      <c r="K16" s="121"/>
    </row>
    <row r="17" spans="1:12" ht="18" thickBot="1" x14ac:dyDescent="0.3">
      <c r="A17" s="121"/>
      <c r="B17" s="121"/>
      <c r="C17" s="129" t="s">
        <v>184</v>
      </c>
      <c r="D17" s="140">
        <v>8.5220240000000003E-2</v>
      </c>
      <c r="E17" s="127"/>
      <c r="F17" s="121" t="s">
        <v>185</v>
      </c>
      <c r="G17" s="121"/>
      <c r="H17" s="121"/>
      <c r="I17" s="121"/>
      <c r="J17" s="121"/>
      <c r="K17" s="121"/>
    </row>
    <row r="18" spans="1:12" x14ac:dyDescent="0.2">
      <c r="A18" s="121"/>
      <c r="B18" s="121"/>
      <c r="C18" s="129" t="s">
        <v>186</v>
      </c>
      <c r="D18" s="138" t="s">
        <v>187</v>
      </c>
      <c r="E18" s="127"/>
      <c r="F18" s="121"/>
      <c r="G18" s="121"/>
      <c r="H18" s="121"/>
      <c r="I18" s="121"/>
      <c r="J18" s="121"/>
      <c r="K18" s="121"/>
    </row>
    <row r="19" spans="1:12" ht="16" thickBot="1" x14ac:dyDescent="0.25">
      <c r="A19" s="137"/>
      <c r="B19" s="137"/>
      <c r="C19" s="137"/>
      <c r="D19" s="137"/>
      <c r="E19" s="137"/>
      <c r="F19" s="137"/>
      <c r="G19" s="137"/>
      <c r="H19" s="137"/>
      <c r="I19" s="137"/>
      <c r="J19" s="90"/>
      <c r="K19" s="137"/>
      <c r="L19" s="137"/>
    </row>
    <row r="20" spans="1:12" x14ac:dyDescent="0.2">
      <c r="B20" s="121"/>
      <c r="C20" s="121"/>
      <c r="D20" s="121"/>
      <c r="E20" s="121"/>
      <c r="F20" s="121"/>
      <c r="G20" s="121"/>
      <c r="H20" s="121"/>
      <c r="I20" s="121"/>
      <c r="J20" s="121"/>
      <c r="K20" s="121"/>
    </row>
    <row r="21" spans="1:12" x14ac:dyDescent="0.2">
      <c r="A21" s="139" t="s">
        <v>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6"/>
  <sheetViews>
    <sheetView workbookViewId="0">
      <selection activeCell="A7" sqref="A7"/>
    </sheetView>
  </sheetViews>
  <sheetFormatPr baseColWidth="10" defaultColWidth="8.83203125" defaultRowHeight="15" x14ac:dyDescent="0.2"/>
  <cols>
    <col min="1" max="1" width="5.6640625" customWidth="1"/>
    <col min="2" max="2" width="26.1640625" customWidth="1"/>
    <col min="3" max="3" width="10.6640625" customWidth="1"/>
    <col min="4" max="4" width="4.6640625" customWidth="1"/>
    <col min="5" max="8" width="10.6640625" customWidth="1"/>
    <col min="9" max="9" width="4.6640625" customWidth="1"/>
    <col min="10" max="10" width="10.6640625" customWidth="1"/>
    <col min="11" max="11" width="5.6640625" customWidth="1"/>
  </cols>
  <sheetData>
    <row r="1" spans="1:11" x14ac:dyDescent="0.2">
      <c r="A1" s="88" t="s">
        <v>190</v>
      </c>
    </row>
    <row r="2" spans="1:11" x14ac:dyDescent="0.2">
      <c r="A2" s="88" t="s">
        <v>191</v>
      </c>
    </row>
    <row r="5" spans="1:11" ht="16" thickBot="1" x14ac:dyDescent="0.25">
      <c r="A5" s="152"/>
      <c r="B5" s="152"/>
      <c r="C5" s="152"/>
      <c r="D5" s="152"/>
      <c r="E5" s="152"/>
      <c r="F5" s="152"/>
      <c r="G5" s="152"/>
      <c r="H5" s="152"/>
      <c r="I5" s="152"/>
      <c r="J5" s="152"/>
      <c r="K5" s="152"/>
    </row>
    <row r="6" spans="1:11" x14ac:dyDescent="0.2">
      <c r="A6" s="155"/>
      <c r="B6" s="155"/>
      <c r="C6" s="155"/>
      <c r="D6" s="155"/>
      <c r="E6" s="155"/>
      <c r="F6" s="155"/>
      <c r="G6" s="155"/>
      <c r="H6" s="155"/>
      <c r="I6" s="155"/>
      <c r="J6" s="155"/>
      <c r="K6" s="155"/>
    </row>
    <row r="7" spans="1:11" x14ac:dyDescent="0.2">
      <c r="A7" s="142"/>
      <c r="B7" s="142"/>
      <c r="C7" s="154" t="s">
        <v>192</v>
      </c>
      <c r="D7" s="142"/>
      <c r="E7" s="184" t="s">
        <v>193</v>
      </c>
      <c r="F7" s="184"/>
      <c r="G7" s="184"/>
      <c r="H7" s="184"/>
      <c r="I7" s="142"/>
      <c r="J7" s="154" t="s">
        <v>192</v>
      </c>
      <c r="K7" s="142"/>
    </row>
    <row r="8" spans="1:11" ht="16" thickBot="1" x14ac:dyDescent="0.25">
      <c r="A8" s="152"/>
      <c r="B8" s="152"/>
      <c r="C8" s="144">
        <v>2008</v>
      </c>
      <c r="D8" s="152"/>
      <c r="E8" s="145" t="s">
        <v>194</v>
      </c>
      <c r="F8" s="145" t="s">
        <v>195</v>
      </c>
      <c r="G8" s="145" t="s">
        <v>196</v>
      </c>
      <c r="H8" s="145" t="s">
        <v>197</v>
      </c>
      <c r="I8" s="152"/>
      <c r="J8" s="144">
        <v>2010</v>
      </c>
      <c r="K8" s="142"/>
    </row>
    <row r="9" spans="1:11" x14ac:dyDescent="0.2">
      <c r="A9" s="142"/>
      <c r="B9" s="142"/>
      <c r="C9" s="153"/>
      <c r="D9" s="142"/>
      <c r="E9" s="154"/>
      <c r="F9" s="154"/>
      <c r="G9" s="154"/>
      <c r="H9" s="154"/>
      <c r="I9" s="142"/>
      <c r="J9" s="153"/>
      <c r="K9" s="142"/>
    </row>
    <row r="10" spans="1:11" x14ac:dyDescent="0.2">
      <c r="A10" s="143" t="s">
        <v>198</v>
      </c>
      <c r="B10" s="142"/>
      <c r="C10" s="142"/>
      <c r="D10" s="142"/>
      <c r="E10" s="142"/>
      <c r="F10" s="142"/>
      <c r="G10" s="142"/>
      <c r="H10" s="142"/>
      <c r="I10" s="142"/>
      <c r="J10" s="142"/>
      <c r="K10" s="142"/>
    </row>
    <row r="11" spans="1:11" x14ac:dyDescent="0.2">
      <c r="A11" s="142"/>
      <c r="B11" s="142" t="s">
        <v>199</v>
      </c>
      <c r="C11" s="147">
        <v>8042</v>
      </c>
      <c r="D11" s="142"/>
      <c r="E11" s="147">
        <v>8042</v>
      </c>
      <c r="F11" s="147">
        <v>22830</v>
      </c>
      <c r="G11" s="147">
        <v>22330</v>
      </c>
      <c r="H11" s="147">
        <v>21830</v>
      </c>
      <c r="I11" s="142"/>
      <c r="J11" s="147">
        <v>19830</v>
      </c>
      <c r="K11" s="142"/>
    </row>
    <row r="12" spans="1:11" x14ac:dyDescent="0.2">
      <c r="A12" s="142"/>
      <c r="B12" s="142" t="s">
        <v>200</v>
      </c>
      <c r="C12" s="147">
        <v>1454</v>
      </c>
      <c r="D12" s="142"/>
      <c r="E12" s="147">
        <v>1454</v>
      </c>
      <c r="F12" s="147">
        <v>1454</v>
      </c>
      <c r="G12" s="147">
        <v>1454</v>
      </c>
      <c r="H12" s="147">
        <v>1454</v>
      </c>
      <c r="I12" s="142"/>
      <c r="J12" s="147">
        <v>1454</v>
      </c>
      <c r="K12" s="142"/>
    </row>
    <row r="13" spans="1:11" x14ac:dyDescent="0.2">
      <c r="A13" s="142"/>
      <c r="B13" s="142" t="s">
        <v>201</v>
      </c>
      <c r="C13" s="147">
        <v>2360</v>
      </c>
      <c r="D13" s="142"/>
      <c r="E13" s="147">
        <v>2360</v>
      </c>
      <c r="F13" s="147">
        <v>2460</v>
      </c>
      <c r="G13" s="147">
        <v>2460</v>
      </c>
      <c r="H13" s="147">
        <v>2460</v>
      </c>
      <c r="I13" s="142"/>
      <c r="J13" s="147">
        <v>2460</v>
      </c>
      <c r="K13" s="142"/>
    </row>
    <row r="14" spans="1:11" x14ac:dyDescent="0.2">
      <c r="A14" s="142"/>
      <c r="B14" s="142" t="s">
        <v>202</v>
      </c>
      <c r="C14" s="148">
        <v>-2800</v>
      </c>
      <c r="D14" s="142"/>
      <c r="E14" s="148">
        <v>-1506</v>
      </c>
      <c r="F14" s="148">
        <v>-531</v>
      </c>
      <c r="G14" s="148">
        <v>-879</v>
      </c>
      <c r="H14" s="148">
        <v>-1945</v>
      </c>
      <c r="I14" s="142"/>
      <c r="J14" s="148">
        <v>-534</v>
      </c>
      <c r="K14" s="142"/>
    </row>
    <row r="15" spans="1:11" x14ac:dyDescent="0.2">
      <c r="A15" s="142"/>
      <c r="B15" s="151" t="s">
        <v>203</v>
      </c>
      <c r="C15" s="147">
        <v>9056</v>
      </c>
      <c r="D15" s="142"/>
      <c r="E15" s="147">
        <v>10350</v>
      </c>
      <c r="F15" s="147">
        <v>26213</v>
      </c>
      <c r="G15" s="147">
        <v>25365</v>
      </c>
      <c r="H15" s="147">
        <v>23799</v>
      </c>
      <c r="I15" s="142"/>
      <c r="J15" s="147">
        <v>23210</v>
      </c>
      <c r="K15" s="142"/>
    </row>
    <row r="16" spans="1:11" x14ac:dyDescent="0.2">
      <c r="A16" s="142"/>
      <c r="B16" s="151"/>
      <c r="C16" s="147"/>
      <c r="D16" s="142"/>
      <c r="E16" s="147"/>
      <c r="F16" s="147"/>
      <c r="G16" s="147"/>
      <c r="H16" s="147"/>
      <c r="I16" s="142"/>
      <c r="J16" s="147"/>
      <c r="K16" s="142"/>
    </row>
    <row r="17" spans="1:11" ht="16" thickBot="1" x14ac:dyDescent="0.25">
      <c r="A17" s="156" t="s">
        <v>204</v>
      </c>
      <c r="B17" s="146"/>
      <c r="C17" s="159">
        <v>13511</v>
      </c>
      <c r="D17" s="142"/>
      <c r="E17" s="159">
        <v>13097</v>
      </c>
      <c r="F17" s="159">
        <v>12928</v>
      </c>
      <c r="G17" s="159">
        <v>12750</v>
      </c>
      <c r="H17" s="159">
        <v>12708</v>
      </c>
      <c r="I17" s="142"/>
      <c r="J17" s="159">
        <v>11790</v>
      </c>
      <c r="K17" s="142"/>
    </row>
    <row r="18" spans="1:11" ht="16" thickTop="1" x14ac:dyDescent="0.2">
      <c r="A18" s="156"/>
      <c r="B18" s="151" t="s">
        <v>205</v>
      </c>
      <c r="C18" s="147">
        <v>22567</v>
      </c>
      <c r="D18" s="142"/>
      <c r="E18" s="147">
        <v>23447</v>
      </c>
      <c r="F18" s="147">
        <v>39141</v>
      </c>
      <c r="G18" s="147">
        <v>38115</v>
      </c>
      <c r="H18" s="147">
        <v>36507</v>
      </c>
      <c r="I18" s="142"/>
      <c r="J18" s="147">
        <v>35000</v>
      </c>
    </row>
    <row r="19" spans="1:11" x14ac:dyDescent="0.2">
      <c r="A19" s="156"/>
      <c r="B19" s="146"/>
      <c r="C19" s="147"/>
      <c r="D19" s="142"/>
      <c r="E19" s="147"/>
      <c r="F19" s="147"/>
      <c r="G19" s="147"/>
      <c r="H19" s="147"/>
      <c r="I19" s="142"/>
      <c r="J19" s="147"/>
    </row>
    <row r="20" spans="1:11" x14ac:dyDescent="0.2">
      <c r="A20" s="156" t="s">
        <v>206</v>
      </c>
      <c r="B20" s="142"/>
      <c r="C20" s="149">
        <v>0.40129392475738912</v>
      </c>
      <c r="D20" s="142"/>
      <c r="E20" s="149">
        <v>0.44142107732332497</v>
      </c>
      <c r="F20" s="157">
        <v>0.66970695689941495</v>
      </c>
      <c r="G20" s="157">
        <v>0.66548602912239274</v>
      </c>
      <c r="H20" s="149">
        <v>0.65190237488700797</v>
      </c>
      <c r="I20" s="142"/>
      <c r="J20" s="149">
        <v>0.66314285714285715</v>
      </c>
    </row>
    <row r="21" spans="1:11" x14ac:dyDescent="0.2">
      <c r="A21" s="156"/>
      <c r="B21" s="142"/>
      <c r="C21" s="149"/>
      <c r="D21" s="142"/>
      <c r="E21" s="149"/>
      <c r="F21" s="157"/>
      <c r="G21" s="157"/>
      <c r="H21" s="149"/>
      <c r="I21" s="142"/>
      <c r="J21" s="149"/>
    </row>
    <row r="22" spans="1:11" x14ac:dyDescent="0.2">
      <c r="A22" s="143" t="s">
        <v>207</v>
      </c>
      <c r="B22" s="142"/>
      <c r="C22" s="150">
        <v>1.301336398907889</v>
      </c>
      <c r="D22" s="150"/>
      <c r="E22" s="150">
        <v>1.8305624336752742</v>
      </c>
      <c r="F22" s="158">
        <v>5.1600393700787404</v>
      </c>
      <c r="G22" s="158">
        <v>5.3287815126050422</v>
      </c>
      <c r="H22" s="150">
        <v>4.1025685226685056</v>
      </c>
      <c r="I22" s="142"/>
      <c r="J22" s="150">
        <v>3.6424984306340238</v>
      </c>
    </row>
    <row r="23" spans="1:11" x14ac:dyDescent="0.2">
      <c r="A23" s="143"/>
      <c r="B23" s="164" t="s">
        <v>208</v>
      </c>
      <c r="C23" s="150"/>
      <c r="D23" s="150"/>
      <c r="E23" s="150"/>
      <c r="F23" s="158"/>
      <c r="G23" s="158"/>
      <c r="H23" s="150"/>
      <c r="I23" s="142"/>
      <c r="J23" s="150"/>
    </row>
    <row r="24" spans="1:11" x14ac:dyDescent="0.2">
      <c r="A24" s="142"/>
      <c r="B24" s="151"/>
      <c r="C24" s="149"/>
      <c r="D24" s="142"/>
      <c r="E24" s="149"/>
      <c r="F24" s="157"/>
      <c r="G24" s="157"/>
      <c r="H24" s="149"/>
      <c r="I24" s="142"/>
      <c r="J24" s="149"/>
    </row>
    <row r="25" spans="1:11" x14ac:dyDescent="0.2">
      <c r="A25" s="143" t="s">
        <v>209</v>
      </c>
      <c r="B25" s="151"/>
      <c r="C25" s="149"/>
      <c r="D25" s="142"/>
      <c r="E25" s="149"/>
      <c r="F25" s="157"/>
      <c r="G25" s="157"/>
      <c r="H25" s="149"/>
      <c r="I25" s="142"/>
      <c r="J25" s="149"/>
    </row>
    <row r="26" spans="1:11" x14ac:dyDescent="0.2">
      <c r="A26" s="143"/>
      <c r="B26" s="161" t="s">
        <v>84</v>
      </c>
      <c r="C26" s="160">
        <v>57513</v>
      </c>
      <c r="D26" s="162"/>
      <c r="E26" s="160">
        <v>55034</v>
      </c>
      <c r="F26" s="160">
        <v>55293</v>
      </c>
      <c r="G26" s="160">
        <v>56276</v>
      </c>
      <c r="H26" s="160">
        <v>59659</v>
      </c>
      <c r="I26" s="162"/>
      <c r="J26" s="160">
        <v>63633</v>
      </c>
    </row>
    <row r="27" spans="1:11" x14ac:dyDescent="0.2">
      <c r="A27" s="142"/>
      <c r="B27" s="161" t="s">
        <v>210</v>
      </c>
      <c r="C27" s="162">
        <v>6959</v>
      </c>
      <c r="D27" s="162"/>
      <c r="E27" s="162">
        <v>5654</v>
      </c>
      <c r="F27" s="162">
        <v>5080</v>
      </c>
      <c r="G27" s="162">
        <v>4760</v>
      </c>
      <c r="H27" s="162">
        <v>5801</v>
      </c>
      <c r="I27" s="162"/>
      <c r="J27" s="162">
        <v>6372</v>
      </c>
    </row>
    <row r="28" spans="1:11" x14ac:dyDescent="0.2">
      <c r="A28" s="142"/>
      <c r="B28" s="165" t="s">
        <v>211</v>
      </c>
      <c r="C28" s="149">
        <v>0.12099873072174987</v>
      </c>
      <c r="D28" s="162"/>
      <c r="E28" s="149">
        <v>0.10273649016971327</v>
      </c>
      <c r="F28" s="149">
        <v>9.1874197457182644E-2</v>
      </c>
      <c r="G28" s="149">
        <v>8.4583126021749944E-2</v>
      </c>
      <c r="H28" s="149">
        <v>9.7235957692887912E-2</v>
      </c>
      <c r="I28" s="162"/>
      <c r="J28" s="149">
        <v>0.1001367215124228</v>
      </c>
    </row>
    <row r="29" spans="1:11" x14ac:dyDescent="0.2">
      <c r="A29" s="142"/>
      <c r="B29" s="161" t="s">
        <v>212</v>
      </c>
      <c r="C29" s="160">
        <v>4333</v>
      </c>
      <c r="D29" s="162"/>
      <c r="E29" s="160">
        <v>3017.7</v>
      </c>
      <c r="F29" s="160">
        <v>2365.1999999999998</v>
      </c>
      <c r="G29" s="160">
        <v>1977.5</v>
      </c>
      <c r="H29" s="160">
        <v>2956.5</v>
      </c>
      <c r="I29" s="162"/>
      <c r="J29" s="160">
        <v>3403.7</v>
      </c>
    </row>
    <row r="30" spans="1:11" x14ac:dyDescent="0.2">
      <c r="A30" s="142"/>
      <c r="B30" s="142" t="s">
        <v>213</v>
      </c>
      <c r="C30" s="160">
        <v>562</v>
      </c>
      <c r="D30" s="162"/>
      <c r="E30" s="160">
        <v>586</v>
      </c>
      <c r="F30" s="160">
        <v>830</v>
      </c>
      <c r="G30" s="160">
        <v>1064</v>
      </c>
      <c r="H30" s="160">
        <v>1247</v>
      </c>
      <c r="I30" s="162"/>
      <c r="J30" s="160">
        <v>1532</v>
      </c>
    </row>
    <row r="31" spans="1:11" x14ac:dyDescent="0.2">
      <c r="A31" s="142"/>
      <c r="B31" s="156"/>
      <c r="C31" s="149"/>
      <c r="D31" s="142"/>
      <c r="E31" s="149"/>
      <c r="F31" s="157"/>
      <c r="G31" s="157"/>
      <c r="H31" s="149"/>
      <c r="I31" s="142"/>
      <c r="J31" s="149"/>
    </row>
    <row r="32" spans="1:11" x14ac:dyDescent="0.2">
      <c r="A32" s="143" t="s">
        <v>214</v>
      </c>
      <c r="B32" s="151"/>
      <c r="C32" s="150">
        <v>7.709964412811388</v>
      </c>
      <c r="D32" s="142"/>
      <c r="E32" s="150">
        <v>5.1496587030716716</v>
      </c>
      <c r="F32" s="150">
        <v>2.8496385542168672</v>
      </c>
      <c r="G32" s="150">
        <v>1.8585526315789473</v>
      </c>
      <c r="H32" s="150">
        <v>2.3708901363271853</v>
      </c>
      <c r="I32" s="142"/>
      <c r="J32" s="150">
        <v>2.2217362924281985</v>
      </c>
    </row>
    <row r="33" spans="1:11" x14ac:dyDescent="0.2">
      <c r="A33" s="143"/>
      <c r="B33" s="163" t="s">
        <v>215</v>
      </c>
      <c r="C33" s="150"/>
      <c r="D33" s="142"/>
      <c r="E33" s="150"/>
      <c r="F33" s="150"/>
      <c r="G33" s="150"/>
      <c r="H33" s="150"/>
      <c r="I33" s="142"/>
      <c r="J33" s="150"/>
    </row>
    <row r="35" spans="1:11" x14ac:dyDescent="0.2">
      <c r="A35" s="143" t="s">
        <v>62</v>
      </c>
      <c r="B35" s="142"/>
      <c r="C35" s="150">
        <v>1.2252059810802562</v>
      </c>
      <c r="D35" s="142"/>
      <c r="E35" s="150">
        <v>1.1908292542470487</v>
      </c>
      <c r="F35" s="150">
        <v>1.2577914798206278</v>
      </c>
      <c r="G35" s="150">
        <v>1.2483989563567361</v>
      </c>
      <c r="H35" s="150">
        <v>1.2487634749524414</v>
      </c>
      <c r="I35" s="142"/>
      <c r="J35" s="150">
        <v>1.1696071358299993</v>
      </c>
      <c r="K35" s="142"/>
    </row>
    <row r="36" spans="1:11" ht="16" thickBot="1" x14ac:dyDescent="0.25">
      <c r="A36" s="152"/>
      <c r="B36" s="152"/>
      <c r="C36" s="152"/>
      <c r="D36" s="152"/>
      <c r="E36" s="152"/>
      <c r="F36" s="152"/>
      <c r="G36" s="152"/>
      <c r="H36" s="152"/>
      <c r="I36" s="152"/>
      <c r="J36" s="152"/>
      <c r="K36" s="152"/>
    </row>
    <row r="37" spans="1:11" s="142" customFormat="1" x14ac:dyDescent="0.2">
      <c r="A37" s="155"/>
      <c r="B37" s="155"/>
      <c r="C37" s="155"/>
      <c r="D37" s="155"/>
      <c r="E37" s="155"/>
      <c r="F37" s="155"/>
      <c r="G37" s="155"/>
      <c r="H37" s="155"/>
      <c r="I37" s="155"/>
      <c r="J37" s="155"/>
      <c r="K37" s="155"/>
    </row>
    <row r="38" spans="1:11" x14ac:dyDescent="0.2">
      <c r="A38" s="143" t="s">
        <v>216</v>
      </c>
      <c r="B38" s="142"/>
      <c r="C38" s="142"/>
      <c r="D38" s="142"/>
      <c r="E38" s="142"/>
      <c r="F38" s="142"/>
      <c r="G38" s="142"/>
      <c r="H38" s="142"/>
      <c r="I38" s="142"/>
      <c r="J38" s="142"/>
      <c r="K38" s="142"/>
    </row>
    <row r="39" spans="1:11" x14ac:dyDescent="0.2">
      <c r="A39" s="143"/>
      <c r="B39" s="142" t="s">
        <v>217</v>
      </c>
      <c r="C39" s="142"/>
      <c r="D39" s="142"/>
      <c r="E39" s="142"/>
      <c r="F39" s="142"/>
      <c r="G39" s="142"/>
      <c r="H39" s="142"/>
      <c r="I39" s="142"/>
      <c r="J39" s="142"/>
      <c r="K39" s="142"/>
    </row>
    <row r="40" spans="1:11" x14ac:dyDescent="0.2">
      <c r="A40" s="143" t="s">
        <v>218</v>
      </c>
      <c r="B40" s="142"/>
      <c r="C40" s="142"/>
      <c r="D40" s="142"/>
      <c r="E40" s="142"/>
      <c r="F40" s="142"/>
      <c r="G40" s="142"/>
      <c r="H40" s="142"/>
      <c r="I40" s="142"/>
      <c r="J40" s="142"/>
      <c r="K40" s="142"/>
    </row>
    <row r="41" spans="1:11" x14ac:dyDescent="0.2">
      <c r="A41" s="143"/>
      <c r="B41" s="142" t="s">
        <v>219</v>
      </c>
      <c r="C41" s="142"/>
      <c r="D41" s="142"/>
      <c r="E41" s="142"/>
      <c r="F41" s="142"/>
      <c r="G41" s="142"/>
      <c r="H41" s="142"/>
      <c r="I41" s="142"/>
      <c r="J41" s="142"/>
      <c r="K41" s="142"/>
    </row>
    <row r="42" spans="1:11" x14ac:dyDescent="0.2">
      <c r="A42" s="143"/>
      <c r="B42" s="142" t="s">
        <v>220</v>
      </c>
      <c r="C42" s="142"/>
      <c r="D42" s="142"/>
      <c r="E42" s="142"/>
      <c r="F42" s="142"/>
      <c r="G42" s="142"/>
      <c r="H42" s="142"/>
      <c r="I42" s="142"/>
      <c r="J42" s="142"/>
      <c r="K42" s="142"/>
    </row>
    <row r="43" spans="1:11" x14ac:dyDescent="0.2">
      <c r="A43" s="143"/>
      <c r="B43" s="142" t="s">
        <v>221</v>
      </c>
      <c r="C43" s="142"/>
      <c r="D43" s="142"/>
      <c r="E43" s="142"/>
      <c r="F43" s="142"/>
      <c r="G43" s="142"/>
      <c r="H43" s="142"/>
      <c r="I43" s="142"/>
      <c r="J43" s="142"/>
      <c r="K43" s="142"/>
    </row>
    <row r="44" spans="1:11" x14ac:dyDescent="0.2">
      <c r="A44" s="143" t="s">
        <v>222</v>
      </c>
      <c r="B44" s="142"/>
      <c r="C44" s="142"/>
      <c r="D44" s="142"/>
      <c r="E44" s="142"/>
      <c r="F44" s="142"/>
      <c r="G44" s="142"/>
      <c r="H44" s="142"/>
      <c r="I44" s="142"/>
      <c r="J44" s="142"/>
      <c r="K44" s="142"/>
    </row>
    <row r="45" spans="1:11" x14ac:dyDescent="0.2">
      <c r="A45" s="142"/>
      <c r="B45" s="142" t="s">
        <v>223</v>
      </c>
      <c r="C45" s="142"/>
      <c r="D45" s="142"/>
      <c r="E45" s="142"/>
      <c r="F45" s="142"/>
      <c r="G45" s="142"/>
      <c r="H45" s="142"/>
      <c r="I45" s="142"/>
      <c r="J45" s="142"/>
      <c r="K45" s="142"/>
    </row>
    <row r="46" spans="1:11" x14ac:dyDescent="0.2">
      <c r="A46" s="142"/>
      <c r="B46" s="142" t="s">
        <v>224</v>
      </c>
      <c r="C46" s="142"/>
      <c r="D46" s="142"/>
      <c r="E46" s="142"/>
      <c r="F46" s="142"/>
      <c r="G46" s="142"/>
      <c r="H46" s="142"/>
      <c r="I46" s="142"/>
      <c r="J46" s="142"/>
      <c r="K46" s="142"/>
    </row>
  </sheetData>
  <mergeCells count="1">
    <mergeCell ref="E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Solution</vt:lpstr>
      <vt:lpstr>Copyright</vt:lpstr>
      <vt:lpstr>Exhibit #1</vt:lpstr>
      <vt:lpstr>Exhibit #2</vt:lpstr>
      <vt:lpstr>Exhibit #3</vt:lpstr>
      <vt:lpstr>Exhibit #5</vt:lpstr>
      <vt:lpstr>Exhibit #7A</vt:lpstr>
      <vt:lpstr>Exhibit #7B</vt:lpstr>
      <vt:lpstr>Exhibit #8</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hbsuser</dc:creator>
  <cp:lastModifiedBy>Elliot Sykora</cp:lastModifiedBy>
  <dcterms:created xsi:type="dcterms:W3CDTF">2010-11-10T20:13:08Z</dcterms:created>
  <dcterms:modified xsi:type="dcterms:W3CDTF">2022-04-15T16:56:36Z</dcterms:modified>
</cp:coreProperties>
</file>