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24226"/>
  <mc:AlternateContent xmlns:mc="http://schemas.openxmlformats.org/markup-compatibility/2006">
    <mc:Choice Requires="x15">
      <x15ac:absPath xmlns:x15ac="http://schemas.microsoft.com/office/spreadsheetml/2010/11/ac" url="/Users/spencerstires/Documents/"/>
    </mc:Choice>
  </mc:AlternateContent>
  <xr:revisionPtr revIDLastSave="0" documentId="13_ncr:1_{4D4E160C-4A8A-C84B-AFDD-AA80441F1813}" xr6:coauthVersionLast="47" xr6:coauthVersionMax="47" xr10:uidLastSave="{00000000-0000-0000-0000-000000000000}"/>
  <bookViews>
    <workbookView xWindow="8940" yWindow="500" windowWidth="19860" windowHeight="16580" tabRatio="730" firstSheet="4" activeTab="8" xr2:uid="{00000000-000D-0000-FFFF-FFFF00000000}"/>
  </bookViews>
  <sheets>
    <sheet name="Cover Page" sheetId="8" r:id="rId1"/>
    <sheet name="Balance Sheet" sheetId="3" r:id="rId2"/>
    <sheet name="Income Statement" sheetId="4" r:id="rId3"/>
    <sheet name="Cash Flows" sheetId="5" r:id="rId4"/>
    <sheet name="Annual Summary" sheetId="6" r:id="rId5"/>
    <sheet name="Quarterly Summary" sheetId="7" r:id="rId6"/>
    <sheet name="Excess Cash Forecast" sheetId="2" r:id="rId7"/>
    <sheet name="Financial Statement" sheetId="10" r:id="rId8"/>
    <sheet name="Q1" sheetId="9" r:id="rId9"/>
    <sheet name="Q2" sheetId="11" r:id="rId10"/>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7" i="11" l="1"/>
  <c r="W34" i="11"/>
  <c r="V34" i="11"/>
  <c r="U34" i="11"/>
  <c r="T34" i="11"/>
  <c r="S34" i="11"/>
  <c r="R34" i="11"/>
  <c r="Q34" i="11"/>
  <c r="P34" i="11"/>
  <c r="O34" i="11"/>
  <c r="N34" i="11"/>
  <c r="M34" i="11"/>
  <c r="L34" i="11"/>
  <c r="K34" i="11"/>
  <c r="J34" i="11"/>
  <c r="I34" i="11"/>
  <c r="H34" i="11"/>
  <c r="G34" i="11"/>
  <c r="F34" i="11"/>
  <c r="E34" i="11"/>
  <c r="D34" i="11"/>
  <c r="C34" i="11"/>
  <c r="B34" i="11"/>
  <c r="B35" i="11" s="1"/>
  <c r="B32" i="11"/>
  <c r="W25" i="11"/>
  <c r="V25" i="11"/>
  <c r="U25" i="11"/>
  <c r="T25" i="11"/>
  <c r="S25" i="11"/>
  <c r="R25" i="11"/>
  <c r="Q25" i="11"/>
  <c r="P25" i="11"/>
  <c r="O25" i="11"/>
  <c r="N25" i="11"/>
  <c r="M25" i="11"/>
  <c r="L25" i="11"/>
  <c r="K25" i="11"/>
  <c r="J25" i="11"/>
  <c r="I25" i="11"/>
  <c r="H25" i="11"/>
  <c r="G25" i="11"/>
  <c r="F25" i="11"/>
  <c r="E25" i="11"/>
  <c r="D25" i="11"/>
  <c r="C25" i="11"/>
  <c r="B25" i="11"/>
  <c r="W24" i="11"/>
  <c r="V24" i="11"/>
  <c r="U24" i="11"/>
  <c r="T24" i="11"/>
  <c r="S24" i="11"/>
  <c r="R24" i="11"/>
  <c r="Q24" i="11"/>
  <c r="P24" i="11"/>
  <c r="O24" i="11"/>
  <c r="N24" i="11"/>
  <c r="M24" i="11"/>
  <c r="L24" i="11"/>
  <c r="K24" i="11"/>
  <c r="J24" i="11"/>
  <c r="I24" i="11"/>
  <c r="H24" i="11"/>
  <c r="G24" i="11"/>
  <c r="F24" i="11"/>
  <c r="E24" i="11"/>
  <c r="D24" i="11"/>
  <c r="C24" i="11"/>
  <c r="B24" i="11"/>
  <c r="W22" i="11"/>
  <c r="V22" i="11"/>
  <c r="U22" i="11"/>
  <c r="T22" i="11"/>
  <c r="S22" i="11"/>
  <c r="R22" i="11"/>
  <c r="Q22" i="11"/>
  <c r="P22" i="11"/>
  <c r="O22" i="11"/>
  <c r="N22" i="11"/>
  <c r="M22" i="11"/>
  <c r="L22" i="11"/>
  <c r="K22" i="11"/>
  <c r="J22" i="11"/>
  <c r="I22" i="11"/>
  <c r="H22" i="11"/>
  <c r="G22" i="11"/>
  <c r="F22" i="11"/>
  <c r="E22" i="11"/>
  <c r="D22" i="11"/>
  <c r="C22" i="11"/>
  <c r="B22" i="11"/>
  <c r="U19" i="11"/>
  <c r="M19" i="11"/>
  <c r="E19" i="11"/>
  <c r="W18" i="11"/>
  <c r="V18" i="11"/>
  <c r="U18" i="11"/>
  <c r="T18" i="11"/>
  <c r="S18" i="11"/>
  <c r="R18" i="11"/>
  <c r="Q18" i="11"/>
  <c r="P18" i="11"/>
  <c r="P19" i="11" s="1"/>
  <c r="O18" i="11"/>
  <c r="N18" i="11"/>
  <c r="M18" i="11"/>
  <c r="L18" i="11"/>
  <c r="K18" i="11"/>
  <c r="J18" i="11"/>
  <c r="I18" i="11"/>
  <c r="H18" i="11"/>
  <c r="H19" i="11" s="1"/>
  <c r="G18" i="11"/>
  <c r="F18" i="11"/>
  <c r="E18" i="11"/>
  <c r="D18" i="11"/>
  <c r="C18" i="11"/>
  <c r="B18" i="11"/>
  <c r="W17" i="11"/>
  <c r="V17" i="11"/>
  <c r="U17" i="11"/>
  <c r="T17" i="11"/>
  <c r="S17" i="11"/>
  <c r="R17" i="11"/>
  <c r="Q17" i="11"/>
  <c r="Q19" i="11" s="1"/>
  <c r="P17" i="11"/>
  <c r="O17" i="11"/>
  <c r="N17" i="11"/>
  <c r="M17" i="11"/>
  <c r="L17" i="11"/>
  <c r="K17" i="11"/>
  <c r="J17" i="11"/>
  <c r="I17" i="11"/>
  <c r="I19" i="11" s="1"/>
  <c r="G17" i="11"/>
  <c r="F17" i="11"/>
  <c r="E17" i="11"/>
  <c r="D17" i="11"/>
  <c r="C17" i="11"/>
  <c r="B17" i="11"/>
  <c r="W16" i="11"/>
  <c r="W19" i="11" s="1"/>
  <c r="V16" i="11"/>
  <c r="V19" i="11" s="1"/>
  <c r="U16" i="11"/>
  <c r="T16" i="11"/>
  <c r="T19" i="11" s="1"/>
  <c r="S16" i="11"/>
  <c r="S19" i="11" s="1"/>
  <c r="R16" i="11"/>
  <c r="R19" i="11" s="1"/>
  <c r="Q16" i="11"/>
  <c r="P16" i="11"/>
  <c r="O16" i="11"/>
  <c r="O19" i="11" s="1"/>
  <c r="N16" i="11"/>
  <c r="N19" i="11" s="1"/>
  <c r="M16" i="11"/>
  <c r="L16" i="11"/>
  <c r="L19" i="11" s="1"/>
  <c r="K16" i="11"/>
  <c r="K19" i="11" s="1"/>
  <c r="J16" i="11"/>
  <c r="J19" i="11" s="1"/>
  <c r="I16" i="11"/>
  <c r="H16" i="11"/>
  <c r="G16" i="11"/>
  <c r="G19" i="11" s="1"/>
  <c r="F16" i="11"/>
  <c r="F19" i="11" s="1"/>
  <c r="E16" i="11"/>
  <c r="D16" i="11"/>
  <c r="D19" i="11" s="1"/>
  <c r="C16" i="11"/>
  <c r="C19" i="11" s="1"/>
  <c r="B16" i="11"/>
  <c r="B19" i="11" s="1"/>
  <c r="W14" i="11"/>
  <c r="U14" i="11"/>
  <c r="R14" i="11"/>
  <c r="P14" i="11"/>
  <c r="O14" i="11"/>
  <c r="M14" i="11"/>
  <c r="J14" i="11"/>
  <c r="H14" i="11"/>
  <c r="G14" i="11"/>
  <c r="E14" i="11"/>
  <c r="B14" i="11"/>
  <c r="W13" i="11"/>
  <c r="V13" i="11"/>
  <c r="S13" i="11"/>
  <c r="R13" i="11"/>
  <c r="P13" i="11"/>
  <c r="O13" i="11"/>
  <c r="N13" i="11"/>
  <c r="K13" i="11"/>
  <c r="J13" i="11"/>
  <c r="H13" i="11"/>
  <c r="G13" i="11"/>
  <c r="F13" i="11"/>
  <c r="C13" i="11"/>
  <c r="B13" i="11"/>
  <c r="W12" i="11"/>
  <c r="W30" i="11" s="1"/>
  <c r="V12" i="11"/>
  <c r="V14" i="11" s="1"/>
  <c r="U12" i="11"/>
  <c r="U13" i="11" s="1"/>
  <c r="T12" i="11"/>
  <c r="T13" i="11" s="1"/>
  <c r="S12" i="11"/>
  <c r="S14" i="11" s="1"/>
  <c r="R12" i="11"/>
  <c r="R30" i="11" s="1"/>
  <c r="Q12" i="11"/>
  <c r="Q30" i="11" s="1"/>
  <c r="P12" i="11"/>
  <c r="P30" i="11" s="1"/>
  <c r="O12" i="11"/>
  <c r="O30" i="11" s="1"/>
  <c r="N12" i="11"/>
  <c r="N14" i="11" s="1"/>
  <c r="M12" i="11"/>
  <c r="M13" i="11" s="1"/>
  <c r="L12" i="11"/>
  <c r="L13" i="11" s="1"/>
  <c r="K12" i="11"/>
  <c r="K14" i="11" s="1"/>
  <c r="J12" i="11"/>
  <c r="J30" i="11" s="1"/>
  <c r="I12" i="11"/>
  <c r="I30" i="11" s="1"/>
  <c r="H12" i="11"/>
  <c r="H30" i="11" s="1"/>
  <c r="G12" i="11"/>
  <c r="G30" i="11" s="1"/>
  <c r="F12" i="11"/>
  <c r="F14" i="11" s="1"/>
  <c r="E12" i="11"/>
  <c r="E13" i="11" s="1"/>
  <c r="D12" i="11"/>
  <c r="D13" i="11" s="1"/>
  <c r="C12" i="11"/>
  <c r="C14" i="11" s="1"/>
  <c r="B12" i="11"/>
  <c r="W9" i="11"/>
  <c r="U9" i="11"/>
  <c r="T9" i="11"/>
  <c r="R9" i="11"/>
  <c r="O9" i="11"/>
  <c r="M9" i="11"/>
  <c r="L9" i="11"/>
  <c r="J9" i="11"/>
  <c r="G9" i="11"/>
  <c r="E9" i="11"/>
  <c r="D9" i="11"/>
  <c r="B9" i="11"/>
  <c r="W8" i="11"/>
  <c r="V8" i="11"/>
  <c r="U8" i="11"/>
  <c r="T8" i="11"/>
  <c r="S8" i="11"/>
  <c r="R8" i="11"/>
  <c r="Q8" i="11"/>
  <c r="P8" i="11"/>
  <c r="O8" i="11"/>
  <c r="N8" i="11"/>
  <c r="M8" i="11"/>
  <c r="L8" i="11"/>
  <c r="K8" i="11"/>
  <c r="J8" i="11"/>
  <c r="I8" i="11"/>
  <c r="H8" i="11"/>
  <c r="G8" i="11"/>
  <c r="F8" i="11"/>
  <c r="E8" i="11"/>
  <c r="D8" i="11"/>
  <c r="C8" i="11"/>
  <c r="B8" i="11"/>
  <c r="V7" i="11"/>
  <c r="P7" i="11"/>
  <c r="N7" i="11"/>
  <c r="H7" i="11"/>
  <c r="F7" i="11"/>
  <c r="V4" i="11"/>
  <c r="T4" i="11"/>
  <c r="N4" i="11"/>
  <c r="L4" i="11"/>
  <c r="F4" i="11"/>
  <c r="D4" i="11"/>
  <c r="W3" i="11"/>
  <c r="V3" i="11"/>
  <c r="V9" i="11" s="1"/>
  <c r="U3" i="11"/>
  <c r="T3" i="11"/>
  <c r="U4" i="11" s="1"/>
  <c r="S3" i="11"/>
  <c r="S9" i="11" s="1"/>
  <c r="R3" i="11"/>
  <c r="Q3" i="11"/>
  <c r="Q9" i="11" s="1"/>
  <c r="P3" i="11"/>
  <c r="P9" i="11" s="1"/>
  <c r="O3" i="11"/>
  <c r="N3" i="11"/>
  <c r="N9" i="11" s="1"/>
  <c r="M3" i="11"/>
  <c r="L3" i="11"/>
  <c r="M4" i="11" s="1"/>
  <c r="K3" i="11"/>
  <c r="K9" i="11" s="1"/>
  <c r="J3" i="11"/>
  <c r="I3" i="11"/>
  <c r="I9" i="11" s="1"/>
  <c r="H3" i="11"/>
  <c r="H9" i="11" s="1"/>
  <c r="G3" i="11"/>
  <c r="F3" i="11"/>
  <c r="F9" i="11" s="1"/>
  <c r="E3" i="11"/>
  <c r="D3" i="11"/>
  <c r="E4" i="11" s="1"/>
  <c r="C3" i="11"/>
  <c r="C9" i="11" s="1"/>
  <c r="B3" i="11"/>
  <c r="W2" i="11"/>
  <c r="W4" i="11" s="1"/>
  <c r="V2" i="11"/>
  <c r="U2" i="11"/>
  <c r="U7" i="11" s="1"/>
  <c r="T2" i="11"/>
  <c r="T7" i="11" s="1"/>
  <c r="S2" i="11"/>
  <c r="S4" i="11" s="1"/>
  <c r="R2" i="11"/>
  <c r="R4" i="11" s="1"/>
  <c r="Q2" i="11"/>
  <c r="Q4" i="11" s="1"/>
  <c r="P2" i="11"/>
  <c r="P4" i="11" s="1"/>
  <c r="O2" i="11"/>
  <c r="O4" i="11" s="1"/>
  <c r="N2" i="11"/>
  <c r="M2" i="11"/>
  <c r="M7" i="11" s="1"/>
  <c r="L2" i="11"/>
  <c r="L7" i="11" s="1"/>
  <c r="K2" i="11"/>
  <c r="K4" i="11" s="1"/>
  <c r="J2" i="11"/>
  <c r="J4" i="11" s="1"/>
  <c r="I2" i="11"/>
  <c r="I4" i="11" s="1"/>
  <c r="H2" i="11"/>
  <c r="H4" i="11" s="1"/>
  <c r="G2" i="11"/>
  <c r="G4" i="11" s="1"/>
  <c r="F2" i="11"/>
  <c r="E2" i="11"/>
  <c r="E7" i="11" s="1"/>
  <c r="D2" i="11"/>
  <c r="D7" i="11" s="1"/>
  <c r="C2" i="11"/>
  <c r="C4" i="11" s="1"/>
  <c r="B2" i="11"/>
  <c r="B7" i="11" s="1"/>
  <c r="W35" i="11" l="1"/>
  <c r="W32" i="11"/>
  <c r="I32" i="11"/>
  <c r="I35" i="11"/>
  <c r="H32" i="11"/>
  <c r="H35" i="11"/>
  <c r="G35" i="11"/>
  <c r="G32" i="11"/>
  <c r="O35" i="11"/>
  <c r="O32" i="11"/>
  <c r="R32" i="11"/>
  <c r="R35" i="11"/>
  <c r="P32" i="11"/>
  <c r="P35" i="11"/>
  <c r="Q32" i="11"/>
  <c r="Q35" i="11"/>
  <c r="J32" i="11"/>
  <c r="J35" i="11"/>
  <c r="G7" i="11"/>
  <c r="O7" i="11"/>
  <c r="W7" i="11"/>
  <c r="I14" i="11"/>
  <c r="Q14" i="11"/>
  <c r="C30" i="11"/>
  <c r="K30" i="11"/>
  <c r="S30" i="11"/>
  <c r="I13" i="11"/>
  <c r="Q13" i="11"/>
  <c r="D30" i="11"/>
  <c r="L30" i="11"/>
  <c r="T30" i="11"/>
  <c r="Q7" i="11"/>
  <c r="J7" i="11"/>
  <c r="R7" i="11"/>
  <c r="D14" i="11"/>
  <c r="L14" i="11"/>
  <c r="T14" i="11"/>
  <c r="E30" i="11"/>
  <c r="M30" i="11"/>
  <c r="U30" i="11"/>
  <c r="F30" i="11"/>
  <c r="N30" i="11"/>
  <c r="V30" i="11"/>
  <c r="K7" i="11"/>
  <c r="S7" i="11"/>
  <c r="I7" i="11"/>
  <c r="C7" i="11"/>
  <c r="F45" i="2"/>
  <c r="F51" i="2"/>
  <c r="E18" i="9"/>
  <c r="F18" i="9"/>
  <c r="G18" i="9"/>
  <c r="H18" i="9"/>
  <c r="I18" i="9"/>
  <c r="J18" i="9"/>
  <c r="K18" i="9"/>
  <c r="L18" i="9"/>
  <c r="M18" i="9"/>
  <c r="N18" i="9"/>
  <c r="O18" i="9"/>
  <c r="P18" i="9"/>
  <c r="D18" i="9"/>
  <c r="C32" i="11" l="1"/>
  <c r="C35" i="11"/>
  <c r="T35" i="11"/>
  <c r="T32" i="11"/>
  <c r="L35" i="11"/>
  <c r="L32" i="11"/>
  <c r="D35" i="11"/>
  <c r="D32" i="11"/>
  <c r="M35" i="11"/>
  <c r="M32" i="11"/>
  <c r="E35" i="11"/>
  <c r="E32" i="11"/>
  <c r="U35" i="11"/>
  <c r="U32" i="11"/>
  <c r="V35" i="11"/>
  <c r="V32" i="11"/>
  <c r="N35" i="11"/>
  <c r="N32" i="11"/>
  <c r="S32" i="11"/>
  <c r="S35" i="11"/>
  <c r="F35" i="11"/>
  <c r="F32" i="11"/>
  <c r="K32" i="11"/>
  <c r="K35" i="11"/>
  <c r="E48" i="9"/>
  <c r="E47" i="9"/>
  <c r="I68" i="9"/>
  <c r="J68" i="9"/>
  <c r="I69" i="9"/>
  <c r="J69" i="9"/>
  <c r="I70" i="9"/>
  <c r="J70" i="9"/>
  <c r="I71" i="9"/>
  <c r="J71" i="9"/>
  <c r="C69" i="9"/>
  <c r="D69" i="9"/>
  <c r="E69" i="9"/>
  <c r="F69" i="9"/>
  <c r="G69" i="9"/>
  <c r="H69" i="9"/>
  <c r="C70" i="9"/>
  <c r="D70" i="9"/>
  <c r="E70" i="9"/>
  <c r="F70" i="9"/>
  <c r="G70" i="9"/>
  <c r="H70" i="9"/>
  <c r="C71" i="9"/>
  <c r="D71" i="9"/>
  <c r="E71" i="9"/>
  <c r="F71" i="9"/>
  <c r="G71" i="9"/>
  <c r="H71" i="9"/>
  <c r="D68" i="9"/>
  <c r="E68" i="9"/>
  <c r="F68" i="9"/>
  <c r="G68" i="9"/>
  <c r="H68" i="9"/>
  <c r="C68" i="9"/>
  <c r="E35" i="2"/>
  <c r="C43" i="2"/>
  <c r="D39" i="2"/>
  <c r="E39" i="2"/>
  <c r="F39" i="2"/>
  <c r="G39" i="2"/>
  <c r="H39" i="2"/>
  <c r="C39" i="2"/>
  <c r="C45" i="2"/>
  <c r="C49" i="2" s="1"/>
  <c r="E63" i="9"/>
  <c r="F63" i="9"/>
  <c r="G63" i="9"/>
  <c r="H63" i="9"/>
  <c r="D63" i="9"/>
  <c r="C24" i="2"/>
  <c r="C29" i="2"/>
  <c r="C27" i="2"/>
  <c r="D29" i="2"/>
  <c r="E29" i="2" s="1"/>
  <c r="F29" i="2" s="1"/>
  <c r="G29" i="2" s="1"/>
  <c r="H29" i="2" s="1"/>
  <c r="B29" i="2"/>
  <c r="D39" i="9" l="1"/>
  <c r="C11" i="2"/>
  <c r="C14" i="2"/>
  <c r="C15" i="2" s="1"/>
  <c r="B28" i="2"/>
  <c r="F5" i="2"/>
  <c r="D5" i="2"/>
  <c r="E5" i="2"/>
  <c r="G5" i="2"/>
  <c r="H5" i="2"/>
  <c r="D6" i="2"/>
  <c r="E6" i="2"/>
  <c r="F6" i="2"/>
  <c r="G6" i="2"/>
  <c r="H6" i="2"/>
  <c r="D7" i="2"/>
  <c r="E7" i="2"/>
  <c r="F7" i="2"/>
  <c r="G7" i="2"/>
  <c r="H7" i="2"/>
  <c r="D8" i="2"/>
  <c r="E8" i="2"/>
  <c r="F8" i="2"/>
  <c r="G8" i="2"/>
  <c r="H8" i="2"/>
  <c r="D9" i="2"/>
  <c r="E9" i="2"/>
  <c r="F9" i="2"/>
  <c r="G9" i="2"/>
  <c r="H9" i="2"/>
  <c r="D10" i="2"/>
  <c r="E10" i="2"/>
  <c r="F10" i="2"/>
  <c r="G10" i="2"/>
  <c r="H10" i="2"/>
  <c r="D11" i="2"/>
  <c r="E11" i="2"/>
  <c r="F11" i="2"/>
  <c r="G11" i="2"/>
  <c r="H11" i="2"/>
  <c r="C6" i="2"/>
  <c r="C7" i="2"/>
  <c r="C8" i="2"/>
  <c r="C9" i="2"/>
  <c r="C17" i="2" s="1"/>
  <c r="C10" i="2"/>
  <c r="C5" i="2"/>
  <c r="E45" i="9"/>
  <c r="E46" i="9"/>
  <c r="D8" i="9"/>
  <c r="D7" i="9"/>
  <c r="D6" i="9"/>
  <c r="D5" i="9"/>
  <c r="D37" i="9"/>
  <c r="D38" i="9" s="1"/>
  <c r="E24" i="9"/>
  <c r="F24" i="9"/>
  <c r="G24" i="9"/>
  <c r="H24" i="9"/>
  <c r="I24" i="9"/>
  <c r="J24" i="9"/>
  <c r="K24" i="9"/>
  <c r="L24" i="9"/>
  <c r="M24" i="9"/>
  <c r="N24" i="9"/>
  <c r="O24" i="9"/>
  <c r="P24" i="9"/>
  <c r="E25" i="9"/>
  <c r="F25" i="9"/>
  <c r="G25" i="9"/>
  <c r="H25" i="9"/>
  <c r="I25" i="9"/>
  <c r="J25" i="9"/>
  <c r="K25" i="9"/>
  <c r="L25" i="9"/>
  <c r="M25" i="9"/>
  <c r="N25" i="9"/>
  <c r="O25" i="9"/>
  <c r="P25" i="9"/>
  <c r="E26" i="9"/>
  <c r="F26" i="9"/>
  <c r="G26" i="9"/>
  <c r="H26" i="9"/>
  <c r="I26" i="9"/>
  <c r="J26" i="9"/>
  <c r="K26" i="9"/>
  <c r="L26" i="9"/>
  <c r="M26" i="9"/>
  <c r="N26" i="9"/>
  <c r="O26" i="9"/>
  <c r="P26" i="9"/>
  <c r="D26" i="9"/>
  <c r="D25" i="9"/>
  <c r="D24" i="9"/>
  <c r="P19" i="9"/>
  <c r="F19" i="9"/>
  <c r="G20" i="9"/>
  <c r="H20" i="9"/>
  <c r="I20" i="9"/>
  <c r="J20" i="9"/>
  <c r="K20" i="9"/>
  <c r="L19" i="9"/>
  <c r="M19" i="9"/>
  <c r="N19" i="9"/>
  <c r="O20" i="9"/>
  <c r="D20" i="9"/>
  <c r="E19" i="9"/>
  <c r="E8" i="9"/>
  <c r="F8" i="9"/>
  <c r="G8" i="9"/>
  <c r="H8" i="9"/>
  <c r="I8" i="9"/>
  <c r="J8" i="9"/>
  <c r="K8" i="9"/>
  <c r="L8" i="9"/>
  <c r="M8" i="9"/>
  <c r="N8" i="9"/>
  <c r="O8" i="9"/>
  <c r="P8" i="9"/>
  <c r="D48" i="9" s="1"/>
  <c r="E6" i="9"/>
  <c r="F6" i="9"/>
  <c r="G6" i="9"/>
  <c r="H6" i="9"/>
  <c r="I6" i="9"/>
  <c r="J6" i="9"/>
  <c r="K6" i="9"/>
  <c r="L6" i="9"/>
  <c r="M6" i="9"/>
  <c r="N6" i="9"/>
  <c r="O6" i="9"/>
  <c r="P6" i="9"/>
  <c r="D46" i="9" s="1"/>
  <c r="E7" i="9"/>
  <c r="F7" i="9"/>
  <c r="G7" i="9"/>
  <c r="H7" i="9"/>
  <c r="I7" i="9"/>
  <c r="J7" i="9"/>
  <c r="K7" i="9"/>
  <c r="L7" i="9"/>
  <c r="M7" i="9"/>
  <c r="N7" i="9"/>
  <c r="O7" i="9"/>
  <c r="P7" i="9"/>
  <c r="D47" i="9" s="1"/>
  <c r="E5" i="9"/>
  <c r="F5" i="9"/>
  <c r="G5" i="9"/>
  <c r="H5" i="9"/>
  <c r="I5" i="9"/>
  <c r="J5" i="9"/>
  <c r="K5" i="9"/>
  <c r="L5" i="9"/>
  <c r="M5" i="9"/>
  <c r="N5" i="9"/>
  <c r="O5" i="9"/>
  <c r="P5" i="9"/>
  <c r="D45" i="9" s="1"/>
  <c r="J19" i="9" l="1"/>
  <c r="D40" i="9"/>
  <c r="C16" i="2"/>
  <c r="C30" i="2"/>
  <c r="C35" i="2" s="1"/>
  <c r="C34" i="2"/>
  <c r="C42" i="2"/>
  <c r="C19" i="2" s="1"/>
  <c r="C32" i="2"/>
  <c r="C33" i="2"/>
  <c r="D30" i="2"/>
  <c r="D14" i="2"/>
  <c r="E49" i="9"/>
  <c r="C38" i="2"/>
  <c r="C18" i="2"/>
  <c r="D16" i="2"/>
  <c r="C31" i="2"/>
  <c r="C40" i="2"/>
  <c r="I27" i="9"/>
  <c r="I19" i="9"/>
  <c r="H27" i="9"/>
  <c r="D27" i="9"/>
  <c r="O27" i="9"/>
  <c r="G27" i="9"/>
  <c r="H19" i="9"/>
  <c r="L9" i="9"/>
  <c r="F27" i="9"/>
  <c r="G19" i="9"/>
  <c r="K9" i="9"/>
  <c r="P20" i="9"/>
  <c r="D19" i="9"/>
  <c r="N27" i="9"/>
  <c r="O19" i="9"/>
  <c r="M27" i="9"/>
  <c r="E27" i="9"/>
  <c r="P27" i="9"/>
  <c r="K27" i="9"/>
  <c r="J27" i="9"/>
  <c r="K19" i="9"/>
  <c r="L27" i="9"/>
  <c r="N20" i="9"/>
  <c r="F20" i="9"/>
  <c r="M20" i="9"/>
  <c r="E20" i="9"/>
  <c r="L20" i="9"/>
  <c r="N9" i="9"/>
  <c r="M9" i="9"/>
  <c r="E9" i="9"/>
  <c r="J9" i="9"/>
  <c r="I9" i="9"/>
  <c r="P9" i="9"/>
  <c r="D49" i="9" s="1"/>
  <c r="H9" i="9"/>
  <c r="O9" i="9"/>
  <c r="G9" i="9"/>
  <c r="D9" i="9"/>
  <c r="F9" i="9"/>
  <c r="E51" i="9" l="1"/>
  <c r="C50" i="2"/>
  <c r="D17" i="2"/>
  <c r="D15" i="2"/>
  <c r="D42" i="2" s="1"/>
  <c r="D19" i="2" s="1"/>
  <c r="E14" i="2"/>
  <c r="C51" i="2"/>
  <c r="C46" i="2"/>
  <c r="C20" i="2"/>
  <c r="E17" i="2" l="1"/>
  <c r="F14" i="2"/>
  <c r="E16" i="2"/>
  <c r="E15" i="2"/>
  <c r="E42" i="2" s="1"/>
  <c r="E19" i="2" s="1"/>
  <c r="E30" i="2"/>
  <c r="D34" i="2"/>
  <c r="D32" i="2"/>
  <c r="D33" i="2"/>
  <c r="D18" i="2"/>
  <c r="D31" i="2"/>
  <c r="D38" i="2"/>
  <c r="D43" i="2" s="1"/>
  <c r="D40" i="2"/>
  <c r="C21" i="2"/>
  <c r="C22" i="2" s="1"/>
  <c r="C52" i="2" l="1"/>
  <c r="E18" i="2"/>
  <c r="D24" i="2"/>
  <c r="D20" i="2"/>
  <c r="F17" i="2"/>
  <c r="F18" i="2" s="1"/>
  <c r="F15" i="2"/>
  <c r="F42" i="2" s="1"/>
  <c r="F19" i="2" s="1"/>
  <c r="F16" i="2"/>
  <c r="F30" i="2"/>
  <c r="G14" i="2"/>
  <c r="E34" i="2"/>
  <c r="E33" i="2"/>
  <c r="E32" i="2"/>
  <c r="E40" i="2"/>
  <c r="E24" i="2"/>
  <c r="E31" i="2"/>
  <c r="E38" i="2"/>
  <c r="E43" i="2" l="1"/>
  <c r="E20" i="2"/>
  <c r="E21" i="2" s="1"/>
  <c r="E22" i="2" s="1"/>
  <c r="G30" i="2"/>
  <c r="H14" i="2"/>
  <c r="G16" i="2"/>
  <c r="G15" i="2"/>
  <c r="G42" i="2" s="1"/>
  <c r="G19" i="2" s="1"/>
  <c r="G17" i="2"/>
  <c r="D21" i="2"/>
  <c r="D22" i="2" s="1"/>
  <c r="F33" i="2"/>
  <c r="F34" i="2"/>
  <c r="F32" i="2"/>
  <c r="F20" i="2"/>
  <c r="F40" i="2"/>
  <c r="F31" i="2"/>
  <c r="F38" i="2"/>
  <c r="F43" i="2" l="1"/>
  <c r="E52" i="2"/>
  <c r="D52" i="2"/>
  <c r="F21" i="2"/>
  <c r="F22" i="2" s="1"/>
  <c r="G32" i="2"/>
  <c r="G33" i="2"/>
  <c r="G34" i="2"/>
  <c r="G38" i="2"/>
  <c r="G31" i="2"/>
  <c r="G40" i="2"/>
  <c r="F24" i="2"/>
  <c r="H30" i="2"/>
  <c r="H15" i="2"/>
  <c r="H42" i="2" s="1"/>
  <c r="H19" i="2" s="1"/>
  <c r="H17" i="2"/>
  <c r="H16" i="2"/>
  <c r="G18" i="2"/>
  <c r="H18" i="2" l="1"/>
  <c r="F52" i="2"/>
  <c r="G20" i="2"/>
  <c r="G24" i="2"/>
  <c r="D35" i="2"/>
  <c r="G43" i="2"/>
  <c r="H34" i="2"/>
  <c r="H32" i="2"/>
  <c r="H33" i="2"/>
  <c r="H31" i="2"/>
  <c r="H38" i="2"/>
  <c r="H24" i="2"/>
  <c r="H40" i="2"/>
  <c r="H20" i="2"/>
  <c r="H21" i="2" l="1"/>
  <c r="H22" i="2" s="1"/>
  <c r="D50" i="2"/>
  <c r="D45" i="2"/>
  <c r="H43" i="2"/>
  <c r="G21" i="2"/>
  <c r="G22" i="2" s="1"/>
  <c r="G52" i="2" l="1"/>
  <c r="E50" i="2"/>
  <c r="E45" i="2"/>
  <c r="E49" i="2" s="1"/>
  <c r="D46" i="2"/>
  <c r="D49" i="2"/>
  <c r="H52" i="2"/>
  <c r="F35" i="2"/>
  <c r="D51" i="2"/>
  <c r="E46" i="2" l="1"/>
  <c r="F50" i="2"/>
  <c r="E51" i="2"/>
  <c r="H35" i="2"/>
  <c r="G35" i="2"/>
  <c r="G50" i="2" l="1"/>
  <c r="G45" i="2"/>
  <c r="H50" i="2"/>
  <c r="H45" i="2"/>
  <c r="F46" i="2"/>
  <c r="F49" i="2"/>
  <c r="H46" i="2" l="1"/>
  <c r="H49" i="2"/>
  <c r="H51" i="2"/>
  <c r="G46" i="2"/>
  <c r="G49" i="2"/>
  <c r="G51" i="2"/>
</calcChain>
</file>

<file path=xl/sharedStrings.xml><?xml version="1.0" encoding="utf-8"?>
<sst xmlns="http://schemas.openxmlformats.org/spreadsheetml/2006/main" count="1550" uniqueCount="514">
  <si>
    <t>Key assumptions in Apple Forecast</t>
  </si>
  <si>
    <t>Annual growth rate of sales:</t>
  </si>
  <si>
    <t>Interest Rate:</t>
  </si>
  <si>
    <t>Accounts receivable as % of sales:</t>
  </si>
  <si>
    <t>Inventory as % cost of goods:</t>
  </si>
  <si>
    <t>Cost of goods as % of sales:</t>
  </si>
  <si>
    <t>R&amp;D as % of sales:</t>
  </si>
  <si>
    <t>Effective Tax Rate</t>
  </si>
  <si>
    <t>Net PPEN as % of COG</t>
  </si>
  <si>
    <t>Income Statement</t>
  </si>
  <si>
    <t>Net sales</t>
  </si>
  <si>
    <t>Cost of goods</t>
  </si>
  <si>
    <t>Research &amp; development</t>
  </si>
  <si>
    <t>Sell, gen'l, admin</t>
  </si>
  <si>
    <t>EBIT</t>
  </si>
  <si>
    <t>Interest expense</t>
  </si>
  <si>
    <t>Profit before tax</t>
  </si>
  <si>
    <t>Tax at Effective Rate of 23%</t>
  </si>
  <si>
    <t>Net income</t>
  </si>
  <si>
    <t>Times interest earned</t>
  </si>
  <si>
    <t>Balance Sheet</t>
  </si>
  <si>
    <t>Accounts receivable</t>
  </si>
  <si>
    <t>Inventories</t>
  </si>
  <si>
    <t>Other Current Assets</t>
  </si>
  <si>
    <t>Net PPEN</t>
  </si>
  <si>
    <t>Total assets</t>
  </si>
  <si>
    <t>Liabilities and Net Worth</t>
  </si>
  <si>
    <t>Total liabilities</t>
  </si>
  <si>
    <t>Equity</t>
  </si>
  <si>
    <t xml:space="preserve">Total </t>
  </si>
  <si>
    <t>Selected Ratios:</t>
  </si>
  <si>
    <t>Return on equity</t>
  </si>
  <si>
    <t>Sales/total assets</t>
  </si>
  <si>
    <t>2012 Actual</t>
  </si>
  <si>
    <t>Assets/Equity</t>
  </si>
  <si>
    <t>2012*</t>
  </si>
  <si>
    <t>Net income/Revenue</t>
  </si>
  <si>
    <t>Total Cash</t>
  </si>
  <si>
    <t xml:space="preserve">    Required Cash</t>
  </si>
  <si>
    <t xml:space="preserve">    Excess Cash (plug)</t>
  </si>
  <si>
    <t>*All excess cash paid out</t>
  </si>
  <si>
    <t>Total Liabilities And Shareholders' Equity</t>
  </si>
  <si>
    <t xml:space="preserve">  Total Shareholders' Equity</t>
  </si>
  <si>
    <t>Comprehensive Income and Other</t>
  </si>
  <si>
    <t>Retained Earnings</t>
  </si>
  <si>
    <t>Common Stock</t>
  </si>
  <si>
    <t>Total Liabilities</t>
  </si>
  <si>
    <t>Other Non-Current Liabilities</t>
  </si>
  <si>
    <t>Deferred Tax Liability, Non-Current</t>
  </si>
  <si>
    <t>Unearned Revenue, Non-Current</t>
  </si>
  <si>
    <t>-</t>
  </si>
  <si>
    <t>Long-Term Debt</t>
  </si>
  <si>
    <t xml:space="preserve">  Total Current Liabilities</t>
  </si>
  <si>
    <t>Other Current Liabilities</t>
  </si>
  <si>
    <t>Unearned Revenue, Current</t>
  </si>
  <si>
    <t>Currrent Income Taxes Payable</t>
  </si>
  <si>
    <t>Accrued Expenses</t>
  </si>
  <si>
    <t>Accounts Payable</t>
  </si>
  <si>
    <t>LIABILITIES</t>
  </si>
  <si>
    <t>Total Assets</t>
  </si>
  <si>
    <t>Other Long-Term Assets</t>
  </si>
  <si>
    <t>Other Intangibles</t>
  </si>
  <si>
    <t>Goodwill</t>
  </si>
  <si>
    <t>Long-term Investments</t>
  </si>
  <si>
    <t xml:space="preserve">  Net Property, Plant &amp; Equipment</t>
  </si>
  <si>
    <t xml:space="preserve">  Total Current Assets</t>
  </si>
  <si>
    <t>Restricted Cash</t>
  </si>
  <si>
    <t>Deferred Tax Assets, Curr.</t>
  </si>
  <si>
    <t>Inventory</t>
  </si>
  <si>
    <t xml:space="preserve">  Total Receivables</t>
  </si>
  <si>
    <t>Other Receivables</t>
  </si>
  <si>
    <t>Accounts Receivable</t>
  </si>
  <si>
    <t xml:space="preserve">  Total Cash &amp; ST Investments</t>
  </si>
  <si>
    <t>Trading Asset Securities</t>
  </si>
  <si>
    <t>Short Term Investments</t>
  </si>
  <si>
    <t>Cash And Equivalents</t>
  </si>
  <si>
    <t>ASSETS</t>
  </si>
  <si>
    <t>Sept. 29, 2012</t>
  </si>
  <si>
    <t>Sept. 24, 2011</t>
  </si>
  <si>
    <t>Sept. 25, 2010</t>
  </si>
  <si>
    <t xml:space="preserve">Balance Sheet as of:
</t>
  </si>
  <si>
    <t>In millions of USD, except per share items.</t>
  </si>
  <si>
    <t>Source: Capital IQ</t>
  </si>
  <si>
    <t xml:space="preserve">
               </t>
  </si>
  <si>
    <t>EBITDA</t>
  </si>
  <si>
    <t>Payout Ratio %</t>
  </si>
  <si>
    <t>Dividends per Share</t>
  </si>
  <si>
    <t xml:space="preserve">    Diluted</t>
  </si>
  <si>
    <t xml:space="preserve">    Basic</t>
  </si>
  <si>
    <t>Weighted Average Shares Outstanding</t>
  </si>
  <si>
    <t>Earnings per Share</t>
  </si>
  <si>
    <t>Net income available to Common Shareholders</t>
  </si>
  <si>
    <t>Net Income</t>
  </si>
  <si>
    <t xml:space="preserve">    Minority Interest in Earnings</t>
  </si>
  <si>
    <t>Net Income to Company</t>
  </si>
  <si>
    <t>Earnings from Cont. Ops.</t>
  </si>
  <si>
    <t xml:space="preserve">    Income Tax Expense</t>
  </si>
  <si>
    <t>Net Interest Expense</t>
  </si>
  <si>
    <t xml:space="preserve">    Interest and Investment Income</t>
  </si>
  <si>
    <t xml:space="preserve">    Interest Expense</t>
  </si>
  <si>
    <t>Operating Income</t>
  </si>
  <si>
    <t xml:space="preserve">    Total Operating Expenses</t>
  </si>
  <si>
    <t xml:space="preserve">    Research and Development Expenses</t>
  </si>
  <si>
    <t xml:space="preserve">    Sales, General, and Administration Expenses</t>
  </si>
  <si>
    <t>Gross Profit</t>
  </si>
  <si>
    <t>Cost of Goods Sold</t>
  </si>
  <si>
    <t>Revenue</t>
  </si>
  <si>
    <t xml:space="preserve">For the Fiscal Year Ending
</t>
  </si>
  <si>
    <t xml:space="preserve"> </t>
  </si>
  <si>
    <t>NA</t>
  </si>
  <si>
    <t>Net Debt Issued</t>
  </si>
  <si>
    <t>Change in Net Working Capital</t>
  </si>
  <si>
    <t>Unlevered Free Cash Flow</t>
  </si>
  <si>
    <t>Levered Free Cash Flow</t>
  </si>
  <si>
    <t>Cash Taxes Paid</t>
  </si>
  <si>
    <t>Cash Interest Paid</t>
  </si>
  <si>
    <t>Net Change in Cash</t>
  </si>
  <si>
    <t>Cash from Financing</t>
  </si>
  <si>
    <t xml:space="preserve">    Other Financing Activities</t>
  </si>
  <si>
    <t xml:space="preserve">    Dividends Paid</t>
  </si>
  <si>
    <t xml:space="preserve">    Repurchase of Common Stock</t>
  </si>
  <si>
    <t xml:space="preserve">    Issuance of Common Stock</t>
  </si>
  <si>
    <t>Total Debt Repaid</t>
  </si>
  <si>
    <t xml:space="preserve">    Long-Term Debt Repaid</t>
  </si>
  <si>
    <t xml:space="preserve">    Short Term Debt Repaid</t>
  </si>
  <si>
    <t>Total Debt Issued</t>
  </si>
  <si>
    <t xml:space="preserve">    Long-Term Debt Issued</t>
  </si>
  <si>
    <t xml:space="preserve">    Short Term Debt Issued</t>
  </si>
  <si>
    <t>Cash from Investing</t>
  </si>
  <si>
    <t xml:space="preserve">    Other Investing Activities</t>
  </si>
  <si>
    <t xml:space="preserve">    Net (Inc.) Dec. in Loans Originated/Sold</t>
  </si>
  <si>
    <t xml:space="preserve">    Investment in Marketable &amp; Equity Securt.</t>
  </si>
  <si>
    <t xml:space="preserve">    Sale (Purchase) of Intangible assets</t>
  </si>
  <si>
    <t xml:space="preserve">    Divestitures</t>
  </si>
  <si>
    <t xml:space="preserve">    Cash Acquisitions</t>
  </si>
  <si>
    <t xml:space="preserve">    Capital Expenditure</t>
  </si>
  <si>
    <t>Cash from Operations</t>
  </si>
  <si>
    <t xml:space="preserve">    Change in Other Net Operating Assets</t>
  </si>
  <si>
    <t xml:space="preserve">    Change in Unearned Revenue</t>
  </si>
  <si>
    <t xml:space="preserve">    Change in Accounts Payable</t>
  </si>
  <si>
    <t xml:space="preserve">    Change In Inventories</t>
  </si>
  <si>
    <t xml:space="preserve">    Change in Accounts Receivable</t>
  </si>
  <si>
    <t xml:space="preserve">    Other Operating Activities</t>
  </si>
  <si>
    <t xml:space="preserve">    Stock-Based Compensation</t>
  </si>
  <si>
    <t>Total Depreciation &amp; Amortization</t>
  </si>
  <si>
    <t xml:space="preserve">    Amortization of Goodwill and Intangibles</t>
  </si>
  <si>
    <t xml:space="preserve">    Depreciation &amp; Amortization</t>
  </si>
  <si>
    <t>Cash Flow</t>
  </si>
  <si>
    <t>Total Shareholders' Equity</t>
  </si>
  <si>
    <t>Long-term Debt</t>
  </si>
  <si>
    <t>Cash and Marketable Securitiesa</t>
  </si>
  <si>
    <t>Sales, General, and Admin.</t>
  </si>
  <si>
    <t>Total Revenue</t>
  </si>
  <si>
    <t>For the Fiscal Year Ending</t>
  </si>
  <si>
    <t>Annual Summary</t>
  </si>
  <si>
    <t>For the Fiscal Quarter Ending</t>
  </si>
  <si>
    <t>Quarterly Summary</t>
  </si>
  <si>
    <t>This course software was prepared solely as the basis for class discussion. Cases are not intended to serve as</t>
  </si>
  <si>
    <t>endorsements, sources of primary data, or illustrations of effective or ineffective management. Copyright ©</t>
  </si>
  <si>
    <t>retrieval system, used in a spreadsheet or transmitted in any form or by any means—electronic, mechanical,</t>
  </si>
  <si>
    <t>photocopying, recording or otherwise—without the permission of Harvard Business School.</t>
  </si>
  <si>
    <t>2014 President and Fellows of Harvard College. No part of this product may be reproduced, stored in a</t>
  </si>
  <si>
    <t>Course Software 9-214-714</t>
  </si>
  <si>
    <t>Harvard Business School Case 9-214-085</t>
  </si>
  <si>
    <t>Sell, gen'l, admin as% of sales:</t>
  </si>
  <si>
    <t>Other Current Assets (10.3% of COGS)</t>
  </si>
  <si>
    <t>Other (12.3% of COGS)</t>
  </si>
  <si>
    <t>Accounts payable (24.1% of COGS)</t>
  </si>
  <si>
    <t>Accrued expenses (7.7% of COGS)</t>
  </si>
  <si>
    <t>Other current liabilities (12.1% of COGS)</t>
  </si>
  <si>
    <t>Other non-current liabilities (22% of COGS)</t>
  </si>
  <si>
    <t>Financial Policy at Apple, 2013 Student Supplement</t>
  </si>
  <si>
    <t>In millions of USD</t>
  </si>
  <si>
    <t>Cash and Marketable Securities</t>
  </si>
  <si>
    <t>Use a Du Pont analysis to investigate ROE. Report each of the following over 2000 to 2012:</t>
  </si>
  <si>
    <t>Asset Turnover</t>
  </si>
  <si>
    <t>Earnings/EBIT</t>
  </si>
  <si>
    <t>Gross Margin</t>
  </si>
  <si>
    <t>Book Leverage</t>
  </si>
  <si>
    <t>Book Leverage is the least variable ratio</t>
  </si>
  <si>
    <t>Which of these three ratios are stable over this time? Which are driving the increased ROE?</t>
  </si>
  <si>
    <t>ROE</t>
  </si>
  <si>
    <t>The increase in ROE is principally driven by increases in Gross Margin</t>
  </si>
  <si>
    <t>One unusual aspect of Apple’s performance is their use of Net Working Capital.</t>
  </si>
  <si>
    <t>a) Use the Balance Sheet and Income Statement to calculate NWC as a percentage of Sales and also as a percentage of Book Assets over the period of 2000-2012.</t>
  </si>
  <si>
    <t>b) To better understand the aspects of NWC, use the Annual Summary to calculate the following metrics over 2000-2012:</t>
  </si>
  <si>
    <t>NWC</t>
  </si>
  <si>
    <t>as % of Sales</t>
  </si>
  <si>
    <t>as % of Book Assets</t>
  </si>
  <si>
    <t>Inventory Days</t>
  </si>
  <si>
    <t>Accounts Receivable Days</t>
  </si>
  <si>
    <t>Accounts Payable Days</t>
  </si>
  <si>
    <t>Cash Conversion Cycle</t>
  </si>
  <si>
    <t>(c) What stands out in terms of trends? How is this contributing to Apple’s performance?</t>
  </si>
  <si>
    <t>Apple holds $121,251 of cash and liquid investments. (Calculate this from the Balance Sheet items “Total Cash &amp; ST Investments” as well as “Long-term Investments”.) Let’s consider why this is an issue, and how much is excess.</t>
  </si>
  <si>
    <t>Suppose that 69% of the cash will be taxed at 35% when repatriated. Also suppose that for operational needs, Apple needs to hold onto cash as NWC equal to 2 times Apple’s SG&amp;A.</t>
  </si>
  <si>
    <t>(a) With those assumptions, what is the amount of “excess” cash in 2012, available for distribution. (i.e. After considering the taxes owed and the reserve needed in NWC.)</t>
  </si>
  <si>
    <t>(b) Recalculate ROE for 2012, subtracting out the excess cash. How much does it improve?</t>
  </si>
  <si>
    <t>Balance Sheet Cash</t>
  </si>
  <si>
    <t>Cash Needed as NWC</t>
  </si>
  <si>
    <t>Remaining Cash</t>
  </si>
  <si>
    <t>Difference</t>
  </si>
  <si>
    <t>2012 After</t>
  </si>
  <si>
    <t>2012 Before</t>
  </si>
  <si>
    <t>See Excess Cash Forecast sheet</t>
  </si>
  <si>
    <t>Tax</t>
  </si>
  <si>
    <t>Dividend</t>
  </si>
  <si>
    <t>(a) What happens to Apple’s Excess Cash over the forecast period?</t>
  </si>
  <si>
    <t>(b) Do you advise using leverage? Does Apple have enough cash to sustain such a dividend without endangering their operations?</t>
  </si>
  <si>
    <t>(c) Calculate the following metrics:</t>
  </si>
  <si>
    <t>(d) How do the “Selected Ratios” change with this debt plan?</t>
  </si>
  <si>
    <t>Interest coverage (EBIT divided by interest)</t>
  </si>
  <si>
    <t>Book debt over book assets</t>
  </si>
  <si>
    <t>What do you advise regarding the suggested dividend plan as well as the suggested “iPref” plan from Einhorn.</t>
  </si>
  <si>
    <t>Remains relatively stable</t>
  </si>
  <si>
    <t>Interest Coverage</t>
  </si>
  <si>
    <t>Research and Development Expense</t>
  </si>
  <si>
    <t>Rental Expense</t>
  </si>
  <si>
    <t>.</t>
  </si>
  <si>
    <t>Receivables - Estimated Doubtful</t>
  </si>
  <si>
    <t>Price - Fiscal Year Close</t>
  </si>
  <si>
    <t>Price - Calendar Year Close</t>
  </si>
  <si>
    <t>Preferred Stock - Redemption Value</t>
  </si>
  <si>
    <t>Preferred Stock - Liquidation Value</t>
  </si>
  <si>
    <t>Dividends (Cash) - Preferred</t>
  </si>
  <si>
    <t>Dividends (Cash) - Common</t>
  </si>
  <si>
    <t>Dividends (Cash)per Share Ex-Date</t>
  </si>
  <si>
    <t>Advertising Expense</t>
  </si>
  <si>
    <t>Adjustmnet Factor-Cum, Ex-Date</t>
  </si>
  <si>
    <t>Working Capital Changes - Other - Inc(Dec)</t>
  </si>
  <si>
    <t>Current Debt - Changes</t>
  </si>
  <si>
    <t>Funds From Operations - Total</t>
  </si>
  <si>
    <t>Income Taxes Paid</t>
  </si>
  <si>
    <t>Interest Paid - Net</t>
  </si>
  <si>
    <t>CASH STATEMENT - SOURCE &amp; USE</t>
  </si>
  <si>
    <t>Cash Dividends</t>
  </si>
  <si>
    <t>Investing Activites - Net Cash Flow</t>
  </si>
  <si>
    <t>Acquisitions</t>
  </si>
  <si>
    <t>Sale of Property Plant and Equipment</t>
  </si>
  <si>
    <t>Capital Expenditures</t>
  </si>
  <si>
    <t>Operating Activities - Net Cash Flow</t>
  </si>
  <si>
    <t>SHARES - Outstanding at Fiscal Year End</t>
  </si>
  <si>
    <t>SHARES - for Fully Diluted EPS Calculation</t>
  </si>
  <si>
    <t>STATEMENT OF CASH FLOWS</t>
  </si>
  <si>
    <t>SHARES - for Primary EPS Calculation</t>
  </si>
  <si>
    <t>EPS - Fully Diluted - Including EI&amp;DO</t>
  </si>
  <si>
    <t>EPS - Fully Diluted - Excluding EI&amp;DO</t>
  </si>
  <si>
    <t>EPS - Primary - Including EI&amp;DO</t>
  </si>
  <si>
    <t>EPS - Primary - Excluding EI&amp;DO</t>
  </si>
  <si>
    <t>Preferred Dividends</t>
  </si>
  <si>
    <t>Net Income (Loss)</t>
  </si>
  <si>
    <t>Discontinued Operations</t>
  </si>
  <si>
    <t>Extraordinary Items</t>
  </si>
  <si>
    <t>INCOME BEFORE EI&amp;DO</t>
  </si>
  <si>
    <t>Minority Interest</t>
  </si>
  <si>
    <t>Income Taxes - Total</t>
  </si>
  <si>
    <t>Pretax Income</t>
  </si>
  <si>
    <t>Special Items</t>
  </si>
  <si>
    <t>Non-Operating Income/Expense</t>
  </si>
  <si>
    <t>Interest Expense</t>
  </si>
  <si>
    <t>Operating Income After Depreciation</t>
  </si>
  <si>
    <t>Depreciation, Depletion, &amp; Amortization</t>
  </si>
  <si>
    <t>Operating Income Before Depreciation</t>
  </si>
  <si>
    <t>Selling, General, &amp; Admin Expenses</t>
  </si>
  <si>
    <t>Sales (Net)</t>
  </si>
  <si>
    <t>TOTAL SHAREHOLDERS EQUITY</t>
  </si>
  <si>
    <t>Noncontrolling Interest - Nonredeemable</t>
  </si>
  <si>
    <t>Shareholders Equity - Parent</t>
  </si>
  <si>
    <t>Less: Treasury Stock</t>
  </si>
  <si>
    <t>Retained Earnings (Net Other)</t>
  </si>
  <si>
    <t>Capital Surplus</t>
  </si>
  <si>
    <t>Preferred Stock</t>
  </si>
  <si>
    <t>Noncontrolling Interest - Redeemable</t>
  </si>
  <si>
    <t>TOTAL LIABILITIES</t>
  </si>
  <si>
    <t>Liabilities - Other</t>
  </si>
  <si>
    <t>Investment Tax Credit</t>
  </si>
  <si>
    <t>Deferred Taxes (Balance Sheet)</t>
  </si>
  <si>
    <t>Long Term Debt</t>
  </si>
  <si>
    <t>Total Current Liabilities</t>
  </si>
  <si>
    <t>Debt (Long-Term) Due In One Year</t>
  </si>
  <si>
    <t>Taxes Payable</t>
  </si>
  <si>
    <t>Notes Payable</t>
  </si>
  <si>
    <t>TOTAL ASSETS</t>
  </si>
  <si>
    <t>Assets - Other</t>
  </si>
  <si>
    <t>Deferred Charges</t>
  </si>
  <si>
    <t>Intangibles</t>
  </si>
  <si>
    <t>Investments and Advances - Other</t>
  </si>
  <si>
    <t>Investments at Equity</t>
  </si>
  <si>
    <t>Plant, Property &amp; Equip (Net)</t>
  </si>
  <si>
    <t>Accumulated Depreciation</t>
  </si>
  <si>
    <t>Plant, Property &amp; Equip (Gross)</t>
  </si>
  <si>
    <t>Current Assets - Total</t>
  </si>
  <si>
    <t>Current Assets - Other</t>
  </si>
  <si>
    <t>Prepaid Expenses</t>
  </si>
  <si>
    <t>Inventories - Total</t>
  </si>
  <si>
    <t>Receivables - Total (Net)</t>
  </si>
  <si>
    <t>Cash &amp; Equivalents</t>
  </si>
  <si>
    <t>INPUTS INTO FINANCIAL STATEMENT</t>
  </si>
  <si>
    <t>Total</t>
  </si>
  <si>
    <t>Warrants and Other</t>
  </si>
  <si>
    <t>Stock Options</t>
  </si>
  <si>
    <t>Convertible Debt</t>
  </si>
  <si>
    <t>COMMON SHARES RESERVED FOR CONVERSION</t>
  </si>
  <si>
    <t>Income Taxes - Other</t>
  </si>
  <si>
    <t>Income Taxes - State</t>
  </si>
  <si>
    <t>Income Taxes - Foreign</t>
  </si>
  <si>
    <t>Income Taxes - Federal</t>
  </si>
  <si>
    <t>Deferred Taxes - State</t>
  </si>
  <si>
    <t>Deferred Taxes - Foreign</t>
  </si>
  <si>
    <t>Deferred Taxes - Federal</t>
  </si>
  <si>
    <t>Ending Balance</t>
  </si>
  <si>
    <t>Other Changes</t>
  </si>
  <si>
    <t>Retirements</t>
  </si>
  <si>
    <t>Depletion Expense</t>
  </si>
  <si>
    <t>Depreciation Expense</t>
  </si>
  <si>
    <t>Beginning Balance</t>
  </si>
  <si>
    <t>ACCUMULATED DEPRECIATION ON PPE</t>
  </si>
  <si>
    <t>PROPERTY, PLANT AND EQUIPMENT (COST)</t>
  </si>
  <si>
    <t>Long Term Debt Total</t>
  </si>
  <si>
    <t>Debt - Capitalized Lease Obligations</t>
  </si>
  <si>
    <t>Debt - Long Term - Other</t>
  </si>
  <si>
    <t>Debt - Debentures</t>
  </si>
  <si>
    <t>Debt - Notes</t>
  </si>
  <si>
    <t>Debt - Subordinated</t>
  </si>
  <si>
    <t>Debt - Senior Convertible</t>
  </si>
  <si>
    <t>Debt - Convertible Subordinated</t>
  </si>
  <si>
    <t>LESS: Debt (Long Term) Due In One Year</t>
  </si>
  <si>
    <t>Inventories - Other</t>
  </si>
  <si>
    <t>Inventories - Finished Goods</t>
  </si>
  <si>
    <t>Inventories - Work In Process</t>
  </si>
  <si>
    <t>Inventories - Raw Materials</t>
  </si>
  <si>
    <t>Receivables - Other - Current</t>
  </si>
  <si>
    <t>Income Tax Refund</t>
  </si>
  <si>
    <t>Receivables - Trade</t>
  </si>
  <si>
    <t>ADDITIONAL DATA</t>
  </si>
  <si>
    <t>Treasury Stock - # Shares</t>
  </si>
  <si>
    <t>Treasury Stock ($) - Preferred</t>
  </si>
  <si>
    <t>Treasury Stock ($) - Common</t>
  </si>
  <si>
    <t>Tax Loss Carry Forward</t>
  </si>
  <si>
    <t>Rental Income</t>
  </si>
  <si>
    <t>Rental Commitments - Minimum Year+5</t>
  </si>
  <si>
    <t>Rental Commitments - Minimum Year+4</t>
  </si>
  <si>
    <t>Rental Commitments - Minimum Year+3</t>
  </si>
  <si>
    <t>Rental Commitments - Minimum Year+2</t>
  </si>
  <si>
    <t>Rental Commitments - Minimum Year+1</t>
  </si>
  <si>
    <t>Price - Calendar Year Low</t>
  </si>
  <si>
    <t>Price - Calendar Year High</t>
  </si>
  <si>
    <t>Present Value - Noncapitalized Leases</t>
  </si>
  <si>
    <t>Preferred Stock - Dividends In Arrears</t>
  </si>
  <si>
    <t>Order Backlog</t>
  </si>
  <si>
    <t>LIFO Reserve</t>
  </si>
  <si>
    <t>Labor Related Expenses</t>
  </si>
  <si>
    <t>Interest Expense on Long Term Debt</t>
  </si>
  <si>
    <t>Interest Capitalized - Net Income Effect</t>
  </si>
  <si>
    <t>Interest Capitalized (in fiscal yr)</t>
  </si>
  <si>
    <t>Foreign Currency Translation Adj - Inc. Stmnt.</t>
  </si>
  <si>
    <t>Foreign Currency Translation Adj - Bal. Sheet</t>
  </si>
  <si>
    <t>Equity in Earnings - Unconsolidated Subs</t>
  </si>
  <si>
    <t>Employees (# of)</t>
  </si>
  <si>
    <t>Debt - Unamortized Debt Discount and Other</t>
  </si>
  <si>
    <t>Debt - Mortgages and Other Securities</t>
  </si>
  <si>
    <t>Debt - Long-Term Debt - Tied to Prime</t>
  </si>
  <si>
    <t>Debt (Long Term) Maturing Due in 5 Years</t>
  </si>
  <si>
    <t>Debt (Long Term) Maturing Due in 4 Years Years</t>
  </si>
  <si>
    <t>Debt (Long Term) Maturing Due in 3 Years</t>
  </si>
  <si>
    <t>Debt (Long Term) Maturing Due in 2 Years</t>
  </si>
  <si>
    <t>Convertible Debt and Preferred Stock</t>
  </si>
  <si>
    <t>Compensating Balance</t>
  </si>
  <si>
    <t>Common Shares Traded (Calendar Yr)</t>
  </si>
  <si>
    <t>Common Shareholders (# of)</t>
  </si>
  <si>
    <t>Average Short term Borrowing</t>
  </si>
  <si>
    <t>Average Short Term Borrowing Rate</t>
  </si>
  <si>
    <t>Acquisitions - Sales Contribution</t>
  </si>
  <si>
    <t>Acquisitions - Income Contribution</t>
  </si>
  <si>
    <t>ADDITIONAL SCHEDULES</t>
  </si>
  <si>
    <t>Interest Paid Net</t>
  </si>
  <si>
    <t>DIRECT OPERATING ACTIVITIES</t>
  </si>
  <si>
    <t>Cash and Cash Equivalents - Increase (Decrease)</t>
  </si>
  <si>
    <t>Exchange Rate Effect</t>
  </si>
  <si>
    <t>Financing Activities - Net Cash Flow</t>
  </si>
  <si>
    <t>Financing Activities - Other</t>
  </si>
  <si>
    <t>Changes in Current Debt</t>
  </si>
  <si>
    <t>Long Term Debt - Reduction</t>
  </si>
  <si>
    <t>Long Term Debt - Issuance</t>
  </si>
  <si>
    <t>Purchase of Common and Preferred Stock</t>
  </si>
  <si>
    <t>Sale of Common and Preferred Stock</t>
  </si>
  <si>
    <t>FINANCING ACTIVITIES</t>
  </si>
  <si>
    <t>Investing Activities - Net Cash Flow</t>
  </si>
  <si>
    <t>Investing Activities - Other</t>
  </si>
  <si>
    <t>Sale of Property, Plant, and Equipment</t>
  </si>
  <si>
    <t>Short-Term Investments - Change</t>
  </si>
  <si>
    <t>Sale of Investments</t>
  </si>
  <si>
    <t>Increase in Investments</t>
  </si>
  <si>
    <t>INVESTING ACTIVITIES</t>
  </si>
  <si>
    <t>Assets and Liablities - Other (Net Change)</t>
  </si>
  <si>
    <t>Income Taxes - Accrued - Increase (Decrease)</t>
  </si>
  <si>
    <t>Accounts Payable and Accrued Liabilities - Increase (Decrease)</t>
  </si>
  <si>
    <t>Inventory - Decrease (Increase)</t>
  </si>
  <si>
    <t>Accounts Receivable - Decrease (Increase)</t>
  </si>
  <si>
    <t>Funds from Operations - Other</t>
  </si>
  <si>
    <t>Sale of Property, Plant, and Equipment and Sale of Investments - Loss (Gain)</t>
  </si>
  <si>
    <t>Equity in Net Loss (Earnings)</t>
  </si>
  <si>
    <t>Deferred Taxes</t>
  </si>
  <si>
    <t>Extraordinary Items and Discontinued Operations</t>
  </si>
  <si>
    <t>Depreciation and Amortization</t>
  </si>
  <si>
    <t>Income Before Extraordinary Items</t>
  </si>
  <si>
    <t>INDIRECT OPERATING ACTIVITIES</t>
  </si>
  <si>
    <t>Net Income Adjusted for Common Stock Equivalents</t>
  </si>
  <si>
    <t xml:space="preserve">            Discounted Operations</t>
  </si>
  <si>
    <t xml:space="preserve">            Extraordinary Items</t>
  </si>
  <si>
    <t>Income Before Extraordinary Items - Adjusted for Common Stock Equivalents</t>
  </si>
  <si>
    <t>Common Stock Equivalents - Dollar Savings</t>
  </si>
  <si>
    <t>Income Before Extraordinary Items - Available for Common</t>
  </si>
  <si>
    <t>Dividends - Preferred</t>
  </si>
  <si>
    <t xml:space="preserve">            Income Taxes - Other</t>
  </si>
  <si>
    <t xml:space="preserve">            Income Taxes - State</t>
  </si>
  <si>
    <t xml:space="preserve">            Income Taxes - Foreign</t>
  </si>
  <si>
    <t xml:space="preserve">            Income Taxes - Federal</t>
  </si>
  <si>
    <t xml:space="preserve">                        Deferred Taxes - State</t>
  </si>
  <si>
    <t xml:space="preserve">                        Deferred Taxes - Foreign</t>
  </si>
  <si>
    <t xml:space="preserve">                        Deferred Taxes - Federal</t>
  </si>
  <si>
    <t xml:space="preserve">            Deferred Taxes (Income Account)</t>
  </si>
  <si>
    <t xml:space="preserve">            Pretax Income - Foreign</t>
  </si>
  <si>
    <t xml:space="preserve">            Pretax Income - Domestic</t>
  </si>
  <si>
    <t xml:space="preserve">            Interest Income</t>
  </si>
  <si>
    <t xml:space="preserve">            Nonoperating Income (Expense) - Excluding Interest Income</t>
  </si>
  <si>
    <t>Nonoperating Income (Expense)</t>
  </si>
  <si>
    <t xml:space="preserve">            Depletion Expense (Schedule VI)</t>
  </si>
  <si>
    <t xml:space="preserve">            Depreciation Expense (Schedule VI)</t>
  </si>
  <si>
    <t xml:space="preserve">            Amortization of Intangibles</t>
  </si>
  <si>
    <t>Selling, General, and Administrative Expense</t>
  </si>
  <si>
    <t>INCOME STATEMENT</t>
  </si>
  <si>
    <t>Total Liabilities and Shareholders Equity</t>
  </si>
  <si>
    <t>Shareholders Equity - Total</t>
  </si>
  <si>
    <t xml:space="preserve">            Less: Treas.Stock - Total $ Amt.</t>
  </si>
  <si>
    <t xml:space="preserve">            Retained Earnings</t>
  </si>
  <si>
    <t xml:space="preserve">            Capital Surplus</t>
  </si>
  <si>
    <t xml:space="preserve">            Common Stock</t>
  </si>
  <si>
    <t>Common Equity - Total</t>
  </si>
  <si>
    <t xml:space="preserve">            Pref. Stock - Nonredeemable</t>
  </si>
  <si>
    <t xml:space="preserve">            Pref. Stock - Redeemable</t>
  </si>
  <si>
    <t>Preferred Stock - Carrying Value</t>
  </si>
  <si>
    <t>SHAREHOLDERS' EQUITY</t>
  </si>
  <si>
    <t>Liabilities - Total</t>
  </si>
  <si>
    <t xml:space="preserve">            Investment Tax Credit</t>
  </si>
  <si>
    <t xml:space="preserve">            Deferred Taxes</t>
  </si>
  <si>
    <t>Def. Taxes and Invest.Tax Cred.</t>
  </si>
  <si>
    <t xml:space="preserve">            Debt - Cap. Lease Oblig.</t>
  </si>
  <si>
    <t xml:space="preserve">            Long-Term Debt - Other</t>
  </si>
  <si>
    <t xml:space="preserve">            Debt - Debentures</t>
  </si>
  <si>
    <t xml:space="preserve">            Debt - Notes</t>
  </si>
  <si>
    <t xml:space="preserve">            Debt - Subordinated</t>
  </si>
  <si>
    <t xml:space="preserve">            Debt - Senior Convertible</t>
  </si>
  <si>
    <t xml:space="preserve">            Debt - Subordinated Convertible</t>
  </si>
  <si>
    <t xml:space="preserve">            Debt - Convertible (Total)</t>
  </si>
  <si>
    <t>Long-Term Debt - Total</t>
  </si>
  <si>
    <t>Current Liabilities - Total</t>
  </si>
  <si>
    <t xml:space="preserve">            Other Curr.Liab., Excl.Accr.Exp.</t>
  </si>
  <si>
    <t xml:space="preserve">            Accrued Expense</t>
  </si>
  <si>
    <t>Current Liabilities - Other</t>
  </si>
  <si>
    <t>Income Taxes Payable</t>
  </si>
  <si>
    <t xml:space="preserve">            Debt - Due in One Year</t>
  </si>
  <si>
    <t xml:space="preserve">            Notes Payable</t>
  </si>
  <si>
    <t>Debt in Current Liabilities</t>
  </si>
  <si>
    <t>Assets - Total</t>
  </si>
  <si>
    <t xml:space="preserve">            Other Asst., Excl.Def.Chg.</t>
  </si>
  <si>
    <t xml:space="preserve">            Deferred Charges</t>
  </si>
  <si>
    <t>Invest. &amp; Advances - Other</t>
  </si>
  <si>
    <t>Invest. &amp; Advances - Eq.Meth.</t>
  </si>
  <si>
    <t xml:space="preserve">            Deprec.Depl.&amp; Amort.</t>
  </si>
  <si>
    <t xml:space="preserve">            P.P.&amp; E.- Total (Gross)</t>
  </si>
  <si>
    <t>Prop.Plant &amp; Equip.- Total (Net)</t>
  </si>
  <si>
    <t xml:space="preserve">            Other Curr.Asst, Excl.Ppd.Exp.</t>
  </si>
  <si>
    <t xml:space="preserve">            Prepaid Expense</t>
  </si>
  <si>
    <t xml:space="preserve">            Inventories - Other</t>
  </si>
  <si>
    <t xml:space="preserve">            Inventories - Finished Goods</t>
  </si>
  <si>
    <t xml:space="preserve">            Inventories - Work in Process</t>
  </si>
  <si>
    <t xml:space="preserve">            Inventories - Raw Materials</t>
  </si>
  <si>
    <t xml:space="preserve">            Current Receivables - Other</t>
  </si>
  <si>
    <t xml:space="preserve">            Income Tax Refund</t>
  </si>
  <si>
    <t xml:space="preserve">            Receivables - Trade</t>
  </si>
  <si>
    <t>Receivables</t>
  </si>
  <si>
    <t xml:space="preserve">            Short-Term Investments</t>
  </si>
  <si>
    <t xml:space="preserve">            Cash</t>
  </si>
  <si>
    <t>Cash and Short-Term Investments</t>
  </si>
  <si>
    <t>BALANCE SHEET</t>
  </si>
  <si>
    <t>Fiscal Years: 2000 to 2021</t>
  </si>
  <si>
    <t>Financial Statement for: APPLE INC</t>
  </si>
  <si>
    <t>NOPAT</t>
  </si>
  <si>
    <t>Invested Capital</t>
  </si>
  <si>
    <t>ROIC</t>
  </si>
  <si>
    <t>Operating Profit Margin</t>
  </si>
  <si>
    <t>Assets/Invested Capital</t>
  </si>
  <si>
    <t>2</t>
  </si>
  <si>
    <t>3</t>
  </si>
  <si>
    <t>4</t>
  </si>
  <si>
    <t>Excess Cash</t>
  </si>
  <si>
    <t>Share Repurchases</t>
  </si>
  <si>
    <t>Dividends</t>
  </si>
  <si>
    <t>5</t>
  </si>
  <si>
    <t>IR</t>
  </si>
  <si>
    <t>Apple effectively receives cash from customers before they are required to pay cash to their suppliers/vendors. This net balance allows them short-term liquidity and the option to generate carry in low-risk investments</t>
  </si>
  <si>
    <t>Their interest coverage ratio remains in the high teens. Apple has room to incur more debt and benefit from the interest tax shield without significantly raising credit/defualt risk</t>
  </si>
  <si>
    <t>x</t>
  </si>
  <si>
    <t>AR Days</t>
  </si>
  <si>
    <t>AP Days</t>
  </si>
  <si>
    <t>Discussion:</t>
  </si>
  <si>
    <t>g*</t>
  </si>
  <si>
    <t>g*E</t>
  </si>
  <si>
    <t>Q2 Answers</t>
  </si>
  <si>
    <t>Management should consider returninh capital to shareholders when internal projects do not provide expected ROIC's above the company's cost of capital.</t>
  </si>
  <si>
    <t>The rationale being that this allows investors to redeploy that capital at or above their required return. However, taxes complicate the issue and should be considered as dividends received are post-tax.</t>
  </si>
  <si>
    <t>See Mark's jupyter notebook</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</si>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</sst>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quot;$&quot;#,##0"/>
    <numFmt numFmtId="165" formatCode="0.0%"/>
    <numFmt numFmtId="166" formatCode="0.0"/>
    <numFmt numFmtId="167" formatCode="_(* #,##0.0_);_(* \(#,##0.0\)_)\ ;_(* 0_)"/>
    <numFmt numFmtId="168" formatCode="mmm\-dd\-yyyy"/>
    <numFmt numFmtId="169" formatCode="_(#,##0.0%_);_(\(#,##0.0%\)_);_(#,##0.0%_)"/>
    <numFmt numFmtId="170" formatCode="_(&quot;$&quot;#,##0.0#_);_(\(&quot;$&quot;#,##0.0#\)_);_(&quot;$&quot;&quot; - &quot;_)"/>
    <numFmt numFmtId="171" formatCode="_(* #,##0.0#_);_(* \(#,##0.0#\)_)\ ;_(* 0_)"/>
    <numFmt numFmtId="172" formatCode="#,##0.00\x;\(#,##0.00\)\x"/>
    <numFmt numFmtId="173" formatCode="###,###,##0.000"/>
    <numFmt numFmtId="174" formatCode="#,##0.000"/>
    <numFmt numFmtId="175" formatCode="###,###,##0.0"/>
    <numFmt numFmtId="176" formatCode="###,###,##0"/>
    <numFmt numFmtId="177" formatCode="_(&quot;$&quot;* #,##0_);_(&quot;$&quot;* \(#,##0\);_(&quot;$&quot;* &quot;-&quot;??_);_(@_)"/>
    <numFmt numFmtId="178" formatCode="_(* #,##0_);_(* \(#,##0\);_(* &quot;-&quot;??_);_(@_)"/>
  </numFmts>
  <fonts count="33" x14ac:knownFonts="1">
    <font>
      <sz val="11"/>
      <color theme="1"/>
      <name val="Calibri"/>
      <family val="2"/>
      <scheme val="minor"/>
    </font>
    <font>
      <sz val="11"/>
      <color theme="1"/>
      <name val="Calibri"/>
      <family val="2"/>
      <scheme val="minor"/>
    </font>
    <font>
      <sz val="10"/>
      <name val="Arial"/>
      <family val="2"/>
    </font>
    <font>
      <sz val="9"/>
      <color theme="1"/>
      <name val="Arial"/>
      <family val="2"/>
    </font>
    <font>
      <sz val="9"/>
      <name val="Arial"/>
      <family val="2"/>
    </font>
    <font>
      <b/>
      <sz val="9"/>
      <color indexed="9"/>
      <name val="Arial"/>
      <family val="2"/>
    </font>
    <font>
      <b/>
      <sz val="9"/>
      <color indexed="8"/>
      <name val="Arial"/>
      <family val="2"/>
    </font>
    <font>
      <b/>
      <u val="double"/>
      <sz val="9"/>
      <color indexed="8"/>
      <name val="Arial"/>
      <family val="2"/>
    </font>
    <font>
      <sz val="9"/>
      <color indexed="8"/>
      <name val="Arial"/>
      <family val="2"/>
    </font>
    <font>
      <sz val="9"/>
      <color rgb="FF000000"/>
      <name val="Arial"/>
      <family val="2"/>
    </font>
    <font>
      <i/>
      <sz val="9"/>
      <color rgb="FF000000"/>
      <name val="Arial"/>
      <family val="2"/>
    </font>
    <font>
      <sz val="10"/>
      <name val="Palatino"/>
      <family val="1"/>
    </font>
    <font>
      <b/>
      <sz val="8"/>
      <name val="Arial"/>
      <family val="2"/>
    </font>
    <font>
      <sz val="8"/>
      <name val="Arial"/>
      <family val="2"/>
    </font>
    <font>
      <b/>
      <sz val="8"/>
      <color indexed="10"/>
      <name val="Arial"/>
      <family val="2"/>
    </font>
    <font>
      <b/>
      <u/>
      <sz val="8"/>
      <name val="Arial"/>
      <family val="2"/>
    </font>
    <font>
      <u/>
      <sz val="8"/>
      <name val="Arial"/>
      <family val="2"/>
    </font>
    <font>
      <sz val="8"/>
      <color theme="1"/>
      <name val="Arial"/>
      <family val="2"/>
    </font>
    <font>
      <sz val="12"/>
      <color theme="1"/>
      <name val="Arial"/>
      <family val="2"/>
    </font>
    <font>
      <b/>
      <sz val="11"/>
      <color theme="1"/>
      <name val="Calibri"/>
      <family val="2"/>
      <scheme val="minor"/>
    </font>
    <font>
      <b/>
      <sz val="12"/>
      <color theme="1"/>
      <name val="Arial"/>
      <family val="2"/>
    </font>
    <font>
      <b/>
      <sz val="14"/>
      <color theme="1"/>
      <name val="Calibri"/>
      <family val="2"/>
      <scheme val="minor"/>
    </font>
    <font>
      <sz val="14"/>
      <color theme="1"/>
      <name val="Calibri"/>
      <family val="2"/>
      <scheme val="minor"/>
    </font>
    <font>
      <b/>
      <sz val="16"/>
      <color theme="1"/>
      <name val="Calibri"/>
      <family val="2"/>
      <scheme val="minor"/>
    </font>
    <font>
      <sz val="14"/>
      <color theme="1"/>
      <name val="Arial"/>
      <family val="2"/>
    </font>
    <font>
      <sz val="14"/>
      <color rgb="FF000000"/>
      <name val="Arial"/>
      <family val="2"/>
    </font>
    <font>
      <b/>
      <sz val="14"/>
      <color theme="1"/>
      <name val="Arial"/>
      <family val="2"/>
    </font>
    <font>
      <sz val="12"/>
      <name val="Calibri"/>
      <family val="2"/>
      <scheme val="minor"/>
    </font>
    <font>
      <b/>
      <sz val="10"/>
      <name val="Arial"/>
      <family val="2"/>
    </font>
    <font>
      <sz val="10"/>
      <color theme="1"/>
      <name val="Arial"/>
      <family val="2"/>
    </font>
    <font>
      <sz val="11"/>
      <color rgb="FF000000"/>
      <name val="Calibri"/>
      <family val="2"/>
      <scheme val="minor"/>
    </font>
    <font>
      <b/>
      <sz val="10"/>
      <color theme="0"/>
      <name val="Arial"/>
      <family val="2"/>
    </font>
    <font>
      <sz val="10"/>
      <color theme="0"/>
      <name val="Arial"/>
      <family val="2"/>
    </font>
  </fonts>
  <fills count="8">
    <fill>
      <patternFill patternType="none"/>
    </fill>
    <fill>
      <patternFill patternType="gray125"/>
    </fill>
    <fill>
      <patternFill patternType="solid">
        <fgColor theme="0"/>
        <bgColor indexed="64"/>
      </patternFill>
    </fill>
    <fill>
      <patternFill patternType="solid">
        <fgColor indexed="56"/>
        <bgColor indexed="64"/>
      </patternFill>
    </fill>
    <fill>
      <patternFill patternType="solid">
        <fgColor theme="2"/>
        <bgColor indexed="64"/>
      </patternFill>
    </fill>
    <fill>
      <patternFill patternType="solid">
        <fgColor rgb="FFFFFFFF"/>
        <bgColor indexed="64"/>
      </patternFill>
    </fill>
    <fill>
      <patternFill patternType="solid">
        <fgColor indexed="22"/>
      </patternFill>
    </fill>
    <fill>
      <patternFill patternType="solid">
        <fgColor theme="1"/>
        <bgColor indexed="64"/>
      </patternFill>
    </fill>
  </fills>
  <borders count="3">
    <border>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97">
    <xf numFmtId="0" fontId="0" fillId="0" borderId="0" xfId="0"/>
    <xf numFmtId="0" fontId="3" fillId="0" borderId="0" xfId="0" applyFont="1"/>
    <xf numFmtId="0" fontId="4" fillId="0" borderId="0" xfId="0" applyFont="1"/>
    <xf numFmtId="0" fontId="3" fillId="2" borderId="0" xfId="0" applyFont="1" applyFill="1"/>
    <xf numFmtId="0" fontId="4" fillId="2" borderId="0" xfId="0" applyFont="1" applyFill="1"/>
    <xf numFmtId="0" fontId="5" fillId="3" borderId="0" xfId="0" applyFont="1" applyFill="1" applyAlignment="1"/>
    <xf numFmtId="0" fontId="6" fillId="4" borderId="0" xfId="0" applyFont="1" applyFill="1" applyAlignment="1"/>
    <xf numFmtId="167" fontId="7" fillId="2" borderId="0" xfId="0" applyNumberFormat="1" applyFont="1" applyFill="1" applyAlignment="1">
      <alignment horizontal="right" vertical="top" wrapText="1"/>
    </xf>
    <xf numFmtId="0" fontId="6" fillId="2" borderId="0" xfId="0" applyFont="1" applyFill="1" applyAlignment="1">
      <alignment horizontal="left" vertical="top"/>
    </xf>
    <xf numFmtId="0" fontId="8" fillId="2" borderId="0" xfId="0" applyFont="1" applyFill="1" applyAlignment="1">
      <alignment horizontal="left" vertical="top"/>
    </xf>
    <xf numFmtId="167" fontId="6" fillId="2" borderId="1" xfId="0" applyNumberFormat="1" applyFont="1" applyFill="1" applyBorder="1" applyAlignment="1">
      <alignment horizontal="right" vertical="top" wrapText="1"/>
    </xf>
    <xf numFmtId="167" fontId="8" fillId="2" borderId="0" xfId="0" applyNumberFormat="1" applyFont="1" applyFill="1" applyAlignment="1">
      <alignment horizontal="right" vertical="top" wrapText="1"/>
    </xf>
    <xf numFmtId="167" fontId="7" fillId="2" borderId="1" xfId="0" applyNumberFormat="1" applyFont="1" applyFill="1" applyBorder="1" applyAlignment="1">
      <alignment horizontal="right" vertical="top" wrapText="1"/>
    </xf>
    <xf numFmtId="167" fontId="6" fillId="2" borderId="0" xfId="0" applyNumberFormat="1" applyFont="1" applyFill="1" applyBorder="1" applyAlignment="1">
      <alignment horizontal="right" vertical="top" wrapText="1"/>
    </xf>
    <xf numFmtId="168" fontId="6" fillId="4" borderId="0" xfId="0" applyNumberFormat="1" applyFont="1" applyFill="1" applyAlignment="1">
      <alignment horizontal="right" wrapText="1"/>
    </xf>
    <xf numFmtId="0" fontId="4" fillId="0" borderId="0" xfId="0" applyFont="1" applyBorder="1"/>
    <xf numFmtId="0" fontId="4" fillId="2" borderId="0" xfId="0" applyFont="1" applyFill="1" applyBorder="1"/>
    <xf numFmtId="169" fontId="8" fillId="2" borderId="0" xfId="0" applyNumberFormat="1" applyFont="1" applyFill="1" applyBorder="1" applyAlignment="1">
      <alignment horizontal="right" vertical="top" wrapText="1"/>
    </xf>
    <xf numFmtId="49" fontId="8" fillId="2" borderId="0" xfId="0" applyNumberFormat="1" applyFont="1" applyFill="1" applyBorder="1" applyAlignment="1">
      <alignment horizontal="right" vertical="top" wrapText="1"/>
    </xf>
    <xf numFmtId="170" fontId="8" fillId="2" borderId="0" xfId="0" applyNumberFormat="1" applyFont="1" applyFill="1" applyBorder="1" applyAlignment="1">
      <alignment horizontal="right" vertical="top" wrapText="1"/>
    </xf>
    <xf numFmtId="171" fontId="8" fillId="2" borderId="0" xfId="0" applyNumberFormat="1" applyFont="1" applyFill="1" applyBorder="1" applyAlignment="1">
      <alignment horizontal="right" vertical="top" wrapText="1"/>
    </xf>
    <xf numFmtId="167" fontId="8" fillId="2" borderId="0" xfId="0" applyNumberFormat="1" applyFont="1" applyFill="1" applyBorder="1" applyAlignment="1">
      <alignment horizontal="right" vertical="top" wrapText="1"/>
    </xf>
    <xf numFmtId="0" fontId="8" fillId="2" borderId="0" xfId="0" applyNumberFormat="1" applyFont="1" applyFill="1" applyBorder="1" applyAlignment="1">
      <alignment horizontal="right" vertical="top" wrapText="1"/>
    </xf>
    <xf numFmtId="0" fontId="8" fillId="2" borderId="0" xfId="0" applyFont="1" applyFill="1" applyBorder="1" applyAlignment="1">
      <alignment horizontal="left" vertical="top"/>
    </xf>
    <xf numFmtId="167" fontId="6" fillId="2" borderId="0" xfId="0" applyNumberFormat="1" applyFont="1" applyFill="1" applyAlignment="1">
      <alignment horizontal="right" vertical="top" wrapText="1"/>
    </xf>
    <xf numFmtId="0" fontId="6" fillId="4" borderId="0" xfId="0" applyFont="1" applyFill="1" applyAlignment="1">
      <alignment horizontal="right" wrapText="1"/>
    </xf>
    <xf numFmtId="0" fontId="10" fillId="5" borderId="0" xfId="0" applyFont="1" applyFill="1" applyAlignment="1">
      <alignment horizontal="center" vertical="center" wrapText="1"/>
    </xf>
    <xf numFmtId="0" fontId="9" fillId="5" borderId="0" xfId="0" applyFont="1" applyFill="1" applyAlignment="1">
      <alignment vertical="center"/>
    </xf>
    <xf numFmtId="3" fontId="9" fillId="5" borderId="0" xfId="0" applyNumberFormat="1" applyFont="1" applyFill="1" applyAlignment="1">
      <alignment horizontal="right" vertical="center" wrapText="1"/>
    </xf>
    <xf numFmtId="0" fontId="3" fillId="5" borderId="0" xfId="0" applyFont="1" applyFill="1" applyAlignment="1">
      <alignment horizontal="right" vertical="top" wrapText="1"/>
    </xf>
    <xf numFmtId="0" fontId="9" fillId="5" borderId="0" xfId="0" applyFont="1" applyFill="1" applyAlignment="1">
      <alignment horizontal="right" vertical="center" wrapText="1"/>
    </xf>
    <xf numFmtId="0" fontId="3" fillId="5" borderId="0" xfId="0" applyFont="1" applyFill="1" applyAlignment="1">
      <alignment horizontal="right" vertical="top"/>
    </xf>
    <xf numFmtId="0" fontId="10" fillId="5" borderId="0" xfId="0" applyFont="1" applyFill="1" applyAlignment="1">
      <alignment vertical="center"/>
    </xf>
    <xf numFmtId="3" fontId="9" fillId="5" borderId="0" xfId="0" applyNumberFormat="1" applyFont="1" applyFill="1" applyAlignment="1">
      <alignment horizontal="right" vertical="center"/>
    </xf>
    <xf numFmtId="0" fontId="9" fillId="5" borderId="0" xfId="0" applyFont="1" applyFill="1" applyAlignment="1">
      <alignment horizontal="right"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11" fillId="0" borderId="0" xfId="3" applyFont="1"/>
    <xf numFmtId="0" fontId="12" fillId="0" borderId="0" xfId="2" applyFont="1" applyProtection="1"/>
    <xf numFmtId="0" fontId="13" fillId="0" borderId="0" xfId="2" applyFont="1" applyProtection="1">
      <protection locked="0"/>
    </xf>
    <xf numFmtId="9" fontId="14" fillId="0" borderId="0" xfId="2" applyNumberFormat="1" applyFont="1" applyProtection="1">
      <protection locked="0"/>
    </xf>
    <xf numFmtId="0" fontId="12" fillId="0" borderId="0" xfId="2" applyFont="1" applyProtection="1">
      <protection locked="0"/>
    </xf>
    <xf numFmtId="165" fontId="14" fillId="0" borderId="0" xfId="2" applyNumberFormat="1" applyFont="1" applyProtection="1">
      <protection locked="0"/>
    </xf>
    <xf numFmtId="0" fontId="13" fillId="0" borderId="0" xfId="2" applyFont="1" applyProtection="1"/>
    <xf numFmtId="0" fontId="15" fillId="0" borderId="0" xfId="2" applyFont="1" applyAlignment="1" applyProtection="1">
      <alignment horizontal="right"/>
      <protection locked="0"/>
    </xf>
    <xf numFmtId="0" fontId="15" fillId="0" borderId="0" xfId="2" applyFont="1" applyProtection="1">
      <protection locked="0"/>
    </xf>
    <xf numFmtId="165" fontId="12" fillId="0" borderId="0" xfId="2" applyNumberFormat="1" applyFont="1" applyProtection="1">
      <protection locked="0"/>
    </xf>
    <xf numFmtId="0" fontId="15" fillId="0" borderId="0" xfId="2" applyFont="1" applyProtection="1"/>
    <xf numFmtId="165" fontId="13" fillId="0" borderId="0" xfId="2" applyNumberFormat="1" applyFont="1" applyProtection="1"/>
    <xf numFmtId="164" fontId="13" fillId="0" borderId="0" xfId="2" applyNumberFormat="1" applyFont="1" applyProtection="1"/>
    <xf numFmtId="1" fontId="13" fillId="0" borderId="0" xfId="2" applyNumberFormat="1" applyFont="1" applyProtection="1"/>
    <xf numFmtId="166" fontId="13" fillId="0" borderId="0" xfId="2" applyNumberFormat="1" applyFont="1" applyProtection="1"/>
    <xf numFmtId="164" fontId="12" fillId="0" borderId="0" xfId="2" applyNumberFormat="1" applyFont="1" applyProtection="1"/>
    <xf numFmtId="164" fontId="16" fillId="0" borderId="0" xfId="2" applyNumberFormat="1" applyFont="1" applyProtection="1"/>
    <xf numFmtId="165" fontId="13" fillId="0" borderId="0" xfId="1" applyNumberFormat="1" applyFont="1" applyProtection="1"/>
    <xf numFmtId="0" fontId="17" fillId="0" borderId="0" xfId="0" applyFont="1"/>
    <xf numFmtId="164" fontId="13" fillId="0" borderId="2" xfId="2" applyNumberFormat="1" applyFont="1" applyBorder="1" applyProtection="1"/>
    <xf numFmtId="14" fontId="6" fillId="4" borderId="0" xfId="0" applyNumberFormat="1" applyFont="1" applyFill="1" applyAlignment="1"/>
    <xf numFmtId="0" fontId="18" fillId="0" borderId="0" xfId="0" applyFont="1"/>
    <xf numFmtId="9" fontId="18" fillId="0" borderId="0" xfId="1" applyFont="1"/>
    <xf numFmtId="172" fontId="18" fillId="0" borderId="0" xfId="1" applyNumberFormat="1" applyFont="1"/>
    <xf numFmtId="165" fontId="18" fillId="0" borderId="0" xfId="1" applyNumberFormat="1" applyFont="1"/>
    <xf numFmtId="0" fontId="19" fillId="0" borderId="0" xfId="0" applyFont="1"/>
    <xf numFmtId="0" fontId="20" fillId="0" borderId="0" xfId="0" applyFont="1"/>
    <xf numFmtId="0" fontId="18" fillId="0" borderId="0" xfId="0" applyFont="1" applyAlignment="1">
      <alignment horizontal="center" vertical="center"/>
    </xf>
    <xf numFmtId="165" fontId="0" fillId="0" borderId="0" xfId="1" applyNumberFormat="1" applyFont="1"/>
    <xf numFmtId="166" fontId="0" fillId="0" borderId="0" xfId="0" applyNumberFormat="1"/>
    <xf numFmtId="0" fontId="21" fillId="0" borderId="0" xfId="0" applyFont="1"/>
    <xf numFmtId="0" fontId="22" fillId="0" borderId="0" xfId="0" applyFont="1"/>
    <xf numFmtId="0" fontId="23" fillId="0" borderId="0" xfId="0" applyFont="1"/>
    <xf numFmtId="3" fontId="18" fillId="0" borderId="0" xfId="0" applyNumberFormat="1" applyFont="1" applyAlignment="1">
      <alignment horizontal="center" vertical="center"/>
    </xf>
    <xf numFmtId="0" fontId="24" fillId="0" borderId="0" xfId="0" applyFont="1"/>
    <xf numFmtId="0" fontId="25" fillId="0" borderId="0" xfId="0" applyFont="1"/>
    <xf numFmtId="0" fontId="24" fillId="0" borderId="0" xfId="0" applyFont="1" applyAlignment="1">
      <alignment horizontal="left" indent="2"/>
    </xf>
    <xf numFmtId="0" fontId="26" fillId="0" borderId="0" xfId="0" applyFont="1"/>
    <xf numFmtId="0" fontId="26" fillId="0" borderId="0" xfId="0" applyFont="1" applyAlignment="1">
      <alignment horizontal="left" indent="2"/>
    </xf>
    <xf numFmtId="165" fontId="27" fillId="0" borderId="0" xfId="2" applyNumberFormat="1" applyFont="1" applyProtection="1"/>
    <xf numFmtId="165" fontId="27" fillId="0" borderId="0" xfId="1" applyNumberFormat="1" applyFont="1" applyProtection="1"/>
    <xf numFmtId="0" fontId="2" fillId="0" borderId="0" xfId="6"/>
    <xf numFmtId="173" fontId="2" fillId="0" borderId="0" xfId="6" applyNumberFormat="1" applyFill="1" applyBorder="1" applyAlignment="1" applyProtection="1"/>
    <xf numFmtId="0" fontId="2" fillId="0" borderId="0" xfId="6" applyFill="1" applyBorder="1" applyAlignment="1" applyProtection="1"/>
    <xf numFmtId="0" fontId="28" fillId="0" borderId="0" xfId="6" applyFont="1" applyFill="1" applyBorder="1" applyAlignment="1" applyProtection="1"/>
    <xf numFmtId="0" fontId="28" fillId="6" borderId="0" xfId="6" applyFont="1" applyFill="1" applyBorder="1" applyAlignment="1" applyProtection="1"/>
    <xf numFmtId="174" fontId="2" fillId="0" borderId="0" xfId="6" applyNumberFormat="1"/>
    <xf numFmtId="3" fontId="2" fillId="0" borderId="0" xfId="6" applyNumberFormat="1"/>
    <xf numFmtId="165" fontId="2" fillId="0" borderId="0" xfId="1" applyNumberFormat="1" applyFont="1"/>
    <xf numFmtId="172" fontId="29" fillId="0" borderId="0" xfId="1" applyNumberFormat="1" applyFont="1"/>
    <xf numFmtId="175" fontId="2" fillId="0" borderId="0" xfId="6" applyNumberFormat="1"/>
    <xf numFmtId="176" fontId="2" fillId="0" borderId="0" xfId="6" applyNumberFormat="1"/>
    <xf numFmtId="177" fontId="2" fillId="0" borderId="0" xfId="5" applyNumberFormat="1" applyFont="1"/>
    <xf numFmtId="165" fontId="2" fillId="0" borderId="0" xfId="6" applyNumberFormat="1"/>
    <xf numFmtId="0" fontId="0" fillId="0" borderId="0" xfId="0" quotePrefix="1"/>
    <xf numFmtId="178" fontId="30" fillId="0" borderId="0" xfId="4" applyNumberFormat="1" applyFont="1"/>
    <xf numFmtId="0" fontId="28" fillId="0" borderId="0" xfId="6" quotePrefix="1" applyFont="1"/>
    <xf numFmtId="0" fontId="31" fillId="7" borderId="0" xfId="6" quotePrefix="1" applyFont="1" applyFill="1" applyBorder="1" applyAlignment="1" applyProtection="1"/>
    <xf numFmtId="173" fontId="32" fillId="7" borderId="0" xfId="6" applyNumberFormat="1" applyFont="1" applyFill="1" applyBorder="1" applyAlignment="1" applyProtection="1"/>
    <xf numFmtId="165" fontId="12" fillId="0" borderId="0" xfId="2" applyNumberFormat="1" applyFont="1" applyAlignment="1" applyProtection="1">
      <alignment horizontal="center"/>
      <protection locked="0"/>
    </xf>
  </cellXfs>
  <cellStyles count="7">
    <cellStyle name="Comma" xfId="4" builtinId="3"/>
    <cellStyle name="Currency" xfId="5" builtinId="4"/>
    <cellStyle name="Normal" xfId="0" builtinId="0"/>
    <cellStyle name="Normal 2" xfId="2" xr:uid="{00000000-0005-0000-0000-000001000000}"/>
    <cellStyle name="Normal 2 2" xfId="3" xr:uid="{00000000-0005-0000-0000-000002000000}"/>
    <cellStyle name="Normal 3" xfId="6" xr:uid="{5ACC9297-971E-8F40-97FE-07D5AAEDB7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zoomScale="130" zoomScaleNormal="130" workbookViewId="0"/>
  </sheetViews>
  <sheetFormatPr baseColWidth="10" defaultColWidth="8.83203125" defaultRowHeight="15" x14ac:dyDescent="0.2"/>
  <sheetData>
    <row r="1" spans="1:1" x14ac:dyDescent="0.2">
      <c r="A1" s="37" t="s">
        <v>171</v>
      </c>
    </row>
    <row r="2" spans="1:1" x14ac:dyDescent="0.2">
      <c r="A2" s="37" t="s">
        <v>163</v>
      </c>
    </row>
    <row r="3" spans="1:1" x14ac:dyDescent="0.2">
      <c r="A3" s="37" t="s">
        <v>162</v>
      </c>
    </row>
    <row r="4" spans="1:1" x14ac:dyDescent="0.2">
      <c r="A4" s="37"/>
    </row>
    <row r="5" spans="1:1" x14ac:dyDescent="0.2">
      <c r="A5" s="37" t="s">
        <v>157</v>
      </c>
    </row>
    <row r="6" spans="1:1" x14ac:dyDescent="0.2">
      <c r="A6" s="37" t="s">
        <v>158</v>
      </c>
    </row>
    <row r="7" spans="1:1" x14ac:dyDescent="0.2">
      <c r="A7" s="37" t="s">
        <v>161</v>
      </c>
    </row>
    <row r="8" spans="1:1" x14ac:dyDescent="0.2">
      <c r="A8" s="37" t="s">
        <v>159</v>
      </c>
    </row>
    <row r="9" spans="1:1" x14ac:dyDescent="0.2">
      <c r="A9" s="37" t="s">
        <v>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0CEBF-0298-444E-ADB8-9E3EC53C554B}">
  <sheetPr>
    <tabColor theme="1"/>
  </sheetPr>
  <dimension ref="A1:W35"/>
  <sheetViews>
    <sheetView workbookViewId="0"/>
  </sheetViews>
  <sheetFormatPr baseColWidth="10" defaultRowHeight="15" x14ac:dyDescent="0.2"/>
  <cols>
    <col min="1" max="1" width="19.5" bestFit="1" customWidth="1"/>
    <col min="2" max="2" width="8" customWidth="1"/>
    <col min="3" max="3" width="6.6640625" bestFit="1" customWidth="1"/>
    <col min="4" max="4" width="7.1640625" bestFit="1" customWidth="1"/>
    <col min="5" max="5" width="9.1640625" bestFit="1" customWidth="1"/>
    <col min="6" max="10" width="7.1640625" bestFit="1" customWidth="1"/>
    <col min="11" max="14" width="8.6640625" bestFit="1" customWidth="1"/>
    <col min="15" max="23" width="9.6640625" bestFit="1" customWidth="1"/>
  </cols>
  <sheetData>
    <row r="1" spans="1:23" x14ac:dyDescent="0.2">
      <c r="A1" s="94" t="s">
        <v>509</v>
      </c>
      <c r="B1" s="95"/>
      <c r="C1" s="95"/>
      <c r="D1" s="95"/>
      <c r="E1" s="95"/>
      <c r="F1" s="95"/>
      <c r="G1" s="95"/>
      <c r="H1" s="95"/>
      <c r="I1" s="95"/>
      <c r="J1" s="95"/>
      <c r="K1" s="95"/>
      <c r="L1" s="95"/>
      <c r="M1" s="95"/>
      <c r="N1" s="95"/>
      <c r="O1" s="95"/>
      <c r="P1" s="95"/>
      <c r="Q1" s="95"/>
      <c r="R1" s="95"/>
      <c r="S1" s="95"/>
      <c r="T1" s="95"/>
      <c r="U1" s="95"/>
      <c r="V1" s="95"/>
      <c r="W1" s="95"/>
    </row>
    <row r="2" spans="1:23" x14ac:dyDescent="0.2">
      <c r="A2" s="78" t="s">
        <v>488</v>
      </c>
      <c r="B2" s="84">
        <f>'Financial Statement'!B294*(1-'Financial Statement'!B299/'Financial Statement'!B294)</f>
        <v>314</v>
      </c>
      <c r="C2" s="84">
        <f>'Financial Statement'!C294*(1-'Financial Statement'!C299/'Financial Statement'!C294)</f>
        <v>-318</v>
      </c>
      <c r="D2" s="84">
        <f>'Financial Statement'!D294*(1-'Financial Statement'!D299/'Financial Statement'!D294)</f>
        <v>24</v>
      </c>
      <c r="E2" s="84">
        <f>'Financial Statement'!E294*(1-'Financial Statement'!E299/'Financial Statement'!E294)</f>
        <v>1.0000000000000009</v>
      </c>
      <c r="F2" s="84">
        <f>'Financial Statement'!F294*(1-'Financial Statement'!F299/'Financial Statement'!F294)</f>
        <v>241.99999999999997</v>
      </c>
      <c r="G2" s="84">
        <f>'Financial Statement'!G294*(1-'Financial Statement'!G299/'Financial Statement'!G294)</f>
        <v>1170</v>
      </c>
      <c r="H2" s="84">
        <f>'Financial Statement'!H294*(1-'Financial Statement'!H299/'Financial Statement'!H294)</f>
        <v>1624.0000000000002</v>
      </c>
      <c r="I2" s="84">
        <f>'Financial Statement'!I294*(1-'Financial Statement'!I299/'Financial Statement'!I294)</f>
        <v>2897</v>
      </c>
      <c r="J2" s="84">
        <f>'Financial Statement'!J294*(1-'Financial Statement'!J299/'Financial Statement'!J294)</f>
        <v>4214</v>
      </c>
      <c r="K2" s="84">
        <f>'Financial Statement'!K294*(1-'Financial Statement'!K299/'Financial Statement'!K294)</f>
        <v>7909</v>
      </c>
      <c r="L2" s="84">
        <f>'Financial Statement'!L294*(1-'Financial Statement'!L299/'Financial Statement'!L294)</f>
        <v>13857.999999999998</v>
      </c>
      <c r="M2" s="84">
        <f>'Financial Statement'!M294*(1-'Financial Statement'!M299/'Financial Statement'!M294)</f>
        <v>25507</v>
      </c>
      <c r="N2" s="84">
        <f>'Financial Statement'!N294*(1-'Financial Statement'!N299/'Financial Statement'!N294)</f>
        <v>41211</v>
      </c>
      <c r="O2" s="84">
        <f>'Financial Statement'!O294*(1-'Financial Statement'!O299/'Financial Statement'!O294)</f>
        <v>35881</v>
      </c>
      <c r="P2" s="84">
        <f>'Financial Statement'!P294*(1-'Financial Statement'!P299/'Financial Statement'!P294)</f>
        <v>38530</v>
      </c>
      <c r="Q2" s="84">
        <f>'Financial Statement'!Q294*(1-'Financial Statement'!Q299/'Financial Statement'!Q294)</f>
        <v>52109</v>
      </c>
      <c r="R2" s="84">
        <f>'Financial Statement'!R294*(1-'Financial Statement'!R299/'Financial Statement'!R294)</f>
        <v>43791.000000000007</v>
      </c>
      <c r="S2" s="84">
        <f>'Financial Statement'!S294*(1-'Financial Statement'!S299/'Financial Statement'!S294)</f>
        <v>45606</v>
      </c>
      <c r="T2" s="84">
        <f>'Financial Statement'!T294*(1-'Financial Statement'!T299/'Financial Statement'!T294)</f>
        <v>57290</v>
      </c>
      <c r="U2" s="84">
        <f>'Financial Statement'!U294*(1-'Financial Statement'!U299/'Financial Statement'!U294)</f>
        <v>53449</v>
      </c>
      <c r="V2" s="84">
        <f>'Financial Statement'!V294*(1-'Financial Statement'!V299/'Financial Statement'!V294)</f>
        <v>56608</v>
      </c>
      <c r="W2" s="84">
        <f>'Financial Statement'!W294*(1-'Financial Statement'!W299/'Financial Statement'!W294)</f>
        <v>94422</v>
      </c>
    </row>
    <row r="3" spans="1:23" x14ac:dyDescent="0.2">
      <c r="A3" s="78" t="s">
        <v>489</v>
      </c>
      <c r="B3" s="84">
        <f>(('Financial Statement'!B43+'Financial Statement'!B34)-SUM('Financial Statement'!B26:B27))+('Financial Statement'!B69)</f>
        <v>4407</v>
      </c>
      <c r="C3" s="84">
        <f>(('Financial Statement'!C43+'Financial Statement'!C34)-SUM('Financial Statement'!C26:C27))+('Financial Statement'!C69)</f>
        <v>4237</v>
      </c>
      <c r="D3" s="84">
        <f>(('Financial Statement'!D43+'Financial Statement'!D34)-SUM('Financial Statement'!D26:D27))+('Financial Statement'!D69)</f>
        <v>4411</v>
      </c>
      <c r="E3" s="84">
        <f>(('Financial Statement'!E43+'Financial Statement'!E34)-SUM('Financial Statement'!E26:E27))+('Financial Statement'!E69)</f>
        <v>4522</v>
      </c>
      <c r="F3" s="84">
        <f>(('Financial Statement'!F43+'Financial Statement'!F34)-SUM('Financial Statement'!F26:F27))+('Financial Statement'!F69)</f>
        <v>5074.6000000000004</v>
      </c>
      <c r="G3" s="84">
        <f>(('Financial Statement'!G43+'Financial Statement'!G34)-SUM('Financial Statement'!G26:G27))+('Financial Statement'!G69)</f>
        <v>7466</v>
      </c>
      <c r="H3" s="84">
        <f>(('Financial Statement'!H43+'Financial Statement'!H34)-SUM('Financial Statement'!H26:H27))+('Financial Statement'!H69)</f>
        <v>9984</v>
      </c>
      <c r="I3" s="84">
        <f>(('Financial Statement'!I43+'Financial Statement'!I34)-SUM('Financial Statement'!I26:I27))+('Financial Statement'!I69)</f>
        <v>14532</v>
      </c>
      <c r="J3" s="84">
        <f>(('Financial Statement'!J43+'Financial Statement'!J34)-SUM('Financial Statement'!J26:J27))+('Financial Statement'!J69)</f>
        <v>21030</v>
      </c>
      <c r="K3" s="84">
        <f>(('Financial Statement'!K43+'Financial Statement'!K34)-SUM('Financial Statement'!K26:K27))+('Financial Statement'!K69)</f>
        <v>21112</v>
      </c>
      <c r="L3" s="84">
        <f>(('Financial Statement'!L43+'Financial Statement'!L34)-SUM('Financial Statement'!L26:L27))+('Financial Statement'!L69)</f>
        <v>22400</v>
      </c>
      <c r="M3" s="84">
        <f>(('Financial Statement'!M43+'Financial Statement'!M34)-SUM('Financial Statement'!M26:M27))+('Financial Statement'!M69)</f>
        <v>20997</v>
      </c>
      <c r="N3" s="84">
        <f>(('Financial Statement'!N43+'Financial Statement'!N34)-SUM('Financial Statement'!N26:N27))+('Financial Statement'!N69)</f>
        <v>26088</v>
      </c>
      <c r="O3" s="84">
        <f>(('Financial Statement'!O43+'Financial Statement'!O34)-SUM('Financial Statement'!O26:O27))+('Financial Statement'!O69)</f>
        <v>34294</v>
      </c>
      <c r="P3" s="84">
        <f>(('Financial Statement'!P43+'Financial Statement'!P34)-SUM('Financial Statement'!P26:P27))+('Financial Statement'!P69)</f>
        <v>16680</v>
      </c>
      <c r="Q3" s="84">
        <f>(('Financial Statement'!Q43+'Financial Statement'!Q34)-SUM('Financial Statement'!Q26:Q27))+('Financial Statement'!Q69)</f>
        <v>19752</v>
      </c>
      <c r="R3" s="84">
        <f>(('Financial Statement'!R43+'Financial Statement'!R34)-SUM('Financial Statement'!R26:R27))+('Financial Statement'!R69)</f>
        <v>44851</v>
      </c>
      <c r="S3" s="84">
        <f>(('Financial Statement'!S43+'Financial Statement'!S34)-SUM('Financial Statement'!S26:S27))+('Financial Statement'!S69)</f>
        <v>55013</v>
      </c>
      <c r="T3" s="84">
        <f>(('Financial Statement'!T43+'Financial Statement'!T34)-SUM('Financial Statement'!T26:T27))+('Financial Statement'!T69)</f>
        <v>50831</v>
      </c>
      <c r="U3" s="84">
        <f>(('Financial Statement'!U43+'Financial Statement'!U34)-SUM('Financial Statement'!U26:U27))+('Financial Statement'!U69)</f>
        <v>93194</v>
      </c>
      <c r="V3" s="84">
        <f>(('Financial Statement'!V43+'Financial Statement'!V34)-SUM('Financial Statement'!V26:V27))+('Financial Statement'!V69)</f>
        <v>86730</v>
      </c>
      <c r="W3" s="84">
        <f>(('Financial Statement'!W43+'Financial Statement'!W34)-SUM('Financial Statement'!W26:W27))+('Financial Statement'!W69)</f>
        <v>71735</v>
      </c>
    </row>
    <row r="4" spans="1:23" x14ac:dyDescent="0.2">
      <c r="A4" s="78" t="s">
        <v>490</v>
      </c>
      <c r="B4" s="78"/>
      <c r="C4" s="85">
        <f>C2/B3</f>
        <v>-7.2157930565010214E-2</v>
      </c>
      <c r="D4" s="85">
        <f>D2/C3</f>
        <v>5.6643851781921174E-3</v>
      </c>
      <c r="E4" s="85">
        <f>E2/D3</f>
        <v>2.2670596236681046E-4</v>
      </c>
      <c r="F4" s="85">
        <f>F2/E3</f>
        <v>5.3516143299425029E-2</v>
      </c>
      <c r="G4" s="85">
        <f>G2/F3</f>
        <v>0.23056004414141015</v>
      </c>
      <c r="H4" s="85">
        <f>H2/G3</f>
        <v>0.21751942137690869</v>
      </c>
      <c r="I4" s="85">
        <f>I2/H3</f>
        <v>0.29016426282051283</v>
      </c>
      <c r="J4" s="85">
        <f>J2/I3</f>
        <v>0.28998073217726394</v>
      </c>
      <c r="K4" s="85">
        <f>K2/J3</f>
        <v>0.37608178792201619</v>
      </c>
      <c r="L4" s="85">
        <f>L2/K3</f>
        <v>0.6564039408866994</v>
      </c>
      <c r="M4" s="85">
        <f>M2/L3</f>
        <v>1.1387053571428571</v>
      </c>
      <c r="N4" s="85">
        <f>N2/M3</f>
        <v>1.9627089584226318</v>
      </c>
      <c r="O4" s="85">
        <f>O2/N3</f>
        <v>1.3753833180006134</v>
      </c>
      <c r="P4" s="85">
        <f>P2/O3</f>
        <v>1.1235201492972531</v>
      </c>
      <c r="Q4" s="85">
        <f>Q2/P3</f>
        <v>3.124040767386091</v>
      </c>
      <c r="R4" s="85">
        <f>R2/Q3</f>
        <v>2.2170413122721753</v>
      </c>
      <c r="S4" s="85">
        <f>S2/R3</f>
        <v>1.0168335154177164</v>
      </c>
      <c r="T4" s="85">
        <f>T2/S3</f>
        <v>1.0413902168578335</v>
      </c>
      <c r="U4" s="85">
        <f>U2/T3</f>
        <v>1.0515040034624541</v>
      </c>
      <c r="V4" s="85">
        <f>V2/U3</f>
        <v>0.607421078610211</v>
      </c>
      <c r="W4" s="85">
        <f>W2/V3</f>
        <v>1.0886890349360083</v>
      </c>
    </row>
    <row r="5" spans="1:23" x14ac:dyDescent="0.2">
      <c r="A5" s="78"/>
      <c r="B5" s="78"/>
      <c r="C5" s="78"/>
      <c r="D5" s="78"/>
      <c r="E5" s="78"/>
      <c r="F5" s="78"/>
      <c r="G5" s="78"/>
      <c r="H5" s="78"/>
      <c r="I5" s="78"/>
      <c r="J5" s="78"/>
      <c r="K5" s="78"/>
      <c r="L5" s="78"/>
      <c r="M5" s="78"/>
      <c r="N5" s="78"/>
      <c r="O5" s="78"/>
      <c r="P5" s="78"/>
      <c r="Q5" s="78"/>
      <c r="R5" s="78"/>
      <c r="S5" s="78"/>
      <c r="T5" s="78"/>
      <c r="U5" s="78"/>
      <c r="V5" s="78"/>
      <c r="W5" s="78"/>
    </row>
    <row r="6" spans="1:23" x14ac:dyDescent="0.2">
      <c r="A6" s="93" t="s">
        <v>493</v>
      </c>
      <c r="B6" s="78"/>
      <c r="C6" s="78"/>
      <c r="D6" s="78"/>
      <c r="E6" s="78"/>
      <c r="F6" s="78"/>
      <c r="G6" s="78"/>
      <c r="H6" s="78"/>
      <c r="I6" s="78"/>
      <c r="J6" s="78"/>
      <c r="K6" s="78"/>
      <c r="L6" s="78"/>
      <c r="M6" s="78"/>
      <c r="N6" s="78"/>
      <c r="O6" s="78"/>
      <c r="P6" s="78"/>
      <c r="Q6" s="78"/>
      <c r="R6" s="78"/>
      <c r="S6" s="78"/>
      <c r="T6" s="78"/>
      <c r="U6" s="78"/>
      <c r="V6" s="78"/>
      <c r="W6" s="78"/>
    </row>
    <row r="7" spans="1:23" x14ac:dyDescent="0.2">
      <c r="A7" s="78" t="s">
        <v>491</v>
      </c>
      <c r="B7" s="85">
        <f>B2/'Financial Statement'!B73</f>
        <v>3.9333583865714644E-2</v>
      </c>
      <c r="C7" s="85">
        <f>C2/'Financial Statement'!C73</f>
        <v>-5.9295170613462615E-2</v>
      </c>
      <c r="D7" s="85">
        <f>D2/'Financial Statement'!D73</f>
        <v>4.1797283176593526E-3</v>
      </c>
      <c r="E7" s="85">
        <f>E2/'Financial Statement'!E73</f>
        <v>1.6110842597067841E-4</v>
      </c>
      <c r="F7" s="85">
        <f>F2/'Financial Statement'!F73</f>
        <v>2.9230583403792726E-2</v>
      </c>
      <c r="G7" s="85">
        <f>G2/'Financial Statement'!G73</f>
        <v>8.3985356399397026E-2</v>
      </c>
      <c r="H7" s="85">
        <f>H2/'Financial Statement'!H73</f>
        <v>8.4079730779187178E-2</v>
      </c>
      <c r="I7" s="85">
        <f>I2/'Financial Statement'!I73</f>
        <v>0.12067816379238523</v>
      </c>
      <c r="J7" s="85">
        <f>J2/'Financial Statement'!J73</f>
        <v>0.12974537393392654</v>
      </c>
      <c r="K7" s="85">
        <f>K2/'Financial Statement'!K73</f>
        <v>0.18433748980305326</v>
      </c>
      <c r="L7" s="85">
        <f>L2/'Financial Statement'!L73</f>
        <v>0.21246454580298962</v>
      </c>
      <c r="M7" s="85">
        <f>M2/'Financial Statement'!M73</f>
        <v>0.23563266173359571</v>
      </c>
      <c r="N7" s="85">
        <f>N2/'Financial Statement'!N73</f>
        <v>0.26331561325938613</v>
      </c>
      <c r="O7" s="85">
        <f>O2/'Financial Statement'!O73</f>
        <v>0.20994090456965656</v>
      </c>
      <c r="P7" s="85">
        <f>P2/'Financial Statement'!P73</f>
        <v>0.21078257063924069</v>
      </c>
      <c r="Q7" s="85">
        <f>Q2/'Financial Statement'!Q73</f>
        <v>0.22295958753182293</v>
      </c>
      <c r="R7" s="85">
        <f>R2/'Financial Statement'!R73</f>
        <v>0.20359289788973042</v>
      </c>
      <c r="S7" s="85">
        <f>S2/'Financial Statement'!S73</f>
        <v>0.19894954500641265</v>
      </c>
      <c r="T7" s="85">
        <f>T2/'Financial Statement'!T73</f>
        <v>0.21589620099563234</v>
      </c>
      <c r="U7" s="85">
        <f>U2/'Financial Statement'!U73</f>
        <v>0.20543559310307716</v>
      </c>
      <c r="V7" s="85">
        <f>V2/'Financial Statement'!V73</f>
        <v>0.20621095386408758</v>
      </c>
      <c r="W7" s="85">
        <f>W2/'Financial Statement'!W73</f>
        <v>0.25811266288882145</v>
      </c>
    </row>
    <row r="8" spans="1:23" x14ac:dyDescent="0.2">
      <c r="A8" s="78" t="s">
        <v>175</v>
      </c>
      <c r="B8" s="86">
        <f>'Financial Statement'!B73/'Financial Statement'!B32</f>
        <v>1.1734528884315742</v>
      </c>
      <c r="C8" s="86">
        <f>'Financial Statement'!C73/'Financial Statement'!C32</f>
        <v>0.89071582793555892</v>
      </c>
      <c r="D8" s="86">
        <f>'Financial Statement'!D73/'Financial Statement'!D32</f>
        <v>0.9117180057161004</v>
      </c>
      <c r="E8" s="86">
        <f>'Financial Statement'!E73/'Financial Statement'!E32</f>
        <v>0.91078503301540714</v>
      </c>
      <c r="F8" s="86">
        <f>'Financial Statement'!F73/'Financial Statement'!F32</f>
        <v>1.0284472049689442</v>
      </c>
      <c r="G8" s="86">
        <f>'Financial Statement'!G73/'Financial Statement'!G32</f>
        <v>1.2060427668600122</v>
      </c>
      <c r="H8" s="86">
        <f>'Financial Statement'!H73/'Financial Statement'!H32</f>
        <v>1.1226387678000582</v>
      </c>
      <c r="I8" s="86">
        <f>'Financial Statement'!I73/'Financial Statement'!I32</f>
        <v>0.94709433069002247</v>
      </c>
      <c r="J8" s="86">
        <f>'Financial Statement'!J73/'Financial Statement'!J32</f>
        <v>0.82075710098049126</v>
      </c>
      <c r="K8" s="86">
        <f>'Financial Statement'!K73/'Financial Statement'!K32</f>
        <v>0.90324414222858462</v>
      </c>
      <c r="L8" s="86">
        <f>'Financial Statement'!L73/'Financial Statement'!L32</f>
        <v>0.86754984504475741</v>
      </c>
      <c r="M8" s="86">
        <f>'Financial Statement'!M73/'Financial Statement'!M32</f>
        <v>0.93020597915288172</v>
      </c>
      <c r="N8" s="86">
        <f>'Financial Statement'!N73/'Financial Statement'!N32</f>
        <v>0.88892675390766995</v>
      </c>
      <c r="O8" s="86">
        <f>'Financial Statement'!O73/'Financial Statement'!O32</f>
        <v>0.82565217391304346</v>
      </c>
      <c r="P8" s="86">
        <f>'Financial Statement'!P73/'Financial Statement'!P32</f>
        <v>0.78845664448173081</v>
      </c>
      <c r="Q8" s="86">
        <f>'Financial Statement'!Q73/'Financial Statement'!Q32</f>
        <v>0.80458484090071913</v>
      </c>
      <c r="R8" s="86">
        <f>'Financial Statement'!R73/'Financial Statement'!R32</f>
        <v>0.66863649645928014</v>
      </c>
      <c r="S8" s="86">
        <f>'Financial Statement'!S73/'Financial Statement'!S32</f>
        <v>0.61077110404749024</v>
      </c>
      <c r="T8" s="86">
        <f>'Financial Statement'!T73/'Financial Statement'!T32</f>
        <v>0.72556975869847562</v>
      </c>
      <c r="U8" s="86">
        <f>'Financial Statement'!U73/'Financial Statement'!U32</f>
        <v>0.76857223883066084</v>
      </c>
      <c r="V8" s="86">
        <f>'Financial Statement'!V73/'Financial Statement'!V32</f>
        <v>0.84756150274168851</v>
      </c>
      <c r="W8" s="86">
        <f>'Financial Statement'!W73/'Financial Statement'!W32</f>
        <v>1.0422077367080529</v>
      </c>
    </row>
    <row r="9" spans="1:23" x14ac:dyDescent="0.2">
      <c r="A9" s="78" t="s">
        <v>492</v>
      </c>
      <c r="B9" s="86">
        <f>'Financial Statement'!B32/B3</f>
        <v>1.5436805082822782</v>
      </c>
      <c r="C9" s="86">
        <f>'Financial Statement'!C32/C3</f>
        <v>1.4210526315789473</v>
      </c>
      <c r="D9" s="86">
        <f>'Financial Statement'!D32/D3</f>
        <v>1.4277941509861709</v>
      </c>
      <c r="E9" s="86">
        <f>'Financial Statement'!E32/E3</f>
        <v>1.5070765148164529</v>
      </c>
      <c r="F9" s="86">
        <f>'Financial Statement'!F32/F3</f>
        <v>1.5863319276396168</v>
      </c>
      <c r="G9" s="86">
        <f>'Financial Statement'!G32/G3</f>
        <v>1.5471470667023841</v>
      </c>
      <c r="H9" s="86">
        <f>'Financial Statement'!H32/H3</f>
        <v>1.7232572115384615</v>
      </c>
      <c r="I9" s="86">
        <f>'Financial Statement'!I32/I3</f>
        <v>1.7442196531791907</v>
      </c>
      <c r="J9" s="86">
        <f>'Financial Statement'!J32/J3</f>
        <v>1.8816928197812648</v>
      </c>
      <c r="K9" s="86">
        <f>'Financial Statement'!K32/K3</f>
        <v>2.2499526335733231</v>
      </c>
      <c r="L9" s="86">
        <f>'Financial Statement'!L32/L3</f>
        <v>3.3563839285714288</v>
      </c>
      <c r="M9" s="86">
        <f>'Financial Statement'!M32/M3</f>
        <v>5.5422679430394819</v>
      </c>
      <c r="N9" s="86">
        <f>'Financial Statement'!N32/N3</f>
        <v>6.74885004599816</v>
      </c>
      <c r="O9" s="86">
        <f>'Financial Statement'!O32/O3</f>
        <v>6.0360412900215783</v>
      </c>
      <c r="P9" s="86">
        <f>'Financial Statement'!P32/P3</f>
        <v>13.899220623501199</v>
      </c>
      <c r="Q9" s="86">
        <f>'Financial Statement'!Q32/Q3</f>
        <v>14.706308221952208</v>
      </c>
      <c r="R9" s="86">
        <f>'Financial Statement'!R32/R3</f>
        <v>7.1723261465742123</v>
      </c>
      <c r="S9" s="86">
        <f>'Financial Statement'!S32/S3</f>
        <v>6.8223692581753408</v>
      </c>
      <c r="T9" s="86">
        <f>'Financial Statement'!T32/T3</f>
        <v>7.1949204225767742</v>
      </c>
      <c r="U9" s="86">
        <f>'Financial Statement'!U32/U3</f>
        <v>3.6323797669377855</v>
      </c>
      <c r="V9" s="86">
        <f>'Financial Statement'!V32/V3</f>
        <v>3.7344402167646717</v>
      </c>
      <c r="W9" s="86">
        <f>'Financial Statement'!W32/W3</f>
        <v>4.8930368718198922</v>
      </c>
    </row>
    <row r="10" spans="1:23" x14ac:dyDescent="0.2">
      <c r="A10" s="78"/>
      <c r="B10" s="78"/>
      <c r="C10" s="78"/>
      <c r="D10" s="78"/>
      <c r="E10" s="78"/>
      <c r="F10" s="78"/>
      <c r="G10" s="78"/>
      <c r="H10" s="78"/>
      <c r="I10" s="78"/>
      <c r="J10" s="78"/>
      <c r="K10" s="78"/>
      <c r="L10" s="78"/>
      <c r="M10" s="78"/>
      <c r="N10" s="78"/>
      <c r="O10" s="78"/>
      <c r="P10" s="78"/>
      <c r="Q10" s="78"/>
      <c r="R10" s="78"/>
      <c r="S10" s="78"/>
      <c r="T10" s="78"/>
      <c r="U10" s="78"/>
      <c r="V10" s="78"/>
      <c r="W10" s="78"/>
    </row>
    <row r="11" spans="1:23" x14ac:dyDescent="0.2">
      <c r="A11" s="93" t="s">
        <v>494</v>
      </c>
      <c r="B11" s="78"/>
      <c r="C11" s="78"/>
      <c r="D11" s="78"/>
      <c r="E11" s="78"/>
      <c r="F11" s="78" t="s">
        <v>513</v>
      </c>
      <c r="G11" s="78"/>
      <c r="H11" s="78"/>
      <c r="I11" s="78"/>
      <c r="J11" s="78"/>
      <c r="K11" s="78"/>
      <c r="L11" s="78"/>
      <c r="M11" s="78"/>
      <c r="N11" s="78"/>
      <c r="O11" s="78"/>
      <c r="P11" s="78"/>
      <c r="Q11" s="78"/>
      <c r="R11" s="78"/>
      <c r="S11" s="78"/>
      <c r="T11" s="78"/>
      <c r="U11" s="78"/>
      <c r="V11" s="78"/>
      <c r="W11" s="78"/>
    </row>
    <row r="12" spans="1:23" x14ac:dyDescent="0.2">
      <c r="A12" s="78" t="s">
        <v>186</v>
      </c>
      <c r="B12" s="88">
        <f>'Financial Statement'!B22-'Financial Statement'!B42+'Financial Statement'!B34</f>
        <v>3494</v>
      </c>
      <c r="C12" s="88">
        <f>'Financial Statement'!C22-'Financial Statement'!C42+'Financial Statement'!C34</f>
        <v>3625</v>
      </c>
      <c r="D12" s="88">
        <f>'Financial Statement'!D22-'Financial Statement'!D42+'Financial Statement'!D34</f>
        <v>3730</v>
      </c>
      <c r="E12" s="88">
        <f>'Financial Statement'!E22-'Financial Statement'!E42+'Financial Statement'!E34</f>
        <v>3834</v>
      </c>
      <c r="F12" s="88">
        <f>'Financial Statement'!F22-'Financial Statement'!F42+'Financial Statement'!F34</f>
        <v>4375</v>
      </c>
      <c r="G12" s="88">
        <f>'Financial Statement'!G22-'Financial Statement'!G42+'Financial Statement'!G34</f>
        <v>6816</v>
      </c>
      <c r="H12" s="88">
        <f>'Financial Statement'!H22-'Financial Statement'!H42+'Financial Statement'!H34</f>
        <v>8038</v>
      </c>
      <c r="I12" s="88">
        <f>'Financial Statement'!I22-'Financial Statement'!I42+'Financial Statement'!I34</f>
        <v>12657</v>
      </c>
      <c r="J12" s="88">
        <f>'Financial Statement'!J22-'Financial Statement'!J42+'Financial Statement'!J34</f>
        <v>20598</v>
      </c>
      <c r="K12" s="88">
        <f>'Financial Statement'!K22-'Financial Statement'!K42+'Financial Statement'!K34</f>
        <v>20049</v>
      </c>
      <c r="L12" s="88">
        <f>'Financial Statement'!L22-'Financial Statement'!L42+'Financial Statement'!L34</f>
        <v>20956</v>
      </c>
      <c r="M12" s="88">
        <f>'Financial Statement'!M22-'Financial Statement'!M42+'Financial Statement'!M34</f>
        <v>17018</v>
      </c>
      <c r="N12" s="88">
        <f>'Financial Statement'!N22-'Financial Statement'!N42+'Financial Statement'!N34</f>
        <v>19111</v>
      </c>
      <c r="O12" s="88">
        <f>'Financial Statement'!O22-'Financial Statement'!O42+'Financial Statement'!O34</f>
        <v>29628</v>
      </c>
      <c r="P12" s="88">
        <f>'Financial Statement'!P22-'Financial Statement'!P42+'Financial Statement'!P34</f>
        <v>11391</v>
      </c>
      <c r="Q12" s="88">
        <f>'Financial Statement'!Q22-'Financial Statement'!Q42+'Financial Statement'!Q34</f>
        <v>19767</v>
      </c>
      <c r="R12" s="88">
        <f>'Financial Statement'!R22-'Financial Statement'!R42+'Financial Statement'!R34</f>
        <v>39468</v>
      </c>
      <c r="S12" s="88">
        <f>'Financial Statement'!S22-'Financial Statement'!S42+'Financial Statement'!S34</f>
        <v>46304</v>
      </c>
      <c r="T12" s="88">
        <f>'Financial Statement'!T22-'Financial Statement'!T42+'Financial Statement'!T34</f>
        <v>35221</v>
      </c>
      <c r="U12" s="88">
        <f>'Financial Statement'!U22-'Financial Statement'!U42+'Financial Statement'!U34</f>
        <v>73341</v>
      </c>
      <c r="V12" s="88">
        <f>'Financial Statement'!V22-'Financial Statement'!V42+'Financial Statement'!V34</f>
        <v>53550</v>
      </c>
      <c r="W12" s="88">
        <f>('Financial Statement'!W22)-('Financial Statement'!W42-'Financial Statement'!W34)</f>
        <v>26496</v>
      </c>
    </row>
    <row r="13" spans="1:23" x14ac:dyDescent="0.2">
      <c r="A13" s="78" t="s">
        <v>187</v>
      </c>
      <c r="B13" s="85">
        <f>B12/'Financial Statement'!B73</f>
        <v>0.43768007014906679</v>
      </c>
      <c r="C13" s="85">
        <f>C12/'Financial Statement'!C73</f>
        <v>0.67592765243333952</v>
      </c>
      <c r="D13" s="85">
        <f>D12/'Financial Statement'!D73</f>
        <v>0.64959944270289094</v>
      </c>
      <c r="E13" s="85">
        <f>E12/'Financial Statement'!E73</f>
        <v>0.61768970517158051</v>
      </c>
      <c r="F13" s="85">
        <f>F12/'Financial Statement'!F73</f>
        <v>0.52844546442807105</v>
      </c>
      <c r="G13" s="85">
        <f>G12/'Financial Statement'!G73</f>
        <v>0.4892685377934104</v>
      </c>
      <c r="H13" s="85">
        <f>H12/'Financial Statement'!H73</f>
        <v>0.41615324877038573</v>
      </c>
      <c r="I13" s="85">
        <f>I12/'Financial Statement'!I73</f>
        <v>0.5272431892026993</v>
      </c>
      <c r="J13" s="85">
        <f>J12/'Financial Statement'!J73</f>
        <v>0.63419440253702397</v>
      </c>
      <c r="K13" s="85">
        <f>K12/'Financial Statement'!K73</f>
        <v>0.46728819484908518</v>
      </c>
      <c r="L13" s="85">
        <f>L12/'Financial Statement'!L73</f>
        <v>0.32128784975086239</v>
      </c>
      <c r="M13" s="85">
        <f>M12/'Financial Statement'!M73</f>
        <v>0.1572116139641013</v>
      </c>
      <c r="N13" s="85">
        <f>N12/'Financial Statement'!N73</f>
        <v>0.12210877399238378</v>
      </c>
      <c r="O13" s="85">
        <f>O12/'Financial Statement'!O73</f>
        <v>0.17335439705107952</v>
      </c>
      <c r="P13" s="85">
        <f>P12/'Financial Statement'!P73</f>
        <v>6.2315708854180911E-2</v>
      </c>
      <c r="Q13" s="85">
        <f>Q12/'Financial Statement'!Q73</f>
        <v>8.4577369873563957E-2</v>
      </c>
      <c r="R13" s="85">
        <f>R12/'Financial Statement'!R73</f>
        <v>0.18349442793980222</v>
      </c>
      <c r="S13" s="85">
        <f>S12/'Financial Statement'!S73</f>
        <v>0.20199446853433609</v>
      </c>
      <c r="T13" s="85">
        <f>T12/'Financial Statement'!T73</f>
        <v>0.1327296228882382</v>
      </c>
      <c r="U13" s="85">
        <f>U12/'Financial Statement'!U73</f>
        <v>0.28189211835156475</v>
      </c>
      <c r="V13" s="85">
        <f>V12/'Financial Statement'!V73</f>
        <v>0.19507130757882082</v>
      </c>
      <c r="W13" s="85">
        <f>W12/'Financial Statement'!W73</f>
        <v>7.2429657451676663E-2</v>
      </c>
    </row>
    <row r="14" spans="1:23" x14ac:dyDescent="0.2">
      <c r="A14" s="78" t="s">
        <v>188</v>
      </c>
      <c r="B14" s="85">
        <f>B12/'Financial Statement'!B266</f>
        <v>0.51359694252535648</v>
      </c>
      <c r="C14" s="85">
        <f>C12/'Financial Statement'!C266</f>
        <v>0.60205945856170073</v>
      </c>
      <c r="D14" s="85">
        <f>D12/'Financial Statement'!D266</f>
        <v>0.59225150841537</v>
      </c>
      <c r="E14" s="85">
        <f>E12/'Financial Statement'!E266</f>
        <v>0.56258253851797502</v>
      </c>
      <c r="F14" s="85">
        <f>F12/'Financial Statement'!F266</f>
        <v>0.54347826086956519</v>
      </c>
      <c r="G14" s="85">
        <f>G12/'Financial Statement'!G266</f>
        <v>0.59007878105791711</v>
      </c>
      <c r="H14" s="85">
        <f>H12/'Financial Statement'!H266</f>
        <v>0.46718977041557685</v>
      </c>
      <c r="I14" s="85">
        <f>I12/'Financial Statement'!I266</f>
        <v>0.49934903538880343</v>
      </c>
      <c r="J14" s="85">
        <f>J12/'Financial Statement'!J266</f>
        <v>0.52051955928434246</v>
      </c>
      <c r="K14" s="85">
        <f>K12/'Financial Statement'!K266</f>
        <v>0.4220753247300057</v>
      </c>
      <c r="L14" s="85">
        <f>L12/'Financial Statement'!L266</f>
        <v>0.27873322426612401</v>
      </c>
      <c r="M14" s="85">
        <f>M12/'Financial Statement'!M266</f>
        <v>0.1462391833016817</v>
      </c>
      <c r="N14" s="85">
        <f>N12/'Financial Statement'!N266</f>
        <v>0.10854575608869502</v>
      </c>
      <c r="O14" s="85">
        <f>O12/'Financial Statement'!O266</f>
        <v>0.1431304347826087</v>
      </c>
      <c r="P14" s="85">
        <f>P12/'Financial Statement'!P266</f>
        <v>4.9133234701667965E-2</v>
      </c>
      <c r="Q14" s="85">
        <f>Q12/'Financial Statement'!Q266</f>
        <v>6.8049669683522732E-2</v>
      </c>
      <c r="R14" s="85">
        <f>R12/'Financial Statement'!R266</f>
        <v>0.12269107141746921</v>
      </c>
      <c r="S14" s="85">
        <f>S12/'Financial Statement'!S266</f>
        <v>0.12337238455820249</v>
      </c>
      <c r="T14" s="85">
        <f>T12/'Financial Statement'!T266</f>
        <v>9.6304600451158656E-2</v>
      </c>
      <c r="U14" s="85">
        <f>U12/'Financial Statement'!U266</f>
        <v>0.21665445651017973</v>
      </c>
      <c r="V14" s="85">
        <f>V12/'Financial Statement'!V266</f>
        <v>0.16533493059329152</v>
      </c>
      <c r="W14" s="85">
        <f>W12/'Financial Statement'!W266</f>
        <v>7.548674936325149E-2</v>
      </c>
    </row>
    <row r="15" spans="1:23" x14ac:dyDescent="0.2">
      <c r="A15" s="78"/>
      <c r="B15" s="88"/>
      <c r="C15" s="88"/>
      <c r="D15" s="88"/>
      <c r="E15" s="88"/>
      <c r="F15" s="88"/>
      <c r="G15" s="88"/>
      <c r="H15" s="88"/>
      <c r="I15" s="88"/>
      <c r="J15" s="88"/>
      <c r="K15" s="88"/>
      <c r="L15" s="88"/>
      <c r="M15" s="88"/>
      <c r="N15" s="88"/>
      <c r="O15" s="88"/>
      <c r="P15" s="88"/>
      <c r="Q15" s="88"/>
      <c r="R15" s="88"/>
      <c r="S15" s="88"/>
      <c r="T15" s="88"/>
      <c r="U15" s="88"/>
      <c r="V15" s="88"/>
      <c r="W15" s="88"/>
    </row>
    <row r="16" spans="1:23" x14ac:dyDescent="0.2">
      <c r="A16" s="78" t="s">
        <v>189</v>
      </c>
      <c r="B16" s="87">
        <f>'Financial Statement'!B14/'Financial Statement'!B74*365</f>
        <v>2.1009942438513867</v>
      </c>
      <c r="C16" s="87">
        <f>'Financial Statement'!C14/'Financial Statement'!C74*365</f>
        <v>0.99726775956284153</v>
      </c>
      <c r="D16" s="87">
        <f>'Financial Statement'!D14/'Financial Statement'!D74*365</f>
        <v>4.0848047749316088</v>
      </c>
      <c r="E16" s="87">
        <f>'Financial Statement'!E14/'Financial Statement'!E74*365</f>
        <v>4.6590080233406272</v>
      </c>
      <c r="F16" s="87">
        <f>'Financial Statement'!F14/'Financial Statement'!F74*365</f>
        <v>6.279703602759561</v>
      </c>
      <c r="G16" s="87">
        <f>'Financial Statement'!G14/'Financial Statement'!G74*365</f>
        <v>6.1945218723964501</v>
      </c>
      <c r="H16" s="87">
        <f>'Financial Statement'!H14/'Financial Statement'!H74*365</f>
        <v>7.2961087420042636</v>
      </c>
      <c r="I16" s="87">
        <f>'Financial Statement'!I14/'Financial Statement'!I74*365</f>
        <v>8.1189328190292525</v>
      </c>
      <c r="J16" s="87">
        <f>'Financial Statement'!J14/'Financial Statement'!J74*365</f>
        <v>8.8900851756148906</v>
      </c>
      <c r="K16" s="87">
        <f>'Financial Statement'!K14/'Financial Statement'!K74*365</f>
        <v>6.6432657306292242</v>
      </c>
      <c r="L16" s="87">
        <f>'Financial Statement'!L14/'Financial Statement'!L74*365</f>
        <v>9.9358957755963626</v>
      </c>
      <c r="M16" s="87">
        <f>'Financial Statement'!M14/'Financial Statement'!M74*365</f>
        <v>4.5239502307974888</v>
      </c>
      <c r="N16" s="87">
        <f>'Financial Statement'!N14/'Financial Statement'!N74*365</f>
        <v>3.4110537446391231</v>
      </c>
      <c r="O16" s="87">
        <f>'Financial Statement'!O14/'Financial Statement'!O74*365</f>
        <v>6.4483369888531685</v>
      </c>
      <c r="P16" s="87">
        <f>'Financial Statement'!P14/'Financial Statement'!P74*365</f>
        <v>7.3866381624357702</v>
      </c>
      <c r="Q16" s="87">
        <f>'Financial Statement'!Q14/'Financial Statement'!Q74*365</f>
        <v>6.6161865590443636</v>
      </c>
      <c r="R16" s="87">
        <f>'Financial Statement'!R14/'Financial Statement'!R74*365</f>
        <v>6.4007698887938416</v>
      </c>
      <c r="S16" s="87">
        <f>'Financial Statement'!S14/'Financial Statement'!S74*365</f>
        <v>13.460705821584833</v>
      </c>
      <c r="T16" s="87">
        <f>'Financial Statement'!T14/'Financial Statement'!T74*365</f>
        <v>9.446592477740051</v>
      </c>
      <c r="U16" s="87">
        <f>'Financial Statement'!U14/'Financial Statement'!U74*365</f>
        <v>10.042483331658122</v>
      </c>
      <c r="V16" s="87">
        <f>'Financial Statement'!V14/'Financial Statement'!V74*365</f>
        <v>9.3516526501075692</v>
      </c>
      <c r="W16" s="87">
        <f>'Financial Statement'!W14/'Financial Statement'!W74*365</f>
        <v>11.90746515813324</v>
      </c>
    </row>
    <row r="17" spans="1:23" x14ac:dyDescent="0.2">
      <c r="A17" s="78" t="s">
        <v>504</v>
      </c>
      <c r="B17" s="87">
        <f>'Financial Statement'!B10/'Financial Statement'!B73*365</f>
        <v>43.573218088437933</v>
      </c>
      <c r="C17" s="87">
        <f>'Financial Statement'!C10/'Financial Statement'!C73*365</f>
        <v>31.715457766175646</v>
      </c>
      <c r="D17" s="87">
        <f>'Financial Statement'!D10/'Financial Statement'!D73*365</f>
        <v>35.915186346220828</v>
      </c>
      <c r="E17" s="87">
        <f>'Financial Statement'!E10/'Financial Statement'!E73*365</f>
        <v>55.864346705332693</v>
      </c>
      <c r="F17" s="87">
        <f>'Financial Statement'!F10/'Financial Statement'!F73*365</f>
        <v>46.291822683899028</v>
      </c>
      <c r="G17" s="87">
        <f>'Financial Statement'!G10/'Financial Statement'!G73*365</f>
        <v>34.375134591917309</v>
      </c>
      <c r="H17" s="87">
        <f>'Financial Statement'!H10/'Financial Statement'!H73*365</f>
        <v>53.762619725601866</v>
      </c>
      <c r="I17" s="87">
        <f>'Financial Statement'!I10/'Financial Statement'!I73*365</f>
        <v>61.259060234941266</v>
      </c>
      <c r="J17" s="87">
        <f>'Financial Statement'!J10/'Financial Statement'!J73*365</f>
        <v>52.863696542381227</v>
      </c>
      <c r="K17" s="87">
        <f>'Financial Statement'!K10/'Financial Statement'!K73*365</f>
        <v>43.020743503088219</v>
      </c>
      <c r="L17" s="87">
        <f>'Financial Statement'!L10/'Financial Statement'!L73*365</f>
        <v>55.534840935224224</v>
      </c>
      <c r="M17" s="87">
        <f>'Financial Statement'!M10/'Financial Statement'!M73*365</f>
        <v>39.508032406765885</v>
      </c>
      <c r="N17" s="87">
        <f>'Financial Statement'!N10/'Financial Statement'!N73*365</f>
        <v>43.592532011143199</v>
      </c>
      <c r="O17" s="87">
        <f>'Financial Statement'!O10/'Financial Statement'!O73*365</f>
        <v>44.081475630448772</v>
      </c>
      <c r="P17" s="87">
        <f>'Financial Statement'!P10/'Financial Statement'!P73*365</f>
        <v>54.350146338794822</v>
      </c>
      <c r="Q17" s="87">
        <f>'Financial Statement'!Q10/'Financial Statement'!Q73*365</f>
        <v>47.387608839826285</v>
      </c>
      <c r="R17" s="87">
        <f>'Financial Statement'!R10/'Financial Statement'!R73*365</f>
        <v>49.719118884565134</v>
      </c>
      <c r="S17" s="87">
        <f>'Financial Statement'!S10/'Financial Statement'!S73*365</f>
        <v>56.800670930141251</v>
      </c>
      <c r="T17" s="87">
        <f>'Financial Statement'!T10/'Financial Statement'!T73*365</f>
        <v>67.392381641474387</v>
      </c>
      <c r="U17" s="87">
        <f>'Financial Statement'!U10/'Financial Statement'!U73*365</f>
        <v>64.258765287845833</v>
      </c>
      <c r="V17" s="87">
        <f>'Financial Statement'!V10/'Financial Statement'!V73*365</f>
        <v>49.78753437881354</v>
      </c>
      <c r="W17" s="87">
        <f>'Financial Statement'!W10/'Financial Statement'!W73*365</f>
        <v>51.390968708397914</v>
      </c>
    </row>
    <row r="18" spans="1:23" x14ac:dyDescent="0.2">
      <c r="A18" s="78" t="s">
        <v>505</v>
      </c>
      <c r="B18" s="87">
        <f>'Financial Statement'!B37/'Financial Statement'!B74*365</f>
        <v>73.662131519274368</v>
      </c>
      <c r="C18" s="87">
        <f>'Financial Statement'!C37/'Financial Statement'!C74*365</f>
        <v>72.619225037257834</v>
      </c>
      <c r="D18" s="87">
        <f>'Financial Statement'!D37/'Financial Statement'!D74*365</f>
        <v>82.694603332504357</v>
      </c>
      <c r="E18" s="87">
        <f>'Financial Statement'!E37/'Financial Statement'!E74*365</f>
        <v>96.008843909555068</v>
      </c>
      <c r="F18" s="87">
        <f>'Financial Statement'!F37/'Financial Statement'!F74*365</f>
        <v>90.216335916872509</v>
      </c>
      <c r="G18" s="87">
        <f>'Financial Statement'!G37/'Financial Statement'!G74*365</f>
        <v>66.78820855147444</v>
      </c>
      <c r="H18" s="87">
        <f>'Financial Statement'!H37/'Financial Statement'!H74*365</f>
        <v>91.6066986496091</v>
      </c>
      <c r="I18" s="87">
        <f>'Financial Statement'!I37/'Financial Statement'!I74*365</f>
        <v>116.62166505946641</v>
      </c>
      <c r="J18" s="87">
        <f>'Financial Statement'!J37/'Financial Statement'!J74*365</f>
        <v>96.411139821992521</v>
      </c>
      <c r="K18" s="87">
        <f>'Financial Statement'!K37/'Financial Statement'!K74*365</f>
        <v>81.777871114844601</v>
      </c>
      <c r="L18" s="87">
        <f>'Financial Statement'!L37/'Financial Statement'!L74*365</f>
        <v>113.58685798647984</v>
      </c>
      <c r="M18" s="87">
        <f>'Financial Statement'!M37/'Financial Statement'!M74*365</f>
        <v>85.302113114727916</v>
      </c>
      <c r="N18" s="87">
        <f>'Financial Statement'!N37/'Financial Statement'!N74*365</f>
        <v>91.313606880826086</v>
      </c>
      <c r="O18" s="87">
        <f>'Financial Statement'!O37/'Financial Statement'!O74*365</f>
        <v>81.763012148344004</v>
      </c>
      <c r="P18" s="87">
        <f>'Financial Statement'!P37/'Financial Statement'!P74*365</f>
        <v>105.65936804969706</v>
      </c>
      <c r="Q18" s="87">
        <f>'Financial Statement'!Q37/'Financial Statement'!Q74*365</f>
        <v>99.961030643032984</v>
      </c>
      <c r="R18" s="87">
        <f>'Financial Statement'!R37/'Financial Statement'!R74*365</f>
        <v>111.96543725735343</v>
      </c>
      <c r="S18" s="87">
        <f>'Financial Statement'!S37/'Financial Statement'!S74*365</f>
        <v>135.99055815508021</v>
      </c>
      <c r="T18" s="87">
        <f>'Financial Statement'!T37/'Financial Statement'!T74*365</f>
        <v>133.45580394234986</v>
      </c>
      <c r="U18" s="87">
        <f>'Financial Statement'!U37/'Financial Statement'!U74*365</f>
        <v>113.08433008342547</v>
      </c>
      <c r="V18" s="87">
        <f>'Financial Statement'!V37/'Financial Statement'!V74*365</f>
        <v>97.399039765808851</v>
      </c>
      <c r="W18" s="87">
        <f>'Financial Statement'!W37/'Financial Statement'!W74*365</f>
        <v>99.101597941466665</v>
      </c>
    </row>
    <row r="19" spans="1:23" x14ac:dyDescent="0.2">
      <c r="A19" s="78" t="s">
        <v>192</v>
      </c>
      <c r="B19" s="87">
        <f>B16+B17-B18</f>
        <v>-27.987919186985046</v>
      </c>
      <c r="C19" s="87">
        <f>C16+C17-C18</f>
        <v>-39.90649951151935</v>
      </c>
      <c r="D19" s="87">
        <f>D16+D17-D18</f>
        <v>-42.694612211351924</v>
      </c>
      <c r="E19" s="87">
        <f>E16+E17-E18</f>
        <v>-35.48548918088175</v>
      </c>
      <c r="F19" s="87">
        <f>F16+F17-F18</f>
        <v>-37.644809630213921</v>
      </c>
      <c r="G19" s="87">
        <f>G16+G17-G18</f>
        <v>-26.218552087160681</v>
      </c>
      <c r="H19" s="87">
        <f>H16+H17-H18</f>
        <v>-30.54797018200297</v>
      </c>
      <c r="I19" s="87">
        <f>I16+I17-I18</f>
        <v>-47.243672005495895</v>
      </c>
      <c r="J19" s="87">
        <f>J16+J17-J18</f>
        <v>-34.657358103996401</v>
      </c>
      <c r="K19" s="87">
        <f>K16+K17-K18</f>
        <v>-32.113861881127157</v>
      </c>
      <c r="L19" s="87">
        <f>L16+L17-L18</f>
        <v>-48.116121275659253</v>
      </c>
      <c r="M19" s="87">
        <f>M16+M17-M18</f>
        <v>-41.270130477164543</v>
      </c>
      <c r="N19" s="87">
        <f>N16+N17-N18</f>
        <v>-44.310021125043761</v>
      </c>
      <c r="O19" s="87">
        <f>O16+O17-O18</f>
        <v>-31.233199529042061</v>
      </c>
      <c r="P19" s="87">
        <f>P16+P17-P18</f>
        <v>-43.92258354846647</v>
      </c>
      <c r="Q19" s="87">
        <f>Q16+Q17-Q18</f>
        <v>-45.957235244162334</v>
      </c>
      <c r="R19" s="87">
        <f>R16+R17-R18</f>
        <v>-55.845548483994456</v>
      </c>
      <c r="S19" s="87">
        <f>S16+S17-S18</f>
        <v>-65.729181403354119</v>
      </c>
      <c r="T19" s="87">
        <f>T16+T17-T18</f>
        <v>-56.616829823135419</v>
      </c>
      <c r="U19" s="87">
        <f>U16+U17-U18</f>
        <v>-38.783081463921519</v>
      </c>
      <c r="V19" s="87">
        <f>V16+V17-V18</f>
        <v>-38.259852736887744</v>
      </c>
      <c r="W19" s="87">
        <f>W16+W17-W18</f>
        <v>-35.803164074935509</v>
      </c>
    </row>
    <row r="20" spans="1:23" x14ac:dyDescent="0.2">
      <c r="A20" s="78"/>
      <c r="B20" s="78"/>
      <c r="C20" s="78"/>
      <c r="D20" s="78"/>
      <c r="E20" s="78"/>
      <c r="F20" s="78"/>
      <c r="G20" s="78"/>
      <c r="H20" s="78"/>
      <c r="I20" s="78"/>
      <c r="J20" s="78"/>
      <c r="K20" s="78"/>
      <c r="L20" s="78"/>
      <c r="M20" s="78"/>
      <c r="N20" s="78"/>
      <c r="O20" s="78"/>
      <c r="P20" s="78"/>
      <c r="Q20" s="78"/>
      <c r="R20" s="78"/>
      <c r="S20" s="78"/>
      <c r="T20" s="78"/>
      <c r="U20" s="78"/>
      <c r="V20" s="78"/>
      <c r="W20" s="78"/>
    </row>
    <row r="21" spans="1:23" x14ac:dyDescent="0.2">
      <c r="A21" s="93" t="s">
        <v>495</v>
      </c>
      <c r="B21" s="78"/>
      <c r="C21" s="78"/>
      <c r="D21" s="78"/>
      <c r="E21" s="78"/>
      <c r="F21" s="78"/>
      <c r="G21" s="78"/>
      <c r="H21" s="78"/>
      <c r="I21" s="78"/>
      <c r="J21" s="78"/>
      <c r="K21" s="78"/>
      <c r="L21" s="78"/>
      <c r="M21" s="78"/>
      <c r="N21" s="78"/>
      <c r="O21" s="78"/>
      <c r="P21" s="78"/>
      <c r="Q21" s="78"/>
      <c r="R21" s="78"/>
      <c r="S21" s="78"/>
      <c r="T21" s="78"/>
      <c r="U21" s="78"/>
      <c r="V21" s="78"/>
      <c r="W21" s="78"/>
    </row>
    <row r="22" spans="1:23" x14ac:dyDescent="0.2">
      <c r="A22" s="78" t="s">
        <v>496</v>
      </c>
      <c r="B22" s="89">
        <f>SUM('Financial Statement'!B26:B27)</f>
        <v>0</v>
      </c>
      <c r="C22" s="89">
        <f>SUM('Financial Statement'!C26:C27)</f>
        <v>0</v>
      </c>
      <c r="D22" s="89">
        <f>SUM('Financial Statement'!D26:D27)</f>
        <v>0</v>
      </c>
      <c r="E22" s="89">
        <f>SUM('Financial Statement'!E26:E27)</f>
        <v>5</v>
      </c>
      <c r="F22" s="89">
        <f>SUM('Financial Statement'!F26:F27)</f>
        <v>1.4</v>
      </c>
      <c r="G22" s="89">
        <f>SUM('Financial Statement'!G26:G27)</f>
        <v>0</v>
      </c>
      <c r="H22" s="89">
        <f>SUM('Financial Statement'!H26:H27)</f>
        <v>0</v>
      </c>
      <c r="I22" s="89">
        <f>SUM('Financial Statement'!I26:I27)</f>
        <v>0</v>
      </c>
      <c r="J22" s="89">
        <f>SUM('Financial Statement'!J26:J27)</f>
        <v>0</v>
      </c>
      <c r="K22" s="89">
        <f>SUM('Financial Statement'!K26:K27)</f>
        <v>10528</v>
      </c>
      <c r="L22" s="89">
        <f>SUM('Financial Statement'!L26:L27)</f>
        <v>25391</v>
      </c>
      <c r="M22" s="89">
        <f>SUM('Financial Statement'!M26:M27)</f>
        <v>55618</v>
      </c>
      <c r="N22" s="89">
        <f>SUM('Financial Statement'!N26:N27)</f>
        <v>92122</v>
      </c>
      <c r="O22" s="89">
        <f>SUM('Financial Statement'!O26:O27)</f>
        <v>106215</v>
      </c>
      <c r="P22" s="89">
        <f>SUM('Financial Statement'!P26:P27)</f>
        <v>130162</v>
      </c>
      <c r="Q22" s="89">
        <f>SUM('Financial Statement'!Q26:Q27)</f>
        <v>164065</v>
      </c>
      <c r="R22" s="89">
        <f>SUM('Financial Statement'!R26:R27)</f>
        <v>170430</v>
      </c>
      <c r="S22" s="89">
        <f>SUM('Financial Statement'!S26:S27)</f>
        <v>194714</v>
      </c>
      <c r="T22" s="89">
        <f>SUM('Financial Statement'!T26:T27)</f>
        <v>170799</v>
      </c>
      <c r="U22" s="89">
        <f>SUM('Financial Statement'!U26:U27)</f>
        <v>105341</v>
      </c>
      <c r="V22" s="89">
        <f>SUM('Financial Statement'!V26:V27)</f>
        <v>100887</v>
      </c>
      <c r="W22" s="89">
        <f>SUM('Financial Statement'!W26:W27)</f>
        <v>127877</v>
      </c>
    </row>
    <row r="23" spans="1:23" x14ac:dyDescent="0.2">
      <c r="A23" s="78"/>
      <c r="B23" s="89"/>
      <c r="C23" s="89"/>
      <c r="D23" s="89"/>
      <c r="E23" s="89"/>
      <c r="F23" s="89"/>
      <c r="G23" s="89"/>
      <c r="H23" s="89"/>
      <c r="I23" s="89"/>
      <c r="J23" s="89"/>
      <c r="K23" s="89"/>
      <c r="L23" s="89"/>
      <c r="M23" s="89"/>
      <c r="N23" s="89"/>
      <c r="O23" s="89"/>
      <c r="P23" s="89"/>
      <c r="Q23" s="89"/>
      <c r="R23" s="89"/>
      <c r="S23" s="89"/>
      <c r="T23" s="89"/>
      <c r="U23" s="89"/>
      <c r="V23" s="89"/>
      <c r="W23" s="89"/>
    </row>
    <row r="24" spans="1:23" x14ac:dyDescent="0.2">
      <c r="A24" s="78" t="s">
        <v>497</v>
      </c>
      <c r="B24" s="88">
        <f>'Financial Statement'!B137</f>
        <v>116</v>
      </c>
      <c r="C24" s="88">
        <f>'Financial Statement'!C137</f>
        <v>0</v>
      </c>
      <c r="D24" s="88">
        <f>'Financial Statement'!D137</f>
        <v>0</v>
      </c>
      <c r="E24" s="88">
        <f>'Financial Statement'!E137</f>
        <v>26</v>
      </c>
      <c r="F24" s="88">
        <f>'Financial Statement'!F137</f>
        <v>0</v>
      </c>
      <c r="G24" s="88">
        <f>'Financial Statement'!G137</f>
        <v>0</v>
      </c>
      <c r="H24" s="88">
        <f>'Financial Statement'!H137</f>
        <v>355</v>
      </c>
      <c r="I24" s="88">
        <f>'Financial Statement'!I137</f>
        <v>3</v>
      </c>
      <c r="J24" s="88">
        <f>'Financial Statement'!J137</f>
        <v>0</v>
      </c>
      <c r="K24" s="88">
        <f>'Financial Statement'!K137</f>
        <v>82</v>
      </c>
      <c r="L24" s="88">
        <f>'Financial Statement'!L137</f>
        <v>406</v>
      </c>
      <c r="M24" s="88">
        <f>'Financial Statement'!M137</f>
        <v>520</v>
      </c>
      <c r="N24" s="88">
        <f>'Financial Statement'!N137</f>
        <v>1226</v>
      </c>
      <c r="O24" s="88">
        <f>'Financial Statement'!O137</f>
        <v>23942</v>
      </c>
      <c r="P24" s="88">
        <f>'Financial Statement'!P137</f>
        <v>46158</v>
      </c>
      <c r="Q24" s="88">
        <f>'Financial Statement'!Q137</f>
        <v>36752</v>
      </c>
      <c r="R24" s="88">
        <f>'Financial Statement'!R137</f>
        <v>31292</v>
      </c>
      <c r="S24" s="88">
        <f>'Financial Statement'!S137</f>
        <v>34774</v>
      </c>
      <c r="T24" s="88">
        <f>'Financial Statement'!T137</f>
        <v>75265</v>
      </c>
      <c r="U24" s="88">
        <f>'Financial Statement'!U137</f>
        <v>69714</v>
      </c>
      <c r="V24" s="88">
        <f>'Financial Statement'!V137</f>
        <v>75992</v>
      </c>
      <c r="W24" s="88">
        <f>'Financial Statement'!W137</f>
        <v>92527</v>
      </c>
    </row>
    <row r="25" spans="1:23" x14ac:dyDescent="0.2">
      <c r="A25" s="78" t="s">
        <v>498</v>
      </c>
      <c r="B25" s="88">
        <f>'Financial Statement'!B319</f>
        <v>0</v>
      </c>
      <c r="C25" s="88">
        <f>'Financial Statement'!C319</f>
        <v>0</v>
      </c>
      <c r="D25" s="88">
        <f>'Financial Statement'!D319</f>
        <v>0</v>
      </c>
      <c r="E25" s="88">
        <f>'Financial Statement'!E319</f>
        <v>0</v>
      </c>
      <c r="F25" s="88">
        <f>'Financial Statement'!F319</f>
        <v>0</v>
      </c>
      <c r="G25" s="88">
        <f>'Financial Statement'!G319</f>
        <v>0</v>
      </c>
      <c r="H25" s="88">
        <f>'Financial Statement'!H319</f>
        <v>0</v>
      </c>
      <c r="I25" s="88">
        <f>'Financial Statement'!I319</f>
        <v>0</v>
      </c>
      <c r="J25" s="88">
        <f>'Financial Statement'!J319</f>
        <v>0</v>
      </c>
      <c r="K25" s="88">
        <f>'Financial Statement'!K319</f>
        <v>0</v>
      </c>
      <c r="L25" s="88">
        <f>'Financial Statement'!L319</f>
        <v>0</v>
      </c>
      <c r="M25" s="88">
        <f>'Financial Statement'!M319</f>
        <v>0</v>
      </c>
      <c r="N25" s="88">
        <f>'Financial Statement'!N319</f>
        <v>2488</v>
      </c>
      <c r="O25" s="88">
        <f>'Financial Statement'!O319</f>
        <v>10564</v>
      </c>
      <c r="P25" s="88">
        <f>'Financial Statement'!P319</f>
        <v>11126</v>
      </c>
      <c r="Q25" s="88">
        <f>'Financial Statement'!Q319</f>
        <v>11561</v>
      </c>
      <c r="R25" s="88">
        <f>'Financial Statement'!R319</f>
        <v>12150</v>
      </c>
      <c r="S25" s="88">
        <f>'Financial Statement'!S319</f>
        <v>12769</v>
      </c>
      <c r="T25" s="88">
        <f>'Financial Statement'!T319</f>
        <v>13712</v>
      </c>
      <c r="U25" s="88">
        <f>'Financial Statement'!U319</f>
        <v>14119</v>
      </c>
      <c r="V25" s="88">
        <f>'Financial Statement'!V319</f>
        <v>14081</v>
      </c>
      <c r="W25" s="88">
        <f>'Financial Statement'!W319</f>
        <v>14467</v>
      </c>
    </row>
    <row r="26" spans="1:23" x14ac:dyDescent="0.2">
      <c r="A26" s="78"/>
      <c r="B26" s="88"/>
      <c r="C26" s="88"/>
      <c r="D26" s="88"/>
      <c r="E26" s="88"/>
      <c r="F26" s="88"/>
      <c r="G26" s="88"/>
      <c r="H26" s="88"/>
      <c r="I26" s="88"/>
      <c r="J26" s="88"/>
      <c r="K26" s="88"/>
      <c r="L26" s="88"/>
      <c r="M26" s="88"/>
      <c r="N26" s="88"/>
      <c r="O26" s="88"/>
      <c r="P26" s="88"/>
      <c r="Q26" s="88"/>
      <c r="R26" s="88"/>
      <c r="S26" s="88"/>
      <c r="T26" s="88"/>
      <c r="U26" s="88"/>
      <c r="V26" s="88"/>
      <c r="W26" s="88"/>
    </row>
    <row r="27" spans="1:23" x14ac:dyDescent="0.2">
      <c r="A27" s="78" t="s">
        <v>506</v>
      </c>
      <c r="B27" s="88" t="s">
        <v>512</v>
      </c>
      <c r="C27" s="88"/>
      <c r="D27" s="88"/>
      <c r="E27" s="88"/>
      <c r="F27" s="88"/>
      <c r="G27" s="88"/>
      <c r="H27" s="88"/>
      <c r="I27" s="88"/>
      <c r="J27" s="88"/>
      <c r="K27" s="88"/>
      <c r="L27" s="88"/>
      <c r="M27" s="88"/>
      <c r="N27" s="88"/>
      <c r="O27" s="88"/>
      <c r="P27" s="88"/>
      <c r="Q27" s="88"/>
      <c r="R27" s="88"/>
      <c r="S27" s="88"/>
      <c r="T27" s="88"/>
      <c r="U27" s="88"/>
      <c r="V27" s="88"/>
      <c r="W27" s="88"/>
    </row>
    <row r="28" spans="1:23" x14ac:dyDescent="0.2">
      <c r="A28" s="78"/>
      <c r="B28" s="78"/>
      <c r="C28" s="78"/>
      <c r="D28" s="78"/>
      <c r="E28" s="78"/>
      <c r="F28" s="78"/>
      <c r="G28" s="78"/>
      <c r="H28" s="78"/>
      <c r="I28" s="78"/>
      <c r="J28" s="78"/>
      <c r="K28" s="78"/>
      <c r="L28" s="78"/>
      <c r="M28" s="78"/>
      <c r="N28" s="78"/>
      <c r="O28" s="78"/>
      <c r="P28" s="78"/>
      <c r="Q28" s="78"/>
      <c r="R28" s="78"/>
      <c r="S28" s="78"/>
      <c r="T28" s="78"/>
      <c r="U28" s="78"/>
      <c r="V28" s="78"/>
      <c r="W28" s="78"/>
    </row>
    <row r="29" spans="1:23" x14ac:dyDescent="0.2">
      <c r="A29" s="93" t="s">
        <v>499</v>
      </c>
      <c r="B29" s="78"/>
      <c r="C29" s="78"/>
      <c r="D29" s="78"/>
      <c r="E29" s="78"/>
      <c r="F29" s="78"/>
      <c r="G29" s="78"/>
      <c r="H29" s="78"/>
      <c r="I29" s="78"/>
      <c r="J29" s="78"/>
      <c r="K29" s="78"/>
      <c r="L29" s="78"/>
      <c r="M29" s="78"/>
      <c r="N29" s="78"/>
      <c r="O29" s="78"/>
      <c r="P29" s="78"/>
      <c r="Q29" s="78"/>
      <c r="R29" s="78"/>
      <c r="S29" s="78"/>
      <c r="T29" s="78"/>
      <c r="U29" s="78"/>
      <c r="V29" s="78"/>
      <c r="W29" s="78"/>
    </row>
    <row r="30" spans="1:23" x14ac:dyDescent="0.2">
      <c r="A30" s="78" t="s">
        <v>500</v>
      </c>
      <c r="B30" s="85"/>
      <c r="C30" s="85">
        <f>('Financial Statement'!C130+(C12-B12)-'Financial Statement'!C114)/C2</f>
        <v>-0.82075471698113212</v>
      </c>
      <c r="D30" s="85">
        <f>('Financial Statement'!D130+(D12-C12)-'Financial Statement'!D114)/D2</f>
        <v>6.708333333333333</v>
      </c>
      <c r="E30" s="85">
        <f>('Financial Statement'!E130+(E12-D12)-'Financial Statement'!E114)/E2</f>
        <v>154.99999999999986</v>
      </c>
      <c r="F30" s="85">
        <f>('Financial Statement'!F130+(F12-E12)-'Financial Statement'!F114)/F2</f>
        <v>2.3429752066115705</v>
      </c>
      <c r="G30" s="85">
        <f>('Financial Statement'!G130+(G12-F12)-'Financial Statement'!G114)/G2</f>
        <v>2.1555555555555554</v>
      </c>
      <c r="H30" s="85">
        <f>('Financial Statement'!H130+(H12-G12)-'Financial Statement'!H114)/H2</f>
        <v>1.0184729064039408</v>
      </c>
      <c r="I30" s="85">
        <f>('Financial Statement'!I130+(I12-H12)-'Financial Statement'!I114)/I2</f>
        <v>1.7386952019330342</v>
      </c>
      <c r="J30" s="85">
        <f>('Financial Statement'!J130+(J12-I12)-'Financial Statement'!J114)/J2</f>
        <v>2.0310868533459896</v>
      </c>
      <c r="K30" s="85">
        <f>('Financial Statement'!K130+(K12-J12)-'Financial Statement'!K114)/K2</f>
        <v>-1.7574914654191427E-2</v>
      </c>
      <c r="L30" s="85">
        <f>('Financial Statement'!L130+(L12-K12)-'Financial Statement'!L114)/L2</f>
        <v>0.13602251407129456</v>
      </c>
      <c r="M30" s="85">
        <f>('Financial Statement'!M130+(M12-L12)-'Financial Statement'!M114)/M2</f>
        <v>-5.8493746814599915E-2</v>
      </c>
      <c r="N30" s="85">
        <f>('Financial Statement'!N130+(N12-M12)-'Financial Statement'!N114)/N2</f>
        <v>0.1725510179321055</v>
      </c>
      <c r="O30" s="85">
        <f>('Financial Statement'!O130+(O12-N12)-'Financial Statement'!O114)/O2</f>
        <v>0.33234859675036926</v>
      </c>
      <c r="P30" s="85">
        <f>('Financial Statement'!P130+(P12-O12)-'Financial Statement'!P114)/P2</f>
        <v>-0.43114456267843237</v>
      </c>
      <c r="Q30" s="85">
        <f>('Financial Statement'!Q130+(Q12-P12)-'Financial Statement'!Q114)/Q2</f>
        <v>0.16054808190523709</v>
      </c>
      <c r="R30" s="85">
        <f>('Financial Statement'!R130+(R12-Q12)-'Financial Statement'!R114)/R2</f>
        <v>0.50078783311639374</v>
      </c>
      <c r="S30" s="85">
        <f>('Financial Statement'!S130+(S12-R12)-'Financial Statement'!S114)/S2</f>
        <v>0.20019295706705259</v>
      </c>
      <c r="T30" s="85">
        <f>('Financial Statement'!T130+(T12-S12)-'Financial Statement'!T114)/T2</f>
        <v>-0.15138767673241404</v>
      </c>
      <c r="U30" s="85">
        <f>('Financial Statement'!U130+(U12-T12)-'Financial Statement'!U114)/U2</f>
        <v>0.67481150255383637</v>
      </c>
      <c r="V30" s="85">
        <f>('Financial Statement'!V130+(V12-U12)-'Financial Statement'!V114)/V2</f>
        <v>-0.41580695308083665</v>
      </c>
      <c r="W30" s="85">
        <f>('Financial Statement'!W130+(W12-V12)-'Financial Statement'!W114)/W2</f>
        <v>-0.2886297684861579</v>
      </c>
    </row>
    <row r="31" spans="1:23" x14ac:dyDescent="0.2">
      <c r="A31" s="78"/>
      <c r="B31" s="85"/>
      <c r="C31" s="85"/>
      <c r="D31" s="85"/>
      <c r="E31" s="85"/>
      <c r="F31" s="85"/>
      <c r="G31" s="85"/>
      <c r="H31" s="85"/>
      <c r="I31" s="85"/>
      <c r="J31" s="85"/>
      <c r="K31" s="85"/>
      <c r="L31" s="85"/>
      <c r="M31" s="85"/>
      <c r="N31" s="85"/>
      <c r="O31" s="85"/>
      <c r="P31" s="85"/>
      <c r="Q31" s="85"/>
      <c r="R31" s="85"/>
      <c r="S31" s="85"/>
      <c r="T31" s="85"/>
      <c r="U31" s="85"/>
      <c r="V31" s="85"/>
      <c r="W31" s="85"/>
    </row>
    <row r="32" spans="1:23" x14ac:dyDescent="0.2">
      <c r="A32" s="78" t="s">
        <v>507</v>
      </c>
      <c r="B32" s="90">
        <f>B30*B4</f>
        <v>0</v>
      </c>
      <c r="C32" s="90">
        <f>C30*C4</f>
        <v>5.922396187882914E-2</v>
      </c>
      <c r="D32" s="90">
        <f>D30*D4</f>
        <v>3.7998583903705453E-2</v>
      </c>
      <c r="E32" s="90">
        <f>E30*E4</f>
        <v>3.5139424166855587E-2</v>
      </c>
      <c r="F32" s="90">
        <f>F30*F4</f>
        <v>0.12538699690402477</v>
      </c>
      <c r="G32" s="90">
        <f>G30*G4</f>
        <v>0.49698498403815072</v>
      </c>
      <c r="H32" s="90">
        <f>H30*H4</f>
        <v>0.22153763728904369</v>
      </c>
      <c r="I32" s="90">
        <f>I30*I4</f>
        <v>0.50450721153846156</v>
      </c>
      <c r="J32" s="90">
        <f>J30*J4</f>
        <v>0.58897605284888521</v>
      </c>
      <c r="K32" s="90">
        <f>K30*K4</f>
        <v>-6.6096053257251545E-3</v>
      </c>
      <c r="L32" s="90">
        <f>L30*L4</f>
        <v>8.9285714285714274E-2</v>
      </c>
      <c r="M32" s="90">
        <f>M30*M4</f>
        <v>-6.6607142857142865E-2</v>
      </c>
      <c r="N32" s="90">
        <f>N30*N4</f>
        <v>0.33866742868028765</v>
      </c>
      <c r="O32" s="90">
        <f>O30*O4</f>
        <v>0.45710671573137074</v>
      </c>
      <c r="P32" s="90">
        <f>P30*P4</f>
        <v>-0.48439960342917121</v>
      </c>
      <c r="Q32" s="90">
        <f>Q30*Q4</f>
        <v>0.50155875299760189</v>
      </c>
      <c r="R32" s="90">
        <f>R30*R4</f>
        <v>1.1102673147023088</v>
      </c>
      <c r="S32" s="90">
        <f>S30*S4</f>
        <v>0.20356290829635906</v>
      </c>
      <c r="T32" s="90">
        <f>T30*T4</f>
        <v>-0.15765364550197225</v>
      </c>
      <c r="U32" s="90">
        <f>U30*U4</f>
        <v>0.70956699651787303</v>
      </c>
      <c r="V32" s="90">
        <f>V30*V4</f>
        <v>-0.2525699079339872</v>
      </c>
      <c r="W32" s="90">
        <f>W30*W4</f>
        <v>-0.31422806410699877</v>
      </c>
    </row>
    <row r="33" spans="1:23" x14ac:dyDescent="0.2">
      <c r="A33" s="78"/>
      <c r="B33" s="90"/>
      <c r="C33" s="90"/>
      <c r="D33" s="90"/>
      <c r="E33" s="90"/>
      <c r="F33" s="90"/>
      <c r="G33" s="90"/>
      <c r="H33" s="90"/>
      <c r="I33" s="90"/>
      <c r="J33" s="90"/>
      <c r="K33" s="90"/>
      <c r="L33" s="90"/>
      <c r="M33" s="90"/>
      <c r="N33" s="90"/>
      <c r="O33" s="90"/>
      <c r="P33" s="90"/>
      <c r="Q33" s="90"/>
      <c r="R33" s="90"/>
      <c r="S33" s="90"/>
      <c r="T33" s="90"/>
      <c r="U33" s="90"/>
      <c r="V33" s="90"/>
      <c r="W33" s="90"/>
    </row>
    <row r="34" spans="1:23" x14ac:dyDescent="0.2">
      <c r="A34" s="78" t="s">
        <v>181</v>
      </c>
      <c r="B34" s="90">
        <f>'Financial Statement'!B294/'Financial Statement'!B69</f>
        <v>0.15096177258339422</v>
      </c>
      <c r="C34" s="90">
        <f>'Financial Statement'!C294/'Financial Statement'!C69</f>
        <v>-8.494897959183674E-2</v>
      </c>
      <c r="D34" s="90">
        <f>'Financial Statement'!D294/'Financial Statement'!D69</f>
        <v>1.1233211233211233E-2</v>
      </c>
      <c r="E34" s="90">
        <f>'Financial Statement'!E294/'Financial Statement'!E69</f>
        <v>5.9199621122424818E-3</v>
      </c>
      <c r="F34" s="90">
        <f>'Financial Statement'!F294/'Financial Statement'!F69</f>
        <v>6.8754925137903863E-2</v>
      </c>
      <c r="G34" s="90">
        <f>'Financial Statement'!G294/'Financial Statement'!G69</f>
        <v>0.22100187516742567</v>
      </c>
      <c r="H34" s="90">
        <f>'Financial Statement'!H294/'Financial Statement'!H69</f>
        <v>0.24569310897435898</v>
      </c>
      <c r="I34" s="90">
        <f>'Financial Statement'!I294/'Financial Statement'!I69</f>
        <v>0.30339939443985686</v>
      </c>
      <c r="J34" s="90">
        <f>'Financial Statement'!J294/'Financial Statement'!J69</f>
        <v>0.29838326200665716</v>
      </c>
      <c r="K34" s="90">
        <f>'Financial Statement'!K294/'Financial Statement'!K69</f>
        <v>0.37104930467762326</v>
      </c>
      <c r="L34" s="90">
        <f>'Financial Statement'!L294/'Financial Statement'!L69</f>
        <v>0.38469586323784816</v>
      </c>
      <c r="M34" s="90">
        <f>'Financial Statement'!M294/'Financial Statement'!M69</f>
        <v>0.4410363505840893</v>
      </c>
      <c r="N34" s="90">
        <f>'Financial Statement'!N294/'Financial Statement'!N69</f>
        <v>0.46731241011758734</v>
      </c>
      <c r="O34" s="90">
        <f>'Financial Statement'!O294/'Financial Statement'!O69</f>
        <v>0.39659568268460288</v>
      </c>
      <c r="P34" s="90">
        <f>'Financial Statement'!P294/'Financial Statement'!P69</f>
        <v>0.47068052031878937</v>
      </c>
      <c r="Q34" s="90">
        <f>'Financial Statement'!Q294/'Financial Statement'!Q69</f>
        <v>0.59679108541745218</v>
      </c>
      <c r="R34" s="90">
        <f>'Financial Statement'!R294/'Financial Statement'!R69</f>
        <v>0.46375410334583506</v>
      </c>
      <c r="S34" s="90">
        <f>'Financial Statement'!S294/'Financial Statement'!S69</f>
        <v>0.45763053257439557</v>
      </c>
      <c r="T34" s="90">
        <f>'Financial Statement'!T294/'Financial Statement'!T69</f>
        <v>0.65948649985533891</v>
      </c>
      <c r="U34" s="90">
        <f>'Financial Statement'!U294/'Financial Statement'!U69</f>
        <v>0.70650251967111666</v>
      </c>
      <c r="V34" s="90">
        <f>'Financial Statement'!V294/'Financial Statement'!V69</f>
        <v>1.0145242504476653</v>
      </c>
      <c r="W34" s="90">
        <f>'Financial Statement'!W294/'Financial Statement'!W69</f>
        <v>1.7268822317324457</v>
      </c>
    </row>
    <row r="35" spans="1:23" x14ac:dyDescent="0.2">
      <c r="A35" s="78" t="s">
        <v>508</v>
      </c>
      <c r="B35" s="90">
        <f>B30*B34</f>
        <v>0</v>
      </c>
      <c r="C35" s="90">
        <f>C30*C34</f>
        <v>6.9722275702733927E-2</v>
      </c>
      <c r="D35" s="90">
        <f>D30*D34</f>
        <v>7.5356125356125347E-2</v>
      </c>
      <c r="E35" s="90">
        <f>E30*E34</f>
        <v>0.91759412739758384</v>
      </c>
      <c r="F35" s="90">
        <f>F30*F34</f>
        <v>0.16109108493054336</v>
      </c>
      <c r="G35" s="90">
        <f>G30*G34</f>
        <v>0.47638181980533978</v>
      </c>
      <c r="H35" s="90">
        <f>H30*H34</f>
        <v>0.25023177478053554</v>
      </c>
      <c r="I35" s="90">
        <f>I30*I34</f>
        <v>0.52751907138196719</v>
      </c>
      <c r="J35" s="90">
        <f>J30*J34</f>
        <v>0.60604232072021325</v>
      </c>
      <c r="K35" s="90">
        <f>K30*K34</f>
        <v>-6.5211598622063006E-3</v>
      </c>
      <c r="L35" s="90">
        <f>L30*L34</f>
        <v>5.2327298470439008E-2</v>
      </c>
      <c r="M35" s="90">
        <f>M30*M34</f>
        <v>-2.5797868627100845E-2</v>
      </c>
      <c r="N35" s="90">
        <f>N30*N34</f>
        <v>8.0635232058095252E-2</v>
      </c>
      <c r="O35" s="90">
        <f>O30*O34</f>
        <v>0.13180801861748248</v>
      </c>
      <c r="P35" s="90">
        <f>P30*P34</f>
        <v>-0.20293134709410146</v>
      </c>
      <c r="Q35" s="90">
        <f>Q30*Q34</f>
        <v>9.5813664061916451E-2</v>
      </c>
      <c r="R35" s="90">
        <f>R30*R34</f>
        <v>0.23224241251339686</v>
      </c>
      <c r="S35" s="90">
        <f>S30*S34</f>
        <v>9.1614409560238377E-2</v>
      </c>
      <c r="T35" s="90">
        <f>T30*T34</f>
        <v>-9.983812904949127E-2</v>
      </c>
      <c r="U35" s="90">
        <f>U30*U34</f>
        <v>0.47675602685733759</v>
      </c>
      <c r="V35" s="90">
        <f>V30*V34</f>
        <v>-0.42184623740526334</v>
      </c>
      <c r="W35" s="90">
        <f>W30*W34</f>
        <v>-0.49842961874779546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8"/>
  <sheetViews>
    <sheetView view="pageLayout" zoomScaleNormal="100" workbookViewId="0">
      <selection activeCell="A36" sqref="A36"/>
    </sheetView>
  </sheetViews>
  <sheetFormatPr baseColWidth="10" defaultColWidth="8.83203125" defaultRowHeight="12" x14ac:dyDescent="0.15"/>
  <cols>
    <col min="1" max="1" width="36.6640625" style="2" bestFit="1" customWidth="1"/>
    <col min="2" max="4" width="13.6640625" style="2" customWidth="1"/>
    <col min="5" max="16384" width="8.83203125" style="1"/>
  </cols>
  <sheetData>
    <row r="1" spans="1:5" x14ac:dyDescent="0.15">
      <c r="A1" s="5"/>
      <c r="B1" s="5"/>
      <c r="C1" s="5"/>
      <c r="D1" s="5"/>
      <c r="E1" s="3"/>
    </row>
    <row r="2" spans="1:5" ht="13" x14ac:dyDescent="0.15">
      <c r="A2" s="6" t="s">
        <v>80</v>
      </c>
      <c r="B2" s="14" t="s">
        <v>79</v>
      </c>
      <c r="C2" s="14" t="s">
        <v>78</v>
      </c>
      <c r="D2" s="14" t="s">
        <v>77</v>
      </c>
      <c r="E2" s="3"/>
    </row>
    <row r="3" spans="1:5" x14ac:dyDescent="0.15">
      <c r="A3" s="8" t="s">
        <v>76</v>
      </c>
      <c r="B3" s="9"/>
      <c r="C3" s="9"/>
      <c r="D3" s="9"/>
      <c r="E3" s="3"/>
    </row>
    <row r="4" spans="1:5" x14ac:dyDescent="0.15">
      <c r="A4" s="9" t="s">
        <v>75</v>
      </c>
      <c r="B4" s="11">
        <v>11261</v>
      </c>
      <c r="C4" s="11">
        <v>9815</v>
      </c>
      <c r="D4" s="11">
        <v>10746</v>
      </c>
      <c r="E4" s="3"/>
    </row>
    <row r="5" spans="1:5" x14ac:dyDescent="0.15">
      <c r="A5" s="9" t="s">
        <v>74</v>
      </c>
      <c r="B5" s="11">
        <v>14359</v>
      </c>
      <c r="C5" s="11">
        <v>16137</v>
      </c>
      <c r="D5" s="11">
        <v>18383</v>
      </c>
      <c r="E5" s="3"/>
    </row>
    <row r="6" spans="1:5" ht="13" x14ac:dyDescent="0.15">
      <c r="A6" s="9" t="s">
        <v>73</v>
      </c>
      <c r="B6" s="11" t="s">
        <v>50</v>
      </c>
      <c r="C6" s="11" t="s">
        <v>50</v>
      </c>
      <c r="D6" s="11" t="s">
        <v>50</v>
      </c>
      <c r="E6" s="3"/>
    </row>
    <row r="7" spans="1:5" x14ac:dyDescent="0.15">
      <c r="A7" s="8" t="s">
        <v>72</v>
      </c>
      <c r="B7" s="10">
        <v>25620</v>
      </c>
      <c r="C7" s="10">
        <v>25952</v>
      </c>
      <c r="D7" s="10">
        <v>29129</v>
      </c>
      <c r="E7" s="3"/>
    </row>
    <row r="8" spans="1:5" x14ac:dyDescent="0.15">
      <c r="A8" s="9"/>
      <c r="B8" s="9"/>
      <c r="C8" s="9"/>
      <c r="D8" s="9"/>
      <c r="E8" s="3"/>
    </row>
    <row r="9" spans="1:5" x14ac:dyDescent="0.15">
      <c r="A9" s="9" t="s">
        <v>71</v>
      </c>
      <c r="B9" s="11">
        <v>5510</v>
      </c>
      <c r="C9" s="11">
        <v>5369</v>
      </c>
      <c r="D9" s="11">
        <v>10930</v>
      </c>
      <c r="E9" s="3"/>
    </row>
    <row r="10" spans="1:5" x14ac:dyDescent="0.15">
      <c r="A10" s="9" t="s">
        <v>70</v>
      </c>
      <c r="B10" s="11">
        <v>4414</v>
      </c>
      <c r="C10" s="11">
        <v>6348</v>
      </c>
      <c r="D10" s="11">
        <v>7762</v>
      </c>
      <c r="E10" s="3"/>
    </row>
    <row r="11" spans="1:5" x14ac:dyDescent="0.15">
      <c r="A11" s="8" t="s">
        <v>69</v>
      </c>
      <c r="B11" s="10">
        <v>9924</v>
      </c>
      <c r="C11" s="10">
        <v>11717</v>
      </c>
      <c r="D11" s="10">
        <v>18692</v>
      </c>
      <c r="E11" s="3"/>
    </row>
    <row r="12" spans="1:5" x14ac:dyDescent="0.15">
      <c r="A12" s="9"/>
      <c r="B12" s="9"/>
      <c r="C12" s="9"/>
      <c r="D12" s="9"/>
      <c r="E12" s="3"/>
    </row>
    <row r="13" spans="1:5" x14ac:dyDescent="0.15">
      <c r="A13" s="9" t="s">
        <v>68</v>
      </c>
      <c r="B13" s="11">
        <v>1051</v>
      </c>
      <c r="C13" s="11">
        <v>776</v>
      </c>
      <c r="D13" s="11">
        <v>791</v>
      </c>
      <c r="E13" s="3"/>
    </row>
    <row r="14" spans="1:5" x14ac:dyDescent="0.15">
      <c r="A14" s="9" t="s">
        <v>67</v>
      </c>
      <c r="B14" s="11">
        <v>1636</v>
      </c>
      <c r="C14" s="11">
        <v>2014</v>
      </c>
      <c r="D14" s="11">
        <v>2583</v>
      </c>
      <c r="E14" s="3"/>
    </row>
    <row r="15" spans="1:5" ht="13" x14ac:dyDescent="0.15">
      <c r="A15" s="9" t="s">
        <v>66</v>
      </c>
      <c r="B15" s="11">
        <v>445</v>
      </c>
      <c r="C15" s="11" t="s">
        <v>50</v>
      </c>
      <c r="D15" s="11">
        <v>278</v>
      </c>
      <c r="E15" s="3"/>
    </row>
    <row r="16" spans="1:5" x14ac:dyDescent="0.15">
      <c r="A16" s="9" t="s">
        <v>23</v>
      </c>
      <c r="B16" s="11">
        <v>3002</v>
      </c>
      <c r="C16" s="11">
        <v>4529</v>
      </c>
      <c r="D16" s="11">
        <v>6180</v>
      </c>
      <c r="E16" s="3"/>
    </row>
    <row r="17" spans="1:5" x14ac:dyDescent="0.15">
      <c r="A17" s="8" t="s">
        <v>65</v>
      </c>
      <c r="B17" s="10">
        <v>41678</v>
      </c>
      <c r="C17" s="10">
        <v>44988</v>
      </c>
      <c r="D17" s="10">
        <v>57653</v>
      </c>
      <c r="E17" s="3"/>
    </row>
    <row r="18" spans="1:5" x14ac:dyDescent="0.15">
      <c r="A18" s="9"/>
      <c r="B18" s="9"/>
      <c r="C18" s="9"/>
      <c r="D18" s="9"/>
      <c r="E18" s="3"/>
    </row>
    <row r="19" spans="1:5" x14ac:dyDescent="0.15">
      <c r="A19" s="8" t="s">
        <v>64</v>
      </c>
      <c r="B19" s="13">
        <v>4768</v>
      </c>
      <c r="C19" s="13">
        <v>7777</v>
      </c>
      <c r="D19" s="13">
        <v>15452</v>
      </c>
      <c r="E19" s="3"/>
    </row>
    <row r="20" spans="1:5" x14ac:dyDescent="0.15">
      <c r="A20" s="9"/>
      <c r="B20" s="9"/>
      <c r="C20" s="9"/>
      <c r="D20" s="9"/>
      <c r="E20" s="3"/>
    </row>
    <row r="21" spans="1:5" x14ac:dyDescent="0.15">
      <c r="A21" s="9" t="s">
        <v>63</v>
      </c>
      <c r="B21" s="11">
        <v>25391</v>
      </c>
      <c r="C21" s="11">
        <v>55618</v>
      </c>
      <c r="D21" s="11">
        <v>92122</v>
      </c>
      <c r="E21" s="3"/>
    </row>
    <row r="22" spans="1:5" x14ac:dyDescent="0.15">
      <c r="A22" s="9" t="s">
        <v>62</v>
      </c>
      <c r="B22" s="11">
        <v>741</v>
      </c>
      <c r="C22" s="11">
        <v>896</v>
      </c>
      <c r="D22" s="11">
        <v>1135</v>
      </c>
      <c r="E22" s="3"/>
    </row>
    <row r="23" spans="1:5" x14ac:dyDescent="0.15">
      <c r="A23" s="9" t="s">
        <v>61</v>
      </c>
      <c r="B23" s="11">
        <v>342</v>
      </c>
      <c r="C23" s="11">
        <v>3536</v>
      </c>
      <c r="D23" s="11">
        <v>4224</v>
      </c>
      <c r="E23" s="3"/>
    </row>
    <row r="24" spans="1:5" x14ac:dyDescent="0.15">
      <c r="A24" s="9" t="s">
        <v>60</v>
      </c>
      <c r="B24" s="11">
        <v>2263</v>
      </c>
      <c r="C24" s="11">
        <v>3556</v>
      </c>
      <c r="D24" s="11">
        <v>5478</v>
      </c>
      <c r="E24" s="3"/>
    </row>
    <row r="25" spans="1:5" x14ac:dyDescent="0.15">
      <c r="A25" s="8" t="s">
        <v>59</v>
      </c>
      <c r="B25" s="12">
        <v>75183</v>
      </c>
      <c r="C25" s="12">
        <v>116371</v>
      </c>
      <c r="D25" s="12">
        <v>176064</v>
      </c>
      <c r="E25" s="3"/>
    </row>
    <row r="26" spans="1:5" x14ac:dyDescent="0.15">
      <c r="A26" s="9"/>
      <c r="B26" s="9"/>
      <c r="C26" s="9"/>
      <c r="D26" s="9"/>
      <c r="E26" s="3"/>
    </row>
    <row r="27" spans="1:5" x14ac:dyDescent="0.15">
      <c r="A27" s="8" t="s">
        <v>58</v>
      </c>
      <c r="B27" s="9"/>
      <c r="C27" s="9"/>
      <c r="D27" s="9"/>
      <c r="E27" s="3"/>
    </row>
    <row r="28" spans="1:5" x14ac:dyDescent="0.15">
      <c r="A28" s="9" t="s">
        <v>57</v>
      </c>
      <c r="B28" s="11">
        <v>12015</v>
      </c>
      <c r="C28" s="11">
        <v>14632</v>
      </c>
      <c r="D28" s="11">
        <v>21175</v>
      </c>
      <c r="E28" s="3"/>
    </row>
    <row r="29" spans="1:5" x14ac:dyDescent="0.15">
      <c r="A29" s="9" t="s">
        <v>56</v>
      </c>
      <c r="B29" s="11">
        <v>3641</v>
      </c>
      <c r="C29" s="11">
        <v>4829</v>
      </c>
      <c r="D29" s="11">
        <v>6749</v>
      </c>
      <c r="E29" s="3"/>
    </row>
    <row r="30" spans="1:5" x14ac:dyDescent="0.15">
      <c r="A30" s="9" t="s">
        <v>55</v>
      </c>
      <c r="B30" s="11">
        <v>658</v>
      </c>
      <c r="C30" s="11">
        <v>1140</v>
      </c>
      <c r="D30" s="11">
        <v>1535</v>
      </c>
      <c r="E30" s="3"/>
    </row>
    <row r="31" spans="1:5" x14ac:dyDescent="0.15">
      <c r="A31" s="9" t="s">
        <v>54</v>
      </c>
      <c r="B31" s="11">
        <v>3647</v>
      </c>
      <c r="C31" s="11">
        <v>6129</v>
      </c>
      <c r="D31" s="11">
        <v>7445</v>
      </c>
      <c r="E31" s="3"/>
    </row>
    <row r="32" spans="1:5" x14ac:dyDescent="0.15">
      <c r="A32" s="9" t="s">
        <v>53</v>
      </c>
      <c r="B32" s="11">
        <v>761</v>
      </c>
      <c r="C32" s="11">
        <v>1240</v>
      </c>
      <c r="D32" s="11">
        <v>1638</v>
      </c>
      <c r="E32" s="3"/>
    </row>
    <row r="33" spans="1:5" x14ac:dyDescent="0.15">
      <c r="A33" s="8" t="s">
        <v>52</v>
      </c>
      <c r="B33" s="10">
        <v>20722</v>
      </c>
      <c r="C33" s="10">
        <v>27970</v>
      </c>
      <c r="D33" s="10">
        <v>38542</v>
      </c>
      <c r="E33" s="3"/>
    </row>
    <row r="34" spans="1:5" x14ac:dyDescent="0.15">
      <c r="A34" s="9"/>
      <c r="B34" s="9"/>
      <c r="C34" s="9"/>
      <c r="D34" s="9"/>
      <c r="E34" s="3"/>
    </row>
    <row r="35" spans="1:5" ht="13" x14ac:dyDescent="0.15">
      <c r="A35" s="9" t="s">
        <v>51</v>
      </c>
      <c r="B35" s="11" t="s">
        <v>50</v>
      </c>
      <c r="C35" s="11" t="s">
        <v>50</v>
      </c>
      <c r="D35" s="11" t="s">
        <v>50</v>
      </c>
      <c r="E35" s="3"/>
    </row>
    <row r="36" spans="1:5" x14ac:dyDescent="0.15">
      <c r="A36" s="9" t="s">
        <v>49</v>
      </c>
      <c r="B36" s="11">
        <v>1139</v>
      </c>
      <c r="C36" s="11">
        <v>1686</v>
      </c>
      <c r="D36" s="11">
        <v>2648</v>
      </c>
      <c r="E36" s="3"/>
    </row>
    <row r="37" spans="1:5" x14ac:dyDescent="0.15">
      <c r="A37" s="9" t="s">
        <v>48</v>
      </c>
      <c r="B37" s="11">
        <v>4300</v>
      </c>
      <c r="C37" s="11">
        <v>8159</v>
      </c>
      <c r="D37" s="11">
        <v>13847</v>
      </c>
      <c r="E37" s="3"/>
    </row>
    <row r="38" spans="1:5" x14ac:dyDescent="0.15">
      <c r="A38" s="9" t="s">
        <v>47</v>
      </c>
      <c r="B38" s="11">
        <v>1231</v>
      </c>
      <c r="C38" s="11">
        <v>1941</v>
      </c>
      <c r="D38" s="11">
        <v>2817</v>
      </c>
      <c r="E38" s="3"/>
    </row>
    <row r="39" spans="1:5" x14ac:dyDescent="0.15">
      <c r="A39" s="8" t="s">
        <v>46</v>
      </c>
      <c r="B39" s="10">
        <v>27392</v>
      </c>
      <c r="C39" s="10">
        <v>39756</v>
      </c>
      <c r="D39" s="10">
        <v>57854</v>
      </c>
      <c r="E39" s="3"/>
    </row>
    <row r="40" spans="1:5" x14ac:dyDescent="0.15">
      <c r="A40" s="9"/>
      <c r="B40" s="9"/>
      <c r="C40" s="9"/>
      <c r="D40" s="9"/>
      <c r="E40" s="3"/>
    </row>
    <row r="41" spans="1:5" x14ac:dyDescent="0.15">
      <c r="A41" s="9" t="s">
        <v>45</v>
      </c>
      <c r="B41" s="11">
        <v>10668</v>
      </c>
      <c r="C41" s="11">
        <v>13331</v>
      </c>
      <c r="D41" s="11">
        <v>16422</v>
      </c>
      <c r="E41" s="3"/>
    </row>
    <row r="42" spans="1:5" x14ac:dyDescent="0.15">
      <c r="A42" s="9" t="s">
        <v>44</v>
      </c>
      <c r="B42" s="11">
        <v>37169</v>
      </c>
      <c r="C42" s="11">
        <v>62841</v>
      </c>
      <c r="D42" s="11">
        <v>101289</v>
      </c>
      <c r="E42" s="3"/>
    </row>
    <row r="43" spans="1:5" x14ac:dyDescent="0.15">
      <c r="A43" s="9" t="s">
        <v>43</v>
      </c>
      <c r="B43" s="11">
        <v>-46</v>
      </c>
      <c r="C43" s="11">
        <v>443</v>
      </c>
      <c r="D43" s="11">
        <v>499</v>
      </c>
      <c r="E43" s="3"/>
    </row>
    <row r="44" spans="1:5" x14ac:dyDescent="0.15">
      <c r="A44" s="8" t="s">
        <v>42</v>
      </c>
      <c r="B44" s="10">
        <v>47791</v>
      </c>
      <c r="C44" s="10">
        <v>76615</v>
      </c>
      <c r="D44" s="10">
        <v>118210</v>
      </c>
      <c r="E44" s="3"/>
    </row>
    <row r="45" spans="1:5" x14ac:dyDescent="0.15">
      <c r="A45" s="9"/>
      <c r="B45" s="9"/>
      <c r="C45" s="9"/>
      <c r="D45" s="9"/>
      <c r="E45" s="3"/>
    </row>
    <row r="46" spans="1:5" x14ac:dyDescent="0.15">
      <c r="A46" s="8" t="s">
        <v>41</v>
      </c>
      <c r="B46" s="7">
        <v>75183</v>
      </c>
      <c r="C46" s="7">
        <v>116371</v>
      </c>
      <c r="D46" s="7">
        <v>176064</v>
      </c>
      <c r="E46" s="3"/>
    </row>
    <row r="47" spans="1:5" x14ac:dyDescent="0.15">
      <c r="A47" s="6"/>
      <c r="B47" s="6"/>
      <c r="C47" s="6"/>
      <c r="D47" s="6"/>
      <c r="E47" s="3"/>
    </row>
    <row r="48" spans="1:5" x14ac:dyDescent="0.15">
      <c r="A48" s="5"/>
      <c r="B48" s="5"/>
      <c r="C48" s="5"/>
      <c r="D48" s="5"/>
      <c r="E48" s="3"/>
    </row>
    <row r="49" spans="1:5" x14ac:dyDescent="0.15">
      <c r="A49" s="4" t="s">
        <v>82</v>
      </c>
      <c r="B49" s="4"/>
      <c r="C49" s="4"/>
      <c r="D49" s="4"/>
      <c r="E49" s="3"/>
    </row>
    <row r="50" spans="1:5" x14ac:dyDescent="0.15">
      <c r="A50" s="4" t="s">
        <v>172</v>
      </c>
      <c r="B50" s="4"/>
      <c r="C50" s="4"/>
      <c r="D50" s="4"/>
      <c r="E50" s="3"/>
    </row>
    <row r="51" spans="1:5" x14ac:dyDescent="0.15">
      <c r="A51" s="4"/>
      <c r="B51" s="4"/>
      <c r="C51" s="4"/>
      <c r="D51" s="4"/>
      <c r="E51" s="3"/>
    </row>
    <row r="52" spans="1:5" x14ac:dyDescent="0.15">
      <c r="A52" s="4"/>
      <c r="B52" s="4"/>
      <c r="C52" s="4"/>
      <c r="D52" s="4"/>
      <c r="E52" s="3"/>
    </row>
    <row r="53" spans="1:5" x14ac:dyDescent="0.15">
      <c r="A53" s="4"/>
      <c r="B53" s="4"/>
      <c r="C53" s="4"/>
      <c r="D53" s="4"/>
      <c r="E53" s="3"/>
    </row>
    <row r="54" spans="1:5" x14ac:dyDescent="0.15">
      <c r="A54" s="4"/>
      <c r="B54" s="4"/>
      <c r="C54" s="4"/>
      <c r="D54" s="4"/>
      <c r="E54" s="3"/>
    </row>
    <row r="55" spans="1:5" x14ac:dyDescent="0.15">
      <c r="A55" s="4"/>
      <c r="B55" s="4"/>
      <c r="C55" s="4"/>
      <c r="D55" s="4"/>
      <c r="E55" s="3"/>
    </row>
    <row r="56" spans="1:5" x14ac:dyDescent="0.15">
      <c r="A56" s="4"/>
      <c r="B56" s="4"/>
      <c r="C56" s="4"/>
      <c r="D56" s="4"/>
      <c r="E56" s="3"/>
    </row>
    <row r="57" spans="1:5" x14ac:dyDescent="0.15">
      <c r="A57" s="4"/>
      <c r="B57" s="4"/>
      <c r="C57" s="4"/>
      <c r="D57" s="4"/>
      <c r="E57" s="3"/>
    </row>
    <row r="58" spans="1:5" x14ac:dyDescent="0.15">
      <c r="A58" s="4"/>
      <c r="B58" s="4"/>
      <c r="C58" s="4"/>
      <c r="D58" s="4"/>
      <c r="E58" s="3"/>
    </row>
    <row r="59" spans="1:5" x14ac:dyDescent="0.15">
      <c r="A59" s="4"/>
      <c r="B59" s="4"/>
      <c r="C59" s="4"/>
      <c r="D59" s="4"/>
      <c r="E59" s="3"/>
    </row>
    <row r="60" spans="1:5" x14ac:dyDescent="0.15">
      <c r="A60" s="4"/>
      <c r="B60" s="4"/>
      <c r="C60" s="4"/>
      <c r="D60" s="4"/>
      <c r="E60" s="3"/>
    </row>
    <row r="61" spans="1:5" x14ac:dyDescent="0.15">
      <c r="A61" s="4"/>
      <c r="B61" s="4"/>
      <c r="C61" s="4"/>
      <c r="D61" s="4"/>
      <c r="E61" s="3"/>
    </row>
    <row r="62" spans="1:5" x14ac:dyDescent="0.15">
      <c r="A62" s="4"/>
      <c r="B62" s="4"/>
      <c r="C62" s="4"/>
      <c r="D62" s="4"/>
      <c r="E62" s="3"/>
    </row>
    <row r="63" spans="1:5" x14ac:dyDescent="0.15">
      <c r="E63" s="3"/>
    </row>
    <row r="64" spans="1:5" x14ac:dyDescent="0.15">
      <c r="E64" s="3"/>
    </row>
    <row r="65" spans="5:5" x14ac:dyDescent="0.15">
      <c r="E65" s="3"/>
    </row>
    <row r="66" spans="5:5" x14ac:dyDescent="0.15">
      <c r="E66" s="3"/>
    </row>
    <row r="67" spans="5:5" x14ac:dyDescent="0.15">
      <c r="E67" s="3"/>
    </row>
    <row r="68" spans="5:5" x14ac:dyDescent="0.15">
      <c r="E68" s="3"/>
    </row>
    <row r="69" spans="5:5" x14ac:dyDescent="0.15">
      <c r="E69" s="3"/>
    </row>
    <row r="70" spans="5:5" x14ac:dyDescent="0.15">
      <c r="E70" s="3"/>
    </row>
    <row r="71" spans="5:5" x14ac:dyDescent="0.15">
      <c r="E71" s="3"/>
    </row>
    <row r="72" spans="5:5" x14ac:dyDescent="0.15">
      <c r="E72" s="3"/>
    </row>
    <row r="73" spans="5:5" x14ac:dyDescent="0.15">
      <c r="E73" s="3"/>
    </row>
    <row r="74" spans="5:5" x14ac:dyDescent="0.15">
      <c r="E74" s="3"/>
    </row>
    <row r="75" spans="5:5" x14ac:dyDescent="0.15">
      <c r="E75" s="3"/>
    </row>
    <row r="76" spans="5:5" x14ac:dyDescent="0.15">
      <c r="E76" s="3"/>
    </row>
    <row r="77" spans="5:5" x14ac:dyDescent="0.15">
      <c r="E77" s="3"/>
    </row>
    <row r="78" spans="5:5" x14ac:dyDescent="0.15">
      <c r="E78" s="3"/>
    </row>
    <row r="79" spans="5:5" x14ac:dyDescent="0.15">
      <c r="E79" s="3"/>
    </row>
    <row r="80" spans="5:5" x14ac:dyDescent="0.15">
      <c r="E80" s="3"/>
    </row>
    <row r="81" spans="5:5" x14ac:dyDescent="0.15">
      <c r="E81" s="3"/>
    </row>
    <row r="82" spans="5:5" x14ac:dyDescent="0.15">
      <c r="E82" s="3"/>
    </row>
    <row r="83" spans="5:5" x14ac:dyDescent="0.15">
      <c r="E83" s="3"/>
    </row>
    <row r="84" spans="5:5" x14ac:dyDescent="0.15">
      <c r="E84" s="3"/>
    </row>
    <row r="85" spans="5:5" x14ac:dyDescent="0.15">
      <c r="E85" s="3"/>
    </row>
    <row r="86" spans="5:5" x14ac:dyDescent="0.15">
      <c r="E86" s="3"/>
    </row>
    <row r="87" spans="5:5" x14ac:dyDescent="0.15">
      <c r="E87" s="3"/>
    </row>
    <row r="88" spans="5:5" x14ac:dyDescent="0.15">
      <c r="E88" s="3"/>
    </row>
    <row r="89" spans="5:5" x14ac:dyDescent="0.15">
      <c r="E89" s="3"/>
    </row>
    <row r="90" spans="5:5" x14ac:dyDescent="0.15">
      <c r="E90" s="3"/>
    </row>
    <row r="91" spans="5:5" x14ac:dyDescent="0.15">
      <c r="E91" s="3"/>
    </row>
    <row r="92" spans="5:5" x14ac:dyDescent="0.15">
      <c r="E92" s="3"/>
    </row>
    <row r="93" spans="5:5" x14ac:dyDescent="0.15">
      <c r="E93" s="3"/>
    </row>
    <row r="94" spans="5:5" x14ac:dyDescent="0.15">
      <c r="E94" s="3"/>
    </row>
    <row r="95" spans="5:5" x14ac:dyDescent="0.15">
      <c r="E95" s="3"/>
    </row>
    <row r="96" spans="5:5" x14ac:dyDescent="0.15">
      <c r="E96" s="3"/>
    </row>
    <row r="97" spans="5:5" x14ac:dyDescent="0.15">
      <c r="E97" s="3"/>
    </row>
    <row r="98" spans="5:5" x14ac:dyDescent="0.15">
      <c r="E98" s="3"/>
    </row>
    <row r="99" spans="5:5" x14ac:dyDescent="0.15">
      <c r="E99" s="3"/>
    </row>
    <row r="100" spans="5:5" x14ac:dyDescent="0.15">
      <c r="E100" s="3"/>
    </row>
    <row r="101" spans="5:5" x14ac:dyDescent="0.15">
      <c r="E101" s="3"/>
    </row>
    <row r="102" spans="5:5" x14ac:dyDescent="0.15">
      <c r="E102" s="3"/>
    </row>
    <row r="103" spans="5:5" x14ac:dyDescent="0.15">
      <c r="E103" s="3"/>
    </row>
    <row r="104" spans="5:5" x14ac:dyDescent="0.15">
      <c r="E104" s="3"/>
    </row>
    <row r="105" spans="5:5" x14ac:dyDescent="0.15">
      <c r="E105" s="3"/>
    </row>
    <row r="106" spans="5:5" x14ac:dyDescent="0.15">
      <c r="E106" s="3"/>
    </row>
    <row r="107" spans="5:5" x14ac:dyDescent="0.15">
      <c r="E107" s="3"/>
    </row>
    <row r="108" spans="5:5" x14ac:dyDescent="0.15">
      <c r="E108" s="3"/>
    </row>
    <row r="109" spans="5:5" x14ac:dyDescent="0.15">
      <c r="E109" s="3"/>
    </row>
    <row r="110" spans="5:5" x14ac:dyDescent="0.15">
      <c r="E110" s="3"/>
    </row>
    <row r="111" spans="5:5" x14ac:dyDescent="0.15">
      <c r="E111" s="3"/>
    </row>
    <row r="112" spans="5:5" x14ac:dyDescent="0.15">
      <c r="E112" s="3"/>
    </row>
    <row r="113" spans="5:5" x14ac:dyDescent="0.15">
      <c r="E113" s="3"/>
    </row>
    <row r="114" spans="5:5" x14ac:dyDescent="0.15">
      <c r="E114" s="3"/>
    </row>
    <row r="115" spans="5:5" x14ac:dyDescent="0.15">
      <c r="E115" s="3"/>
    </row>
    <row r="116" spans="5:5" x14ac:dyDescent="0.15">
      <c r="E116" s="3"/>
    </row>
    <row r="117" spans="5:5" x14ac:dyDescent="0.15">
      <c r="E117" s="3"/>
    </row>
    <row r="118" spans="5:5" x14ac:dyDescent="0.15">
      <c r="E118" s="3"/>
    </row>
    <row r="119" spans="5:5" x14ac:dyDescent="0.15">
      <c r="E119" s="3"/>
    </row>
    <row r="120" spans="5:5" x14ac:dyDescent="0.15">
      <c r="E120" s="3"/>
    </row>
    <row r="121" spans="5:5" x14ac:dyDescent="0.15">
      <c r="E121" s="3"/>
    </row>
    <row r="122" spans="5:5" x14ac:dyDescent="0.15">
      <c r="E122" s="3"/>
    </row>
    <row r="123" spans="5:5" x14ac:dyDescent="0.15">
      <c r="E123" s="3"/>
    </row>
    <row r="124" spans="5:5" x14ac:dyDescent="0.15">
      <c r="E124" s="3"/>
    </row>
    <row r="125" spans="5:5" x14ac:dyDescent="0.15">
      <c r="E125" s="3"/>
    </row>
    <row r="126" spans="5:5" x14ac:dyDescent="0.15">
      <c r="E126" s="3"/>
    </row>
    <row r="127" spans="5:5" x14ac:dyDescent="0.15">
      <c r="E127" s="3"/>
    </row>
    <row r="128" spans="5:5" x14ac:dyDescent="0.15">
      <c r="E128" s="3"/>
    </row>
    <row r="129" spans="5:5" x14ac:dyDescent="0.15">
      <c r="E129" s="3"/>
    </row>
    <row r="130" spans="5:5" x14ac:dyDescent="0.15">
      <c r="E130" s="3"/>
    </row>
    <row r="131" spans="5:5" x14ac:dyDescent="0.15">
      <c r="E131" s="3"/>
    </row>
    <row r="132" spans="5:5" x14ac:dyDescent="0.15">
      <c r="E132" s="3"/>
    </row>
    <row r="133" spans="5:5" x14ac:dyDescent="0.15">
      <c r="E133" s="3"/>
    </row>
    <row r="134" spans="5:5" x14ac:dyDescent="0.15">
      <c r="E134" s="3"/>
    </row>
    <row r="135" spans="5:5" x14ac:dyDescent="0.15">
      <c r="E135" s="3"/>
    </row>
    <row r="136" spans="5:5" x14ac:dyDescent="0.15">
      <c r="E136" s="3"/>
    </row>
    <row r="137" spans="5:5" x14ac:dyDescent="0.15">
      <c r="E137" s="3"/>
    </row>
    <row r="138" spans="5:5" x14ac:dyDescent="0.15">
      <c r="E138" s="3"/>
    </row>
    <row r="139" spans="5:5" x14ac:dyDescent="0.15">
      <c r="E139" s="3"/>
    </row>
    <row r="140" spans="5:5" x14ac:dyDescent="0.15">
      <c r="E140" s="3"/>
    </row>
    <row r="141" spans="5:5" x14ac:dyDescent="0.15">
      <c r="E141" s="3"/>
    </row>
    <row r="142" spans="5:5" x14ac:dyDescent="0.15">
      <c r="E142" s="3"/>
    </row>
    <row r="143" spans="5:5" x14ac:dyDescent="0.15">
      <c r="E143" s="3"/>
    </row>
    <row r="144" spans="5:5" x14ac:dyDescent="0.15">
      <c r="E144" s="3"/>
    </row>
    <row r="145" spans="5:5" x14ac:dyDescent="0.15">
      <c r="E145" s="3"/>
    </row>
    <row r="146" spans="5:5" x14ac:dyDescent="0.15">
      <c r="E146" s="3"/>
    </row>
    <row r="147" spans="5:5" x14ac:dyDescent="0.15">
      <c r="E147" s="3"/>
    </row>
    <row r="148" spans="5:5" x14ac:dyDescent="0.15">
      <c r="E148" s="3"/>
    </row>
    <row r="149" spans="5:5" x14ac:dyDescent="0.15">
      <c r="E149" s="3"/>
    </row>
    <row r="150" spans="5:5" x14ac:dyDescent="0.15">
      <c r="E150" s="3"/>
    </row>
    <row r="151" spans="5:5" x14ac:dyDescent="0.15">
      <c r="E151" s="3"/>
    </row>
    <row r="152" spans="5:5" x14ac:dyDescent="0.15">
      <c r="E152" s="3"/>
    </row>
    <row r="153" spans="5:5" x14ac:dyDescent="0.15">
      <c r="E153" s="3"/>
    </row>
    <row r="154" spans="5:5" x14ac:dyDescent="0.15">
      <c r="E154" s="3"/>
    </row>
    <row r="155" spans="5:5" x14ac:dyDescent="0.15">
      <c r="E155" s="3"/>
    </row>
    <row r="156" spans="5:5" x14ac:dyDescent="0.15">
      <c r="E156" s="3"/>
    </row>
    <row r="157" spans="5:5" x14ac:dyDescent="0.15">
      <c r="E157" s="3"/>
    </row>
    <row r="158" spans="5:5" x14ac:dyDescent="0.15">
      <c r="E158" s="3"/>
    </row>
    <row r="159" spans="5:5" x14ac:dyDescent="0.15">
      <c r="E159" s="3"/>
    </row>
    <row r="160" spans="5:5" x14ac:dyDescent="0.15">
      <c r="E160" s="3"/>
    </row>
    <row r="161" spans="5:5" x14ac:dyDescent="0.15">
      <c r="E161" s="3"/>
    </row>
    <row r="162" spans="5:5" x14ac:dyDescent="0.15">
      <c r="E162" s="3"/>
    </row>
    <row r="163" spans="5:5" x14ac:dyDescent="0.15">
      <c r="E163" s="3"/>
    </row>
    <row r="164" spans="5:5" x14ac:dyDescent="0.15">
      <c r="E164" s="3"/>
    </row>
    <row r="165" spans="5:5" x14ac:dyDescent="0.15">
      <c r="E165" s="3"/>
    </row>
    <row r="166" spans="5:5" x14ac:dyDescent="0.15">
      <c r="E166" s="3"/>
    </row>
    <row r="167" spans="5:5" x14ac:dyDescent="0.15">
      <c r="E167" s="3"/>
    </row>
    <row r="168" spans="5:5" x14ac:dyDescent="0.15">
      <c r="E168" s="3"/>
    </row>
    <row r="169" spans="5:5" x14ac:dyDescent="0.15">
      <c r="E169" s="3"/>
    </row>
    <row r="170" spans="5:5" x14ac:dyDescent="0.15">
      <c r="E170" s="3"/>
    </row>
    <row r="171" spans="5:5" x14ac:dyDescent="0.15">
      <c r="E171" s="3"/>
    </row>
    <row r="172" spans="5:5" x14ac:dyDescent="0.15">
      <c r="E172" s="3"/>
    </row>
    <row r="173" spans="5:5" x14ac:dyDescent="0.15">
      <c r="E173" s="3"/>
    </row>
    <row r="174" spans="5:5" x14ac:dyDescent="0.15">
      <c r="E174" s="3"/>
    </row>
    <row r="175" spans="5:5" x14ac:dyDescent="0.15">
      <c r="E175" s="3"/>
    </row>
    <row r="176" spans="5:5" x14ac:dyDescent="0.15">
      <c r="E176" s="3"/>
    </row>
    <row r="177" spans="5:5" x14ac:dyDescent="0.15">
      <c r="E177" s="3"/>
    </row>
    <row r="178" spans="5:5" x14ac:dyDescent="0.15">
      <c r="E178" s="3"/>
    </row>
    <row r="179" spans="5:5" x14ac:dyDescent="0.15">
      <c r="E179" s="3"/>
    </row>
    <row r="180" spans="5:5" x14ac:dyDescent="0.15">
      <c r="E180" s="3"/>
    </row>
    <row r="181" spans="5:5" x14ac:dyDescent="0.15">
      <c r="E181" s="3"/>
    </row>
    <row r="182" spans="5:5" x14ac:dyDescent="0.15">
      <c r="E182" s="3"/>
    </row>
    <row r="183" spans="5:5" x14ac:dyDescent="0.15">
      <c r="E183" s="3"/>
    </row>
    <row r="184" spans="5:5" x14ac:dyDescent="0.15">
      <c r="E184" s="3"/>
    </row>
    <row r="185" spans="5:5" x14ac:dyDescent="0.15">
      <c r="E185" s="3"/>
    </row>
    <row r="186" spans="5:5" x14ac:dyDescent="0.15">
      <c r="E186" s="3"/>
    </row>
    <row r="187" spans="5:5" x14ac:dyDescent="0.15">
      <c r="E187" s="3"/>
    </row>
    <row r="188" spans="5:5" x14ac:dyDescent="0.15">
      <c r="E188" s="3"/>
    </row>
  </sheetData>
  <pageMargins left="0.7" right="0.7" top="0.5" bottom="0.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view="pageLayout" zoomScaleNormal="100" workbookViewId="0">
      <selection activeCell="A3" sqref="A3"/>
    </sheetView>
  </sheetViews>
  <sheetFormatPr baseColWidth="10" defaultColWidth="8.83203125" defaultRowHeight="12" x14ac:dyDescent="0.15"/>
  <cols>
    <col min="1" max="1" width="42.5" style="2" bestFit="1" customWidth="1"/>
    <col min="2" max="4" width="14.6640625" style="2" customWidth="1"/>
    <col min="5" max="16384" width="8.83203125" style="1"/>
  </cols>
  <sheetData>
    <row r="1" spans="1:4" x14ac:dyDescent="0.15">
      <c r="A1" s="5" t="s">
        <v>9</v>
      </c>
      <c r="B1" s="5"/>
      <c r="C1" s="5"/>
      <c r="D1" s="5"/>
    </row>
    <row r="2" spans="1:4" ht="13" x14ac:dyDescent="0.15">
      <c r="A2" s="6" t="s">
        <v>107</v>
      </c>
      <c r="B2" s="14" t="s">
        <v>79</v>
      </c>
      <c r="C2" s="14" t="s">
        <v>78</v>
      </c>
      <c r="D2" s="14" t="s">
        <v>77</v>
      </c>
    </row>
    <row r="3" spans="1:4" x14ac:dyDescent="0.15">
      <c r="A3" s="8" t="s">
        <v>106</v>
      </c>
      <c r="B3" s="13">
        <v>65225</v>
      </c>
      <c r="C3" s="13">
        <v>108249</v>
      </c>
      <c r="D3" s="13">
        <v>156508</v>
      </c>
    </row>
    <row r="4" spans="1:4" x14ac:dyDescent="0.15">
      <c r="A4" s="8" t="s">
        <v>105</v>
      </c>
      <c r="B4" s="13">
        <v>39541</v>
      </c>
      <c r="C4" s="13">
        <v>64431</v>
      </c>
      <c r="D4" s="13">
        <v>87846</v>
      </c>
    </row>
    <row r="5" spans="1:4" x14ac:dyDescent="0.15">
      <c r="A5" s="8" t="s">
        <v>104</v>
      </c>
      <c r="B5" s="13">
        <v>25684</v>
      </c>
      <c r="C5" s="13">
        <v>43818</v>
      </c>
      <c r="D5" s="13">
        <v>68662</v>
      </c>
    </row>
    <row r="6" spans="1:4" x14ac:dyDescent="0.15">
      <c r="A6" s="9" t="s">
        <v>103</v>
      </c>
      <c r="B6" s="21">
        <v>5517</v>
      </c>
      <c r="C6" s="21">
        <v>7599</v>
      </c>
      <c r="D6" s="21">
        <v>10040</v>
      </c>
    </row>
    <row r="7" spans="1:4" x14ac:dyDescent="0.15">
      <c r="A7" s="9" t="s">
        <v>102</v>
      </c>
      <c r="B7" s="21">
        <v>1782</v>
      </c>
      <c r="C7" s="21">
        <v>2429</v>
      </c>
      <c r="D7" s="21">
        <v>3381</v>
      </c>
    </row>
    <row r="8" spans="1:4" x14ac:dyDescent="0.15">
      <c r="A8" s="8" t="s">
        <v>101</v>
      </c>
      <c r="B8" s="13">
        <v>7299</v>
      </c>
      <c r="C8" s="13">
        <v>10028</v>
      </c>
      <c r="D8" s="13">
        <v>13421</v>
      </c>
    </row>
    <row r="9" spans="1:4" x14ac:dyDescent="0.15">
      <c r="A9" s="8" t="s">
        <v>100</v>
      </c>
      <c r="B9" s="13">
        <v>18385</v>
      </c>
      <c r="C9" s="13">
        <v>33790</v>
      </c>
      <c r="D9" s="13">
        <v>55241</v>
      </c>
    </row>
    <row r="10" spans="1:4" ht="13" x14ac:dyDescent="0.15">
      <c r="A10" s="9" t="s">
        <v>99</v>
      </c>
      <c r="B10" s="21" t="s">
        <v>50</v>
      </c>
      <c r="C10" s="21" t="s">
        <v>50</v>
      </c>
      <c r="D10" s="21" t="s">
        <v>50</v>
      </c>
    </row>
    <row r="11" spans="1:4" x14ac:dyDescent="0.15">
      <c r="A11" s="9" t="s">
        <v>98</v>
      </c>
      <c r="B11" s="21">
        <v>311</v>
      </c>
      <c r="C11" s="21">
        <v>519</v>
      </c>
      <c r="D11" s="21">
        <v>1088</v>
      </c>
    </row>
    <row r="12" spans="1:4" x14ac:dyDescent="0.15">
      <c r="A12" s="8" t="s">
        <v>97</v>
      </c>
      <c r="B12" s="13">
        <v>311</v>
      </c>
      <c r="C12" s="13">
        <v>519</v>
      </c>
      <c r="D12" s="13">
        <v>1088</v>
      </c>
    </row>
    <row r="13" spans="1:4" x14ac:dyDescent="0.15">
      <c r="A13" s="9" t="s">
        <v>96</v>
      </c>
      <c r="B13" s="21">
        <v>4527</v>
      </c>
      <c r="C13" s="21">
        <v>8283</v>
      </c>
      <c r="D13" s="21">
        <v>14030</v>
      </c>
    </row>
    <row r="14" spans="1:4" x14ac:dyDescent="0.15">
      <c r="A14" s="8" t="s">
        <v>95</v>
      </c>
      <c r="B14" s="13">
        <v>14013</v>
      </c>
      <c r="C14" s="13">
        <v>25922</v>
      </c>
      <c r="D14" s="13">
        <v>41733</v>
      </c>
    </row>
    <row r="15" spans="1:4" x14ac:dyDescent="0.15">
      <c r="A15" s="8" t="s">
        <v>94</v>
      </c>
      <c r="B15" s="13">
        <v>14013</v>
      </c>
      <c r="C15" s="13">
        <v>25922</v>
      </c>
      <c r="D15" s="13">
        <v>41733</v>
      </c>
    </row>
    <row r="16" spans="1:4" ht="13" x14ac:dyDescent="0.15">
      <c r="A16" s="9" t="s">
        <v>93</v>
      </c>
      <c r="B16" s="21" t="s">
        <v>50</v>
      </c>
      <c r="C16" s="21" t="s">
        <v>50</v>
      </c>
      <c r="D16" s="21" t="s">
        <v>50</v>
      </c>
    </row>
    <row r="17" spans="1:4" x14ac:dyDescent="0.15">
      <c r="A17" s="8" t="s">
        <v>92</v>
      </c>
      <c r="B17" s="13">
        <v>14013</v>
      </c>
      <c r="C17" s="13">
        <v>25922</v>
      </c>
      <c r="D17" s="13">
        <v>41733</v>
      </c>
    </row>
    <row r="18" spans="1:4" x14ac:dyDescent="0.15">
      <c r="A18" s="8" t="s">
        <v>91</v>
      </c>
      <c r="B18" s="13">
        <v>14013</v>
      </c>
      <c r="C18" s="13">
        <v>25922</v>
      </c>
      <c r="D18" s="13">
        <v>41733</v>
      </c>
    </row>
    <row r="19" spans="1:4" x14ac:dyDescent="0.15">
      <c r="A19" s="8" t="s">
        <v>90</v>
      </c>
      <c r="B19" s="23"/>
      <c r="C19" s="23"/>
      <c r="D19" s="23"/>
    </row>
    <row r="20" spans="1:4" x14ac:dyDescent="0.15">
      <c r="A20" s="9" t="s">
        <v>88</v>
      </c>
      <c r="B20" s="22">
        <v>15.41</v>
      </c>
      <c r="C20" s="22">
        <v>28.05</v>
      </c>
      <c r="D20" s="22">
        <v>44.64</v>
      </c>
    </row>
    <row r="21" spans="1:4" x14ac:dyDescent="0.15">
      <c r="A21" s="9" t="s">
        <v>87</v>
      </c>
      <c r="B21" s="22">
        <v>15.15</v>
      </c>
      <c r="C21" s="22">
        <v>27.68</v>
      </c>
      <c r="D21" s="22">
        <v>44.15</v>
      </c>
    </row>
    <row r="22" spans="1:4" x14ac:dyDescent="0.15">
      <c r="A22" s="8" t="s">
        <v>89</v>
      </c>
      <c r="B22" s="19"/>
      <c r="C22" s="19"/>
      <c r="D22" s="19"/>
    </row>
    <row r="23" spans="1:4" x14ac:dyDescent="0.15">
      <c r="A23" s="9" t="s">
        <v>88</v>
      </c>
      <c r="B23" s="21">
        <v>909.46100000000001</v>
      </c>
      <c r="C23" s="21">
        <v>924.25800000000004</v>
      </c>
      <c r="D23" s="21">
        <v>934.81799999999998</v>
      </c>
    </row>
    <row r="24" spans="1:4" x14ac:dyDescent="0.15">
      <c r="A24" s="9" t="s">
        <v>87</v>
      </c>
      <c r="B24" s="21">
        <v>924.71199999999999</v>
      </c>
      <c r="C24" s="21">
        <v>936.64499999999998</v>
      </c>
      <c r="D24" s="21">
        <v>945.35500000000002</v>
      </c>
    </row>
    <row r="25" spans="1:4" ht="13" x14ac:dyDescent="0.15">
      <c r="A25" s="8" t="s">
        <v>86</v>
      </c>
      <c r="B25" s="20" t="s">
        <v>50</v>
      </c>
      <c r="C25" s="20" t="s">
        <v>50</v>
      </c>
      <c r="D25" s="19">
        <v>2.65</v>
      </c>
    </row>
    <row r="26" spans="1:4" ht="13" x14ac:dyDescent="0.15">
      <c r="A26" s="8" t="s">
        <v>85</v>
      </c>
      <c r="B26" s="18" t="s">
        <v>50</v>
      </c>
      <c r="C26" s="18" t="s">
        <v>50</v>
      </c>
      <c r="D26" s="17">
        <v>5.9617000000000003E-2</v>
      </c>
    </row>
    <row r="27" spans="1:4" x14ac:dyDescent="0.15">
      <c r="A27" s="8" t="s">
        <v>84</v>
      </c>
      <c r="B27" s="13">
        <v>19412</v>
      </c>
      <c r="C27" s="13">
        <v>35604</v>
      </c>
      <c r="D27" s="13">
        <v>58518</v>
      </c>
    </row>
    <row r="28" spans="1:4" x14ac:dyDescent="0.15">
      <c r="A28" s="6" t="s">
        <v>83</v>
      </c>
      <c r="B28" s="6"/>
      <c r="C28" s="6"/>
      <c r="D28" s="6"/>
    </row>
    <row r="29" spans="1:4" x14ac:dyDescent="0.15">
      <c r="A29" s="5"/>
      <c r="B29" s="5"/>
      <c r="C29" s="5"/>
      <c r="D29" s="5"/>
    </row>
    <row r="30" spans="1:4" x14ac:dyDescent="0.15">
      <c r="A30" s="4" t="s">
        <v>82</v>
      </c>
      <c r="B30" s="16"/>
      <c r="C30" s="16"/>
      <c r="D30" s="16"/>
    </row>
    <row r="31" spans="1:4" x14ac:dyDescent="0.15">
      <c r="A31" s="4" t="s">
        <v>81</v>
      </c>
      <c r="B31" s="16"/>
      <c r="C31" s="16"/>
      <c r="D31" s="16"/>
    </row>
    <row r="32" spans="1:4" x14ac:dyDescent="0.15">
      <c r="A32" s="4"/>
      <c r="B32" s="16"/>
      <c r="C32" s="16"/>
      <c r="D32" s="16"/>
    </row>
    <row r="33" spans="1:4" x14ac:dyDescent="0.15">
      <c r="A33" s="4"/>
      <c r="B33" s="16"/>
      <c r="C33" s="16"/>
      <c r="D33" s="16"/>
    </row>
    <row r="34" spans="1:4" x14ac:dyDescent="0.15">
      <c r="A34" s="4"/>
      <c r="B34" s="16"/>
      <c r="C34" s="16"/>
      <c r="D34" s="16"/>
    </row>
    <row r="35" spans="1:4" x14ac:dyDescent="0.15">
      <c r="A35" s="4"/>
      <c r="B35" s="16"/>
      <c r="C35" s="16"/>
      <c r="D35" s="16"/>
    </row>
    <row r="36" spans="1:4" x14ac:dyDescent="0.15">
      <c r="A36" s="4"/>
      <c r="B36" s="16"/>
      <c r="C36" s="16"/>
      <c r="D36" s="16"/>
    </row>
    <row r="37" spans="1:4" x14ac:dyDescent="0.15">
      <c r="A37" s="4"/>
      <c r="B37" s="16"/>
      <c r="C37" s="16"/>
      <c r="D37" s="16"/>
    </row>
    <row r="38" spans="1:4" x14ac:dyDescent="0.15">
      <c r="A38" s="4"/>
      <c r="B38" s="16"/>
      <c r="C38" s="16"/>
      <c r="D38" s="16"/>
    </row>
    <row r="39" spans="1:4" x14ac:dyDescent="0.15">
      <c r="A39" s="4"/>
      <c r="B39" s="16"/>
      <c r="C39" s="16"/>
      <c r="D39" s="16"/>
    </row>
    <row r="40" spans="1:4" x14ac:dyDescent="0.15">
      <c r="A40" s="4"/>
      <c r="B40" s="16"/>
      <c r="C40" s="16"/>
      <c r="D40" s="16"/>
    </row>
    <row r="41" spans="1:4" x14ac:dyDescent="0.15">
      <c r="A41" s="4"/>
      <c r="B41" s="16"/>
      <c r="C41" s="16"/>
      <c r="D41" s="16"/>
    </row>
    <row r="42" spans="1:4" x14ac:dyDescent="0.15">
      <c r="A42" s="4"/>
      <c r="B42" s="16"/>
      <c r="C42" s="16"/>
      <c r="D42" s="16"/>
    </row>
    <row r="43" spans="1:4" x14ac:dyDescent="0.15">
      <c r="A43" s="4"/>
      <c r="B43" s="16"/>
      <c r="C43" s="16"/>
      <c r="D43" s="16"/>
    </row>
    <row r="44" spans="1:4" x14ac:dyDescent="0.15">
      <c r="A44" s="4"/>
      <c r="B44" s="16"/>
      <c r="C44" s="16"/>
      <c r="D44" s="16"/>
    </row>
    <row r="45" spans="1:4" x14ac:dyDescent="0.15">
      <c r="A45" s="4"/>
      <c r="B45" s="16"/>
      <c r="C45" s="16"/>
      <c r="D45" s="16"/>
    </row>
    <row r="46" spans="1:4" x14ac:dyDescent="0.15">
      <c r="A46" s="4"/>
      <c r="B46" s="16"/>
      <c r="C46" s="16"/>
      <c r="D46" s="16"/>
    </row>
    <row r="47" spans="1:4" x14ac:dyDescent="0.15">
      <c r="A47" s="4"/>
      <c r="B47" s="16"/>
      <c r="C47" s="16"/>
      <c r="D47" s="16"/>
    </row>
    <row r="48" spans="1:4" x14ac:dyDescent="0.15">
      <c r="A48" s="4"/>
      <c r="B48" s="16"/>
      <c r="C48" s="16"/>
      <c r="D48" s="16"/>
    </row>
    <row r="49" spans="1:4" x14ac:dyDescent="0.15">
      <c r="A49" s="4"/>
      <c r="B49" s="16"/>
      <c r="C49" s="16"/>
      <c r="D49" s="16"/>
    </row>
    <row r="50" spans="1:4" x14ac:dyDescent="0.15">
      <c r="A50" s="4"/>
      <c r="B50" s="16"/>
      <c r="C50" s="16"/>
      <c r="D50" s="16"/>
    </row>
    <row r="51" spans="1:4" x14ac:dyDescent="0.15">
      <c r="A51" s="4"/>
      <c r="B51" s="16"/>
      <c r="C51" s="16"/>
      <c r="D51" s="16"/>
    </row>
    <row r="52" spans="1:4" x14ac:dyDescent="0.15">
      <c r="A52" s="4"/>
      <c r="B52" s="16"/>
      <c r="C52" s="16"/>
      <c r="D52" s="16"/>
    </row>
    <row r="53" spans="1:4" x14ac:dyDescent="0.15">
      <c r="A53" s="4"/>
      <c r="B53" s="16"/>
      <c r="C53" s="16"/>
      <c r="D53" s="16"/>
    </row>
    <row r="54" spans="1:4" x14ac:dyDescent="0.15">
      <c r="A54" s="4"/>
      <c r="B54" s="16"/>
      <c r="C54" s="16"/>
      <c r="D54" s="16"/>
    </row>
    <row r="55" spans="1:4" x14ac:dyDescent="0.15">
      <c r="A55" s="4"/>
      <c r="B55" s="16"/>
      <c r="C55" s="16"/>
      <c r="D55" s="16"/>
    </row>
    <row r="56" spans="1:4" x14ac:dyDescent="0.15">
      <c r="A56" s="4"/>
      <c r="B56" s="16"/>
      <c r="C56" s="16"/>
      <c r="D56" s="16"/>
    </row>
    <row r="57" spans="1:4" x14ac:dyDescent="0.15">
      <c r="A57" s="4"/>
      <c r="B57" s="16"/>
      <c r="C57" s="16"/>
      <c r="D57" s="16"/>
    </row>
    <row r="58" spans="1:4" x14ac:dyDescent="0.15">
      <c r="A58" s="4"/>
      <c r="B58" s="16"/>
      <c r="C58" s="16"/>
      <c r="D58" s="16"/>
    </row>
    <row r="59" spans="1:4" x14ac:dyDescent="0.15">
      <c r="B59" s="15"/>
      <c r="C59" s="15"/>
      <c r="D59" s="15"/>
    </row>
    <row r="60" spans="1:4" x14ac:dyDescent="0.15">
      <c r="B60" s="15"/>
      <c r="C60" s="15"/>
      <c r="D60" s="15"/>
    </row>
    <row r="61" spans="1:4" x14ac:dyDescent="0.15">
      <c r="B61" s="15"/>
      <c r="C61" s="15"/>
      <c r="D61" s="15"/>
    </row>
    <row r="62" spans="1:4" x14ac:dyDescent="0.15">
      <c r="B62" s="15"/>
      <c r="C62" s="15"/>
      <c r="D62" s="15"/>
    </row>
    <row r="63" spans="1:4" x14ac:dyDescent="0.15">
      <c r="B63" s="15"/>
      <c r="C63" s="15"/>
      <c r="D63" s="15"/>
    </row>
    <row r="64" spans="1:4" x14ac:dyDescent="0.15">
      <c r="B64" s="15"/>
      <c r="C64" s="15"/>
      <c r="D64" s="15"/>
    </row>
    <row r="65" spans="2:4" x14ac:dyDescent="0.15">
      <c r="B65" s="15"/>
      <c r="C65" s="15"/>
      <c r="D65" s="15"/>
    </row>
    <row r="66" spans="2:4" x14ac:dyDescent="0.15">
      <c r="B66" s="15"/>
      <c r="C66" s="15"/>
      <c r="D66" s="15"/>
    </row>
    <row r="67" spans="2:4" x14ac:dyDescent="0.15">
      <c r="B67" s="15"/>
      <c r="C67" s="15"/>
      <c r="D67" s="15"/>
    </row>
    <row r="68" spans="2:4" x14ac:dyDescent="0.15">
      <c r="B68" s="15"/>
      <c r="C68" s="15"/>
      <c r="D68" s="15"/>
    </row>
    <row r="69" spans="2:4" x14ac:dyDescent="0.15">
      <c r="B69" s="15"/>
      <c r="C69" s="15"/>
      <c r="D69" s="15"/>
    </row>
    <row r="70" spans="2:4" x14ac:dyDescent="0.15">
      <c r="B70" s="15"/>
      <c r="C70" s="15"/>
      <c r="D70" s="1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9"/>
  <sheetViews>
    <sheetView view="pageLayout" zoomScaleNormal="100" workbookViewId="0">
      <selection activeCell="A12" sqref="A12"/>
    </sheetView>
  </sheetViews>
  <sheetFormatPr baseColWidth="10" defaultColWidth="8.83203125" defaultRowHeight="12" x14ac:dyDescent="0.15"/>
  <cols>
    <col min="1" max="1" width="34.6640625" style="2" bestFit="1" customWidth="1"/>
    <col min="2" max="4" width="12.6640625" style="2" customWidth="1"/>
    <col min="5" max="16384" width="8.83203125" style="1"/>
  </cols>
  <sheetData>
    <row r="1" spans="1:5" x14ac:dyDescent="0.15">
      <c r="A1" s="5" t="s">
        <v>147</v>
      </c>
      <c r="B1" s="5"/>
      <c r="C1" s="5"/>
      <c r="D1" s="5"/>
      <c r="E1" s="3"/>
    </row>
    <row r="2" spans="1:5" ht="13" x14ac:dyDescent="0.15">
      <c r="A2" s="6" t="s">
        <v>107</v>
      </c>
      <c r="B2" s="25" t="s">
        <v>79</v>
      </c>
      <c r="C2" s="25" t="s">
        <v>78</v>
      </c>
      <c r="D2" s="25" t="s">
        <v>77</v>
      </c>
      <c r="E2" s="3"/>
    </row>
    <row r="3" spans="1:5" x14ac:dyDescent="0.15">
      <c r="A3" s="8" t="s">
        <v>92</v>
      </c>
      <c r="B3" s="24">
        <v>14013</v>
      </c>
      <c r="C3" s="24">
        <v>25922</v>
      </c>
      <c r="D3" s="24">
        <v>41733</v>
      </c>
      <c r="E3" s="3"/>
    </row>
    <row r="4" spans="1:5" x14ac:dyDescent="0.15">
      <c r="A4" s="9" t="s">
        <v>146</v>
      </c>
      <c r="B4" s="11">
        <v>958</v>
      </c>
      <c r="C4" s="11">
        <v>1622</v>
      </c>
      <c r="D4" s="11">
        <v>2672</v>
      </c>
      <c r="E4" s="3"/>
    </row>
    <row r="5" spans="1:5" x14ac:dyDescent="0.15">
      <c r="A5" s="9" t="s">
        <v>145</v>
      </c>
      <c r="B5" s="11">
        <v>69</v>
      </c>
      <c r="C5" s="11">
        <v>192</v>
      </c>
      <c r="D5" s="11">
        <v>605</v>
      </c>
      <c r="E5" s="3"/>
    </row>
    <row r="6" spans="1:5" x14ac:dyDescent="0.15">
      <c r="A6" s="8" t="s">
        <v>144</v>
      </c>
      <c r="B6" s="10">
        <v>1027</v>
      </c>
      <c r="C6" s="10">
        <v>1814</v>
      </c>
      <c r="D6" s="10">
        <v>3277</v>
      </c>
      <c r="E6" s="3"/>
    </row>
    <row r="7" spans="1:5" x14ac:dyDescent="0.15">
      <c r="A7" s="9" t="s">
        <v>143</v>
      </c>
      <c r="B7" s="11">
        <v>879</v>
      </c>
      <c r="C7" s="11">
        <v>1168</v>
      </c>
      <c r="D7" s="11">
        <v>1740</v>
      </c>
      <c r="E7" s="3"/>
    </row>
    <row r="8" spans="1:5" x14ac:dyDescent="0.15">
      <c r="A8" s="9" t="s">
        <v>142</v>
      </c>
      <c r="B8" s="11">
        <v>1440</v>
      </c>
      <c r="C8" s="11">
        <v>2868</v>
      </c>
      <c r="D8" s="11">
        <v>4405</v>
      </c>
      <c r="E8" s="3"/>
    </row>
    <row r="9" spans="1:5" x14ac:dyDescent="0.15">
      <c r="A9" s="9" t="s">
        <v>141</v>
      </c>
      <c r="B9" s="11">
        <v>-2142</v>
      </c>
      <c r="C9" s="11">
        <v>143</v>
      </c>
      <c r="D9" s="11">
        <v>-5551</v>
      </c>
      <c r="E9" s="3"/>
    </row>
    <row r="10" spans="1:5" x14ac:dyDescent="0.15">
      <c r="A10" s="9" t="s">
        <v>140</v>
      </c>
      <c r="B10" s="11">
        <v>-596</v>
      </c>
      <c r="C10" s="11">
        <v>275</v>
      </c>
      <c r="D10" s="11">
        <v>-15</v>
      </c>
      <c r="E10" s="3"/>
    </row>
    <row r="11" spans="1:5" x14ac:dyDescent="0.15">
      <c r="A11" s="9" t="s">
        <v>139</v>
      </c>
      <c r="B11" s="11">
        <v>6307</v>
      </c>
      <c r="C11" s="11">
        <v>2515</v>
      </c>
      <c r="D11" s="11">
        <v>4467</v>
      </c>
      <c r="E11" s="3"/>
    </row>
    <row r="12" spans="1:5" x14ac:dyDescent="0.15">
      <c r="A12" s="9" t="s">
        <v>138</v>
      </c>
      <c r="B12" s="11">
        <v>1217</v>
      </c>
      <c r="C12" s="11">
        <v>1654</v>
      </c>
      <c r="D12" s="11">
        <v>2824</v>
      </c>
      <c r="E12" s="3"/>
    </row>
    <row r="13" spans="1:5" x14ac:dyDescent="0.15">
      <c r="A13" s="9" t="s">
        <v>137</v>
      </c>
      <c r="B13" s="11">
        <v>-3550</v>
      </c>
      <c r="C13" s="11">
        <v>1170</v>
      </c>
      <c r="D13" s="11">
        <v>-2024</v>
      </c>
      <c r="E13" s="3"/>
    </row>
    <row r="14" spans="1:5" x14ac:dyDescent="0.15">
      <c r="A14" s="8" t="s">
        <v>136</v>
      </c>
      <c r="B14" s="10">
        <v>18595</v>
      </c>
      <c r="C14" s="10">
        <v>37529</v>
      </c>
      <c r="D14" s="10">
        <v>50856</v>
      </c>
      <c r="E14" s="3"/>
    </row>
    <row r="15" spans="1:5" x14ac:dyDescent="0.15">
      <c r="A15" s="9" t="s">
        <v>135</v>
      </c>
      <c r="B15" s="11">
        <v>-2005</v>
      </c>
      <c r="C15" s="11">
        <v>-4260</v>
      </c>
      <c r="D15" s="11">
        <v>-8295</v>
      </c>
      <c r="E15" s="3"/>
    </row>
    <row r="16" spans="1:5" x14ac:dyDescent="0.15">
      <c r="A16" s="9" t="s">
        <v>134</v>
      </c>
      <c r="B16" s="11">
        <v>-638</v>
      </c>
      <c r="C16" s="11">
        <v>-244</v>
      </c>
      <c r="D16" s="11">
        <v>-350</v>
      </c>
      <c r="E16" s="3"/>
    </row>
    <row r="17" spans="1:5" ht="13" x14ac:dyDescent="0.15">
      <c r="A17" s="9" t="s">
        <v>133</v>
      </c>
      <c r="B17" s="11" t="s">
        <v>50</v>
      </c>
      <c r="C17" s="11" t="s">
        <v>50</v>
      </c>
      <c r="D17" s="11" t="s">
        <v>50</v>
      </c>
      <c r="E17" s="3"/>
    </row>
    <row r="18" spans="1:5" x14ac:dyDescent="0.15">
      <c r="A18" s="9" t="s">
        <v>132</v>
      </c>
      <c r="B18" s="11">
        <v>-116</v>
      </c>
      <c r="C18" s="11">
        <v>-3192</v>
      </c>
      <c r="D18" s="11">
        <v>-1107</v>
      </c>
      <c r="E18" s="3"/>
    </row>
    <row r="19" spans="1:5" x14ac:dyDescent="0.15">
      <c r="A19" s="9" t="s">
        <v>131</v>
      </c>
      <c r="B19" s="11">
        <v>-11075</v>
      </c>
      <c r="C19" s="11">
        <v>-32464</v>
      </c>
      <c r="D19" s="11">
        <v>-38427</v>
      </c>
      <c r="E19" s="3"/>
    </row>
    <row r="20" spans="1:5" ht="13" x14ac:dyDescent="0.15">
      <c r="A20" s="9" t="s">
        <v>130</v>
      </c>
      <c r="B20" s="11" t="s">
        <v>50</v>
      </c>
      <c r="C20" s="11" t="s">
        <v>50</v>
      </c>
      <c r="D20" s="11" t="s">
        <v>50</v>
      </c>
      <c r="E20" s="3"/>
    </row>
    <row r="21" spans="1:5" x14ac:dyDescent="0.15">
      <c r="A21" s="9" t="s">
        <v>129</v>
      </c>
      <c r="B21" s="11">
        <v>-20</v>
      </c>
      <c r="C21" s="11">
        <v>-259</v>
      </c>
      <c r="D21" s="11">
        <v>-48</v>
      </c>
      <c r="E21" s="3"/>
    </row>
    <row r="22" spans="1:5" x14ac:dyDescent="0.15">
      <c r="A22" s="8" t="s">
        <v>128</v>
      </c>
      <c r="B22" s="10">
        <v>-13854</v>
      </c>
      <c r="C22" s="10">
        <v>-40419</v>
      </c>
      <c r="D22" s="10">
        <v>-48227</v>
      </c>
      <c r="E22" s="3"/>
    </row>
    <row r="23" spans="1:5" ht="13" x14ac:dyDescent="0.15">
      <c r="A23" s="9" t="s">
        <v>127</v>
      </c>
      <c r="B23" s="11" t="s">
        <v>50</v>
      </c>
      <c r="C23" s="11" t="s">
        <v>50</v>
      </c>
      <c r="D23" s="11" t="s">
        <v>50</v>
      </c>
      <c r="E23" s="3"/>
    </row>
    <row r="24" spans="1:5" ht="13" x14ac:dyDescent="0.15">
      <c r="A24" s="9" t="s">
        <v>126</v>
      </c>
      <c r="B24" s="11" t="s">
        <v>50</v>
      </c>
      <c r="C24" s="11" t="s">
        <v>50</v>
      </c>
      <c r="D24" s="11" t="s">
        <v>50</v>
      </c>
      <c r="E24" s="3"/>
    </row>
    <row r="25" spans="1:5" ht="13" x14ac:dyDescent="0.15">
      <c r="A25" s="8" t="s">
        <v>125</v>
      </c>
      <c r="B25" s="10" t="s">
        <v>50</v>
      </c>
      <c r="C25" s="10" t="s">
        <v>50</v>
      </c>
      <c r="D25" s="10" t="s">
        <v>50</v>
      </c>
      <c r="E25" s="3"/>
    </row>
    <row r="26" spans="1:5" ht="13" x14ac:dyDescent="0.15">
      <c r="A26" s="9" t="s">
        <v>124</v>
      </c>
      <c r="B26" s="11" t="s">
        <v>50</v>
      </c>
      <c r="C26" s="11" t="s">
        <v>50</v>
      </c>
      <c r="D26" s="11" t="s">
        <v>50</v>
      </c>
      <c r="E26" s="3"/>
    </row>
    <row r="27" spans="1:5" ht="13" x14ac:dyDescent="0.15">
      <c r="A27" s="9" t="s">
        <v>123</v>
      </c>
      <c r="B27" s="11" t="s">
        <v>50</v>
      </c>
      <c r="C27" s="11" t="s">
        <v>50</v>
      </c>
      <c r="D27" s="11" t="s">
        <v>50</v>
      </c>
      <c r="E27" s="3"/>
    </row>
    <row r="28" spans="1:5" ht="13" x14ac:dyDescent="0.15">
      <c r="A28" s="8" t="s">
        <v>122</v>
      </c>
      <c r="B28" s="10" t="s">
        <v>50</v>
      </c>
      <c r="C28" s="10" t="s">
        <v>50</v>
      </c>
      <c r="D28" s="10" t="s">
        <v>50</v>
      </c>
      <c r="E28" s="3"/>
    </row>
    <row r="29" spans="1:5" x14ac:dyDescent="0.15">
      <c r="A29" s="9" t="s">
        <v>121</v>
      </c>
      <c r="B29" s="11">
        <v>912</v>
      </c>
      <c r="C29" s="11">
        <v>831</v>
      </c>
      <c r="D29" s="11">
        <v>665</v>
      </c>
      <c r="E29" s="3"/>
    </row>
    <row r="30" spans="1:5" ht="13" x14ac:dyDescent="0.15">
      <c r="A30" s="9" t="s">
        <v>120</v>
      </c>
      <c r="B30" s="11" t="s">
        <v>50</v>
      </c>
      <c r="C30" s="11" t="s">
        <v>50</v>
      </c>
      <c r="D30" s="11" t="s">
        <v>50</v>
      </c>
      <c r="E30" s="3"/>
    </row>
    <row r="31" spans="1:5" ht="13" x14ac:dyDescent="0.15">
      <c r="A31" s="9" t="s">
        <v>119</v>
      </c>
      <c r="B31" s="11" t="s">
        <v>50</v>
      </c>
      <c r="C31" s="11" t="s">
        <v>50</v>
      </c>
      <c r="D31" s="11">
        <v>-2488</v>
      </c>
      <c r="E31" s="3"/>
    </row>
    <row r="32" spans="1:5" x14ac:dyDescent="0.15">
      <c r="A32" s="9" t="s">
        <v>118</v>
      </c>
      <c r="B32" s="11">
        <v>345</v>
      </c>
      <c r="C32" s="11">
        <v>613</v>
      </c>
      <c r="D32" s="11">
        <v>125</v>
      </c>
      <c r="E32" s="3"/>
    </row>
    <row r="33" spans="1:5" x14ac:dyDescent="0.15">
      <c r="A33" s="8" t="s">
        <v>117</v>
      </c>
      <c r="B33" s="10">
        <v>1257</v>
      </c>
      <c r="C33" s="10">
        <v>1444</v>
      </c>
      <c r="D33" s="10">
        <v>-1698</v>
      </c>
      <c r="E33" s="3"/>
    </row>
    <row r="34" spans="1:5" x14ac:dyDescent="0.15">
      <c r="A34" s="8" t="s">
        <v>116</v>
      </c>
      <c r="B34" s="12">
        <v>5998</v>
      </c>
      <c r="C34" s="12">
        <v>-1446</v>
      </c>
      <c r="D34" s="12">
        <v>931</v>
      </c>
      <c r="E34" s="3"/>
    </row>
    <row r="35" spans="1:5" ht="13" x14ac:dyDescent="0.15">
      <c r="A35" s="9" t="s">
        <v>115</v>
      </c>
      <c r="B35" s="11" t="s">
        <v>109</v>
      </c>
      <c r="C35" s="11" t="s">
        <v>109</v>
      </c>
      <c r="D35" s="11" t="s">
        <v>109</v>
      </c>
      <c r="E35" s="3"/>
    </row>
    <row r="36" spans="1:5" x14ac:dyDescent="0.15">
      <c r="A36" s="9" t="s">
        <v>114</v>
      </c>
      <c r="B36" s="11">
        <v>2697</v>
      </c>
      <c r="C36" s="11">
        <v>3338</v>
      </c>
      <c r="D36" s="11">
        <v>7682</v>
      </c>
      <c r="E36" s="3"/>
    </row>
    <row r="37" spans="1:5" x14ac:dyDescent="0.15">
      <c r="A37" s="9" t="s">
        <v>113</v>
      </c>
      <c r="B37" s="11">
        <v>12524.625</v>
      </c>
      <c r="C37" s="11">
        <v>20918.75</v>
      </c>
      <c r="D37" s="11">
        <v>31224.625</v>
      </c>
      <c r="E37" s="3"/>
    </row>
    <row r="38" spans="1:5" x14ac:dyDescent="0.15">
      <c r="A38" s="9" t="s">
        <v>112</v>
      </c>
      <c r="B38" s="11">
        <v>12524.625</v>
      </c>
      <c r="C38" s="11">
        <v>20918.75</v>
      </c>
      <c r="D38" s="11">
        <v>31224.625</v>
      </c>
      <c r="E38" s="3"/>
    </row>
    <row r="39" spans="1:5" x14ac:dyDescent="0.15">
      <c r="A39" s="9" t="s">
        <v>111</v>
      </c>
      <c r="B39" s="11">
        <v>-1249</v>
      </c>
      <c r="C39" s="11">
        <v>-4270</v>
      </c>
      <c r="D39" s="11">
        <v>-1084</v>
      </c>
      <c r="E39" s="3"/>
    </row>
    <row r="40" spans="1:5" ht="13" x14ac:dyDescent="0.15">
      <c r="A40" s="9" t="s">
        <v>110</v>
      </c>
      <c r="B40" s="11" t="s">
        <v>109</v>
      </c>
      <c r="C40" s="11" t="s">
        <v>109</v>
      </c>
      <c r="D40" s="11" t="s">
        <v>109</v>
      </c>
      <c r="E40" s="3"/>
    </row>
    <row r="41" spans="1:5" x14ac:dyDescent="0.15">
      <c r="A41" s="6"/>
      <c r="B41" s="6"/>
      <c r="C41" s="6"/>
      <c r="D41" s="6"/>
      <c r="E41" s="3"/>
    </row>
    <row r="42" spans="1:5" x14ac:dyDescent="0.15">
      <c r="A42" s="5" t="s">
        <v>108</v>
      </c>
      <c r="B42" s="5"/>
      <c r="C42" s="5"/>
      <c r="D42" s="5"/>
      <c r="E42" s="3"/>
    </row>
    <row r="43" spans="1:5" x14ac:dyDescent="0.15">
      <c r="A43" s="4" t="s">
        <v>82</v>
      </c>
      <c r="B43" s="4"/>
      <c r="C43" s="4"/>
      <c r="D43" s="4"/>
      <c r="E43" s="3"/>
    </row>
    <row r="44" spans="1:5" x14ac:dyDescent="0.15">
      <c r="A44" s="4" t="s">
        <v>172</v>
      </c>
      <c r="B44" s="4"/>
      <c r="C44" s="4"/>
      <c r="D44" s="4"/>
      <c r="E44" s="3"/>
    </row>
    <row r="45" spans="1:5" x14ac:dyDescent="0.15">
      <c r="A45" s="4"/>
      <c r="B45" s="4"/>
      <c r="C45" s="4"/>
      <c r="D45" s="4"/>
      <c r="E45" s="3"/>
    </row>
    <row r="46" spans="1:5" x14ac:dyDescent="0.15">
      <c r="A46" s="4"/>
      <c r="B46" s="4"/>
      <c r="C46" s="4"/>
      <c r="D46" s="4"/>
      <c r="E46" s="3"/>
    </row>
    <row r="47" spans="1:5" x14ac:dyDescent="0.15">
      <c r="A47" s="4"/>
      <c r="B47" s="4"/>
      <c r="C47" s="4"/>
      <c r="D47" s="4"/>
      <c r="E47" s="3"/>
    </row>
    <row r="48" spans="1:5" x14ac:dyDescent="0.15">
      <c r="A48" s="4"/>
      <c r="B48" s="4"/>
      <c r="C48" s="4"/>
      <c r="D48" s="4"/>
      <c r="E48" s="3"/>
    </row>
    <row r="49" spans="1:5" x14ac:dyDescent="0.15">
      <c r="A49" s="4"/>
      <c r="B49" s="4"/>
      <c r="C49" s="4"/>
      <c r="D49" s="4"/>
      <c r="E49" s="3"/>
    </row>
    <row r="50" spans="1:5" x14ac:dyDescent="0.15">
      <c r="A50" s="4"/>
      <c r="B50" s="4"/>
      <c r="C50" s="4"/>
      <c r="D50" s="4"/>
      <c r="E50" s="3"/>
    </row>
    <row r="51" spans="1:5" x14ac:dyDescent="0.15">
      <c r="A51" s="4"/>
      <c r="B51" s="4"/>
      <c r="C51" s="4"/>
      <c r="D51" s="4"/>
      <c r="E51" s="3"/>
    </row>
    <row r="52" spans="1:5" x14ac:dyDescent="0.15">
      <c r="A52" s="4"/>
      <c r="B52" s="4"/>
      <c r="C52" s="4"/>
      <c r="D52" s="4"/>
      <c r="E52" s="3"/>
    </row>
    <row r="53" spans="1:5" x14ac:dyDescent="0.15">
      <c r="A53" s="4"/>
      <c r="B53" s="4"/>
      <c r="C53" s="4"/>
      <c r="D53" s="4"/>
      <c r="E53" s="3"/>
    </row>
    <row r="54" spans="1:5" x14ac:dyDescent="0.15">
      <c r="A54" s="4"/>
      <c r="B54" s="4"/>
      <c r="C54" s="4"/>
      <c r="D54" s="4"/>
      <c r="E54" s="3"/>
    </row>
    <row r="55" spans="1:5" x14ac:dyDescent="0.15">
      <c r="A55" s="4"/>
      <c r="B55" s="4"/>
      <c r="C55" s="4"/>
      <c r="D55" s="4"/>
      <c r="E55" s="3"/>
    </row>
    <row r="56" spans="1:5" x14ac:dyDescent="0.15">
      <c r="A56" s="4"/>
      <c r="B56" s="4"/>
      <c r="C56" s="4"/>
      <c r="D56" s="4"/>
      <c r="E56" s="3"/>
    </row>
    <row r="57" spans="1:5" x14ac:dyDescent="0.15">
      <c r="A57" s="4"/>
      <c r="B57" s="4"/>
      <c r="C57" s="4"/>
      <c r="D57" s="4"/>
      <c r="E57" s="3"/>
    </row>
    <row r="58" spans="1:5" x14ac:dyDescent="0.15">
      <c r="A58" s="4"/>
      <c r="B58" s="4"/>
      <c r="C58" s="4"/>
      <c r="D58" s="4"/>
      <c r="E58" s="3"/>
    </row>
    <row r="59" spans="1:5" x14ac:dyDescent="0.15">
      <c r="A59" s="4"/>
      <c r="B59" s="4"/>
      <c r="C59" s="4"/>
      <c r="D59" s="4"/>
      <c r="E59"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3"/>
  <sheetViews>
    <sheetView view="pageLayout" topLeftCell="D1" zoomScale="150" zoomScaleNormal="100" zoomScalePageLayoutView="150" workbookViewId="0">
      <selection activeCell="N4" sqref="N4"/>
    </sheetView>
  </sheetViews>
  <sheetFormatPr baseColWidth="10" defaultColWidth="8.83203125" defaultRowHeight="12" x14ac:dyDescent="0.15"/>
  <cols>
    <col min="1" max="1" width="24.6640625" style="1" bestFit="1" customWidth="1"/>
    <col min="2" max="14" width="7.83203125" style="1" bestFit="1" customWidth="1"/>
    <col min="15" max="16384" width="8.83203125" style="1"/>
  </cols>
  <sheetData>
    <row r="1" spans="1:14" x14ac:dyDescent="0.15">
      <c r="A1" s="5" t="s">
        <v>154</v>
      </c>
      <c r="B1" s="5"/>
      <c r="C1" s="5"/>
      <c r="D1" s="5"/>
      <c r="E1" s="5"/>
      <c r="F1" s="5"/>
      <c r="G1" s="5"/>
      <c r="H1" s="5"/>
      <c r="I1" s="5"/>
      <c r="J1" s="5"/>
      <c r="K1" s="5"/>
      <c r="L1" s="5"/>
      <c r="M1" s="5"/>
      <c r="N1" s="5"/>
    </row>
    <row r="2" spans="1:14" ht="14.5" customHeight="1" x14ac:dyDescent="0.15">
      <c r="A2" s="6" t="s">
        <v>153</v>
      </c>
      <c r="B2" s="57">
        <v>36799</v>
      </c>
      <c r="C2" s="57">
        <v>37163</v>
      </c>
      <c r="D2" s="57">
        <v>37527</v>
      </c>
      <c r="E2" s="57">
        <v>37891</v>
      </c>
      <c r="F2" s="57">
        <v>38255</v>
      </c>
      <c r="G2" s="57">
        <v>38619</v>
      </c>
      <c r="H2" s="57">
        <v>38990</v>
      </c>
      <c r="I2" s="57">
        <v>39354</v>
      </c>
      <c r="J2" s="57">
        <v>39718</v>
      </c>
      <c r="K2" s="57">
        <v>40082</v>
      </c>
      <c r="L2" s="57">
        <v>40446</v>
      </c>
      <c r="M2" s="57">
        <v>40810</v>
      </c>
      <c r="N2" s="57">
        <v>41181</v>
      </c>
    </row>
    <row r="3" spans="1:14" x14ac:dyDescent="0.15">
      <c r="A3" s="27"/>
      <c r="B3" s="35"/>
      <c r="C3" s="35"/>
      <c r="D3" s="35"/>
      <c r="E3" s="35"/>
      <c r="F3" s="35"/>
      <c r="G3" s="35"/>
      <c r="H3" s="35"/>
      <c r="I3" s="35"/>
      <c r="J3" s="35"/>
      <c r="K3" s="35"/>
      <c r="L3" s="35"/>
      <c r="M3" s="35"/>
      <c r="N3" s="35"/>
    </row>
    <row r="4" spans="1:14" x14ac:dyDescent="0.15">
      <c r="A4" s="27" t="s">
        <v>152</v>
      </c>
      <c r="B4" s="28">
        <v>7983</v>
      </c>
      <c r="C4" s="28">
        <v>5363</v>
      </c>
      <c r="D4" s="28">
        <v>5742</v>
      </c>
      <c r="E4" s="28">
        <v>6207</v>
      </c>
      <c r="F4" s="28">
        <v>8279</v>
      </c>
      <c r="G4" s="28">
        <v>13931</v>
      </c>
      <c r="H4" s="28">
        <v>19315</v>
      </c>
      <c r="I4" s="28">
        <v>24578</v>
      </c>
      <c r="J4" s="28">
        <v>37491</v>
      </c>
      <c r="K4" s="28">
        <v>42905</v>
      </c>
      <c r="L4" s="28">
        <v>65225</v>
      </c>
      <c r="M4" s="28">
        <v>108249</v>
      </c>
      <c r="N4" s="28">
        <v>156508</v>
      </c>
    </row>
    <row r="5" spans="1:14" x14ac:dyDescent="0.15">
      <c r="A5" s="27"/>
      <c r="B5" s="31"/>
      <c r="C5" s="31"/>
      <c r="D5" s="31"/>
      <c r="E5" s="31"/>
      <c r="F5" s="31"/>
      <c r="G5" s="31"/>
      <c r="H5" s="31"/>
      <c r="I5" s="31"/>
      <c r="J5" s="31"/>
      <c r="K5" s="31"/>
      <c r="L5" s="31"/>
      <c r="M5" s="31"/>
      <c r="N5" s="31"/>
    </row>
    <row r="6" spans="1:14" x14ac:dyDescent="0.15">
      <c r="A6" s="27" t="s">
        <v>105</v>
      </c>
      <c r="B6" s="33">
        <v>5817</v>
      </c>
      <c r="C6" s="33">
        <v>4128</v>
      </c>
      <c r="D6" s="33">
        <v>4139</v>
      </c>
      <c r="E6" s="33">
        <v>4499</v>
      </c>
      <c r="F6" s="33">
        <v>6022</v>
      </c>
      <c r="G6" s="33">
        <v>9889</v>
      </c>
      <c r="H6" s="33">
        <v>13717</v>
      </c>
      <c r="I6" s="33">
        <v>16426</v>
      </c>
      <c r="J6" s="33">
        <v>24294</v>
      </c>
      <c r="K6" s="33">
        <v>25683</v>
      </c>
      <c r="L6" s="33">
        <v>39541</v>
      </c>
      <c r="M6" s="33">
        <v>64431</v>
      </c>
      <c r="N6" s="33">
        <v>87846</v>
      </c>
    </row>
    <row r="7" spans="1:14" x14ac:dyDescent="0.15">
      <c r="A7" s="27"/>
      <c r="B7" s="34"/>
      <c r="C7" s="34"/>
      <c r="D7" s="34"/>
      <c r="E7" s="34"/>
      <c r="F7" s="34"/>
      <c r="G7" s="34"/>
      <c r="H7" s="34"/>
      <c r="I7" s="34"/>
      <c r="J7" s="34"/>
      <c r="K7" s="34"/>
      <c r="L7" s="34"/>
      <c r="M7" s="34"/>
      <c r="N7" s="34"/>
    </row>
    <row r="8" spans="1:14" x14ac:dyDescent="0.15">
      <c r="A8" s="27" t="s">
        <v>151</v>
      </c>
      <c r="B8" s="33">
        <v>1256</v>
      </c>
      <c r="C8" s="33">
        <v>1138</v>
      </c>
      <c r="D8" s="33">
        <v>1109</v>
      </c>
      <c r="E8" s="33">
        <v>1212</v>
      </c>
      <c r="F8" s="33">
        <v>1430</v>
      </c>
      <c r="G8" s="33">
        <v>1864</v>
      </c>
      <c r="H8" s="33">
        <v>2433</v>
      </c>
      <c r="I8" s="33">
        <v>2963</v>
      </c>
      <c r="J8" s="33">
        <v>3761</v>
      </c>
      <c r="K8" s="33">
        <v>4149</v>
      </c>
      <c r="L8" s="33">
        <v>5517</v>
      </c>
      <c r="M8" s="33">
        <v>7599</v>
      </c>
      <c r="N8" s="33">
        <v>10040</v>
      </c>
    </row>
    <row r="9" spans="1:14" x14ac:dyDescent="0.15">
      <c r="A9" s="27"/>
      <c r="B9" s="31"/>
      <c r="C9" s="31"/>
      <c r="D9" s="31"/>
      <c r="E9" s="31"/>
      <c r="F9" s="31"/>
      <c r="G9" s="31"/>
      <c r="H9" s="31"/>
      <c r="I9" s="31"/>
      <c r="J9" s="31"/>
      <c r="K9" s="31"/>
      <c r="L9" s="31"/>
      <c r="M9" s="31"/>
      <c r="N9" s="31"/>
    </row>
    <row r="10" spans="1:14" x14ac:dyDescent="0.15">
      <c r="A10" s="27" t="s">
        <v>104</v>
      </c>
      <c r="B10" s="28">
        <v>2166</v>
      </c>
      <c r="C10" s="28">
        <v>1235</v>
      </c>
      <c r="D10" s="28">
        <v>1603</v>
      </c>
      <c r="E10" s="28">
        <v>1708</v>
      </c>
      <c r="F10" s="28">
        <v>2257</v>
      </c>
      <c r="G10" s="28">
        <v>4042</v>
      </c>
      <c r="H10" s="28">
        <v>5598</v>
      </c>
      <c r="I10" s="28">
        <v>8152</v>
      </c>
      <c r="J10" s="28">
        <v>13197</v>
      </c>
      <c r="K10" s="28">
        <v>17222</v>
      </c>
      <c r="L10" s="28">
        <v>25684</v>
      </c>
      <c r="M10" s="28">
        <v>43818</v>
      </c>
      <c r="N10" s="28">
        <v>68662</v>
      </c>
    </row>
    <row r="11" spans="1:14" x14ac:dyDescent="0.15">
      <c r="A11" s="27"/>
      <c r="B11" s="31"/>
      <c r="C11" s="31"/>
      <c r="D11" s="31"/>
      <c r="E11" s="31"/>
      <c r="F11" s="31"/>
      <c r="G11" s="31"/>
      <c r="H11" s="31"/>
      <c r="I11" s="31"/>
      <c r="J11" s="31"/>
      <c r="K11" s="31"/>
      <c r="L11" s="31"/>
      <c r="M11" s="31"/>
      <c r="N11" s="31"/>
    </row>
    <row r="12" spans="1:14" x14ac:dyDescent="0.15">
      <c r="A12" s="27" t="s">
        <v>14</v>
      </c>
      <c r="B12" s="30">
        <v>530</v>
      </c>
      <c r="C12" s="30">
        <v>-333</v>
      </c>
      <c r="D12" s="30">
        <v>48</v>
      </c>
      <c r="E12" s="30">
        <v>25</v>
      </c>
      <c r="F12" s="30">
        <v>336</v>
      </c>
      <c r="G12" s="28">
        <v>1643</v>
      </c>
      <c r="H12" s="28">
        <v>2453</v>
      </c>
      <c r="I12" s="28">
        <v>4407</v>
      </c>
      <c r="J12" s="28">
        <v>8327</v>
      </c>
      <c r="K12" s="28">
        <v>11740</v>
      </c>
      <c r="L12" s="28">
        <v>18385</v>
      </c>
      <c r="M12" s="28">
        <v>33790</v>
      </c>
      <c r="N12" s="28">
        <v>55241</v>
      </c>
    </row>
    <row r="13" spans="1:14" x14ac:dyDescent="0.15">
      <c r="A13" s="32"/>
      <c r="B13" s="29"/>
      <c r="C13" s="29"/>
      <c r="D13" s="29"/>
      <c r="E13" s="29"/>
      <c r="F13" s="29"/>
      <c r="G13" s="29"/>
      <c r="H13" s="29"/>
      <c r="I13" s="29"/>
      <c r="J13" s="29"/>
      <c r="K13" s="29"/>
      <c r="L13" s="29"/>
      <c r="M13" s="29"/>
      <c r="N13" s="29"/>
    </row>
    <row r="14" spans="1:14" x14ac:dyDescent="0.15">
      <c r="A14" s="27" t="s">
        <v>92</v>
      </c>
      <c r="B14" s="30">
        <v>786</v>
      </c>
      <c r="C14" s="30">
        <v>-25</v>
      </c>
      <c r="D14" s="30">
        <v>65</v>
      </c>
      <c r="E14" s="30">
        <v>69</v>
      </c>
      <c r="F14" s="30">
        <v>266</v>
      </c>
      <c r="G14" s="28">
        <v>1328</v>
      </c>
      <c r="H14" s="28">
        <v>1989</v>
      </c>
      <c r="I14" s="28">
        <v>3495</v>
      </c>
      <c r="J14" s="28">
        <v>6119</v>
      </c>
      <c r="K14" s="28">
        <v>8235</v>
      </c>
      <c r="L14" s="28">
        <v>14013</v>
      </c>
      <c r="M14" s="28">
        <v>25922</v>
      </c>
      <c r="N14" s="28">
        <v>41733</v>
      </c>
    </row>
    <row r="15" spans="1:14" x14ac:dyDescent="0.15">
      <c r="A15" s="27"/>
      <c r="B15" s="30"/>
      <c r="C15" s="30"/>
      <c r="D15" s="30"/>
      <c r="E15" s="30"/>
      <c r="F15" s="30"/>
      <c r="G15" s="30"/>
      <c r="H15" s="30"/>
      <c r="I15" s="30"/>
      <c r="J15" s="30"/>
      <c r="K15" s="30"/>
      <c r="L15" s="30"/>
      <c r="M15" s="30"/>
      <c r="N15" s="30"/>
    </row>
    <row r="16" spans="1:14" x14ac:dyDescent="0.15">
      <c r="B16" s="29"/>
      <c r="C16" s="29"/>
      <c r="D16" s="29"/>
      <c r="E16" s="29"/>
      <c r="F16" s="29"/>
      <c r="G16" s="29"/>
      <c r="H16" s="29"/>
      <c r="I16" s="29"/>
      <c r="J16" s="29"/>
      <c r="K16" s="29"/>
      <c r="L16" s="29"/>
      <c r="M16" s="29"/>
      <c r="N16" s="29"/>
    </row>
    <row r="17" spans="1:14" x14ac:dyDescent="0.15">
      <c r="A17" s="27" t="s">
        <v>147</v>
      </c>
      <c r="B17" s="30">
        <v>868</v>
      </c>
      <c r="C17" s="30">
        <v>185</v>
      </c>
      <c r="D17" s="30">
        <v>89</v>
      </c>
      <c r="E17" s="30">
        <v>289</v>
      </c>
      <c r="F17" s="30">
        <v>934</v>
      </c>
      <c r="G17" s="28">
        <v>2535</v>
      </c>
      <c r="H17" s="28">
        <v>2220</v>
      </c>
      <c r="I17" s="28">
        <v>5470</v>
      </c>
      <c r="J17" s="28">
        <v>9596</v>
      </c>
      <c r="K17" s="28">
        <v>10159</v>
      </c>
      <c r="L17" s="28">
        <v>18595</v>
      </c>
      <c r="M17" s="28">
        <v>37529</v>
      </c>
      <c r="N17" s="28">
        <v>50856</v>
      </c>
    </row>
    <row r="18" spans="1:14" x14ac:dyDescent="0.15">
      <c r="A18" s="27"/>
      <c r="B18" s="31"/>
      <c r="C18" s="31"/>
      <c r="D18" s="31"/>
      <c r="E18" s="31"/>
      <c r="F18" s="31"/>
      <c r="G18" s="31"/>
      <c r="H18" s="31"/>
      <c r="I18" s="31"/>
      <c r="J18" s="31"/>
      <c r="K18" s="31"/>
      <c r="L18" s="31"/>
      <c r="M18" s="31"/>
      <c r="N18" s="31"/>
    </row>
    <row r="19" spans="1:14" x14ac:dyDescent="0.15">
      <c r="A19" s="27" t="s">
        <v>173</v>
      </c>
      <c r="B19" s="28">
        <v>4027</v>
      </c>
      <c r="C19" s="28">
        <v>4336</v>
      </c>
      <c r="D19" s="28">
        <v>4337</v>
      </c>
      <c r="E19" s="28">
        <v>4566</v>
      </c>
      <c r="F19" s="28">
        <v>5464</v>
      </c>
      <c r="G19" s="28">
        <v>8261</v>
      </c>
      <c r="H19" s="28">
        <v>10110</v>
      </c>
      <c r="I19" s="28">
        <v>15386</v>
      </c>
      <c r="J19" s="28">
        <v>24490</v>
      </c>
      <c r="K19" s="28">
        <v>33992</v>
      </c>
      <c r="L19" s="28">
        <v>51011</v>
      </c>
      <c r="M19" s="28">
        <v>81570</v>
      </c>
      <c r="N19" s="28">
        <v>121251</v>
      </c>
    </row>
    <row r="20" spans="1:14" x14ac:dyDescent="0.15">
      <c r="A20" s="27"/>
      <c r="B20" s="29"/>
      <c r="C20" s="29"/>
      <c r="D20" s="29"/>
      <c r="E20" s="29"/>
      <c r="F20" s="29"/>
      <c r="G20" s="29"/>
      <c r="H20" s="29"/>
      <c r="I20" s="29"/>
      <c r="J20" s="29"/>
      <c r="K20" s="29"/>
      <c r="L20" s="29"/>
      <c r="M20" s="29"/>
      <c r="N20" s="29"/>
    </row>
    <row r="21" spans="1:14" x14ac:dyDescent="0.15">
      <c r="A21" s="27" t="s">
        <v>71</v>
      </c>
      <c r="B21" s="30">
        <v>953</v>
      </c>
      <c r="C21" s="30">
        <v>466</v>
      </c>
      <c r="D21" s="30">
        <v>565</v>
      </c>
      <c r="E21" s="30">
        <v>766</v>
      </c>
      <c r="F21" s="30">
        <v>774</v>
      </c>
      <c r="G21" s="30">
        <v>895</v>
      </c>
      <c r="H21" s="28">
        <v>1252</v>
      </c>
      <c r="I21" s="28">
        <v>1637</v>
      </c>
      <c r="J21" s="28">
        <v>2422</v>
      </c>
      <c r="K21" s="28">
        <v>3361</v>
      </c>
      <c r="L21" s="28">
        <v>5510</v>
      </c>
      <c r="M21" s="28">
        <v>5369</v>
      </c>
      <c r="N21" s="28">
        <v>10930</v>
      </c>
    </row>
    <row r="22" spans="1:14" x14ac:dyDescent="0.15">
      <c r="A22" s="27"/>
      <c r="B22" s="29"/>
      <c r="C22" s="29"/>
      <c r="D22" s="29"/>
      <c r="E22" s="29"/>
      <c r="F22" s="29"/>
      <c r="G22" s="29"/>
      <c r="H22" s="29"/>
      <c r="I22" s="29"/>
      <c r="J22" s="29"/>
      <c r="K22" s="29"/>
      <c r="L22" s="29"/>
      <c r="M22" s="29"/>
      <c r="N22" s="29"/>
    </row>
    <row r="23" spans="1:14" x14ac:dyDescent="0.15">
      <c r="A23" s="27" t="s">
        <v>68</v>
      </c>
      <c r="B23" s="30">
        <v>33</v>
      </c>
      <c r="C23" s="30">
        <v>11</v>
      </c>
      <c r="D23" s="30">
        <v>45</v>
      </c>
      <c r="E23" s="30">
        <v>56</v>
      </c>
      <c r="F23" s="30">
        <v>101</v>
      </c>
      <c r="G23" s="30">
        <v>165</v>
      </c>
      <c r="H23" s="30">
        <v>270</v>
      </c>
      <c r="I23" s="30">
        <v>346</v>
      </c>
      <c r="J23" s="30">
        <v>509</v>
      </c>
      <c r="K23" s="30">
        <v>455</v>
      </c>
      <c r="L23" s="28">
        <v>1051</v>
      </c>
      <c r="M23" s="30">
        <v>776</v>
      </c>
      <c r="N23" s="30">
        <v>791</v>
      </c>
    </row>
    <row r="24" spans="1:14" x14ac:dyDescent="0.15">
      <c r="A24" s="27"/>
      <c r="B24" s="29"/>
      <c r="C24" s="29"/>
      <c r="D24" s="29"/>
      <c r="E24" s="29"/>
      <c r="F24" s="29"/>
      <c r="G24" s="29"/>
      <c r="H24" s="29"/>
      <c r="I24" s="29"/>
      <c r="J24" s="29"/>
      <c r="K24" s="29"/>
      <c r="L24" s="29"/>
      <c r="M24" s="29"/>
      <c r="N24" s="29"/>
    </row>
    <row r="25" spans="1:14" x14ac:dyDescent="0.15">
      <c r="A25" s="27" t="s">
        <v>59</v>
      </c>
      <c r="B25" s="28">
        <v>6803</v>
      </c>
      <c r="C25" s="28">
        <v>6021</v>
      </c>
      <c r="D25" s="28">
        <v>6298</v>
      </c>
      <c r="E25" s="28">
        <v>6815</v>
      </c>
      <c r="F25" s="28">
        <v>8050</v>
      </c>
      <c r="G25" s="28">
        <v>11516</v>
      </c>
      <c r="H25" s="28">
        <v>17205</v>
      </c>
      <c r="I25" s="28">
        <v>25347</v>
      </c>
      <c r="J25" s="28">
        <v>36171</v>
      </c>
      <c r="K25" s="28">
        <v>47501</v>
      </c>
      <c r="L25" s="28">
        <v>75183</v>
      </c>
      <c r="M25" s="28">
        <v>116371</v>
      </c>
      <c r="N25" s="28">
        <v>176064</v>
      </c>
    </row>
    <row r="26" spans="1:14" x14ac:dyDescent="0.15">
      <c r="A26" s="27"/>
      <c r="B26" s="29"/>
      <c r="C26" s="29"/>
      <c r="D26" s="29"/>
      <c r="E26" s="29"/>
      <c r="F26" s="29"/>
      <c r="G26" s="29"/>
      <c r="H26" s="29"/>
      <c r="I26" s="29"/>
      <c r="J26" s="29"/>
      <c r="K26" s="29"/>
      <c r="L26" s="29"/>
      <c r="M26" s="29"/>
      <c r="N26" s="29"/>
    </row>
    <row r="27" spans="1:14" x14ac:dyDescent="0.15">
      <c r="A27" s="27" t="s">
        <v>57</v>
      </c>
      <c r="B27" s="28">
        <v>1157</v>
      </c>
      <c r="C27" s="30">
        <v>801</v>
      </c>
      <c r="D27" s="30">
        <v>911</v>
      </c>
      <c r="E27" s="28">
        <v>1154</v>
      </c>
      <c r="F27" s="28">
        <v>1451</v>
      </c>
      <c r="G27" s="28">
        <v>1779</v>
      </c>
      <c r="H27" s="28">
        <v>3390</v>
      </c>
      <c r="I27" s="28">
        <v>4970</v>
      </c>
      <c r="J27" s="28">
        <v>5520</v>
      </c>
      <c r="K27" s="28">
        <v>5601</v>
      </c>
      <c r="L27" s="28">
        <v>12015</v>
      </c>
      <c r="M27" s="28">
        <v>14632</v>
      </c>
      <c r="N27" s="28">
        <v>21175</v>
      </c>
    </row>
    <row r="28" spans="1:14" x14ac:dyDescent="0.15">
      <c r="A28" s="27"/>
      <c r="B28" s="29"/>
      <c r="C28" s="29"/>
      <c r="D28" s="29"/>
      <c r="E28" s="29"/>
      <c r="F28" s="29"/>
      <c r="G28" s="29"/>
      <c r="H28" s="29"/>
      <c r="I28" s="29"/>
      <c r="J28" s="29"/>
      <c r="K28" s="29"/>
      <c r="L28" s="29"/>
      <c r="M28" s="29"/>
      <c r="N28" s="29"/>
    </row>
    <row r="29" spans="1:14" x14ac:dyDescent="0.15">
      <c r="A29" s="27" t="s">
        <v>149</v>
      </c>
      <c r="B29" s="30">
        <v>300</v>
      </c>
      <c r="C29" s="30">
        <v>317</v>
      </c>
      <c r="D29" s="30">
        <v>316</v>
      </c>
      <c r="E29" s="30">
        <v>0</v>
      </c>
      <c r="F29" s="30">
        <v>0</v>
      </c>
      <c r="G29" s="30">
        <v>0</v>
      </c>
      <c r="H29" s="30">
        <v>0</v>
      </c>
      <c r="I29" s="30">
        <v>0</v>
      </c>
      <c r="J29" s="30">
        <v>0</v>
      </c>
      <c r="K29" s="30">
        <v>0</v>
      </c>
      <c r="L29" s="30">
        <v>0</v>
      </c>
      <c r="M29" s="30">
        <v>0</v>
      </c>
      <c r="N29" s="30">
        <v>0</v>
      </c>
    </row>
    <row r="30" spans="1:14" x14ac:dyDescent="0.15">
      <c r="A30" s="27"/>
      <c r="B30" s="29"/>
      <c r="C30" s="29"/>
      <c r="D30" s="29"/>
      <c r="E30" s="29"/>
      <c r="F30" s="29"/>
      <c r="G30" s="29"/>
      <c r="H30" s="29"/>
      <c r="I30" s="29"/>
      <c r="J30" s="29"/>
      <c r="K30" s="29"/>
      <c r="L30" s="29"/>
      <c r="M30" s="29"/>
      <c r="N30" s="29"/>
    </row>
    <row r="31" spans="1:14" x14ac:dyDescent="0.15">
      <c r="A31" s="27" t="s">
        <v>148</v>
      </c>
      <c r="B31" s="28">
        <v>4107</v>
      </c>
      <c r="C31" s="28">
        <v>3920</v>
      </c>
      <c r="D31" s="28">
        <v>4095</v>
      </c>
      <c r="E31" s="28">
        <v>4223</v>
      </c>
      <c r="F31" s="28">
        <v>5076</v>
      </c>
      <c r="G31" s="28">
        <v>7428</v>
      </c>
      <c r="H31" s="28">
        <v>9984</v>
      </c>
      <c r="I31" s="28">
        <v>14532</v>
      </c>
      <c r="J31" s="28">
        <v>22297</v>
      </c>
      <c r="K31" s="28">
        <v>31640</v>
      </c>
      <c r="L31" s="28">
        <v>47791</v>
      </c>
      <c r="M31" s="28">
        <v>76615</v>
      </c>
      <c r="N31" s="28">
        <v>118210</v>
      </c>
    </row>
    <row r="32" spans="1:14" x14ac:dyDescent="0.15">
      <c r="A32" s="27"/>
      <c r="B32" s="26"/>
      <c r="C32" s="26"/>
      <c r="D32" s="26"/>
      <c r="E32" s="26"/>
      <c r="F32" s="26"/>
      <c r="G32" s="26"/>
      <c r="H32" s="26"/>
      <c r="I32" s="26"/>
      <c r="J32" s="26"/>
      <c r="K32" s="26"/>
      <c r="L32" s="26"/>
      <c r="M32" s="26"/>
      <c r="N32" s="26"/>
    </row>
    <row r="33" spans="1:14" x14ac:dyDescent="0.15">
      <c r="A33" s="6"/>
      <c r="B33" s="6"/>
      <c r="C33" s="6"/>
      <c r="D33" s="6"/>
      <c r="E33" s="6"/>
      <c r="F33" s="6"/>
      <c r="G33" s="6"/>
      <c r="H33" s="6"/>
      <c r="I33" s="6"/>
      <c r="J33" s="6"/>
      <c r="K33" s="6"/>
      <c r="L33" s="6"/>
      <c r="M33" s="6"/>
      <c r="N33" s="6"/>
    </row>
    <row r="34" spans="1:14" x14ac:dyDescent="0.15">
      <c r="A34" s="5"/>
      <c r="B34" s="5"/>
      <c r="C34" s="5"/>
      <c r="D34" s="5"/>
      <c r="E34" s="5"/>
      <c r="F34" s="5"/>
      <c r="G34" s="5"/>
      <c r="H34" s="5"/>
      <c r="I34" s="5"/>
      <c r="J34" s="5"/>
      <c r="K34" s="5"/>
      <c r="L34" s="5"/>
      <c r="M34" s="5"/>
      <c r="N34" s="5"/>
    </row>
    <row r="35" spans="1:14" x14ac:dyDescent="0.15">
      <c r="A35" s="4" t="s">
        <v>82</v>
      </c>
      <c r="B35" s="3"/>
      <c r="C35" s="3"/>
      <c r="D35" s="3"/>
      <c r="E35" s="3"/>
      <c r="F35" s="3"/>
      <c r="G35" s="3"/>
      <c r="H35" s="3"/>
      <c r="I35" s="3"/>
      <c r="J35" s="3"/>
      <c r="K35" s="3"/>
      <c r="L35" s="3"/>
      <c r="M35" s="3"/>
      <c r="N35" s="3"/>
    </row>
    <row r="36" spans="1:14" x14ac:dyDescent="0.15">
      <c r="A36" s="4" t="s">
        <v>172</v>
      </c>
      <c r="B36" s="3"/>
      <c r="C36" s="3"/>
      <c r="D36" s="3"/>
      <c r="E36" s="3"/>
      <c r="F36" s="3"/>
      <c r="G36" s="3"/>
      <c r="H36" s="3"/>
      <c r="I36" s="3"/>
      <c r="J36" s="3"/>
      <c r="K36" s="3"/>
      <c r="L36" s="3"/>
      <c r="M36" s="3"/>
      <c r="N36" s="3"/>
    </row>
    <row r="37" spans="1:14" x14ac:dyDescent="0.15">
      <c r="A37" s="3"/>
      <c r="B37" s="3"/>
      <c r="C37" s="3"/>
      <c r="D37" s="3"/>
      <c r="E37" s="3"/>
      <c r="F37" s="3"/>
      <c r="G37" s="3"/>
      <c r="H37" s="3"/>
      <c r="I37" s="3"/>
      <c r="J37" s="3"/>
      <c r="K37" s="3"/>
      <c r="L37" s="3"/>
      <c r="M37" s="3"/>
      <c r="N37" s="3"/>
    </row>
    <row r="38" spans="1:14" x14ac:dyDescent="0.15">
      <c r="A38" s="3"/>
      <c r="B38" s="3"/>
      <c r="C38" s="3"/>
      <c r="D38" s="3"/>
      <c r="E38" s="3"/>
      <c r="F38" s="3"/>
      <c r="G38" s="3"/>
      <c r="H38" s="3"/>
      <c r="I38" s="3"/>
      <c r="J38" s="3"/>
      <c r="K38" s="3"/>
      <c r="L38" s="3"/>
      <c r="M38" s="3"/>
      <c r="N38" s="3"/>
    </row>
    <row r="39" spans="1:14" x14ac:dyDescent="0.15">
      <c r="A39" s="3"/>
      <c r="B39" s="3"/>
      <c r="C39" s="3"/>
      <c r="D39" s="3"/>
      <c r="E39" s="3"/>
      <c r="F39" s="3"/>
      <c r="G39" s="3"/>
      <c r="H39" s="3"/>
      <c r="I39" s="3"/>
      <c r="J39" s="3"/>
      <c r="K39" s="3"/>
      <c r="L39" s="3"/>
      <c r="M39" s="3"/>
      <c r="N39" s="3"/>
    </row>
    <row r="40" spans="1:14" x14ac:dyDescent="0.15">
      <c r="A40" s="3"/>
      <c r="B40" s="3"/>
      <c r="C40" s="3"/>
      <c r="D40" s="3"/>
      <c r="E40" s="3"/>
      <c r="F40" s="3"/>
      <c r="G40" s="3"/>
      <c r="H40" s="3"/>
      <c r="I40" s="3"/>
      <c r="J40" s="3"/>
      <c r="K40" s="3"/>
      <c r="L40" s="3"/>
      <c r="M40" s="3"/>
      <c r="N40" s="3"/>
    </row>
    <row r="41" spans="1:14" x14ac:dyDescent="0.15">
      <c r="A41" s="3"/>
      <c r="B41" s="3"/>
      <c r="C41" s="3"/>
      <c r="D41" s="3"/>
      <c r="E41" s="3"/>
      <c r="F41" s="3"/>
      <c r="G41" s="3"/>
      <c r="H41" s="3"/>
      <c r="I41" s="3"/>
      <c r="J41" s="3"/>
      <c r="K41" s="3"/>
      <c r="L41" s="3"/>
      <c r="M41" s="3"/>
      <c r="N41" s="3"/>
    </row>
    <row r="42" spans="1:14" x14ac:dyDescent="0.15">
      <c r="A42" s="3"/>
      <c r="B42" s="3"/>
      <c r="C42" s="3"/>
      <c r="D42" s="3"/>
      <c r="E42" s="3"/>
      <c r="F42" s="3"/>
      <c r="G42" s="3"/>
      <c r="H42" s="3"/>
      <c r="I42" s="3"/>
      <c r="J42" s="3"/>
      <c r="K42" s="3"/>
      <c r="L42" s="3"/>
      <c r="M42" s="3"/>
      <c r="N42" s="3"/>
    </row>
    <row r="43" spans="1:14" x14ac:dyDescent="0.15">
      <c r="A43" s="3"/>
      <c r="B43" s="3"/>
      <c r="C43" s="3"/>
      <c r="D43" s="3"/>
      <c r="E43" s="3"/>
      <c r="F43" s="3"/>
      <c r="G43" s="3"/>
      <c r="H43" s="3"/>
      <c r="I43" s="3"/>
      <c r="J43" s="3"/>
      <c r="K43" s="3"/>
      <c r="L43" s="3"/>
      <c r="M43" s="3"/>
      <c r="N43" s="3"/>
    </row>
  </sheetData>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view="pageLayout" zoomScaleNormal="100" workbookViewId="0"/>
  </sheetViews>
  <sheetFormatPr baseColWidth="10" defaultColWidth="8.83203125" defaultRowHeight="12" x14ac:dyDescent="0.15"/>
  <cols>
    <col min="1" max="1" width="24.6640625" style="1" bestFit="1" customWidth="1"/>
    <col min="2" max="3" width="7.83203125" style="1" bestFit="1" customWidth="1"/>
    <col min="4" max="4" width="8.6640625" style="1" bestFit="1" customWidth="1"/>
    <col min="5" max="7" width="7.83203125" style="1" bestFit="1" customWidth="1"/>
    <col min="8" max="8" width="8.6640625" style="1" bestFit="1" customWidth="1"/>
    <col min="9" max="16384" width="8.83203125" style="1"/>
  </cols>
  <sheetData>
    <row r="1" spans="1:8" x14ac:dyDescent="0.15">
      <c r="A1" s="5" t="s">
        <v>156</v>
      </c>
      <c r="B1" s="5"/>
      <c r="C1" s="5"/>
      <c r="D1" s="5"/>
      <c r="E1" s="5"/>
      <c r="F1" s="5"/>
      <c r="G1" s="5"/>
      <c r="H1" s="5"/>
    </row>
    <row r="2" spans="1:8" ht="14.5" customHeight="1" x14ac:dyDescent="0.15">
      <c r="A2" s="6" t="s">
        <v>155</v>
      </c>
      <c r="B2" s="57">
        <v>40719</v>
      </c>
      <c r="C2" s="57">
        <v>40810</v>
      </c>
      <c r="D2" s="57">
        <v>40908</v>
      </c>
      <c r="E2" s="57">
        <v>40999</v>
      </c>
      <c r="F2" s="57">
        <v>41090</v>
      </c>
      <c r="G2" s="57">
        <v>41181</v>
      </c>
      <c r="H2" s="57">
        <v>41272</v>
      </c>
    </row>
    <row r="3" spans="1:8" x14ac:dyDescent="0.15">
      <c r="A3" s="27"/>
      <c r="B3" s="35"/>
      <c r="C3" s="35"/>
      <c r="D3" s="35"/>
      <c r="E3" s="35"/>
      <c r="F3" s="35"/>
      <c r="G3" s="35"/>
      <c r="H3" s="35"/>
    </row>
    <row r="4" spans="1:8" x14ac:dyDescent="0.15">
      <c r="A4" s="27" t="s">
        <v>152</v>
      </c>
      <c r="B4" s="28">
        <v>28571</v>
      </c>
      <c r="C4" s="28">
        <v>28270</v>
      </c>
      <c r="D4" s="28">
        <v>46333</v>
      </c>
      <c r="E4" s="28">
        <v>39186</v>
      </c>
      <c r="F4" s="28">
        <v>35023</v>
      </c>
      <c r="G4" s="28">
        <v>35966</v>
      </c>
      <c r="H4" s="28">
        <v>54512</v>
      </c>
    </row>
    <row r="5" spans="1:8" x14ac:dyDescent="0.15">
      <c r="A5" s="27"/>
      <c r="B5" s="31"/>
      <c r="C5" s="31"/>
      <c r="D5" s="31"/>
      <c r="E5" s="31"/>
      <c r="F5" s="31"/>
      <c r="G5" s="31"/>
      <c r="H5" s="31"/>
    </row>
    <row r="6" spans="1:8" x14ac:dyDescent="0.15">
      <c r="A6" s="27" t="s">
        <v>105</v>
      </c>
      <c r="B6" s="33">
        <v>16649</v>
      </c>
      <c r="C6" s="33">
        <v>16890</v>
      </c>
      <c r="D6" s="33">
        <v>25630</v>
      </c>
      <c r="E6" s="33">
        <v>20622</v>
      </c>
      <c r="F6" s="33">
        <v>20029</v>
      </c>
      <c r="G6" s="33">
        <v>21565</v>
      </c>
      <c r="H6" s="33">
        <v>33452</v>
      </c>
    </row>
    <row r="7" spans="1:8" x14ac:dyDescent="0.15">
      <c r="A7" s="27"/>
      <c r="B7" s="31"/>
      <c r="C7" s="31"/>
      <c r="D7" s="31"/>
      <c r="E7" s="31"/>
      <c r="F7" s="31"/>
      <c r="G7" s="31"/>
      <c r="H7" s="31"/>
    </row>
    <row r="8" spans="1:8" x14ac:dyDescent="0.15">
      <c r="A8" s="27" t="s">
        <v>104</v>
      </c>
      <c r="B8" s="28">
        <v>11922</v>
      </c>
      <c r="C8" s="28">
        <v>11380</v>
      </c>
      <c r="D8" s="28">
        <v>20703</v>
      </c>
      <c r="E8" s="28">
        <v>18564</v>
      </c>
      <c r="F8" s="28">
        <v>14994</v>
      </c>
      <c r="G8" s="28">
        <v>14401</v>
      </c>
      <c r="H8" s="28">
        <v>21060</v>
      </c>
    </row>
    <row r="9" spans="1:8" x14ac:dyDescent="0.15">
      <c r="A9" s="27"/>
      <c r="B9" s="31"/>
      <c r="C9" s="31"/>
      <c r="D9" s="31"/>
      <c r="E9" s="31"/>
      <c r="F9" s="31"/>
      <c r="G9" s="31"/>
      <c r="H9" s="31"/>
    </row>
    <row r="10" spans="1:8" x14ac:dyDescent="0.15">
      <c r="A10" s="27" t="s">
        <v>151</v>
      </c>
      <c r="B10" s="33">
        <v>1915</v>
      </c>
      <c r="C10" s="33">
        <v>2025</v>
      </c>
      <c r="D10" s="33">
        <v>2605</v>
      </c>
      <c r="E10" s="33">
        <v>2339</v>
      </c>
      <c r="F10" s="33">
        <v>2545</v>
      </c>
      <c r="G10" s="33">
        <v>2551</v>
      </c>
      <c r="H10" s="33">
        <v>2840</v>
      </c>
    </row>
    <row r="11" spans="1:8" x14ac:dyDescent="0.15">
      <c r="A11" s="27"/>
      <c r="B11" s="34"/>
      <c r="C11" s="34"/>
      <c r="D11" s="34"/>
      <c r="E11" s="34"/>
      <c r="F11" s="34"/>
      <c r="G11" s="34"/>
      <c r="H11" s="34"/>
    </row>
    <row r="12" spans="1:8" x14ac:dyDescent="0.15">
      <c r="A12" s="27" t="s">
        <v>14</v>
      </c>
      <c r="B12" s="28">
        <v>9379</v>
      </c>
      <c r="C12" s="28">
        <v>8710</v>
      </c>
      <c r="D12" s="28">
        <v>17340</v>
      </c>
      <c r="E12" s="28">
        <v>15384</v>
      </c>
      <c r="F12" s="28">
        <v>11573</v>
      </c>
      <c r="G12" s="28">
        <v>10944</v>
      </c>
      <c r="H12" s="28">
        <v>17210</v>
      </c>
    </row>
    <row r="13" spans="1:8" x14ac:dyDescent="0.15">
      <c r="A13" s="27"/>
      <c r="B13" s="31"/>
      <c r="C13" s="31"/>
      <c r="D13" s="31"/>
      <c r="E13" s="31"/>
      <c r="F13" s="31"/>
      <c r="G13" s="31"/>
      <c r="H13" s="31"/>
    </row>
    <row r="14" spans="1:8" x14ac:dyDescent="0.15">
      <c r="A14" s="27" t="s">
        <v>92</v>
      </c>
      <c r="B14" s="28">
        <v>7308</v>
      </c>
      <c r="C14" s="28">
        <v>6623</v>
      </c>
      <c r="D14" s="28">
        <v>13064</v>
      </c>
      <c r="E14" s="28">
        <v>11622</v>
      </c>
      <c r="F14" s="28">
        <v>8824</v>
      </c>
      <c r="G14" s="28">
        <v>8223</v>
      </c>
      <c r="H14" s="28">
        <v>13078</v>
      </c>
    </row>
    <row r="15" spans="1:8" x14ac:dyDescent="0.15">
      <c r="A15" s="27"/>
      <c r="B15" s="31"/>
      <c r="C15" s="31"/>
      <c r="D15" s="31"/>
      <c r="E15" s="31"/>
      <c r="F15" s="31"/>
      <c r="G15" s="31"/>
      <c r="H15" s="31"/>
    </row>
    <row r="16" spans="1:8" x14ac:dyDescent="0.15">
      <c r="A16" s="27" t="s">
        <v>147</v>
      </c>
      <c r="B16" s="28">
        <v>11108</v>
      </c>
      <c r="C16" s="28">
        <v>10429</v>
      </c>
      <c r="D16" s="28">
        <v>17554</v>
      </c>
      <c r="E16" s="28">
        <v>13977</v>
      </c>
      <c r="F16" s="28">
        <v>10189</v>
      </c>
      <c r="G16" s="28">
        <v>9136</v>
      </c>
      <c r="H16" s="28">
        <v>23426</v>
      </c>
    </row>
    <row r="17" spans="1:8" x14ac:dyDescent="0.15">
      <c r="A17" s="27"/>
      <c r="B17" s="29"/>
      <c r="C17" s="29"/>
      <c r="D17" s="29"/>
      <c r="E17" s="29"/>
      <c r="F17" s="29"/>
      <c r="G17" s="29"/>
      <c r="H17" s="29"/>
    </row>
    <row r="18" spans="1:8" x14ac:dyDescent="0.15">
      <c r="A18" s="27" t="s">
        <v>150</v>
      </c>
      <c r="B18" s="28">
        <v>76156</v>
      </c>
      <c r="C18" s="28">
        <v>81570</v>
      </c>
      <c r="D18" s="28">
        <v>97601</v>
      </c>
      <c r="E18" s="28">
        <v>110176</v>
      </c>
      <c r="F18" s="28">
        <v>117221</v>
      </c>
      <c r="G18" s="28">
        <v>121251</v>
      </c>
      <c r="H18" s="28">
        <v>137112</v>
      </c>
    </row>
    <row r="19" spans="1:8" x14ac:dyDescent="0.15">
      <c r="A19" s="27"/>
      <c r="B19" s="29"/>
      <c r="C19" s="29"/>
      <c r="D19" s="29"/>
      <c r="E19" s="29"/>
      <c r="F19" s="29"/>
      <c r="G19" s="29"/>
      <c r="H19" s="29"/>
    </row>
    <row r="20" spans="1:8" x14ac:dyDescent="0.15">
      <c r="A20" s="27" t="s">
        <v>71</v>
      </c>
      <c r="B20" s="28">
        <v>6102</v>
      </c>
      <c r="C20" s="28">
        <v>5369</v>
      </c>
      <c r="D20" s="28">
        <v>8930</v>
      </c>
      <c r="E20" s="28">
        <v>7042</v>
      </c>
      <c r="F20" s="28">
        <v>7657</v>
      </c>
      <c r="G20" s="28">
        <v>10930</v>
      </c>
      <c r="H20" s="28">
        <v>11598</v>
      </c>
    </row>
    <row r="21" spans="1:8" x14ac:dyDescent="0.15">
      <c r="A21" s="27"/>
      <c r="B21" s="29"/>
      <c r="C21" s="29"/>
      <c r="D21" s="29"/>
      <c r="E21" s="29"/>
      <c r="F21" s="29"/>
      <c r="G21" s="29"/>
      <c r="H21" s="29"/>
    </row>
    <row r="22" spans="1:8" x14ac:dyDescent="0.15">
      <c r="A22" s="27" t="s">
        <v>68</v>
      </c>
      <c r="B22" s="30">
        <v>889</v>
      </c>
      <c r="C22" s="30">
        <v>776</v>
      </c>
      <c r="D22" s="28">
        <v>1236</v>
      </c>
      <c r="E22" s="28">
        <v>1102</v>
      </c>
      <c r="F22" s="28">
        <v>1122</v>
      </c>
      <c r="G22" s="30">
        <v>791</v>
      </c>
      <c r="H22" s="28">
        <v>1455</v>
      </c>
    </row>
    <row r="23" spans="1:8" x14ac:dyDescent="0.15">
      <c r="A23" s="27"/>
      <c r="B23" s="29"/>
      <c r="C23" s="29"/>
      <c r="D23" s="29"/>
      <c r="E23" s="29"/>
      <c r="F23" s="29"/>
      <c r="G23" s="29"/>
      <c r="H23" s="29"/>
    </row>
    <row r="24" spans="1:8" x14ac:dyDescent="0.15">
      <c r="A24" s="27" t="s">
        <v>59</v>
      </c>
      <c r="B24" s="28">
        <v>106758</v>
      </c>
      <c r="C24" s="28">
        <v>116371</v>
      </c>
      <c r="D24" s="28">
        <v>138681</v>
      </c>
      <c r="E24" s="28">
        <v>150934</v>
      </c>
      <c r="F24" s="28">
        <v>162896</v>
      </c>
      <c r="G24" s="28">
        <v>176064</v>
      </c>
      <c r="H24" s="28">
        <v>196088</v>
      </c>
    </row>
    <row r="25" spans="1:8" x14ac:dyDescent="0.15">
      <c r="A25" s="27"/>
      <c r="B25" s="29"/>
      <c r="C25" s="29"/>
      <c r="D25" s="29"/>
      <c r="E25" s="29"/>
      <c r="F25" s="29"/>
      <c r="G25" s="29"/>
      <c r="H25" s="29"/>
    </row>
    <row r="26" spans="1:8" x14ac:dyDescent="0.15">
      <c r="A26" s="27" t="s">
        <v>57</v>
      </c>
      <c r="B26" s="28">
        <v>15270</v>
      </c>
      <c r="C26" s="28">
        <v>14632</v>
      </c>
      <c r="D26" s="28">
        <v>18221</v>
      </c>
      <c r="E26" s="28">
        <v>17011</v>
      </c>
      <c r="F26" s="28">
        <v>16808</v>
      </c>
      <c r="G26" s="28">
        <v>21175</v>
      </c>
      <c r="H26" s="28">
        <v>26398</v>
      </c>
    </row>
    <row r="27" spans="1:8" x14ac:dyDescent="0.15">
      <c r="A27" s="27"/>
      <c r="B27" s="29"/>
      <c r="C27" s="29"/>
      <c r="D27" s="29"/>
      <c r="E27" s="29"/>
      <c r="F27" s="29"/>
      <c r="G27" s="29"/>
      <c r="H27" s="29"/>
    </row>
    <row r="28" spans="1:8" x14ac:dyDescent="0.15">
      <c r="A28" s="27" t="s">
        <v>149</v>
      </c>
      <c r="B28" s="30">
        <v>0</v>
      </c>
      <c r="C28" s="30">
        <v>0</v>
      </c>
      <c r="D28" s="30">
        <v>0</v>
      </c>
      <c r="E28" s="30">
        <v>0</v>
      </c>
      <c r="F28" s="30">
        <v>0</v>
      </c>
      <c r="G28" s="30">
        <v>0</v>
      </c>
      <c r="H28" s="30">
        <v>0</v>
      </c>
    </row>
    <row r="29" spans="1:8" x14ac:dyDescent="0.15">
      <c r="A29" s="27"/>
      <c r="B29" s="29"/>
      <c r="C29" s="29"/>
      <c r="D29" s="29"/>
      <c r="E29" s="29"/>
      <c r="F29" s="29"/>
      <c r="G29" s="29"/>
      <c r="H29" s="29"/>
    </row>
    <row r="30" spans="1:8" x14ac:dyDescent="0.15">
      <c r="A30" s="27" t="s">
        <v>148</v>
      </c>
      <c r="B30" s="28">
        <v>69343</v>
      </c>
      <c r="C30" s="28">
        <v>76615</v>
      </c>
      <c r="D30" s="28">
        <v>90054</v>
      </c>
      <c r="E30" s="28">
        <v>102498</v>
      </c>
      <c r="F30" s="28">
        <v>111746</v>
      </c>
      <c r="G30" s="28">
        <v>118210</v>
      </c>
      <c r="H30" s="28">
        <v>127346</v>
      </c>
    </row>
    <row r="31" spans="1:8" x14ac:dyDescent="0.15">
      <c r="A31" s="27"/>
      <c r="B31" s="36"/>
      <c r="C31" s="36"/>
      <c r="D31" s="36"/>
      <c r="E31" s="36"/>
      <c r="F31" s="36"/>
      <c r="G31" s="36"/>
      <c r="H31" s="36"/>
    </row>
    <row r="32" spans="1:8" x14ac:dyDescent="0.15">
      <c r="A32" s="6"/>
      <c r="B32" s="6"/>
      <c r="C32" s="6"/>
      <c r="D32" s="6"/>
      <c r="E32" s="6"/>
      <c r="F32" s="6"/>
      <c r="G32" s="6"/>
      <c r="H32" s="6"/>
    </row>
    <row r="33" spans="1:8" x14ac:dyDescent="0.15">
      <c r="A33" s="5"/>
      <c r="B33" s="5"/>
      <c r="C33" s="5"/>
      <c r="D33" s="5"/>
      <c r="E33" s="5"/>
      <c r="F33" s="5"/>
      <c r="G33" s="5"/>
      <c r="H33" s="5"/>
    </row>
    <row r="34" spans="1:8" x14ac:dyDescent="0.15">
      <c r="A34" s="4" t="s">
        <v>82</v>
      </c>
      <c r="B34" s="3"/>
      <c r="C34" s="3"/>
      <c r="D34" s="3"/>
      <c r="E34" s="3"/>
      <c r="F34" s="3"/>
      <c r="G34" s="3"/>
      <c r="H34" s="3"/>
    </row>
    <row r="35" spans="1:8" x14ac:dyDescent="0.15">
      <c r="A35" s="4" t="s">
        <v>172</v>
      </c>
      <c r="B35" s="3"/>
      <c r="C35" s="3"/>
      <c r="D35" s="3"/>
      <c r="E35" s="3"/>
      <c r="F35" s="3"/>
      <c r="G35" s="3"/>
      <c r="H35" s="3"/>
    </row>
    <row r="36" spans="1:8" x14ac:dyDescent="0.15">
      <c r="A36" s="3"/>
      <c r="B36" s="3"/>
      <c r="C36" s="3"/>
      <c r="D36" s="3"/>
      <c r="E36" s="3"/>
      <c r="F36" s="3"/>
      <c r="G36" s="3"/>
      <c r="H36" s="3"/>
    </row>
    <row r="37" spans="1:8" x14ac:dyDescent="0.15">
      <c r="A37" s="3"/>
      <c r="B37" s="3"/>
      <c r="C37" s="3"/>
      <c r="D37" s="3"/>
      <c r="E37" s="3"/>
      <c r="F37" s="3"/>
      <c r="G37" s="3"/>
      <c r="H37" s="3"/>
    </row>
    <row r="38" spans="1:8" x14ac:dyDescent="0.15">
      <c r="A38" s="3"/>
      <c r="B38" s="3"/>
      <c r="C38" s="3"/>
      <c r="D38" s="3"/>
      <c r="E38" s="3"/>
      <c r="F38" s="3"/>
      <c r="G38" s="3"/>
      <c r="H38" s="3"/>
    </row>
    <row r="39" spans="1:8" x14ac:dyDescent="0.15">
      <c r="A39" s="3"/>
      <c r="B39" s="3"/>
      <c r="C39" s="3"/>
      <c r="D39" s="3"/>
      <c r="E39" s="3"/>
      <c r="F39" s="3"/>
      <c r="G39" s="3"/>
      <c r="H39" s="3"/>
    </row>
    <row r="40" spans="1:8" x14ac:dyDescent="0.15">
      <c r="A40" s="3"/>
      <c r="B40" s="3"/>
      <c r="C40" s="3"/>
      <c r="D40" s="3"/>
      <c r="E40" s="3"/>
      <c r="F40" s="3"/>
      <c r="G40" s="3"/>
      <c r="H40" s="3"/>
    </row>
    <row r="41" spans="1:8" x14ac:dyDescent="0.15">
      <c r="A41" s="3"/>
      <c r="B41" s="3"/>
      <c r="C41" s="3"/>
      <c r="D41" s="3"/>
      <c r="E41" s="3"/>
      <c r="F41" s="3"/>
      <c r="G41" s="3"/>
      <c r="H41" s="3"/>
    </row>
    <row r="42" spans="1:8" x14ac:dyDescent="0.15">
      <c r="A42" s="3"/>
      <c r="B42" s="3"/>
      <c r="C42" s="3"/>
      <c r="D42" s="3"/>
      <c r="E42" s="3"/>
      <c r="F42" s="3"/>
      <c r="G42" s="3"/>
      <c r="H42" s="3"/>
    </row>
    <row r="43" spans="1:8" x14ac:dyDescent="0.15">
      <c r="A43" s="3"/>
      <c r="B43" s="3"/>
      <c r="C43" s="3"/>
      <c r="D43" s="3"/>
      <c r="E43" s="3"/>
      <c r="F43" s="3"/>
      <c r="G43" s="3"/>
      <c r="H43" s="3"/>
    </row>
    <row r="44" spans="1:8" x14ac:dyDescent="0.15">
      <c r="A44" s="3"/>
      <c r="B44" s="3"/>
      <c r="C44" s="3"/>
      <c r="D44" s="3"/>
      <c r="E44" s="3"/>
      <c r="F44" s="3"/>
      <c r="G44" s="3"/>
      <c r="H44" s="3"/>
    </row>
    <row r="45" spans="1:8" x14ac:dyDescent="0.15">
      <c r="A45" s="3"/>
      <c r="B45" s="3"/>
      <c r="C45" s="3"/>
      <c r="D45" s="3"/>
      <c r="E45" s="3"/>
      <c r="F45" s="3"/>
      <c r="G45" s="3"/>
      <c r="H45" s="3"/>
    </row>
    <row r="46" spans="1:8" x14ac:dyDescent="0.15">
      <c r="A46" s="3"/>
      <c r="B46" s="3"/>
      <c r="C46" s="3"/>
      <c r="D46" s="3"/>
      <c r="E46" s="3"/>
      <c r="F46" s="3"/>
      <c r="G46" s="3"/>
      <c r="H46" s="3"/>
    </row>
    <row r="47" spans="1:8" x14ac:dyDescent="0.15">
      <c r="A47" s="3"/>
      <c r="B47" s="3"/>
      <c r="C47" s="3"/>
      <c r="D47" s="3"/>
      <c r="E47" s="3"/>
      <c r="F47" s="3"/>
      <c r="G47" s="3"/>
      <c r="H47" s="3"/>
    </row>
    <row r="48" spans="1:8" x14ac:dyDescent="0.15">
      <c r="A48" s="3"/>
      <c r="B48" s="3"/>
      <c r="C48" s="3"/>
      <c r="D48" s="3"/>
      <c r="E48" s="3"/>
      <c r="F48" s="3"/>
      <c r="G48" s="3"/>
      <c r="H4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8"/>
  <sheetViews>
    <sheetView showGridLines="0" zoomScale="156" zoomScaleNormal="100" zoomScaleSheetLayoutView="100" zoomScalePageLayoutView="114" workbookViewId="0"/>
  </sheetViews>
  <sheetFormatPr baseColWidth="10" defaultColWidth="8.83203125" defaultRowHeight="15" x14ac:dyDescent="0.2"/>
  <cols>
    <col min="1" max="1" width="26.6640625" customWidth="1"/>
  </cols>
  <sheetData>
    <row r="1" spans="1:8" x14ac:dyDescent="0.2">
      <c r="A1" s="38" t="s">
        <v>0</v>
      </c>
      <c r="B1" s="39"/>
      <c r="C1" s="39"/>
      <c r="D1" s="39"/>
      <c r="E1" s="39"/>
      <c r="F1" s="39"/>
      <c r="G1" s="39"/>
      <c r="H1" s="39"/>
    </row>
    <row r="2" spans="1:8" x14ac:dyDescent="0.2">
      <c r="A2" s="38" t="s">
        <v>1</v>
      </c>
      <c r="B2" s="40">
        <v>0.1</v>
      </c>
      <c r="C2" s="39"/>
      <c r="D2" s="41" t="s">
        <v>2</v>
      </c>
      <c r="E2" s="39"/>
      <c r="F2" s="42">
        <v>5.6338028169014086E-2</v>
      </c>
      <c r="G2" s="39"/>
      <c r="H2" s="39"/>
    </row>
    <row r="3" spans="1:8" x14ac:dyDescent="0.2">
      <c r="A3" s="43"/>
      <c r="B3" s="39"/>
      <c r="C3" s="39"/>
      <c r="D3" s="39"/>
      <c r="E3" s="39"/>
      <c r="F3" s="39"/>
      <c r="G3" s="39"/>
      <c r="H3" s="39"/>
    </row>
    <row r="4" spans="1:8" x14ac:dyDescent="0.2">
      <c r="A4" s="43"/>
      <c r="B4" s="44" t="s">
        <v>33</v>
      </c>
      <c r="C4" s="44" t="s">
        <v>35</v>
      </c>
      <c r="D4" s="45">
        <v>2013</v>
      </c>
      <c r="E4" s="45">
        <v>2014</v>
      </c>
      <c r="F4" s="45">
        <v>2015</v>
      </c>
      <c r="G4" s="45">
        <v>2016</v>
      </c>
      <c r="H4" s="45">
        <v>2017</v>
      </c>
    </row>
    <row r="5" spans="1:8" x14ac:dyDescent="0.2">
      <c r="A5" s="43" t="s">
        <v>3</v>
      </c>
      <c r="B5" s="46">
        <v>0.11943159455107726</v>
      </c>
      <c r="C5" s="46">
        <f>$B5</f>
        <v>0.11943159455107726</v>
      </c>
      <c r="D5" s="46">
        <f t="shared" ref="D5:H5" si="0">$B5</f>
        <v>0.11943159455107726</v>
      </c>
      <c r="E5" s="46">
        <f t="shared" si="0"/>
        <v>0.11943159455107726</v>
      </c>
      <c r="F5" s="46">
        <f>$B5</f>
        <v>0.11943159455107726</v>
      </c>
      <c r="G5" s="46">
        <f t="shared" si="0"/>
        <v>0.11943159455107726</v>
      </c>
      <c r="H5" s="46">
        <f t="shared" si="0"/>
        <v>0.11943159455107726</v>
      </c>
    </row>
    <row r="6" spans="1:8" x14ac:dyDescent="0.2">
      <c r="A6" s="43" t="s">
        <v>4</v>
      </c>
      <c r="B6" s="46">
        <v>9.0043940532295152E-3</v>
      </c>
      <c r="C6" s="46">
        <f t="shared" ref="C6:H11" si="1">$B6</f>
        <v>9.0043940532295152E-3</v>
      </c>
      <c r="D6" s="46">
        <f t="shared" si="1"/>
        <v>9.0043940532295152E-3</v>
      </c>
      <c r="E6" s="46">
        <f t="shared" si="1"/>
        <v>9.0043940532295152E-3</v>
      </c>
      <c r="F6" s="46">
        <f t="shared" si="1"/>
        <v>9.0043940532295152E-3</v>
      </c>
      <c r="G6" s="46">
        <f t="shared" si="1"/>
        <v>9.0043940532295152E-3</v>
      </c>
      <c r="H6" s="46">
        <f t="shared" si="1"/>
        <v>9.0043940532295152E-3</v>
      </c>
    </row>
    <row r="7" spans="1:8" x14ac:dyDescent="0.2">
      <c r="A7" s="43" t="s">
        <v>5</v>
      </c>
      <c r="B7" s="46">
        <v>0.56128760191172333</v>
      </c>
      <c r="C7" s="46">
        <f t="shared" si="1"/>
        <v>0.56128760191172333</v>
      </c>
      <c r="D7" s="46">
        <f t="shared" si="1"/>
        <v>0.56128760191172333</v>
      </c>
      <c r="E7" s="46">
        <f t="shared" si="1"/>
        <v>0.56128760191172333</v>
      </c>
      <c r="F7" s="46">
        <f t="shared" si="1"/>
        <v>0.56128760191172333</v>
      </c>
      <c r="G7" s="46">
        <f t="shared" si="1"/>
        <v>0.56128760191172333</v>
      </c>
      <c r="H7" s="46">
        <f t="shared" si="1"/>
        <v>0.56128760191172333</v>
      </c>
    </row>
    <row r="8" spans="1:8" x14ac:dyDescent="0.2">
      <c r="A8" s="43" t="s">
        <v>6</v>
      </c>
      <c r="B8" s="46">
        <v>2.1602729572929181E-2</v>
      </c>
      <c r="C8" s="46">
        <f t="shared" si="1"/>
        <v>2.1602729572929181E-2</v>
      </c>
      <c r="D8" s="46">
        <f t="shared" si="1"/>
        <v>2.1602729572929181E-2</v>
      </c>
      <c r="E8" s="46">
        <f t="shared" si="1"/>
        <v>2.1602729572929181E-2</v>
      </c>
      <c r="F8" s="46">
        <f t="shared" si="1"/>
        <v>2.1602729572929181E-2</v>
      </c>
      <c r="G8" s="46">
        <f t="shared" si="1"/>
        <v>2.1602729572929181E-2</v>
      </c>
      <c r="H8" s="46">
        <f t="shared" si="1"/>
        <v>2.1602729572929181E-2</v>
      </c>
    </row>
    <row r="9" spans="1:8" x14ac:dyDescent="0.2">
      <c r="A9" s="43" t="s">
        <v>164</v>
      </c>
      <c r="B9" s="46">
        <v>6.4150075395506934E-2</v>
      </c>
      <c r="C9" s="46">
        <f t="shared" si="1"/>
        <v>6.4150075395506934E-2</v>
      </c>
      <c r="D9" s="46">
        <f t="shared" si="1"/>
        <v>6.4150075395506934E-2</v>
      </c>
      <c r="E9" s="46">
        <f t="shared" si="1"/>
        <v>6.4150075395506934E-2</v>
      </c>
      <c r="F9" s="46">
        <f t="shared" si="1"/>
        <v>6.4150075395506934E-2</v>
      </c>
      <c r="G9" s="46">
        <f t="shared" si="1"/>
        <v>6.4150075395506934E-2</v>
      </c>
      <c r="H9" s="46">
        <f t="shared" si="1"/>
        <v>6.4150075395506934E-2</v>
      </c>
    </row>
    <row r="10" spans="1:8" x14ac:dyDescent="0.2">
      <c r="A10" s="43" t="s">
        <v>7</v>
      </c>
      <c r="B10" s="46">
        <v>0.22935017450556755</v>
      </c>
      <c r="C10" s="46">
        <f t="shared" si="1"/>
        <v>0.22935017450556755</v>
      </c>
      <c r="D10" s="46">
        <f t="shared" si="1"/>
        <v>0.22935017450556755</v>
      </c>
      <c r="E10" s="46">
        <f t="shared" si="1"/>
        <v>0.22935017450556755</v>
      </c>
      <c r="F10" s="46">
        <f t="shared" si="1"/>
        <v>0.22935017450556755</v>
      </c>
      <c r="G10" s="46">
        <f t="shared" si="1"/>
        <v>0.22935017450556755</v>
      </c>
      <c r="H10" s="46">
        <f t="shared" si="1"/>
        <v>0.22935017450556755</v>
      </c>
    </row>
    <row r="11" spans="1:8" x14ac:dyDescent="0.2">
      <c r="A11" s="43" t="s">
        <v>8</v>
      </c>
      <c r="B11" s="46">
        <v>0.17589873187168453</v>
      </c>
      <c r="C11" s="46">
        <f>$B11</f>
        <v>0.17589873187168453</v>
      </c>
      <c r="D11" s="46">
        <f t="shared" si="1"/>
        <v>0.17589873187168453</v>
      </c>
      <c r="E11" s="46">
        <f t="shared" si="1"/>
        <v>0.17589873187168453</v>
      </c>
      <c r="F11" s="46">
        <f t="shared" si="1"/>
        <v>0.17589873187168453</v>
      </c>
      <c r="G11" s="46">
        <f t="shared" si="1"/>
        <v>0.17589873187168453</v>
      </c>
      <c r="H11" s="46">
        <f t="shared" si="1"/>
        <v>0.17589873187168453</v>
      </c>
    </row>
    <row r="12" spans="1:8" x14ac:dyDescent="0.2">
      <c r="A12" s="43"/>
      <c r="B12" s="43"/>
      <c r="C12" s="46"/>
      <c r="D12" s="40"/>
      <c r="E12" s="40"/>
      <c r="F12" s="40"/>
      <c r="G12" s="40"/>
      <c r="H12" s="40"/>
    </row>
    <row r="13" spans="1:8" x14ac:dyDescent="0.2">
      <c r="A13" s="47" t="s">
        <v>9</v>
      </c>
      <c r="B13" s="43"/>
      <c r="C13" s="48"/>
      <c r="D13" s="48"/>
      <c r="E13" s="48"/>
      <c r="F13" s="48"/>
      <c r="G13" s="48"/>
      <c r="H13" s="48"/>
    </row>
    <row r="14" spans="1:8" x14ac:dyDescent="0.2">
      <c r="A14" s="43" t="s">
        <v>10</v>
      </c>
      <c r="B14" s="49">
        <v>156508</v>
      </c>
      <c r="C14" s="49">
        <f>B14</f>
        <v>156508</v>
      </c>
      <c r="D14" s="49">
        <f t="shared" ref="D14:H14" si="2">C14*(1+$B$2)</f>
        <v>172158.80000000002</v>
      </c>
      <c r="E14" s="49">
        <f t="shared" si="2"/>
        <v>189374.68000000002</v>
      </c>
      <c r="F14" s="49">
        <f t="shared" si="2"/>
        <v>208312.14800000004</v>
      </c>
      <c r="G14" s="49">
        <f t="shared" si="2"/>
        <v>229143.36280000006</v>
      </c>
      <c r="H14" s="49">
        <f t="shared" si="2"/>
        <v>252057.69908000008</v>
      </c>
    </row>
    <row r="15" spans="1:8" x14ac:dyDescent="0.2">
      <c r="A15" s="43" t="s">
        <v>11</v>
      </c>
      <c r="B15" s="49">
        <v>87846</v>
      </c>
      <c r="C15" s="49">
        <f>C14*C7</f>
        <v>87846</v>
      </c>
      <c r="D15" s="49">
        <f t="shared" ref="D15:G15" si="3">D14*D7</f>
        <v>96630.6</v>
      </c>
      <c r="E15" s="49">
        <f t="shared" si="3"/>
        <v>106293.66</v>
      </c>
      <c r="F15" s="49">
        <f t="shared" si="3"/>
        <v>116923.02600000001</v>
      </c>
      <c r="G15" s="49">
        <f t="shared" si="3"/>
        <v>128615.32860000002</v>
      </c>
      <c r="H15" s="49">
        <f>H14*H7</f>
        <v>141476.86146000004</v>
      </c>
    </row>
    <row r="16" spans="1:8" x14ac:dyDescent="0.2">
      <c r="A16" s="43" t="s">
        <v>12</v>
      </c>
      <c r="B16" s="49">
        <v>3381</v>
      </c>
      <c r="C16" s="49">
        <f>C8*C14</f>
        <v>3381.0000000000005</v>
      </c>
      <c r="D16" s="49">
        <f t="shared" ref="D16:H16" si="4">D8*D14</f>
        <v>3719.1000000000008</v>
      </c>
      <c r="E16" s="49">
        <f t="shared" si="4"/>
        <v>4091.0100000000007</v>
      </c>
      <c r="F16" s="49">
        <f t="shared" si="4"/>
        <v>4500.1110000000017</v>
      </c>
      <c r="G16" s="49">
        <f t="shared" si="4"/>
        <v>4950.1221000000014</v>
      </c>
      <c r="H16" s="49">
        <f t="shared" si="4"/>
        <v>5445.1343100000022</v>
      </c>
    </row>
    <row r="17" spans="1:8" x14ac:dyDescent="0.2">
      <c r="A17" s="43" t="s">
        <v>13</v>
      </c>
      <c r="B17" s="49">
        <v>10040</v>
      </c>
      <c r="C17" s="49">
        <f>C9*C14</f>
        <v>10040</v>
      </c>
      <c r="D17" s="49">
        <f t="shared" ref="D17:H17" si="5">D9*D14</f>
        <v>11044</v>
      </c>
      <c r="E17" s="49">
        <f t="shared" si="5"/>
        <v>12148.4</v>
      </c>
      <c r="F17" s="49">
        <f t="shared" si="5"/>
        <v>13363.240000000002</v>
      </c>
      <c r="G17" s="49">
        <f t="shared" si="5"/>
        <v>14699.564000000002</v>
      </c>
      <c r="H17" s="49">
        <f t="shared" si="5"/>
        <v>16169.520400000003</v>
      </c>
    </row>
    <row r="18" spans="1:8" x14ac:dyDescent="0.2">
      <c r="A18" s="43" t="s">
        <v>14</v>
      </c>
      <c r="B18" s="49">
        <v>55241</v>
      </c>
      <c r="C18" s="49">
        <f>C14-C15-C16-C17</f>
        <v>55241</v>
      </c>
      <c r="D18" s="49">
        <f t="shared" ref="D18:H18" si="6">D14-D15-D16-D17</f>
        <v>60765.100000000006</v>
      </c>
      <c r="E18" s="49">
        <f t="shared" si="6"/>
        <v>66841.61000000003</v>
      </c>
      <c r="F18" s="49">
        <f t="shared" si="6"/>
        <v>73525.771000000022</v>
      </c>
      <c r="G18" s="49">
        <f t="shared" si="6"/>
        <v>80878.348100000032</v>
      </c>
      <c r="H18" s="49">
        <f t="shared" si="6"/>
        <v>88966.182910000018</v>
      </c>
    </row>
    <row r="19" spans="1:8" x14ac:dyDescent="0.2">
      <c r="A19" s="43" t="s">
        <v>15</v>
      </c>
      <c r="B19" s="49">
        <v>1088</v>
      </c>
      <c r="C19" s="49">
        <f>C42*$F$2</f>
        <v>1088.7954929577465</v>
      </c>
      <c r="D19" s="49">
        <f>(D42+D41)*$F$2</f>
        <v>4014.5764507042259</v>
      </c>
      <c r="E19" s="49">
        <f t="shared" ref="E19:H19" si="7">(E42+E41)*$F$2</f>
        <v>4134.3439549295781</v>
      </c>
      <c r="F19" s="49">
        <f t="shared" si="7"/>
        <v>4266.088209577465</v>
      </c>
      <c r="G19" s="49">
        <f t="shared" si="7"/>
        <v>4411.0068896901412</v>
      </c>
      <c r="H19" s="49">
        <f t="shared" si="7"/>
        <v>4570.4174378140851</v>
      </c>
    </row>
    <row r="20" spans="1:8" x14ac:dyDescent="0.2">
      <c r="A20" s="43" t="s">
        <v>16</v>
      </c>
      <c r="B20" s="49">
        <v>54153</v>
      </c>
      <c r="C20" s="49">
        <f>C18-C19</f>
        <v>54152.204507042254</v>
      </c>
      <c r="D20" s="49">
        <f t="shared" ref="D20:H20" si="8">D18-D19</f>
        <v>56750.52354929578</v>
      </c>
      <c r="E20" s="49">
        <f t="shared" si="8"/>
        <v>62707.26604507045</v>
      </c>
      <c r="F20" s="49">
        <f t="shared" si="8"/>
        <v>69259.68279042255</v>
      </c>
      <c r="G20" s="49">
        <f t="shared" si="8"/>
        <v>76467.341210309896</v>
      </c>
      <c r="H20" s="49">
        <f t="shared" si="8"/>
        <v>84395.765472185929</v>
      </c>
    </row>
    <row r="21" spans="1:8" x14ac:dyDescent="0.2">
      <c r="A21" s="43" t="s">
        <v>17</v>
      </c>
      <c r="B21" s="49">
        <v>12420</v>
      </c>
      <c r="C21" s="49">
        <f>C20*C10</f>
        <v>12419.817553551322</v>
      </c>
      <c r="D21" s="49">
        <f t="shared" ref="D21:H21" si="9">D20*D10</f>
        <v>13015.742479313309</v>
      </c>
      <c r="E21" s="49">
        <f t="shared" si="9"/>
        <v>14381.922410203959</v>
      </c>
      <c r="F21" s="49">
        <f t="shared" si="9"/>
        <v>15884.720334183665</v>
      </c>
      <c r="G21" s="49">
        <f t="shared" si="9"/>
        <v>17537.798050561352</v>
      </c>
      <c r="H21" s="49">
        <f t="shared" si="9"/>
        <v>19356.183538576795</v>
      </c>
    </row>
    <row r="22" spans="1:8" x14ac:dyDescent="0.2">
      <c r="A22" s="43" t="s">
        <v>18</v>
      </c>
      <c r="B22" s="49">
        <v>41733</v>
      </c>
      <c r="C22" s="49">
        <f>C20-C21</f>
        <v>41732.386953490932</v>
      </c>
      <c r="D22" s="49">
        <f t="shared" ref="D22:H22" si="10">D20-D21</f>
        <v>43734.781069982469</v>
      </c>
      <c r="E22" s="49">
        <f t="shared" si="10"/>
        <v>48325.343634866491</v>
      </c>
      <c r="F22" s="49">
        <f t="shared" si="10"/>
        <v>53374.962456238885</v>
      </c>
      <c r="G22" s="49">
        <f t="shared" si="10"/>
        <v>58929.543159748544</v>
      </c>
      <c r="H22" s="49">
        <f t="shared" si="10"/>
        <v>65039.581933609137</v>
      </c>
    </row>
    <row r="23" spans="1:8" x14ac:dyDescent="0.2">
      <c r="A23" s="43"/>
      <c r="B23" s="43"/>
      <c r="C23" s="50"/>
      <c r="D23" s="50"/>
      <c r="E23" s="50"/>
      <c r="F23" s="50"/>
      <c r="G23" s="50"/>
      <c r="H23" s="50"/>
    </row>
    <row r="24" spans="1:8" x14ac:dyDescent="0.2">
      <c r="A24" s="43" t="s">
        <v>19</v>
      </c>
      <c r="B24" s="51">
        <v>50.772977941176471</v>
      </c>
      <c r="C24" s="51">
        <f>C18/C19</f>
        <v>50.735882318851374</v>
      </c>
      <c r="D24" s="51">
        <f t="shared" ref="D24:H24" si="11">D18/D19</f>
        <v>15.136117283142225</v>
      </c>
      <c r="E24" s="51">
        <f t="shared" si="11"/>
        <v>16.167404243254012</v>
      </c>
      <c r="F24" s="51">
        <f t="shared" si="11"/>
        <v>17.234939220181381</v>
      </c>
      <c r="G24" s="51">
        <f t="shared" si="11"/>
        <v>18.335575101693273</v>
      </c>
      <c r="H24" s="51">
        <f t="shared" si="11"/>
        <v>19.465658032442281</v>
      </c>
    </row>
    <row r="25" spans="1:8" x14ac:dyDescent="0.2">
      <c r="A25" s="43"/>
      <c r="B25" s="51"/>
      <c r="C25" s="51"/>
      <c r="D25" s="51"/>
      <c r="E25" s="51"/>
      <c r="F25" s="51"/>
      <c r="G25" s="51"/>
      <c r="H25" s="51"/>
    </row>
    <row r="26" spans="1:8" x14ac:dyDescent="0.2">
      <c r="A26" s="47" t="s">
        <v>20</v>
      </c>
      <c r="B26" s="43"/>
      <c r="C26" s="43"/>
      <c r="D26" s="43"/>
      <c r="E26" s="43"/>
      <c r="F26" s="43"/>
      <c r="G26" s="43"/>
      <c r="H26" s="43"/>
    </row>
    <row r="27" spans="1:8" x14ac:dyDescent="0.2">
      <c r="A27" s="43" t="s">
        <v>37</v>
      </c>
      <c r="B27" s="49">
        <v>121251</v>
      </c>
      <c r="C27" s="49">
        <f>B27*(1-0.35*0.69)</f>
        <v>91968.883500000011</v>
      </c>
      <c r="D27" s="49"/>
      <c r="E27" s="49"/>
      <c r="F27" s="49"/>
      <c r="G27" s="49"/>
      <c r="H27" s="49"/>
    </row>
    <row r="28" spans="1:8" x14ac:dyDescent="0.2">
      <c r="A28" s="43" t="s">
        <v>38</v>
      </c>
      <c r="B28" s="56">
        <f>B17*2</f>
        <v>20080</v>
      </c>
      <c r="C28" s="49"/>
      <c r="D28" s="49"/>
      <c r="E28" s="49"/>
      <c r="F28" s="49"/>
      <c r="G28" s="49"/>
      <c r="H28" s="49"/>
    </row>
    <row r="29" spans="1:8" x14ac:dyDescent="0.2">
      <c r="A29" s="38" t="s">
        <v>39</v>
      </c>
      <c r="B29" s="52">
        <f>B27-B28</f>
        <v>101171</v>
      </c>
      <c r="C29" s="52">
        <f>C27-B28-C44+C41</f>
        <v>71888.883500000011</v>
      </c>
      <c r="D29" s="52">
        <f>C29+D22-D44</f>
        <v>65623.664569982473</v>
      </c>
      <c r="E29" s="52">
        <f t="shared" ref="E29:H29" si="12">D29+E22-E44</f>
        <v>63949.008204848971</v>
      </c>
      <c r="F29" s="52">
        <f t="shared" si="12"/>
        <v>67323.970661087864</v>
      </c>
      <c r="G29" s="52">
        <f t="shared" si="12"/>
        <v>76253.513820836408</v>
      </c>
      <c r="H29" s="52">
        <f t="shared" si="12"/>
        <v>91293.09575444553</v>
      </c>
    </row>
    <row r="30" spans="1:8" x14ac:dyDescent="0.2">
      <c r="A30" s="43" t="s">
        <v>21</v>
      </c>
      <c r="B30" s="49">
        <v>18692</v>
      </c>
      <c r="C30" s="49">
        <f>C5*C14</f>
        <v>18692</v>
      </c>
      <c r="D30" s="49">
        <f t="shared" ref="D30:H30" si="13">D5*D14</f>
        <v>20561.2</v>
      </c>
      <c r="E30" s="49">
        <f t="shared" si="13"/>
        <v>22617.32</v>
      </c>
      <c r="F30" s="49">
        <f t="shared" si="13"/>
        <v>24879.052000000003</v>
      </c>
      <c r="G30" s="49">
        <f t="shared" si="13"/>
        <v>27366.957200000004</v>
      </c>
      <c r="H30" s="49">
        <f t="shared" si="13"/>
        <v>30103.652920000008</v>
      </c>
    </row>
    <row r="31" spans="1:8" x14ac:dyDescent="0.2">
      <c r="A31" s="43" t="s">
        <v>22</v>
      </c>
      <c r="B31" s="49">
        <v>791</v>
      </c>
      <c r="C31" s="49">
        <f>C6*C15</f>
        <v>791</v>
      </c>
      <c r="D31" s="49">
        <f t="shared" ref="D31:H31" si="14">D6*D15</f>
        <v>870.1</v>
      </c>
      <c r="E31" s="49">
        <f t="shared" si="14"/>
        <v>957.11</v>
      </c>
      <c r="F31" s="49">
        <f t="shared" si="14"/>
        <v>1052.8210000000001</v>
      </c>
      <c r="G31" s="49">
        <f t="shared" si="14"/>
        <v>1158.1031000000003</v>
      </c>
      <c r="H31" s="49">
        <f t="shared" si="14"/>
        <v>1273.9134100000003</v>
      </c>
    </row>
    <row r="32" spans="1:8" x14ac:dyDescent="0.2">
      <c r="A32" s="43" t="s">
        <v>165</v>
      </c>
      <c r="B32" s="49">
        <v>9041</v>
      </c>
      <c r="C32" s="49">
        <f>0.10292*C15</f>
        <v>9041.1103199999998</v>
      </c>
      <c r="D32" s="49">
        <f t="shared" ref="D32:H32" si="15">0.10292*D15</f>
        <v>9945.2213520000005</v>
      </c>
      <c r="E32" s="49">
        <f t="shared" si="15"/>
        <v>10939.743487199999</v>
      </c>
      <c r="F32" s="49">
        <f t="shared" si="15"/>
        <v>12033.717835920001</v>
      </c>
      <c r="G32" s="49">
        <f t="shared" si="15"/>
        <v>13237.089619512002</v>
      </c>
      <c r="H32" s="49">
        <f t="shared" si="15"/>
        <v>14560.798581463205</v>
      </c>
    </row>
    <row r="33" spans="1:8" x14ac:dyDescent="0.2">
      <c r="A33" s="43" t="s">
        <v>24</v>
      </c>
      <c r="B33" s="49">
        <v>15452</v>
      </c>
      <c r="C33" s="49">
        <f>C11*C15</f>
        <v>15452</v>
      </c>
      <c r="D33" s="49">
        <f t="shared" ref="D33:H33" si="16">D11*D15</f>
        <v>16997.2</v>
      </c>
      <c r="E33" s="49">
        <f t="shared" si="16"/>
        <v>18696.919999999998</v>
      </c>
      <c r="F33" s="49">
        <f t="shared" si="16"/>
        <v>20566.612000000001</v>
      </c>
      <c r="G33" s="49">
        <f t="shared" si="16"/>
        <v>22623.273200000003</v>
      </c>
      <c r="H33" s="49">
        <f t="shared" si="16"/>
        <v>24885.600520000007</v>
      </c>
    </row>
    <row r="34" spans="1:8" x14ac:dyDescent="0.2">
      <c r="A34" s="43" t="s">
        <v>166</v>
      </c>
      <c r="B34" s="53">
        <v>10837</v>
      </c>
      <c r="C34" s="53">
        <f>0.1233636*C15</f>
        <v>10836.9988056</v>
      </c>
      <c r="D34" s="53">
        <f t="shared" ref="D34:H34" si="17">0.1233636*D15</f>
        <v>11920.698686160002</v>
      </c>
      <c r="E34" s="53">
        <f t="shared" si="17"/>
        <v>13112.768554776001</v>
      </c>
      <c r="F34" s="53">
        <f t="shared" si="17"/>
        <v>14424.045410253602</v>
      </c>
      <c r="G34" s="53">
        <f t="shared" si="17"/>
        <v>15866.449951278963</v>
      </c>
      <c r="H34" s="53">
        <f t="shared" si="17"/>
        <v>17453.094946406862</v>
      </c>
    </row>
    <row r="35" spans="1:8" x14ac:dyDescent="0.2">
      <c r="A35" s="43" t="s">
        <v>25</v>
      </c>
      <c r="B35" s="49">
        <v>176064</v>
      </c>
      <c r="C35" s="49">
        <f>SUM(C30:C34,C27)</f>
        <v>146781.99262560002</v>
      </c>
      <c r="D35" s="49">
        <f>SUM(D29:D34)</f>
        <v>125918.08460814248</v>
      </c>
      <c r="E35" s="49">
        <f>SUM(E29:E34)</f>
        <v>130272.87024682498</v>
      </c>
      <c r="F35" s="49">
        <f t="shared" ref="F35:H35" si="18">SUM(F29:F34)</f>
        <v>140280.21890726147</v>
      </c>
      <c r="G35" s="49">
        <f t="shared" si="18"/>
        <v>156505.38689162739</v>
      </c>
      <c r="H35" s="49">
        <f t="shared" si="18"/>
        <v>179570.15613231561</v>
      </c>
    </row>
    <row r="36" spans="1:8" x14ac:dyDescent="0.2">
      <c r="A36" s="43"/>
      <c r="B36" s="50"/>
      <c r="C36" s="50"/>
      <c r="D36" s="50"/>
      <c r="E36" s="50"/>
      <c r="F36" s="50"/>
      <c r="G36" s="50"/>
      <c r="H36" s="50"/>
    </row>
    <row r="37" spans="1:8" x14ac:dyDescent="0.2">
      <c r="A37" s="47" t="s">
        <v>26</v>
      </c>
      <c r="B37" s="50"/>
      <c r="C37" s="50"/>
      <c r="D37" s="50"/>
      <c r="E37" s="50"/>
      <c r="F37" s="50"/>
      <c r="G37" s="50"/>
      <c r="H37" s="50"/>
    </row>
    <row r="38" spans="1:8" x14ac:dyDescent="0.2">
      <c r="A38" s="43" t="s">
        <v>167</v>
      </c>
      <c r="B38" s="49">
        <v>21175</v>
      </c>
      <c r="C38" s="49">
        <f>0.241*C15</f>
        <v>21170.885999999999</v>
      </c>
      <c r="D38" s="49">
        <f t="shared" ref="D38:H38" si="19">0.241*D15</f>
        <v>23287.974600000001</v>
      </c>
      <c r="E38" s="49">
        <f t="shared" si="19"/>
        <v>25616.772059999999</v>
      </c>
      <c r="F38" s="49">
        <f t="shared" si="19"/>
        <v>28178.449266000003</v>
      </c>
      <c r="G38" s="49">
        <f t="shared" si="19"/>
        <v>30996.294192600006</v>
      </c>
      <c r="H38" s="49">
        <f t="shared" si="19"/>
        <v>34095.923611860009</v>
      </c>
    </row>
    <row r="39" spans="1:8" x14ac:dyDescent="0.2">
      <c r="A39" s="43" t="s">
        <v>168</v>
      </c>
      <c r="B39" s="49">
        <v>6749</v>
      </c>
      <c r="C39" s="49">
        <f>0.077*C15</f>
        <v>6764.1419999999998</v>
      </c>
      <c r="D39" s="49">
        <f t="shared" ref="D39:H39" si="20">0.077*D15</f>
        <v>7440.5562</v>
      </c>
      <c r="E39" s="49">
        <f t="shared" si="20"/>
        <v>8184.6118200000001</v>
      </c>
      <c r="F39" s="49">
        <f t="shared" si="20"/>
        <v>9003.073002000001</v>
      </c>
      <c r="G39" s="49">
        <f t="shared" si="20"/>
        <v>9903.3803022000011</v>
      </c>
      <c r="H39" s="49">
        <f t="shared" si="20"/>
        <v>10893.718332420003</v>
      </c>
    </row>
    <row r="40" spans="1:8" x14ac:dyDescent="0.2">
      <c r="A40" s="43" t="s">
        <v>169</v>
      </c>
      <c r="B40" s="49">
        <v>10618</v>
      </c>
      <c r="C40" s="49">
        <f>0.121*C15</f>
        <v>10629.366</v>
      </c>
      <c r="D40" s="49">
        <f t="shared" ref="D40:H40" si="21">0.121*D15</f>
        <v>11692.302600000001</v>
      </c>
      <c r="E40" s="49">
        <f t="shared" si="21"/>
        <v>12861.532859999999</v>
      </c>
      <c r="F40" s="49">
        <f t="shared" si="21"/>
        <v>14147.686146000002</v>
      </c>
      <c r="G40" s="49">
        <f t="shared" si="21"/>
        <v>15562.454760600001</v>
      </c>
      <c r="H40" s="49">
        <f t="shared" si="21"/>
        <v>17118.700236660006</v>
      </c>
    </row>
    <row r="41" spans="1:8" x14ac:dyDescent="0.2">
      <c r="A41" s="43" t="s">
        <v>51</v>
      </c>
      <c r="B41" s="49"/>
      <c r="C41" s="49">
        <v>50000</v>
      </c>
      <c r="D41" s="49">
        <v>50000</v>
      </c>
      <c r="E41" s="49">
        <v>50000</v>
      </c>
      <c r="F41" s="49">
        <v>50000</v>
      </c>
      <c r="G41" s="49">
        <v>50000</v>
      </c>
      <c r="H41" s="49">
        <v>50000</v>
      </c>
    </row>
    <row r="42" spans="1:8" x14ac:dyDescent="0.2">
      <c r="A42" s="43" t="s">
        <v>170</v>
      </c>
      <c r="B42" s="49">
        <v>19312</v>
      </c>
      <c r="C42" s="49">
        <f>C15*0.22</f>
        <v>19326.12</v>
      </c>
      <c r="D42" s="49">
        <f>D15*0.22</f>
        <v>21258.732</v>
      </c>
      <c r="E42" s="49">
        <f t="shared" ref="E42:H42" si="22">E15*0.22</f>
        <v>23384.605200000002</v>
      </c>
      <c r="F42" s="49">
        <f t="shared" si="22"/>
        <v>25723.065720000002</v>
      </c>
      <c r="G42" s="49">
        <f t="shared" si="22"/>
        <v>28295.372292000004</v>
      </c>
      <c r="H42" s="49">
        <f t="shared" si="22"/>
        <v>31124.90952120001</v>
      </c>
    </row>
    <row r="43" spans="1:8" x14ac:dyDescent="0.2">
      <c r="A43" s="43" t="s">
        <v>27</v>
      </c>
      <c r="B43" s="49">
        <v>57854</v>
      </c>
      <c r="C43" s="49">
        <f t="shared" ref="C43:H43" si="23">SUM(C38:C42)</f>
        <v>107890.514</v>
      </c>
      <c r="D43" s="49">
        <f t="shared" si="23"/>
        <v>113679.56540000001</v>
      </c>
      <c r="E43" s="49">
        <f t="shared" si="23"/>
        <v>120047.52194000001</v>
      </c>
      <c r="F43" s="49">
        <f t="shared" si="23"/>
        <v>127052.27413399999</v>
      </c>
      <c r="G43" s="49">
        <f t="shared" si="23"/>
        <v>134757.50154740002</v>
      </c>
      <c r="H43" s="49">
        <f t="shared" si="23"/>
        <v>143233.25170214003</v>
      </c>
    </row>
    <row r="44" spans="1:8" x14ac:dyDescent="0.2">
      <c r="A44" s="43" t="s">
        <v>206</v>
      </c>
      <c r="B44" s="49"/>
      <c r="C44" s="49">
        <v>50000</v>
      </c>
      <c r="D44" s="49">
        <v>50000</v>
      </c>
      <c r="E44" s="49">
        <v>50000</v>
      </c>
      <c r="F44" s="49">
        <v>50000</v>
      </c>
      <c r="G44" s="49">
        <v>50000</v>
      </c>
      <c r="H44" s="49">
        <v>50000</v>
      </c>
    </row>
    <row r="45" spans="1:8" x14ac:dyDescent="0.2">
      <c r="A45" s="43" t="s">
        <v>28</v>
      </c>
      <c r="B45" s="49">
        <v>118210</v>
      </c>
      <c r="C45" s="49">
        <f>C35-C43</f>
        <v>38891.478625600022</v>
      </c>
      <c r="D45" s="49">
        <f t="shared" ref="D45:H45" si="24">D35-D43</f>
        <v>12238.519208142476</v>
      </c>
      <c r="E45" s="49">
        <f t="shared" si="24"/>
        <v>10225.348306824977</v>
      </c>
      <c r="F45" s="49">
        <f>F35-F43</f>
        <v>13227.944773261479</v>
      </c>
      <c r="G45" s="49">
        <f t="shared" si="24"/>
        <v>21747.885344227368</v>
      </c>
      <c r="H45" s="49">
        <f t="shared" si="24"/>
        <v>36336.904430175578</v>
      </c>
    </row>
    <row r="46" spans="1:8" x14ac:dyDescent="0.2">
      <c r="A46" s="43" t="s">
        <v>29</v>
      </c>
      <c r="B46" s="49">
        <v>176064</v>
      </c>
      <c r="C46" s="49">
        <f>C45+C43</f>
        <v>146781.99262560002</v>
      </c>
      <c r="D46" s="49">
        <f t="shared" ref="D46:H46" si="25">D45+D43</f>
        <v>125918.08460814248</v>
      </c>
      <c r="E46" s="49">
        <f t="shared" si="25"/>
        <v>130272.87024682498</v>
      </c>
      <c r="F46" s="49">
        <f t="shared" si="25"/>
        <v>140280.21890726147</v>
      </c>
      <c r="G46" s="49">
        <f t="shared" si="25"/>
        <v>156505.38689162739</v>
      </c>
      <c r="H46" s="49">
        <f t="shared" si="25"/>
        <v>179570.15613231561</v>
      </c>
    </row>
    <row r="47" spans="1:8" x14ac:dyDescent="0.2">
      <c r="A47" s="43"/>
      <c r="B47" s="43"/>
      <c r="C47" s="49"/>
      <c r="D47" s="49"/>
      <c r="E47" s="49"/>
      <c r="F47" s="49"/>
      <c r="G47" s="49"/>
      <c r="H47" s="49"/>
    </row>
    <row r="48" spans="1:8" x14ac:dyDescent="0.2">
      <c r="A48" s="38" t="s">
        <v>30</v>
      </c>
      <c r="B48" s="43"/>
      <c r="C48" s="49"/>
      <c r="D48" s="49"/>
      <c r="E48" s="49"/>
      <c r="F48" s="49"/>
      <c r="G48" s="49"/>
      <c r="H48" s="49"/>
    </row>
    <row r="49" spans="1:8" x14ac:dyDescent="0.2">
      <c r="A49" s="43" t="s">
        <v>31</v>
      </c>
      <c r="B49" s="48">
        <v>0.35304119786820065</v>
      </c>
      <c r="C49" s="48">
        <f>C22/C45</f>
        <v>1.0730470639915681</v>
      </c>
      <c r="D49" s="48">
        <f t="shared" ref="D49:H49" si="26">D22/D45</f>
        <v>3.5735353539246026</v>
      </c>
      <c r="E49" s="48">
        <f>E22/E45</f>
        <v>4.7260339877724675</v>
      </c>
      <c r="F49" s="48">
        <f t="shared" si="26"/>
        <v>4.0350155198810045</v>
      </c>
      <c r="G49" s="48">
        <f t="shared" si="26"/>
        <v>2.7096677321498963</v>
      </c>
      <c r="H49" s="48">
        <f t="shared" si="26"/>
        <v>1.7899043122561022</v>
      </c>
    </row>
    <row r="50" spans="1:8" x14ac:dyDescent="0.2">
      <c r="A50" s="43" t="s">
        <v>32</v>
      </c>
      <c r="B50" s="48">
        <v>0.88892675390766995</v>
      </c>
      <c r="C50" s="48">
        <f>C14/C35</f>
        <v>1.066261584274907</v>
      </c>
      <c r="D50" s="48">
        <f t="shared" ref="D50:H50" si="27">D14/D35</f>
        <v>1.3672285481133135</v>
      </c>
      <c r="E50" s="48">
        <f t="shared" si="27"/>
        <v>1.4536770368319683</v>
      </c>
      <c r="F50" s="48">
        <f t="shared" si="27"/>
        <v>1.4849716490513472</v>
      </c>
      <c r="G50" s="48">
        <f t="shared" si="27"/>
        <v>1.464124445497017</v>
      </c>
      <c r="H50" s="48">
        <f t="shared" si="27"/>
        <v>1.4036725506563146</v>
      </c>
    </row>
    <row r="51" spans="1:8" x14ac:dyDescent="0.2">
      <c r="A51" s="43" t="s">
        <v>34</v>
      </c>
      <c r="B51" s="48">
        <v>1.4894171389899331</v>
      </c>
      <c r="C51" s="48">
        <f>C35/C45</f>
        <v>3.7741427637308158</v>
      </c>
      <c r="D51" s="48">
        <f t="shared" ref="D51:H51" si="28">D35/D45</f>
        <v>10.288669933562488</v>
      </c>
      <c r="E51" s="48">
        <f t="shared" si="28"/>
        <v>12.740189022204113</v>
      </c>
      <c r="F51" s="48">
        <f>F35/F45</f>
        <v>10.604838568030551</v>
      </c>
      <c r="G51" s="48">
        <f t="shared" si="28"/>
        <v>7.1963496411005892</v>
      </c>
      <c r="H51" s="48">
        <f t="shared" si="28"/>
        <v>4.9418121589684336</v>
      </c>
    </row>
    <row r="52" spans="1:8" x14ac:dyDescent="0.2">
      <c r="A52" s="43" t="s">
        <v>36</v>
      </c>
      <c r="B52" s="54">
        <v>0.26665090602397323</v>
      </c>
      <c r="C52" s="54">
        <f>C22/C14</f>
        <v>0.26664698899411488</v>
      </c>
      <c r="D52" s="54">
        <f t="shared" ref="D52:H52" si="29">D22/D14</f>
        <v>0.25403744142026119</v>
      </c>
      <c r="E52" s="54">
        <f t="shared" si="29"/>
        <v>0.25518376392697528</v>
      </c>
      <c r="F52" s="54">
        <f t="shared" si="29"/>
        <v>0.25622587529671514</v>
      </c>
      <c r="G52" s="54">
        <f t="shared" si="29"/>
        <v>0.25717324926920609</v>
      </c>
      <c r="H52" s="54">
        <f t="shared" si="29"/>
        <v>0.25803449833510683</v>
      </c>
    </row>
    <row r="53" spans="1:8" x14ac:dyDescent="0.2">
      <c r="A53" s="43"/>
      <c r="B53" s="43"/>
      <c r="C53" s="43"/>
      <c r="D53" s="43"/>
      <c r="E53" s="43"/>
      <c r="F53" s="43"/>
      <c r="G53" s="43"/>
      <c r="H53" s="43"/>
    </row>
    <row r="54" spans="1:8" x14ac:dyDescent="0.2">
      <c r="A54" s="43"/>
      <c r="B54" s="43"/>
      <c r="C54" s="96" t="s">
        <v>40</v>
      </c>
      <c r="D54" s="96"/>
      <c r="E54" s="43"/>
      <c r="F54" s="43"/>
      <c r="G54" s="43"/>
      <c r="H54" s="43"/>
    </row>
    <row r="55" spans="1:8" x14ac:dyDescent="0.2">
      <c r="A55" s="55"/>
      <c r="B55" s="55"/>
      <c r="C55" s="55"/>
      <c r="D55" s="55"/>
      <c r="E55" s="55"/>
      <c r="F55" s="55"/>
      <c r="G55" s="55"/>
      <c r="H55" s="55"/>
    </row>
    <row r="56" spans="1:8" x14ac:dyDescent="0.2">
      <c r="A56" s="55"/>
      <c r="B56" s="55"/>
      <c r="C56" s="55"/>
      <c r="D56" s="55"/>
      <c r="E56" s="55"/>
      <c r="F56" s="55"/>
      <c r="G56" s="55"/>
      <c r="H56" s="55"/>
    </row>
    <row r="57" spans="1:8" x14ac:dyDescent="0.2">
      <c r="A57" s="55"/>
      <c r="B57" s="55"/>
      <c r="C57" s="55"/>
      <c r="D57" s="55"/>
      <c r="E57" s="55"/>
      <c r="F57" s="55"/>
      <c r="G57" s="55"/>
      <c r="H57" s="55"/>
    </row>
    <row r="58" spans="1:8" x14ac:dyDescent="0.2">
      <c r="A58" s="55"/>
      <c r="B58" s="55"/>
      <c r="C58" s="55"/>
      <c r="D58" s="55"/>
      <c r="E58" s="55"/>
      <c r="F58" s="55"/>
      <c r="G58" s="55"/>
      <c r="H58" s="55"/>
    </row>
  </sheetData>
  <mergeCells count="1">
    <mergeCell ref="C54:D54"/>
  </mergeCells>
  <pageMargins left="0.25" right="0.25" top="0.25" bottom="0.2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C7B4-D189-8640-8F79-4DF37A262BB9}">
  <sheetPr>
    <outlinePr summaryBelow="0" summaryRight="0"/>
  </sheetPr>
  <dimension ref="A1:X378"/>
  <sheetViews>
    <sheetView zoomScale="113" workbookViewId="0">
      <pane xSplit="1" ySplit="3" topLeftCell="B321" activePane="bottomRight" state="frozen"/>
      <selection pane="topRight" activeCell="B1" sqref="B1"/>
      <selection pane="bottomLeft" activeCell="A4" sqref="A4"/>
      <selection pane="bottomRight" activeCell="A339" sqref="A339"/>
    </sheetView>
  </sheetViews>
  <sheetFormatPr baseColWidth="10" defaultRowHeight="13" x14ac:dyDescent="0.15"/>
  <cols>
    <col min="1" max="1" width="33.33203125" style="78" customWidth="1"/>
    <col min="2" max="23" width="20.5" style="78" customWidth="1"/>
    <col min="24" max="16384" width="10.83203125" style="78"/>
  </cols>
  <sheetData>
    <row r="1" spans="1:23" x14ac:dyDescent="0.15">
      <c r="A1" s="81" t="s">
        <v>487</v>
      </c>
    </row>
    <row r="2" spans="1:23" x14ac:dyDescent="0.15">
      <c r="A2" s="81" t="s">
        <v>486</v>
      </c>
    </row>
    <row r="3" spans="1:23" x14ac:dyDescent="0.15">
      <c r="A3" s="81"/>
      <c r="B3" s="81">
        <v>2000</v>
      </c>
      <c r="C3" s="81">
        <v>2001</v>
      </c>
      <c r="D3" s="81">
        <v>2002</v>
      </c>
      <c r="E3" s="81">
        <v>2003</v>
      </c>
      <c r="F3" s="81">
        <v>2004</v>
      </c>
      <c r="G3" s="81">
        <v>2005</v>
      </c>
      <c r="H3" s="81">
        <v>2006</v>
      </c>
      <c r="I3" s="81">
        <v>2007</v>
      </c>
      <c r="J3" s="81">
        <v>2008</v>
      </c>
      <c r="K3" s="81">
        <v>2009</v>
      </c>
      <c r="L3" s="81">
        <v>2010</v>
      </c>
      <c r="M3" s="81">
        <v>2011</v>
      </c>
      <c r="N3" s="81">
        <v>2012</v>
      </c>
      <c r="O3" s="81">
        <v>2013</v>
      </c>
      <c r="P3" s="81">
        <v>2014</v>
      </c>
      <c r="Q3" s="81">
        <v>2015</v>
      </c>
      <c r="R3" s="81">
        <v>2016</v>
      </c>
      <c r="S3" s="81">
        <v>2017</v>
      </c>
      <c r="T3" s="81">
        <v>2018</v>
      </c>
      <c r="U3" s="81">
        <v>2019</v>
      </c>
      <c r="V3" s="81">
        <v>2020</v>
      </c>
      <c r="W3" s="81">
        <v>2021</v>
      </c>
    </row>
    <row r="4" spans="1:23" x14ac:dyDescent="0.15">
      <c r="A4" s="81"/>
    </row>
    <row r="5" spans="1:23" x14ac:dyDescent="0.15">
      <c r="A5" s="82" t="s">
        <v>485</v>
      </c>
    </row>
    <row r="6" spans="1:23" x14ac:dyDescent="0.15">
      <c r="A6" s="81" t="s">
        <v>76</v>
      </c>
    </row>
    <row r="7" spans="1:23" x14ac:dyDescent="0.15">
      <c r="A7" s="80" t="s">
        <v>484</v>
      </c>
      <c r="B7" s="79">
        <v>4027</v>
      </c>
      <c r="C7" s="79">
        <v>4336</v>
      </c>
      <c r="D7" s="79">
        <v>4337</v>
      </c>
      <c r="E7" s="79">
        <v>4566</v>
      </c>
      <c r="F7" s="79">
        <v>5464</v>
      </c>
      <c r="G7" s="79">
        <v>8261</v>
      </c>
      <c r="H7" s="79">
        <v>10110</v>
      </c>
      <c r="I7" s="79">
        <v>15386</v>
      </c>
      <c r="J7" s="79">
        <v>24490</v>
      </c>
      <c r="K7" s="79">
        <v>23464</v>
      </c>
      <c r="L7" s="79">
        <v>25620</v>
      </c>
      <c r="M7" s="79">
        <v>25952</v>
      </c>
      <c r="N7" s="79">
        <v>29129</v>
      </c>
      <c r="O7" s="79">
        <v>40546</v>
      </c>
      <c r="P7" s="79">
        <v>25077</v>
      </c>
      <c r="Q7" s="79">
        <v>41601</v>
      </c>
      <c r="R7" s="79">
        <v>67155</v>
      </c>
      <c r="S7" s="79">
        <v>74181</v>
      </c>
      <c r="T7" s="79">
        <v>66301</v>
      </c>
      <c r="U7" s="79">
        <v>100580</v>
      </c>
      <c r="V7" s="79">
        <v>90979</v>
      </c>
      <c r="W7" s="79">
        <v>62639</v>
      </c>
    </row>
    <row r="8" spans="1:23" x14ac:dyDescent="0.15">
      <c r="A8" s="80" t="s">
        <v>483</v>
      </c>
      <c r="B8" s="79">
        <v>1191</v>
      </c>
      <c r="C8" s="79">
        <v>2310</v>
      </c>
      <c r="D8" s="79">
        <v>2252</v>
      </c>
      <c r="E8" s="79">
        <v>3396</v>
      </c>
      <c r="F8" s="79">
        <v>2969</v>
      </c>
      <c r="G8" s="79">
        <v>3491</v>
      </c>
      <c r="H8" s="79">
        <v>6392</v>
      </c>
      <c r="I8" s="79">
        <v>9352</v>
      </c>
      <c r="J8" s="79">
        <v>11875</v>
      </c>
      <c r="K8" s="79">
        <v>5263</v>
      </c>
      <c r="L8" s="79">
        <v>11261</v>
      </c>
      <c r="M8" s="79">
        <v>9815</v>
      </c>
      <c r="N8" s="79">
        <v>10746</v>
      </c>
      <c r="O8" s="79">
        <v>14259</v>
      </c>
      <c r="P8" s="79">
        <v>13844</v>
      </c>
      <c r="Q8" s="79">
        <v>21120</v>
      </c>
      <c r="R8" s="79">
        <v>20484</v>
      </c>
      <c r="S8" s="79">
        <v>20289</v>
      </c>
      <c r="T8" s="79">
        <v>25913</v>
      </c>
      <c r="U8" s="79">
        <v>48844</v>
      </c>
      <c r="V8" s="79">
        <v>38016</v>
      </c>
      <c r="W8" s="79">
        <v>34940</v>
      </c>
    </row>
    <row r="9" spans="1:23" x14ac:dyDescent="0.15">
      <c r="A9" s="80" t="s">
        <v>482</v>
      </c>
      <c r="B9" s="79">
        <v>2836</v>
      </c>
      <c r="C9" s="79">
        <v>2026</v>
      </c>
      <c r="D9" s="79">
        <v>2085</v>
      </c>
      <c r="E9" s="79">
        <v>1170</v>
      </c>
      <c r="F9" s="79">
        <v>2495</v>
      </c>
      <c r="G9" s="79">
        <v>4770</v>
      </c>
      <c r="H9" s="79">
        <v>3718</v>
      </c>
      <c r="I9" s="79">
        <v>6034</v>
      </c>
      <c r="J9" s="79">
        <v>12615</v>
      </c>
      <c r="K9" s="79">
        <v>18201</v>
      </c>
      <c r="L9" s="79">
        <v>14359</v>
      </c>
      <c r="M9" s="79">
        <v>16137</v>
      </c>
      <c r="N9" s="79">
        <v>18383</v>
      </c>
      <c r="O9" s="79">
        <v>26287</v>
      </c>
      <c r="P9" s="79">
        <v>11233</v>
      </c>
      <c r="Q9" s="79">
        <v>20481</v>
      </c>
      <c r="R9" s="79">
        <v>46671</v>
      </c>
      <c r="S9" s="79">
        <v>53892</v>
      </c>
      <c r="T9" s="79">
        <v>40388</v>
      </c>
      <c r="U9" s="79">
        <v>51736</v>
      </c>
      <c r="V9" s="79">
        <v>52963</v>
      </c>
      <c r="W9" s="79">
        <v>27699</v>
      </c>
    </row>
    <row r="10" spans="1:23" x14ac:dyDescent="0.15">
      <c r="A10" s="80" t="s">
        <v>481</v>
      </c>
      <c r="B10" s="79">
        <v>953</v>
      </c>
      <c r="C10" s="79">
        <v>466</v>
      </c>
      <c r="D10" s="79">
        <v>565</v>
      </c>
      <c r="E10" s="79">
        <v>950</v>
      </c>
      <c r="F10" s="79">
        <v>1050</v>
      </c>
      <c r="G10" s="79">
        <v>1312</v>
      </c>
      <c r="H10" s="79">
        <v>2845</v>
      </c>
      <c r="I10" s="79">
        <v>4029</v>
      </c>
      <c r="J10" s="79">
        <v>4704</v>
      </c>
      <c r="K10" s="79">
        <v>5057</v>
      </c>
      <c r="L10" s="79">
        <v>9924</v>
      </c>
      <c r="M10" s="79">
        <v>11717</v>
      </c>
      <c r="N10" s="79">
        <v>18692</v>
      </c>
      <c r="O10" s="79">
        <v>20641</v>
      </c>
      <c r="P10" s="79">
        <v>27219</v>
      </c>
      <c r="Q10" s="79">
        <v>30343</v>
      </c>
      <c r="R10" s="79">
        <v>29299</v>
      </c>
      <c r="S10" s="79">
        <v>35673</v>
      </c>
      <c r="T10" s="79">
        <v>48995</v>
      </c>
      <c r="U10" s="79">
        <v>45804</v>
      </c>
      <c r="V10" s="79">
        <v>37445</v>
      </c>
      <c r="W10" s="79">
        <v>51506</v>
      </c>
    </row>
    <row r="11" spans="1:23" x14ac:dyDescent="0.15">
      <c r="A11" s="80" t="s">
        <v>480</v>
      </c>
      <c r="B11" s="79">
        <v>953</v>
      </c>
      <c r="C11" s="79">
        <v>466</v>
      </c>
      <c r="D11" s="79">
        <v>565</v>
      </c>
      <c r="E11" s="79">
        <v>766</v>
      </c>
      <c r="F11" s="79">
        <v>774</v>
      </c>
      <c r="G11" s="79">
        <v>895</v>
      </c>
      <c r="H11" s="79">
        <v>1252</v>
      </c>
      <c r="I11" s="79">
        <v>1637</v>
      </c>
      <c r="J11" s="79">
        <v>2422</v>
      </c>
      <c r="K11" s="79">
        <v>3361</v>
      </c>
      <c r="L11" s="79">
        <v>5510</v>
      </c>
      <c r="M11" s="79">
        <v>5369</v>
      </c>
      <c r="N11" s="79">
        <v>10930</v>
      </c>
      <c r="O11" s="79">
        <v>13102</v>
      </c>
      <c r="P11" s="79">
        <v>17460</v>
      </c>
      <c r="Q11" s="79">
        <v>16849</v>
      </c>
      <c r="R11" s="79">
        <v>15754</v>
      </c>
      <c r="S11" s="79">
        <v>17874</v>
      </c>
      <c r="T11" s="79">
        <v>23186</v>
      </c>
      <c r="U11" s="79">
        <v>22926</v>
      </c>
      <c r="V11" s="79">
        <v>16120</v>
      </c>
      <c r="W11" s="79">
        <v>26278</v>
      </c>
    </row>
    <row r="12" spans="1:23" x14ac:dyDescent="0.15">
      <c r="A12" s="80" t="s">
        <v>479</v>
      </c>
      <c r="B12" s="79">
        <v>0</v>
      </c>
      <c r="C12" s="79">
        <v>0</v>
      </c>
      <c r="D12" s="79">
        <v>0</v>
      </c>
      <c r="E12" s="79">
        <v>0</v>
      </c>
      <c r="F12" s="79">
        <v>0</v>
      </c>
      <c r="G12" s="79">
        <v>0</v>
      </c>
      <c r="H12" s="79">
        <v>0</v>
      </c>
      <c r="I12" s="79">
        <v>0</v>
      </c>
      <c r="J12" s="79">
        <v>0</v>
      </c>
      <c r="K12" s="79">
        <v>0</v>
      </c>
      <c r="L12" s="79">
        <v>0</v>
      </c>
      <c r="M12" s="79">
        <v>0</v>
      </c>
      <c r="N12" s="79">
        <v>0</v>
      </c>
      <c r="O12" s="79">
        <v>0</v>
      </c>
      <c r="P12" s="79">
        <v>0</v>
      </c>
      <c r="Q12" s="79">
        <v>0</v>
      </c>
      <c r="R12" s="79">
        <v>0</v>
      </c>
      <c r="S12" s="79">
        <v>0</v>
      </c>
      <c r="T12" s="79">
        <v>0</v>
      </c>
      <c r="U12" s="79">
        <v>0</v>
      </c>
      <c r="V12" s="79">
        <v>0</v>
      </c>
      <c r="W12" s="79">
        <v>0</v>
      </c>
    </row>
    <row r="13" spans="1:23" x14ac:dyDescent="0.15">
      <c r="A13" s="80" t="s">
        <v>478</v>
      </c>
      <c r="B13" s="79">
        <v>0</v>
      </c>
      <c r="C13" s="79">
        <v>0</v>
      </c>
      <c r="D13" s="79">
        <v>0</v>
      </c>
      <c r="E13" s="79">
        <v>184</v>
      </c>
      <c r="F13" s="79">
        <v>276</v>
      </c>
      <c r="G13" s="79">
        <v>417</v>
      </c>
      <c r="H13" s="79">
        <v>1593</v>
      </c>
      <c r="I13" s="79">
        <v>2392</v>
      </c>
      <c r="J13" s="79">
        <v>2282</v>
      </c>
      <c r="K13" s="79">
        <v>1696</v>
      </c>
      <c r="L13" s="79">
        <v>4414</v>
      </c>
      <c r="M13" s="79">
        <v>6348</v>
      </c>
      <c r="N13" s="79">
        <v>7762</v>
      </c>
      <c r="O13" s="79">
        <v>7539</v>
      </c>
      <c r="P13" s="79">
        <v>9759</v>
      </c>
      <c r="Q13" s="79">
        <v>13494</v>
      </c>
      <c r="R13" s="79">
        <v>13545</v>
      </c>
      <c r="S13" s="79">
        <v>17799</v>
      </c>
      <c r="T13" s="79">
        <v>25809</v>
      </c>
      <c r="U13" s="79">
        <v>22878</v>
      </c>
      <c r="V13" s="79">
        <v>21325</v>
      </c>
      <c r="W13" s="79">
        <v>25228</v>
      </c>
    </row>
    <row r="14" spans="1:23" x14ac:dyDescent="0.15">
      <c r="A14" s="80" t="s">
        <v>294</v>
      </c>
      <c r="B14" s="79">
        <v>33</v>
      </c>
      <c r="C14" s="79">
        <v>11</v>
      </c>
      <c r="D14" s="79">
        <v>45</v>
      </c>
      <c r="E14" s="79">
        <v>56</v>
      </c>
      <c r="F14" s="79">
        <v>101</v>
      </c>
      <c r="G14" s="79">
        <v>165</v>
      </c>
      <c r="H14" s="79">
        <v>270</v>
      </c>
      <c r="I14" s="79">
        <v>346</v>
      </c>
      <c r="J14" s="79">
        <v>509</v>
      </c>
      <c r="K14" s="79">
        <v>455</v>
      </c>
      <c r="L14" s="79">
        <v>1051</v>
      </c>
      <c r="M14" s="79">
        <v>776</v>
      </c>
      <c r="N14" s="79">
        <v>791</v>
      </c>
      <c r="O14" s="79">
        <v>1764</v>
      </c>
      <c r="P14" s="79">
        <v>2111</v>
      </c>
      <c r="Q14" s="79">
        <v>2349</v>
      </c>
      <c r="R14" s="79">
        <v>2132</v>
      </c>
      <c r="S14" s="79">
        <v>4855</v>
      </c>
      <c r="T14" s="79">
        <v>3956</v>
      </c>
      <c r="U14" s="79">
        <v>4106</v>
      </c>
      <c r="V14" s="79">
        <v>4061</v>
      </c>
      <c r="W14" s="79">
        <v>6580</v>
      </c>
    </row>
    <row r="15" spans="1:23" x14ac:dyDescent="0.15">
      <c r="A15" s="80" t="s">
        <v>477</v>
      </c>
      <c r="B15" s="79">
        <v>1</v>
      </c>
      <c r="C15" s="79">
        <v>1</v>
      </c>
      <c r="D15" s="79">
        <v>9</v>
      </c>
      <c r="E15" s="79">
        <v>2</v>
      </c>
      <c r="F15" s="79">
        <v>1</v>
      </c>
      <c r="G15" s="80" t="s">
        <v>218</v>
      </c>
      <c r="H15" s="80" t="s">
        <v>218</v>
      </c>
      <c r="I15" s="80" t="s">
        <v>218</v>
      </c>
      <c r="J15" s="80" t="s">
        <v>218</v>
      </c>
      <c r="K15" s="80" t="s">
        <v>218</v>
      </c>
      <c r="L15" s="80" t="s">
        <v>218</v>
      </c>
      <c r="M15" s="80" t="s">
        <v>218</v>
      </c>
      <c r="N15" s="79">
        <v>124</v>
      </c>
      <c r="O15" s="79">
        <v>683</v>
      </c>
      <c r="P15" s="79">
        <v>471</v>
      </c>
      <c r="Q15" s="80" t="s">
        <v>218</v>
      </c>
      <c r="R15" s="80" t="s">
        <v>218</v>
      </c>
      <c r="S15" s="80" t="s">
        <v>218</v>
      </c>
      <c r="T15" s="80" t="s">
        <v>218</v>
      </c>
      <c r="U15" s="80" t="s">
        <v>218</v>
      </c>
      <c r="V15" s="80" t="s">
        <v>218</v>
      </c>
      <c r="W15" s="80" t="s">
        <v>218</v>
      </c>
    </row>
    <row r="16" spans="1:23" x14ac:dyDescent="0.15">
      <c r="A16" s="80" t="s">
        <v>476</v>
      </c>
      <c r="B16" s="79">
        <v>2</v>
      </c>
      <c r="C16" s="79">
        <v>0</v>
      </c>
      <c r="D16" s="79">
        <v>0</v>
      </c>
      <c r="E16" s="79">
        <v>4</v>
      </c>
      <c r="F16" s="79">
        <v>0</v>
      </c>
      <c r="G16" s="80" t="s">
        <v>218</v>
      </c>
      <c r="H16" s="80" t="s">
        <v>218</v>
      </c>
      <c r="I16" s="80" t="s">
        <v>218</v>
      </c>
      <c r="J16" s="80" t="s">
        <v>218</v>
      </c>
      <c r="K16" s="80" t="s">
        <v>218</v>
      </c>
      <c r="L16" s="80" t="s">
        <v>218</v>
      </c>
      <c r="M16" s="80" t="s">
        <v>218</v>
      </c>
      <c r="N16" s="79">
        <v>0</v>
      </c>
      <c r="O16" s="79">
        <v>0</v>
      </c>
      <c r="P16" s="79">
        <v>0</v>
      </c>
      <c r="Q16" s="80" t="s">
        <v>218</v>
      </c>
      <c r="R16" s="80" t="s">
        <v>218</v>
      </c>
      <c r="S16" s="80" t="s">
        <v>218</v>
      </c>
      <c r="T16" s="80" t="s">
        <v>218</v>
      </c>
      <c r="U16" s="80" t="s">
        <v>218</v>
      </c>
      <c r="V16" s="80" t="s">
        <v>218</v>
      </c>
      <c r="W16" s="80" t="s">
        <v>218</v>
      </c>
    </row>
    <row r="17" spans="1:23" x14ac:dyDescent="0.15">
      <c r="A17" s="80" t="s">
        <v>475</v>
      </c>
      <c r="B17" s="79">
        <v>30</v>
      </c>
      <c r="C17" s="79">
        <v>10</v>
      </c>
      <c r="D17" s="79">
        <v>36</v>
      </c>
      <c r="E17" s="79">
        <v>50</v>
      </c>
      <c r="F17" s="79">
        <v>100</v>
      </c>
      <c r="G17" s="80" t="s">
        <v>218</v>
      </c>
      <c r="H17" s="80" t="s">
        <v>218</v>
      </c>
      <c r="I17" s="80" t="s">
        <v>218</v>
      </c>
      <c r="J17" s="80" t="s">
        <v>218</v>
      </c>
      <c r="K17" s="80" t="s">
        <v>218</v>
      </c>
      <c r="L17" s="80" t="s">
        <v>218</v>
      </c>
      <c r="M17" s="80" t="s">
        <v>218</v>
      </c>
      <c r="N17" s="79">
        <v>667</v>
      </c>
      <c r="O17" s="79">
        <v>1081</v>
      </c>
      <c r="P17" s="79">
        <v>1640</v>
      </c>
      <c r="Q17" s="80" t="s">
        <v>218</v>
      </c>
      <c r="R17" s="80" t="s">
        <v>218</v>
      </c>
      <c r="S17" s="80" t="s">
        <v>218</v>
      </c>
      <c r="T17" s="80" t="s">
        <v>218</v>
      </c>
      <c r="U17" s="80" t="s">
        <v>218</v>
      </c>
      <c r="V17" s="80" t="s">
        <v>218</v>
      </c>
      <c r="W17" s="80" t="s">
        <v>218</v>
      </c>
    </row>
    <row r="18" spans="1:23" x14ac:dyDescent="0.15">
      <c r="A18" s="80" t="s">
        <v>474</v>
      </c>
      <c r="B18" s="79">
        <v>0</v>
      </c>
      <c r="C18" s="79">
        <v>0</v>
      </c>
      <c r="D18" s="79">
        <v>0</v>
      </c>
      <c r="E18" s="79">
        <v>0</v>
      </c>
      <c r="F18" s="79">
        <v>0</v>
      </c>
      <c r="G18" s="80" t="s">
        <v>218</v>
      </c>
      <c r="H18" s="80" t="s">
        <v>218</v>
      </c>
      <c r="I18" s="80" t="s">
        <v>218</v>
      </c>
      <c r="J18" s="80" t="s">
        <v>218</v>
      </c>
      <c r="K18" s="80" t="s">
        <v>218</v>
      </c>
      <c r="L18" s="80" t="s">
        <v>218</v>
      </c>
      <c r="M18" s="80" t="s">
        <v>218</v>
      </c>
      <c r="N18" s="79">
        <v>0</v>
      </c>
      <c r="O18" s="79">
        <v>0</v>
      </c>
      <c r="P18" s="79">
        <v>0</v>
      </c>
      <c r="Q18" s="80" t="s">
        <v>218</v>
      </c>
      <c r="R18" s="80" t="s">
        <v>218</v>
      </c>
      <c r="S18" s="80" t="s">
        <v>218</v>
      </c>
      <c r="T18" s="80" t="s">
        <v>218</v>
      </c>
      <c r="U18" s="80" t="s">
        <v>218</v>
      </c>
      <c r="V18" s="80" t="s">
        <v>218</v>
      </c>
      <c r="W18" s="80" t="s">
        <v>218</v>
      </c>
    </row>
    <row r="19" spans="1:23" x14ac:dyDescent="0.15">
      <c r="A19" s="80" t="s">
        <v>292</v>
      </c>
      <c r="B19" s="79">
        <v>414</v>
      </c>
      <c r="C19" s="79">
        <v>330</v>
      </c>
      <c r="D19" s="79">
        <v>441</v>
      </c>
      <c r="E19" s="79">
        <v>315</v>
      </c>
      <c r="F19" s="79">
        <v>440</v>
      </c>
      <c r="G19" s="79">
        <v>562</v>
      </c>
      <c r="H19" s="79">
        <v>1284</v>
      </c>
      <c r="I19" s="79">
        <v>2195</v>
      </c>
      <c r="J19" s="79">
        <v>4987</v>
      </c>
      <c r="K19" s="79">
        <v>2579</v>
      </c>
      <c r="L19" s="79">
        <v>5083</v>
      </c>
      <c r="M19" s="79">
        <v>6543</v>
      </c>
      <c r="N19" s="79">
        <v>9041</v>
      </c>
      <c r="O19" s="79">
        <v>10335</v>
      </c>
      <c r="P19" s="79">
        <v>14124</v>
      </c>
      <c r="Q19" s="79">
        <v>15085</v>
      </c>
      <c r="R19" s="79">
        <v>8283</v>
      </c>
      <c r="S19" s="79">
        <v>13936</v>
      </c>
      <c r="T19" s="79">
        <v>12087</v>
      </c>
      <c r="U19" s="79">
        <v>12329</v>
      </c>
      <c r="V19" s="79">
        <v>11228</v>
      </c>
      <c r="W19" s="79">
        <v>14111</v>
      </c>
    </row>
    <row r="20" spans="1:23" x14ac:dyDescent="0.15">
      <c r="A20" s="80" t="s">
        <v>473</v>
      </c>
      <c r="B20" s="79">
        <v>0</v>
      </c>
      <c r="C20" s="79">
        <v>0</v>
      </c>
      <c r="D20" s="79">
        <v>0</v>
      </c>
      <c r="E20" s="79">
        <v>0</v>
      </c>
      <c r="F20" s="79">
        <v>0</v>
      </c>
      <c r="G20" s="79">
        <v>0</v>
      </c>
      <c r="H20" s="79">
        <v>208</v>
      </c>
      <c r="I20" s="79">
        <v>417</v>
      </c>
      <c r="J20" s="79">
        <v>475</v>
      </c>
      <c r="K20" s="79">
        <v>309</v>
      </c>
      <c r="L20" s="79">
        <v>157</v>
      </c>
      <c r="M20" s="79">
        <v>728</v>
      </c>
      <c r="N20" s="79">
        <v>1200</v>
      </c>
      <c r="O20" s="80" t="s">
        <v>218</v>
      </c>
      <c r="P20" s="80" t="s">
        <v>218</v>
      </c>
      <c r="Q20" s="79">
        <v>0</v>
      </c>
      <c r="R20" s="79">
        <v>0</v>
      </c>
      <c r="S20" s="79">
        <v>0</v>
      </c>
      <c r="T20" s="79">
        <v>0</v>
      </c>
      <c r="U20" s="79">
        <v>0</v>
      </c>
      <c r="V20" s="79">
        <v>0</v>
      </c>
      <c r="W20" s="79">
        <v>0</v>
      </c>
    </row>
    <row r="21" spans="1:23" x14ac:dyDescent="0.15">
      <c r="A21" s="80" t="s">
        <v>472</v>
      </c>
      <c r="B21" s="79">
        <v>414</v>
      </c>
      <c r="C21" s="79">
        <v>330</v>
      </c>
      <c r="D21" s="79">
        <v>441</v>
      </c>
      <c r="E21" s="79">
        <v>315</v>
      </c>
      <c r="F21" s="79">
        <v>440</v>
      </c>
      <c r="G21" s="79">
        <v>562</v>
      </c>
      <c r="H21" s="79">
        <v>1076</v>
      </c>
      <c r="I21" s="79">
        <v>1778</v>
      </c>
      <c r="J21" s="79">
        <v>4512</v>
      </c>
      <c r="K21" s="79">
        <v>2270</v>
      </c>
      <c r="L21" s="79">
        <v>4926</v>
      </c>
      <c r="M21" s="79">
        <v>5815</v>
      </c>
      <c r="N21" s="79">
        <v>7841</v>
      </c>
      <c r="O21" s="79">
        <v>10335</v>
      </c>
      <c r="P21" s="79">
        <v>14124</v>
      </c>
      <c r="Q21" s="79">
        <v>15085</v>
      </c>
      <c r="R21" s="79">
        <v>8283</v>
      </c>
      <c r="S21" s="79">
        <v>13936</v>
      </c>
      <c r="T21" s="79">
        <v>12087</v>
      </c>
      <c r="U21" s="79">
        <v>12329</v>
      </c>
      <c r="V21" s="79">
        <v>11228</v>
      </c>
      <c r="W21" s="79">
        <v>14111</v>
      </c>
    </row>
    <row r="22" spans="1:23" x14ac:dyDescent="0.15">
      <c r="A22" s="80" t="s">
        <v>291</v>
      </c>
      <c r="B22" s="79">
        <v>5427</v>
      </c>
      <c r="C22" s="79">
        <v>5143</v>
      </c>
      <c r="D22" s="79">
        <v>5388</v>
      </c>
      <c r="E22" s="79">
        <v>5887</v>
      </c>
      <c r="F22" s="79">
        <v>7055</v>
      </c>
      <c r="G22" s="79">
        <v>10300</v>
      </c>
      <c r="H22" s="79">
        <v>14509</v>
      </c>
      <c r="I22" s="79">
        <v>21956</v>
      </c>
      <c r="J22" s="79">
        <v>34690</v>
      </c>
      <c r="K22" s="79">
        <v>31555</v>
      </c>
      <c r="L22" s="79">
        <v>41678</v>
      </c>
      <c r="M22" s="79">
        <v>44988</v>
      </c>
      <c r="N22" s="79">
        <v>57653</v>
      </c>
      <c r="O22" s="79">
        <v>73286</v>
      </c>
      <c r="P22" s="79">
        <v>68531</v>
      </c>
      <c r="Q22" s="79">
        <v>89378</v>
      </c>
      <c r="R22" s="79">
        <v>106869</v>
      </c>
      <c r="S22" s="79">
        <v>128645</v>
      </c>
      <c r="T22" s="79">
        <v>131339</v>
      </c>
      <c r="U22" s="79">
        <v>162819</v>
      </c>
      <c r="V22" s="79">
        <v>143713</v>
      </c>
      <c r="W22" s="79">
        <v>134836</v>
      </c>
    </row>
    <row r="23" spans="1:23" x14ac:dyDescent="0.15">
      <c r="A23" s="80" t="s">
        <v>471</v>
      </c>
      <c r="B23" s="79">
        <v>313</v>
      </c>
      <c r="C23" s="79">
        <v>564</v>
      </c>
      <c r="D23" s="79">
        <v>621</v>
      </c>
      <c r="E23" s="79">
        <v>669</v>
      </c>
      <c r="F23" s="79">
        <v>707</v>
      </c>
      <c r="G23" s="79">
        <v>817</v>
      </c>
      <c r="H23" s="79">
        <v>1281</v>
      </c>
      <c r="I23" s="79">
        <v>1832</v>
      </c>
      <c r="J23" s="79">
        <v>2455</v>
      </c>
      <c r="K23" s="79">
        <v>2954</v>
      </c>
      <c r="L23" s="79">
        <v>4768</v>
      </c>
      <c r="M23" s="79">
        <v>7777</v>
      </c>
      <c r="N23" s="79">
        <v>15452</v>
      </c>
      <c r="O23" s="79">
        <v>16597</v>
      </c>
      <c r="P23" s="79">
        <v>20624</v>
      </c>
      <c r="Q23" s="79">
        <v>22471</v>
      </c>
      <c r="R23" s="79">
        <v>27010</v>
      </c>
      <c r="S23" s="79">
        <v>33783</v>
      </c>
      <c r="T23" s="79">
        <v>41304</v>
      </c>
      <c r="U23" s="79">
        <v>37378</v>
      </c>
      <c r="V23" s="79">
        <v>45336</v>
      </c>
      <c r="W23" s="79">
        <v>49527</v>
      </c>
    </row>
    <row r="24" spans="1:23" x14ac:dyDescent="0.15">
      <c r="A24" s="80" t="s">
        <v>470</v>
      </c>
      <c r="B24" s="79">
        <v>700</v>
      </c>
      <c r="C24" s="79">
        <v>924</v>
      </c>
      <c r="D24" s="79">
        <v>1057</v>
      </c>
      <c r="E24" s="79">
        <v>1174</v>
      </c>
      <c r="F24" s="79">
        <v>1298</v>
      </c>
      <c r="G24" s="79">
        <v>1481</v>
      </c>
      <c r="H24" s="79">
        <v>2075</v>
      </c>
      <c r="I24" s="79">
        <v>2841</v>
      </c>
      <c r="J24" s="79">
        <v>3747</v>
      </c>
      <c r="K24" s="79">
        <v>4667</v>
      </c>
      <c r="L24" s="79">
        <v>7234</v>
      </c>
      <c r="M24" s="79">
        <v>11768</v>
      </c>
      <c r="N24" s="79">
        <v>21887</v>
      </c>
      <c r="O24" s="79">
        <v>28519</v>
      </c>
      <c r="P24" s="79">
        <v>39015</v>
      </c>
      <c r="Q24" s="79">
        <v>49257</v>
      </c>
      <c r="R24" s="79">
        <v>61245</v>
      </c>
      <c r="S24" s="79">
        <v>75076</v>
      </c>
      <c r="T24" s="79">
        <v>90403</v>
      </c>
      <c r="U24" s="79">
        <v>95957</v>
      </c>
      <c r="V24" s="79">
        <v>112096</v>
      </c>
      <c r="W24" s="79">
        <v>119810</v>
      </c>
    </row>
    <row r="25" spans="1:23" x14ac:dyDescent="0.15">
      <c r="A25" s="80" t="s">
        <v>469</v>
      </c>
      <c r="B25" s="79">
        <v>387</v>
      </c>
      <c r="C25" s="79">
        <v>360</v>
      </c>
      <c r="D25" s="79">
        <v>436</v>
      </c>
      <c r="E25" s="79">
        <v>505</v>
      </c>
      <c r="F25" s="79">
        <v>591</v>
      </c>
      <c r="G25" s="79">
        <v>664</v>
      </c>
      <c r="H25" s="79">
        <v>794</v>
      </c>
      <c r="I25" s="79">
        <v>1009</v>
      </c>
      <c r="J25" s="79">
        <v>1292</v>
      </c>
      <c r="K25" s="79">
        <v>1713</v>
      </c>
      <c r="L25" s="79">
        <v>2466</v>
      </c>
      <c r="M25" s="79">
        <v>3991</v>
      </c>
      <c r="N25" s="79">
        <v>6435</v>
      </c>
      <c r="O25" s="79">
        <v>11922</v>
      </c>
      <c r="P25" s="79">
        <v>18391</v>
      </c>
      <c r="Q25" s="79">
        <v>26786</v>
      </c>
      <c r="R25" s="79">
        <v>34235</v>
      </c>
      <c r="S25" s="79">
        <v>41293</v>
      </c>
      <c r="T25" s="79">
        <v>49099</v>
      </c>
      <c r="U25" s="79">
        <v>58579</v>
      </c>
      <c r="V25" s="79">
        <v>66760</v>
      </c>
      <c r="W25" s="79">
        <v>70283</v>
      </c>
    </row>
    <row r="26" spans="1:23" x14ac:dyDescent="0.15">
      <c r="A26" s="80" t="s">
        <v>468</v>
      </c>
      <c r="B26" s="80" t="s">
        <v>218</v>
      </c>
      <c r="C26" s="80" t="s">
        <v>218</v>
      </c>
      <c r="D26" s="80" t="s">
        <v>218</v>
      </c>
      <c r="E26" s="79">
        <v>0</v>
      </c>
      <c r="F26" s="79">
        <v>0</v>
      </c>
      <c r="G26" s="79">
        <v>0</v>
      </c>
      <c r="H26" s="79">
        <v>0</v>
      </c>
      <c r="I26" s="79">
        <v>0</v>
      </c>
      <c r="J26" s="79">
        <v>0</v>
      </c>
      <c r="K26" s="79">
        <v>0</v>
      </c>
      <c r="L26" s="79">
        <v>0</v>
      </c>
      <c r="M26" s="79">
        <v>0</v>
      </c>
      <c r="N26" s="79">
        <v>0</v>
      </c>
      <c r="O26" s="79">
        <v>0</v>
      </c>
      <c r="P26" s="79">
        <v>0</v>
      </c>
      <c r="Q26" s="79">
        <v>0</v>
      </c>
      <c r="R26" s="79">
        <v>0</v>
      </c>
      <c r="S26" s="79">
        <v>0</v>
      </c>
      <c r="T26" s="79">
        <v>0</v>
      </c>
      <c r="U26" s="79">
        <v>0</v>
      </c>
      <c r="V26" s="79">
        <v>0</v>
      </c>
      <c r="W26" s="79">
        <v>0</v>
      </c>
    </row>
    <row r="27" spans="1:23" x14ac:dyDescent="0.15">
      <c r="A27" s="80" t="s">
        <v>467</v>
      </c>
      <c r="B27" s="79">
        <v>0</v>
      </c>
      <c r="C27" s="79">
        <v>0</v>
      </c>
      <c r="D27" s="79">
        <v>0</v>
      </c>
      <c r="E27" s="79">
        <v>5</v>
      </c>
      <c r="F27" s="79">
        <v>1.4</v>
      </c>
      <c r="G27" s="79">
        <v>0</v>
      </c>
      <c r="H27" s="79">
        <v>0</v>
      </c>
      <c r="I27" s="79">
        <v>0</v>
      </c>
      <c r="J27" s="79">
        <v>0</v>
      </c>
      <c r="K27" s="79">
        <v>10528</v>
      </c>
      <c r="L27" s="79">
        <v>25391</v>
      </c>
      <c r="M27" s="79">
        <v>55618</v>
      </c>
      <c r="N27" s="79">
        <v>92122</v>
      </c>
      <c r="O27" s="79">
        <v>106215</v>
      </c>
      <c r="P27" s="79">
        <v>130162</v>
      </c>
      <c r="Q27" s="79">
        <v>164065</v>
      </c>
      <c r="R27" s="79">
        <v>170430</v>
      </c>
      <c r="S27" s="79">
        <v>194714</v>
      </c>
      <c r="T27" s="79">
        <v>170799</v>
      </c>
      <c r="U27" s="79">
        <v>105341</v>
      </c>
      <c r="V27" s="79">
        <v>100887</v>
      </c>
      <c r="W27" s="79">
        <v>127877</v>
      </c>
    </row>
    <row r="28" spans="1:23" x14ac:dyDescent="0.15">
      <c r="A28" s="80" t="s">
        <v>285</v>
      </c>
      <c r="B28" s="80" t="s">
        <v>218</v>
      </c>
      <c r="C28" s="80" t="s">
        <v>218</v>
      </c>
      <c r="D28" s="79">
        <v>119</v>
      </c>
      <c r="E28" s="79">
        <v>109</v>
      </c>
      <c r="F28" s="79">
        <v>97</v>
      </c>
      <c r="G28" s="79">
        <v>134</v>
      </c>
      <c r="H28" s="79">
        <v>198</v>
      </c>
      <c r="I28" s="79">
        <v>420</v>
      </c>
      <c r="J28" s="79">
        <v>559</v>
      </c>
      <c r="K28" s="79">
        <v>559</v>
      </c>
      <c r="L28" s="79">
        <v>1083</v>
      </c>
      <c r="M28" s="79">
        <v>4432</v>
      </c>
      <c r="N28" s="79">
        <v>5359</v>
      </c>
      <c r="O28" s="79">
        <v>5756</v>
      </c>
      <c r="P28" s="79">
        <v>8758</v>
      </c>
      <c r="Q28" s="79">
        <v>9009</v>
      </c>
      <c r="R28" s="79">
        <v>8620</v>
      </c>
      <c r="S28" s="79">
        <v>8015</v>
      </c>
      <c r="T28" s="80" t="s">
        <v>218</v>
      </c>
      <c r="U28" s="80" t="s">
        <v>218</v>
      </c>
      <c r="V28" s="80" t="s">
        <v>218</v>
      </c>
      <c r="W28" s="80" t="s">
        <v>218</v>
      </c>
    </row>
    <row r="29" spans="1:23" x14ac:dyDescent="0.15">
      <c r="A29" s="80" t="s">
        <v>283</v>
      </c>
      <c r="B29" s="79">
        <v>1063</v>
      </c>
      <c r="C29" s="79">
        <v>314</v>
      </c>
      <c r="D29" s="79">
        <v>170</v>
      </c>
      <c r="E29" s="79">
        <v>145</v>
      </c>
      <c r="F29" s="79">
        <v>189.6</v>
      </c>
      <c r="G29" s="79">
        <v>300</v>
      </c>
      <c r="H29" s="79">
        <v>1217</v>
      </c>
      <c r="I29" s="79">
        <v>1139</v>
      </c>
      <c r="J29" s="79">
        <v>1868</v>
      </c>
      <c r="K29" s="79">
        <v>1905</v>
      </c>
      <c r="L29" s="79">
        <v>2263</v>
      </c>
      <c r="M29" s="79">
        <v>3556</v>
      </c>
      <c r="N29" s="79">
        <v>5478</v>
      </c>
      <c r="O29" s="79">
        <v>5146</v>
      </c>
      <c r="P29" s="79">
        <v>3764</v>
      </c>
      <c r="Q29" s="79">
        <v>5556</v>
      </c>
      <c r="R29" s="79">
        <v>8757</v>
      </c>
      <c r="S29" s="79">
        <v>10162</v>
      </c>
      <c r="T29" s="79">
        <v>22283</v>
      </c>
      <c r="U29" s="79">
        <v>32978</v>
      </c>
      <c r="V29" s="79">
        <v>33952</v>
      </c>
      <c r="W29" s="79">
        <v>38762</v>
      </c>
    </row>
    <row r="30" spans="1:23" x14ac:dyDescent="0.15">
      <c r="A30" s="80" t="s">
        <v>466</v>
      </c>
      <c r="B30" s="79">
        <v>0</v>
      </c>
      <c r="C30" s="79">
        <v>0</v>
      </c>
      <c r="D30" s="79">
        <v>0</v>
      </c>
      <c r="E30" s="79">
        <v>0</v>
      </c>
      <c r="F30" s="79">
        <v>0</v>
      </c>
      <c r="G30" s="79">
        <v>0</v>
      </c>
      <c r="H30" s="79">
        <v>1042</v>
      </c>
      <c r="I30" s="79">
        <v>625</v>
      </c>
      <c r="J30" s="79">
        <v>1297</v>
      </c>
      <c r="K30" s="79">
        <v>844</v>
      </c>
      <c r="L30" s="79">
        <v>799</v>
      </c>
      <c r="M30" s="79">
        <v>1572</v>
      </c>
      <c r="N30" s="79">
        <v>3000</v>
      </c>
      <c r="O30" s="80" t="s">
        <v>218</v>
      </c>
      <c r="P30" s="80" t="s">
        <v>218</v>
      </c>
      <c r="Q30" s="80" t="s">
        <v>218</v>
      </c>
      <c r="R30" s="80" t="s">
        <v>218</v>
      </c>
      <c r="S30" s="80" t="s">
        <v>218</v>
      </c>
      <c r="T30" s="80" t="s">
        <v>218</v>
      </c>
      <c r="U30" s="80" t="s">
        <v>218</v>
      </c>
      <c r="V30" s="80" t="s">
        <v>218</v>
      </c>
      <c r="W30" s="80" t="s">
        <v>218</v>
      </c>
    </row>
    <row r="31" spans="1:23" x14ac:dyDescent="0.15">
      <c r="A31" s="80" t="s">
        <v>465</v>
      </c>
      <c r="B31" s="79">
        <v>1063</v>
      </c>
      <c r="C31" s="79">
        <v>314</v>
      </c>
      <c r="D31" s="79">
        <v>170</v>
      </c>
      <c r="E31" s="79">
        <v>145</v>
      </c>
      <c r="F31" s="79">
        <v>189.6</v>
      </c>
      <c r="G31" s="79">
        <v>300</v>
      </c>
      <c r="H31" s="79">
        <v>175</v>
      </c>
      <c r="I31" s="79">
        <v>514</v>
      </c>
      <c r="J31" s="79">
        <v>571</v>
      </c>
      <c r="K31" s="79">
        <v>1061</v>
      </c>
      <c r="L31" s="79">
        <v>1464</v>
      </c>
      <c r="M31" s="79">
        <v>1984</v>
      </c>
      <c r="N31" s="79">
        <v>2478</v>
      </c>
      <c r="O31" s="79">
        <v>5146</v>
      </c>
      <c r="P31" s="79">
        <v>3764</v>
      </c>
      <c r="Q31" s="79">
        <v>5556</v>
      </c>
      <c r="R31" s="79">
        <v>8757</v>
      </c>
      <c r="S31" s="79">
        <v>10162</v>
      </c>
      <c r="T31" s="79">
        <v>22283</v>
      </c>
      <c r="U31" s="79">
        <v>32978</v>
      </c>
      <c r="V31" s="79">
        <v>33952</v>
      </c>
      <c r="W31" s="79">
        <v>38762</v>
      </c>
    </row>
    <row r="32" spans="1:23" x14ac:dyDescent="0.15">
      <c r="A32" s="80" t="s">
        <v>464</v>
      </c>
      <c r="B32" s="79">
        <v>6803</v>
      </c>
      <c r="C32" s="79">
        <v>6021</v>
      </c>
      <c r="D32" s="79">
        <v>6298</v>
      </c>
      <c r="E32" s="79">
        <v>6815</v>
      </c>
      <c r="F32" s="79">
        <v>8050</v>
      </c>
      <c r="G32" s="79">
        <v>11551</v>
      </c>
      <c r="H32" s="79">
        <v>17205</v>
      </c>
      <c r="I32" s="79">
        <v>25347</v>
      </c>
      <c r="J32" s="79">
        <v>39572</v>
      </c>
      <c r="K32" s="79">
        <v>47501</v>
      </c>
      <c r="L32" s="79">
        <v>75183</v>
      </c>
      <c r="M32" s="79">
        <v>116371</v>
      </c>
      <c r="N32" s="79">
        <v>176064</v>
      </c>
      <c r="O32" s="79">
        <v>207000</v>
      </c>
      <c r="P32" s="79">
        <v>231839</v>
      </c>
      <c r="Q32" s="79">
        <v>290479</v>
      </c>
      <c r="R32" s="79">
        <v>321686</v>
      </c>
      <c r="S32" s="79">
        <v>375319</v>
      </c>
      <c r="T32" s="79">
        <v>365725</v>
      </c>
      <c r="U32" s="79">
        <v>338516</v>
      </c>
      <c r="V32" s="79">
        <v>323888</v>
      </c>
      <c r="W32" s="79">
        <v>351002</v>
      </c>
    </row>
    <row r="33" spans="1:24" x14ac:dyDescent="0.15">
      <c r="A33" s="81" t="s">
        <v>58</v>
      </c>
    </row>
    <row r="34" spans="1:24" x14ac:dyDescent="0.15">
      <c r="A34" s="80" t="s">
        <v>463</v>
      </c>
      <c r="B34" s="79">
        <v>0</v>
      </c>
      <c r="C34" s="79">
        <v>0</v>
      </c>
      <c r="D34" s="79">
        <v>0</v>
      </c>
      <c r="E34" s="79">
        <v>304</v>
      </c>
      <c r="F34" s="79">
        <v>0</v>
      </c>
      <c r="G34" s="79">
        <v>0</v>
      </c>
      <c r="H34" s="79">
        <v>0</v>
      </c>
      <c r="I34" s="79">
        <v>0</v>
      </c>
      <c r="J34" s="79">
        <v>0</v>
      </c>
      <c r="K34" s="79">
        <v>0</v>
      </c>
      <c r="L34" s="79">
        <v>0</v>
      </c>
      <c r="M34" s="79">
        <v>0</v>
      </c>
      <c r="N34" s="79">
        <v>0</v>
      </c>
      <c r="O34" s="79">
        <v>0</v>
      </c>
      <c r="P34" s="79">
        <v>6308</v>
      </c>
      <c r="Q34" s="79">
        <v>10999</v>
      </c>
      <c r="R34" s="79">
        <v>11605</v>
      </c>
      <c r="S34" s="79">
        <v>18473</v>
      </c>
      <c r="T34" s="79">
        <v>20748</v>
      </c>
      <c r="U34" s="79">
        <v>16240</v>
      </c>
      <c r="V34" s="79">
        <v>15229</v>
      </c>
      <c r="W34" s="79">
        <v>17141</v>
      </c>
    </row>
    <row r="35" spans="1:24" x14ac:dyDescent="0.15">
      <c r="A35" s="80" t="s">
        <v>462</v>
      </c>
      <c r="B35" s="79">
        <v>0</v>
      </c>
      <c r="C35" s="79">
        <v>0</v>
      </c>
      <c r="D35" s="79">
        <v>0</v>
      </c>
      <c r="E35" s="79">
        <v>0</v>
      </c>
      <c r="F35" s="79">
        <v>0</v>
      </c>
      <c r="G35" s="79">
        <v>0</v>
      </c>
      <c r="H35" s="79">
        <v>0</v>
      </c>
      <c r="I35" s="79">
        <v>0</v>
      </c>
      <c r="J35" s="79">
        <v>0</v>
      </c>
      <c r="K35" s="79">
        <v>0</v>
      </c>
      <c r="L35" s="79">
        <v>0</v>
      </c>
      <c r="M35" s="79">
        <v>0</v>
      </c>
      <c r="N35" s="79">
        <v>0</v>
      </c>
      <c r="O35" s="79">
        <v>0</v>
      </c>
      <c r="P35" s="79">
        <v>6308</v>
      </c>
      <c r="Q35" s="79">
        <v>8499</v>
      </c>
      <c r="R35" s="79">
        <v>8105</v>
      </c>
      <c r="S35" s="79">
        <v>11977</v>
      </c>
      <c r="T35" s="79">
        <v>11964</v>
      </c>
      <c r="U35" s="79">
        <v>5980</v>
      </c>
      <c r="V35" s="79">
        <v>4996</v>
      </c>
      <c r="W35" s="79">
        <v>6000</v>
      </c>
    </row>
    <row r="36" spans="1:24" x14ac:dyDescent="0.15">
      <c r="A36" s="80" t="s">
        <v>461</v>
      </c>
      <c r="B36" s="79">
        <v>0</v>
      </c>
      <c r="C36" s="79">
        <v>0</v>
      </c>
      <c r="D36" s="79">
        <v>0</v>
      </c>
      <c r="E36" s="79">
        <v>304</v>
      </c>
      <c r="F36" s="79">
        <v>0</v>
      </c>
      <c r="G36" s="79">
        <v>0</v>
      </c>
      <c r="H36" s="79">
        <v>0</v>
      </c>
      <c r="I36" s="79">
        <v>0</v>
      </c>
      <c r="J36" s="79">
        <v>0</v>
      </c>
      <c r="K36" s="79">
        <v>0</v>
      </c>
      <c r="L36" s="79">
        <v>0</v>
      </c>
      <c r="M36" s="79">
        <v>0</v>
      </c>
      <c r="N36" s="79">
        <v>0</v>
      </c>
      <c r="O36" s="79">
        <v>0</v>
      </c>
      <c r="P36" s="79">
        <v>0</v>
      </c>
      <c r="Q36" s="79">
        <v>2500</v>
      </c>
      <c r="R36" s="79">
        <v>3500</v>
      </c>
      <c r="S36" s="79">
        <v>6496</v>
      </c>
      <c r="T36" s="79">
        <v>8784</v>
      </c>
      <c r="U36" s="79">
        <v>10260</v>
      </c>
      <c r="V36" s="79">
        <v>10233</v>
      </c>
      <c r="W36" s="79">
        <v>11141</v>
      </c>
    </row>
    <row r="37" spans="1:24" x14ac:dyDescent="0.15">
      <c r="A37" s="80" t="s">
        <v>57</v>
      </c>
      <c r="B37" s="79">
        <v>1157</v>
      </c>
      <c r="C37" s="79">
        <v>801</v>
      </c>
      <c r="D37" s="79">
        <v>911</v>
      </c>
      <c r="E37" s="79">
        <v>1154</v>
      </c>
      <c r="F37" s="79">
        <v>1451</v>
      </c>
      <c r="G37" s="79">
        <v>1779</v>
      </c>
      <c r="H37" s="79">
        <v>3390</v>
      </c>
      <c r="I37" s="79">
        <v>4970</v>
      </c>
      <c r="J37" s="79">
        <v>5520</v>
      </c>
      <c r="K37" s="79">
        <v>5601</v>
      </c>
      <c r="L37" s="79">
        <v>12015</v>
      </c>
      <c r="M37" s="79">
        <v>14632</v>
      </c>
      <c r="N37" s="79">
        <v>21175</v>
      </c>
      <c r="O37" s="79">
        <v>22367</v>
      </c>
      <c r="P37" s="79">
        <v>30196</v>
      </c>
      <c r="Q37" s="79">
        <v>35490</v>
      </c>
      <c r="R37" s="79">
        <v>37294</v>
      </c>
      <c r="S37" s="79">
        <v>49049</v>
      </c>
      <c r="T37" s="79">
        <v>55888</v>
      </c>
      <c r="U37" s="79">
        <v>46236</v>
      </c>
      <c r="V37" s="79">
        <v>42296</v>
      </c>
      <c r="W37" s="79">
        <v>54763</v>
      </c>
    </row>
    <row r="38" spans="1:24" x14ac:dyDescent="0.15">
      <c r="A38" s="80" t="s">
        <v>460</v>
      </c>
      <c r="B38" s="79">
        <v>0</v>
      </c>
      <c r="C38" s="79">
        <v>0</v>
      </c>
      <c r="D38" s="79">
        <v>0</v>
      </c>
      <c r="E38" s="79">
        <v>0</v>
      </c>
      <c r="F38" s="79">
        <v>0</v>
      </c>
      <c r="G38" s="79">
        <v>0</v>
      </c>
      <c r="H38" s="79">
        <v>0</v>
      </c>
      <c r="I38" s="79">
        <v>0</v>
      </c>
      <c r="J38" s="79">
        <v>0</v>
      </c>
      <c r="K38" s="79">
        <v>430</v>
      </c>
      <c r="L38" s="79">
        <v>210</v>
      </c>
      <c r="M38" s="79">
        <v>1140</v>
      </c>
      <c r="N38" s="79">
        <v>1535</v>
      </c>
      <c r="O38" s="79">
        <v>1200</v>
      </c>
      <c r="P38" s="79">
        <v>1209</v>
      </c>
      <c r="Q38" s="80" t="s">
        <v>218</v>
      </c>
      <c r="R38" s="80" t="s">
        <v>218</v>
      </c>
      <c r="S38" s="80" t="s">
        <v>218</v>
      </c>
      <c r="T38" s="80" t="s">
        <v>218</v>
      </c>
      <c r="U38" s="80" t="s">
        <v>218</v>
      </c>
      <c r="V38" s="80" t="s">
        <v>218</v>
      </c>
      <c r="W38" s="80" t="s">
        <v>218</v>
      </c>
    </row>
    <row r="39" spans="1:24" x14ac:dyDescent="0.15">
      <c r="A39" s="80" t="s">
        <v>459</v>
      </c>
      <c r="B39" s="79">
        <v>776</v>
      </c>
      <c r="C39" s="79">
        <v>717</v>
      </c>
      <c r="D39" s="79">
        <v>747</v>
      </c>
      <c r="E39" s="79">
        <v>899</v>
      </c>
      <c r="F39" s="79">
        <v>1229</v>
      </c>
      <c r="G39" s="79">
        <v>1705</v>
      </c>
      <c r="H39" s="79">
        <v>3081</v>
      </c>
      <c r="I39" s="79">
        <v>4329</v>
      </c>
      <c r="J39" s="79">
        <v>8572</v>
      </c>
      <c r="K39" s="79">
        <v>5475</v>
      </c>
      <c r="L39" s="79">
        <v>8497</v>
      </c>
      <c r="M39" s="79">
        <v>12198</v>
      </c>
      <c r="N39" s="79">
        <v>15832</v>
      </c>
      <c r="O39" s="79">
        <v>20091</v>
      </c>
      <c r="P39" s="79">
        <v>25735</v>
      </c>
      <c r="Q39" s="79">
        <v>34121</v>
      </c>
      <c r="R39" s="79">
        <v>30107</v>
      </c>
      <c r="S39" s="79">
        <v>33292</v>
      </c>
      <c r="T39" s="79">
        <v>40230</v>
      </c>
      <c r="U39" s="79">
        <v>43242</v>
      </c>
      <c r="V39" s="79">
        <v>47867</v>
      </c>
      <c r="W39" s="79">
        <v>53577</v>
      </c>
    </row>
    <row r="40" spans="1:24" x14ac:dyDescent="0.15">
      <c r="A40" s="80" t="s">
        <v>458</v>
      </c>
      <c r="B40" s="79">
        <v>433</v>
      </c>
      <c r="C40" s="79">
        <v>306</v>
      </c>
      <c r="D40" s="79">
        <v>494</v>
      </c>
      <c r="E40" s="79">
        <v>531</v>
      </c>
      <c r="F40" s="79">
        <v>685</v>
      </c>
      <c r="G40" s="79">
        <v>1204</v>
      </c>
      <c r="H40" s="79">
        <v>2011</v>
      </c>
      <c r="I40" s="79">
        <v>2374</v>
      </c>
      <c r="J40" s="79">
        <v>3038</v>
      </c>
      <c r="K40" s="79">
        <v>3197</v>
      </c>
      <c r="L40" s="79">
        <v>4850</v>
      </c>
      <c r="M40" s="79">
        <v>6069</v>
      </c>
      <c r="N40" s="79">
        <v>8387</v>
      </c>
      <c r="O40" s="79">
        <v>11394</v>
      </c>
      <c r="P40" s="79">
        <v>16187</v>
      </c>
      <c r="Q40" s="79">
        <v>25181</v>
      </c>
      <c r="R40" s="79">
        <v>22027</v>
      </c>
      <c r="S40" s="79">
        <v>25744</v>
      </c>
      <c r="T40" s="80" t="s">
        <v>218</v>
      </c>
      <c r="U40" s="80" t="s">
        <v>218</v>
      </c>
      <c r="V40" s="80" t="s">
        <v>218</v>
      </c>
      <c r="W40" s="80" t="s">
        <v>218</v>
      </c>
    </row>
    <row r="41" spans="1:24" x14ac:dyDescent="0.15">
      <c r="A41" s="80" t="s">
        <v>457</v>
      </c>
      <c r="B41" s="79">
        <v>343</v>
      </c>
      <c r="C41" s="79">
        <v>411</v>
      </c>
      <c r="D41" s="79">
        <v>253</v>
      </c>
      <c r="E41" s="79">
        <v>368</v>
      </c>
      <c r="F41" s="79">
        <v>544</v>
      </c>
      <c r="G41" s="79">
        <v>501</v>
      </c>
      <c r="H41" s="79">
        <v>1070</v>
      </c>
      <c r="I41" s="79">
        <v>1955</v>
      </c>
      <c r="J41" s="79">
        <v>5534</v>
      </c>
      <c r="K41" s="79">
        <v>2278</v>
      </c>
      <c r="L41" s="79">
        <v>3647</v>
      </c>
      <c r="M41" s="79">
        <v>6129</v>
      </c>
      <c r="N41" s="79">
        <v>7445</v>
      </c>
      <c r="O41" s="79">
        <v>8697</v>
      </c>
      <c r="P41" s="79">
        <v>9548</v>
      </c>
      <c r="Q41" s="79">
        <v>8940</v>
      </c>
      <c r="R41" s="79">
        <v>8080</v>
      </c>
      <c r="S41" s="79">
        <v>7548</v>
      </c>
      <c r="T41" s="79">
        <v>40230</v>
      </c>
      <c r="U41" s="79">
        <v>43242</v>
      </c>
      <c r="V41" s="79">
        <v>47867</v>
      </c>
      <c r="W41" s="79">
        <v>53577</v>
      </c>
    </row>
    <row r="42" spans="1:24" x14ac:dyDescent="0.15">
      <c r="A42" s="80" t="s">
        <v>456</v>
      </c>
      <c r="B42" s="79">
        <v>1933</v>
      </c>
      <c r="C42" s="79">
        <v>1518</v>
      </c>
      <c r="D42" s="79">
        <v>1658</v>
      </c>
      <c r="E42" s="79">
        <v>2357</v>
      </c>
      <c r="F42" s="79">
        <v>2680</v>
      </c>
      <c r="G42" s="79">
        <v>3484</v>
      </c>
      <c r="H42" s="79">
        <v>6471</v>
      </c>
      <c r="I42" s="79">
        <v>9299</v>
      </c>
      <c r="J42" s="79">
        <v>14092</v>
      </c>
      <c r="K42" s="79">
        <v>11506</v>
      </c>
      <c r="L42" s="79">
        <v>20722</v>
      </c>
      <c r="M42" s="79">
        <v>27970</v>
      </c>
      <c r="N42" s="79">
        <v>38542</v>
      </c>
      <c r="O42" s="79">
        <v>43658</v>
      </c>
      <c r="P42" s="79">
        <v>63448</v>
      </c>
      <c r="Q42" s="79">
        <v>80610</v>
      </c>
      <c r="R42" s="79">
        <v>79006</v>
      </c>
      <c r="S42" s="79">
        <v>100814</v>
      </c>
      <c r="T42" s="79">
        <v>116866</v>
      </c>
      <c r="U42" s="79">
        <v>105718</v>
      </c>
      <c r="V42" s="79">
        <v>105392</v>
      </c>
      <c r="W42" s="79">
        <v>125481</v>
      </c>
    </row>
    <row r="43" spans="1:24" x14ac:dyDescent="0.15">
      <c r="A43" s="80" t="s">
        <v>455</v>
      </c>
      <c r="B43" s="79">
        <v>300</v>
      </c>
      <c r="C43" s="79">
        <v>317</v>
      </c>
      <c r="D43" s="79">
        <v>316</v>
      </c>
      <c r="E43" s="79">
        <v>0</v>
      </c>
      <c r="F43" s="79">
        <v>0</v>
      </c>
      <c r="G43" s="79">
        <v>0</v>
      </c>
      <c r="H43" s="79">
        <v>0</v>
      </c>
      <c r="I43" s="79">
        <v>0</v>
      </c>
      <c r="J43" s="79">
        <v>0</v>
      </c>
      <c r="K43" s="79">
        <v>0</v>
      </c>
      <c r="L43" s="79">
        <v>0</v>
      </c>
      <c r="M43" s="79">
        <v>0</v>
      </c>
      <c r="N43" s="79">
        <v>0</v>
      </c>
      <c r="O43" s="79">
        <v>16960</v>
      </c>
      <c r="P43" s="79">
        <v>28987</v>
      </c>
      <c r="Q43" s="79">
        <v>53463</v>
      </c>
      <c r="R43" s="79">
        <v>75427</v>
      </c>
      <c r="S43" s="79">
        <v>97207</v>
      </c>
      <c r="T43" s="79">
        <v>93735</v>
      </c>
      <c r="U43" s="79">
        <v>91807</v>
      </c>
      <c r="V43" s="79">
        <v>107049</v>
      </c>
      <c r="W43" s="79">
        <v>119381</v>
      </c>
      <c r="X43" s="83"/>
    </row>
    <row r="44" spans="1:24" x14ac:dyDescent="0.15">
      <c r="A44" s="80" t="s">
        <v>454</v>
      </c>
      <c r="B44" s="79">
        <v>0</v>
      </c>
      <c r="C44" s="79">
        <v>0</v>
      </c>
      <c r="D44" s="79">
        <v>0</v>
      </c>
      <c r="E44" s="79">
        <v>0</v>
      </c>
      <c r="F44" s="79">
        <v>0</v>
      </c>
      <c r="G44" s="79">
        <v>0</v>
      </c>
      <c r="H44" s="79">
        <v>0</v>
      </c>
      <c r="I44" s="79">
        <v>0</v>
      </c>
      <c r="J44" s="79">
        <v>0</v>
      </c>
      <c r="K44" s="79">
        <v>0</v>
      </c>
      <c r="L44" s="79">
        <v>0</v>
      </c>
      <c r="M44" s="79">
        <v>0</v>
      </c>
      <c r="N44" s="79">
        <v>0</v>
      </c>
      <c r="O44" s="79">
        <v>0</v>
      </c>
      <c r="P44" s="79">
        <v>0</v>
      </c>
      <c r="Q44" s="79">
        <v>0</v>
      </c>
      <c r="R44" s="79">
        <v>0</v>
      </c>
      <c r="S44" s="79">
        <v>0</v>
      </c>
      <c r="T44" s="79">
        <v>0</v>
      </c>
      <c r="U44" s="79">
        <v>0</v>
      </c>
      <c r="V44" s="79">
        <v>0</v>
      </c>
      <c r="W44" s="79">
        <v>0</v>
      </c>
    </row>
    <row r="45" spans="1:24" x14ac:dyDescent="0.15">
      <c r="A45" s="80" t="s">
        <v>453</v>
      </c>
      <c r="B45" s="79">
        <v>0</v>
      </c>
      <c r="C45" s="79">
        <v>0</v>
      </c>
      <c r="D45" s="79">
        <v>0</v>
      </c>
      <c r="E45" s="79">
        <v>0</v>
      </c>
      <c r="F45" s="79">
        <v>0</v>
      </c>
      <c r="G45" s="79">
        <v>0</v>
      </c>
      <c r="H45" s="79">
        <v>0</v>
      </c>
      <c r="I45" s="79">
        <v>0</v>
      </c>
      <c r="J45" s="79">
        <v>0</v>
      </c>
      <c r="K45" s="79">
        <v>0</v>
      </c>
      <c r="L45" s="79">
        <v>0</v>
      </c>
      <c r="M45" s="79">
        <v>0</v>
      </c>
      <c r="N45" s="79">
        <v>0</v>
      </c>
      <c r="O45" s="79">
        <v>0</v>
      </c>
      <c r="P45" s="79">
        <v>0</v>
      </c>
      <c r="Q45" s="79">
        <v>0</v>
      </c>
      <c r="R45" s="79">
        <v>0</v>
      </c>
      <c r="S45" s="79">
        <v>0</v>
      </c>
      <c r="T45" s="79">
        <v>0</v>
      </c>
      <c r="U45" s="79">
        <v>0</v>
      </c>
      <c r="V45" s="79">
        <v>0</v>
      </c>
      <c r="W45" s="79">
        <v>0</v>
      </c>
    </row>
    <row r="46" spans="1:24" x14ac:dyDescent="0.15">
      <c r="A46" s="80" t="s">
        <v>452</v>
      </c>
      <c r="B46" s="79">
        <v>0</v>
      </c>
      <c r="C46" s="79">
        <v>0</v>
      </c>
      <c r="D46" s="79">
        <v>0</v>
      </c>
      <c r="E46" s="79">
        <v>0</v>
      </c>
      <c r="F46" s="79">
        <v>0</v>
      </c>
      <c r="G46" s="79">
        <v>0</v>
      </c>
      <c r="H46" s="79">
        <v>0</v>
      </c>
      <c r="I46" s="79">
        <v>0</v>
      </c>
      <c r="J46" s="79">
        <v>0</v>
      </c>
      <c r="K46" s="79">
        <v>0</v>
      </c>
      <c r="L46" s="79">
        <v>0</v>
      </c>
      <c r="M46" s="79">
        <v>0</v>
      </c>
      <c r="N46" s="79">
        <v>0</v>
      </c>
      <c r="O46" s="79">
        <v>0</v>
      </c>
      <c r="P46" s="79">
        <v>0</v>
      </c>
      <c r="Q46" s="79">
        <v>0</v>
      </c>
      <c r="R46" s="79">
        <v>0</v>
      </c>
      <c r="S46" s="79">
        <v>0</v>
      </c>
      <c r="T46" s="79">
        <v>0</v>
      </c>
      <c r="U46" s="79">
        <v>0</v>
      </c>
      <c r="V46" s="79">
        <v>0</v>
      </c>
      <c r="W46" s="79">
        <v>0</v>
      </c>
    </row>
    <row r="47" spans="1:24" x14ac:dyDescent="0.15">
      <c r="A47" s="80" t="s">
        <v>451</v>
      </c>
      <c r="B47" s="79">
        <v>0</v>
      </c>
      <c r="C47" s="79">
        <v>0</v>
      </c>
      <c r="D47" s="79">
        <v>0</v>
      </c>
      <c r="E47" s="79">
        <v>0</v>
      </c>
      <c r="F47" s="79">
        <v>0</v>
      </c>
      <c r="G47" s="79">
        <v>0</v>
      </c>
      <c r="H47" s="79">
        <v>0</v>
      </c>
      <c r="I47" s="79">
        <v>0</v>
      </c>
      <c r="J47" s="79">
        <v>0</v>
      </c>
      <c r="K47" s="79">
        <v>0</v>
      </c>
      <c r="L47" s="79">
        <v>0</v>
      </c>
      <c r="M47" s="79">
        <v>0</v>
      </c>
      <c r="N47" s="79">
        <v>0</v>
      </c>
      <c r="O47" s="79">
        <v>0</v>
      </c>
      <c r="P47" s="79">
        <v>0</v>
      </c>
      <c r="Q47" s="79">
        <v>0</v>
      </c>
      <c r="R47" s="79">
        <v>0</v>
      </c>
      <c r="S47" s="79">
        <v>0</v>
      </c>
      <c r="T47" s="79">
        <v>0</v>
      </c>
      <c r="U47" s="79">
        <v>0</v>
      </c>
      <c r="V47" s="79">
        <v>0</v>
      </c>
      <c r="W47" s="79">
        <v>0</v>
      </c>
    </row>
    <row r="48" spans="1:24" x14ac:dyDescent="0.15">
      <c r="A48" s="80" t="s">
        <v>450</v>
      </c>
      <c r="B48" s="79">
        <v>300</v>
      </c>
      <c r="C48" s="79">
        <v>317</v>
      </c>
      <c r="D48" s="79">
        <v>316</v>
      </c>
      <c r="E48" s="79">
        <v>0</v>
      </c>
      <c r="F48" s="79">
        <v>0</v>
      </c>
      <c r="G48" s="79">
        <v>0</v>
      </c>
      <c r="H48" s="79">
        <v>0</v>
      </c>
      <c r="I48" s="79">
        <v>0</v>
      </c>
      <c r="J48" s="79">
        <v>0</v>
      </c>
      <c r="K48" s="79">
        <v>0</v>
      </c>
      <c r="L48" s="79">
        <v>0</v>
      </c>
      <c r="M48" s="79">
        <v>0</v>
      </c>
      <c r="N48" s="79">
        <v>0</v>
      </c>
      <c r="O48" s="79">
        <v>16960</v>
      </c>
      <c r="P48" s="79">
        <v>28987</v>
      </c>
      <c r="Q48" s="79">
        <v>53463</v>
      </c>
      <c r="R48" s="79">
        <v>75427</v>
      </c>
      <c r="S48" s="79">
        <v>97207</v>
      </c>
      <c r="T48" s="79">
        <v>93735</v>
      </c>
      <c r="U48" s="79">
        <v>91807</v>
      </c>
      <c r="V48" s="79">
        <v>98667</v>
      </c>
      <c r="W48" s="79">
        <v>109106</v>
      </c>
    </row>
    <row r="49" spans="1:23" x14ac:dyDescent="0.15">
      <c r="A49" s="80" t="s">
        <v>449</v>
      </c>
      <c r="B49" s="79">
        <v>0</v>
      </c>
      <c r="C49" s="79">
        <v>0</v>
      </c>
      <c r="D49" s="79">
        <v>0</v>
      </c>
      <c r="E49" s="79">
        <v>0</v>
      </c>
      <c r="F49" s="79">
        <v>0</v>
      </c>
      <c r="G49" s="79">
        <v>0</v>
      </c>
      <c r="H49" s="79">
        <v>0</v>
      </c>
      <c r="I49" s="79">
        <v>0</v>
      </c>
      <c r="J49" s="79">
        <v>0</v>
      </c>
      <c r="K49" s="79">
        <v>0</v>
      </c>
      <c r="L49" s="79">
        <v>0</v>
      </c>
      <c r="M49" s="79">
        <v>0</v>
      </c>
      <c r="N49" s="79">
        <v>0</v>
      </c>
      <c r="O49" s="79">
        <v>0</v>
      </c>
      <c r="P49" s="79">
        <v>0</v>
      </c>
      <c r="Q49" s="79">
        <v>0</v>
      </c>
      <c r="R49" s="79">
        <v>0</v>
      </c>
      <c r="S49" s="79">
        <v>0</v>
      </c>
      <c r="T49" s="79">
        <v>0</v>
      </c>
      <c r="U49" s="79">
        <v>0</v>
      </c>
      <c r="V49" s="79">
        <v>0</v>
      </c>
      <c r="W49" s="79">
        <v>0</v>
      </c>
    </row>
    <row r="50" spans="1:23" x14ac:dyDescent="0.15">
      <c r="A50" s="80" t="s">
        <v>448</v>
      </c>
      <c r="B50" s="79">
        <v>0</v>
      </c>
      <c r="C50" s="79">
        <v>0</v>
      </c>
      <c r="D50" s="79">
        <v>0</v>
      </c>
      <c r="E50" s="79">
        <v>0</v>
      </c>
      <c r="F50" s="79">
        <v>0</v>
      </c>
      <c r="G50" s="79">
        <v>0</v>
      </c>
      <c r="H50" s="79">
        <v>0</v>
      </c>
      <c r="I50" s="79">
        <v>0</v>
      </c>
      <c r="J50" s="79">
        <v>0</v>
      </c>
      <c r="K50" s="79">
        <v>0</v>
      </c>
      <c r="L50" s="79">
        <v>0</v>
      </c>
      <c r="M50" s="79">
        <v>0</v>
      </c>
      <c r="N50" s="79">
        <v>0</v>
      </c>
      <c r="O50" s="79">
        <v>0</v>
      </c>
      <c r="P50" s="79">
        <v>0</v>
      </c>
      <c r="Q50" s="79">
        <v>0</v>
      </c>
      <c r="R50" s="79">
        <v>0</v>
      </c>
      <c r="S50" s="79">
        <v>0</v>
      </c>
      <c r="T50" s="79">
        <v>0</v>
      </c>
      <c r="U50" s="79">
        <v>0</v>
      </c>
      <c r="V50" s="79">
        <v>7745</v>
      </c>
      <c r="W50" s="79">
        <v>9506</v>
      </c>
    </row>
    <row r="51" spans="1:23" x14ac:dyDescent="0.15">
      <c r="A51" s="80" t="s">
        <v>447</v>
      </c>
      <c r="B51" s="79">
        <v>0</v>
      </c>
      <c r="C51" s="79">
        <v>0</v>
      </c>
      <c r="D51" s="79">
        <v>0</v>
      </c>
      <c r="E51" s="79">
        <v>0</v>
      </c>
      <c r="F51" s="79">
        <v>0</v>
      </c>
      <c r="G51" s="79">
        <v>0</v>
      </c>
      <c r="H51" s="79">
        <v>0</v>
      </c>
      <c r="I51" s="79">
        <v>0</v>
      </c>
      <c r="J51" s="79">
        <v>0</v>
      </c>
      <c r="K51" s="79">
        <v>0</v>
      </c>
      <c r="L51" s="79">
        <v>0</v>
      </c>
      <c r="M51" s="79">
        <v>0</v>
      </c>
      <c r="N51" s="79">
        <v>0</v>
      </c>
      <c r="O51" s="79">
        <v>0</v>
      </c>
      <c r="P51" s="79">
        <v>0</v>
      </c>
      <c r="Q51" s="79">
        <v>0</v>
      </c>
      <c r="R51" s="79">
        <v>0</v>
      </c>
      <c r="S51" s="79">
        <v>0</v>
      </c>
      <c r="T51" s="79">
        <v>0</v>
      </c>
      <c r="U51" s="79">
        <v>0</v>
      </c>
      <c r="V51" s="79">
        <v>637</v>
      </c>
      <c r="W51" s="79">
        <v>769</v>
      </c>
    </row>
    <row r="52" spans="1:23" x14ac:dyDescent="0.15">
      <c r="A52" s="80" t="s">
        <v>274</v>
      </c>
      <c r="B52" s="79">
        <v>0</v>
      </c>
      <c r="C52" s="79">
        <v>0</v>
      </c>
      <c r="D52" s="79">
        <v>0</v>
      </c>
      <c r="E52" s="79">
        <v>235</v>
      </c>
      <c r="F52" s="79">
        <v>294</v>
      </c>
      <c r="G52" s="79">
        <v>293</v>
      </c>
      <c r="H52" s="79">
        <v>369</v>
      </c>
      <c r="I52" s="79">
        <v>897</v>
      </c>
      <c r="J52" s="79">
        <v>3775</v>
      </c>
      <c r="K52" s="79">
        <v>2139</v>
      </c>
      <c r="L52" s="79">
        <v>2370</v>
      </c>
      <c r="M52" s="79">
        <v>3627</v>
      </c>
      <c r="N52" s="79">
        <v>5465</v>
      </c>
      <c r="O52" s="79">
        <v>6344</v>
      </c>
      <c r="P52" s="79">
        <v>7598</v>
      </c>
      <c r="Q52" s="79">
        <v>12989</v>
      </c>
      <c r="R52" s="79">
        <v>12985</v>
      </c>
      <c r="S52" s="79">
        <v>11747</v>
      </c>
      <c r="T52" s="79">
        <v>47551</v>
      </c>
      <c r="U52" s="79">
        <v>44303</v>
      </c>
      <c r="V52" s="79">
        <v>43308</v>
      </c>
      <c r="W52" s="79">
        <v>43050</v>
      </c>
    </row>
    <row r="53" spans="1:23" x14ac:dyDescent="0.15">
      <c r="A53" s="80" t="s">
        <v>446</v>
      </c>
      <c r="B53" s="79">
        <v>463</v>
      </c>
      <c r="C53" s="79">
        <v>266</v>
      </c>
      <c r="D53" s="79">
        <v>229</v>
      </c>
      <c r="E53" s="80" t="s">
        <v>218</v>
      </c>
      <c r="F53" s="80" t="s">
        <v>218</v>
      </c>
      <c r="G53" s="79">
        <v>308</v>
      </c>
      <c r="H53" s="79">
        <v>381</v>
      </c>
      <c r="I53" s="79">
        <v>619</v>
      </c>
      <c r="J53" s="79">
        <v>675</v>
      </c>
      <c r="K53" s="79">
        <v>2216</v>
      </c>
      <c r="L53" s="79">
        <v>4300</v>
      </c>
      <c r="M53" s="79">
        <v>8159</v>
      </c>
      <c r="N53" s="79">
        <v>13847</v>
      </c>
      <c r="O53" s="79">
        <v>16489</v>
      </c>
      <c r="P53" s="79">
        <v>20259</v>
      </c>
      <c r="Q53" s="79">
        <v>24062</v>
      </c>
      <c r="R53" s="79">
        <v>26019</v>
      </c>
      <c r="S53" s="79">
        <v>31504</v>
      </c>
      <c r="T53" s="79">
        <v>426</v>
      </c>
      <c r="U53" s="79">
        <v>6200</v>
      </c>
      <c r="V53" s="79">
        <v>2800</v>
      </c>
      <c r="W53" s="80" t="s">
        <v>218</v>
      </c>
    </row>
    <row r="54" spans="1:23" x14ac:dyDescent="0.15">
      <c r="A54" s="80" t="s">
        <v>445</v>
      </c>
      <c r="B54" s="79">
        <v>463</v>
      </c>
      <c r="C54" s="79">
        <v>266</v>
      </c>
      <c r="D54" s="79">
        <v>229</v>
      </c>
      <c r="E54" s="80" t="s">
        <v>218</v>
      </c>
      <c r="F54" s="80" t="s">
        <v>218</v>
      </c>
      <c r="G54" s="79">
        <v>308</v>
      </c>
      <c r="H54" s="79">
        <v>381</v>
      </c>
      <c r="I54" s="79">
        <v>619</v>
      </c>
      <c r="J54" s="79">
        <v>675</v>
      </c>
      <c r="K54" s="79">
        <v>2216</v>
      </c>
      <c r="L54" s="79">
        <v>4300</v>
      </c>
      <c r="M54" s="79">
        <v>8159</v>
      </c>
      <c r="N54" s="79">
        <v>13847</v>
      </c>
      <c r="O54" s="79">
        <v>16489</v>
      </c>
      <c r="P54" s="79">
        <v>20259</v>
      </c>
      <c r="Q54" s="79">
        <v>24062</v>
      </c>
      <c r="R54" s="79">
        <v>26019</v>
      </c>
      <c r="S54" s="79">
        <v>31504</v>
      </c>
      <c r="T54" s="79">
        <v>426</v>
      </c>
      <c r="U54" s="79">
        <v>6200</v>
      </c>
      <c r="V54" s="79">
        <v>2800</v>
      </c>
      <c r="W54" s="80" t="s">
        <v>218</v>
      </c>
    </row>
    <row r="55" spans="1:23" x14ac:dyDescent="0.15">
      <c r="A55" s="80" t="s">
        <v>444</v>
      </c>
      <c r="B55" s="79">
        <v>0</v>
      </c>
      <c r="C55" s="79">
        <v>0</v>
      </c>
      <c r="D55" s="79">
        <v>0</v>
      </c>
      <c r="E55" s="79">
        <v>0</v>
      </c>
      <c r="F55" s="79">
        <v>0</v>
      </c>
      <c r="G55" s="79">
        <v>0</v>
      </c>
      <c r="H55" s="79">
        <v>0</v>
      </c>
      <c r="I55" s="79">
        <v>0</v>
      </c>
      <c r="J55" s="79">
        <v>0</v>
      </c>
      <c r="K55" s="79">
        <v>0</v>
      </c>
      <c r="L55" s="79">
        <v>0</v>
      </c>
      <c r="M55" s="79">
        <v>0</v>
      </c>
      <c r="N55" s="79">
        <v>0</v>
      </c>
      <c r="O55" s="79">
        <v>0</v>
      </c>
      <c r="P55" s="79">
        <v>0</v>
      </c>
      <c r="Q55" s="79">
        <v>0</v>
      </c>
      <c r="R55" s="79">
        <v>0</v>
      </c>
      <c r="S55" s="79">
        <v>0</v>
      </c>
      <c r="T55" s="79">
        <v>0</v>
      </c>
      <c r="U55" s="79">
        <v>0</v>
      </c>
      <c r="V55" s="79">
        <v>0</v>
      </c>
      <c r="W55" s="79">
        <v>0</v>
      </c>
    </row>
    <row r="56" spans="1:23" x14ac:dyDescent="0.15">
      <c r="A56" s="80" t="s">
        <v>272</v>
      </c>
      <c r="B56" s="79">
        <v>0</v>
      </c>
      <c r="C56" s="79">
        <v>0</v>
      </c>
      <c r="D56" s="79">
        <v>0</v>
      </c>
      <c r="E56" s="79">
        <v>0</v>
      </c>
      <c r="F56" s="79">
        <v>0</v>
      </c>
      <c r="G56" s="79">
        <v>0</v>
      </c>
      <c r="H56" s="79">
        <v>0</v>
      </c>
      <c r="I56" s="79">
        <v>0</v>
      </c>
      <c r="J56" s="79">
        <v>0</v>
      </c>
      <c r="K56" s="79">
        <v>0</v>
      </c>
      <c r="L56" s="79">
        <v>0</v>
      </c>
      <c r="M56" s="79">
        <v>0</v>
      </c>
      <c r="N56" s="79">
        <v>0</v>
      </c>
      <c r="O56" s="79">
        <v>0</v>
      </c>
      <c r="P56" s="79">
        <v>0</v>
      </c>
      <c r="Q56" s="79">
        <v>0</v>
      </c>
      <c r="R56" s="79">
        <v>0</v>
      </c>
      <c r="S56" s="79">
        <v>0</v>
      </c>
      <c r="T56" s="79">
        <v>0</v>
      </c>
      <c r="U56" s="79">
        <v>0</v>
      </c>
      <c r="V56" s="79">
        <v>0</v>
      </c>
      <c r="W56" s="79">
        <v>0</v>
      </c>
    </row>
    <row r="57" spans="1:23" x14ac:dyDescent="0.15">
      <c r="A57" s="80" t="s">
        <v>443</v>
      </c>
      <c r="B57" s="79">
        <v>2696</v>
      </c>
      <c r="C57" s="79">
        <v>2101</v>
      </c>
      <c r="D57" s="79">
        <v>2203</v>
      </c>
      <c r="E57" s="80" t="s">
        <v>218</v>
      </c>
      <c r="F57" s="80" t="s">
        <v>218</v>
      </c>
      <c r="G57" s="79">
        <v>4085</v>
      </c>
      <c r="H57" s="79">
        <v>7221</v>
      </c>
      <c r="I57" s="79">
        <v>10815</v>
      </c>
      <c r="J57" s="79">
        <v>18542</v>
      </c>
      <c r="K57" s="79">
        <v>15861</v>
      </c>
      <c r="L57" s="79">
        <v>27392</v>
      </c>
      <c r="M57" s="79">
        <v>39756</v>
      </c>
      <c r="N57" s="79">
        <v>57854</v>
      </c>
      <c r="O57" s="79">
        <v>83451</v>
      </c>
      <c r="P57" s="79">
        <v>120292</v>
      </c>
      <c r="Q57" s="79">
        <v>171124</v>
      </c>
      <c r="R57" s="79">
        <v>193437</v>
      </c>
      <c r="S57" s="79">
        <v>241272</v>
      </c>
      <c r="T57" s="79">
        <v>258578</v>
      </c>
      <c r="U57" s="79">
        <v>248028</v>
      </c>
      <c r="V57" s="79">
        <v>258549</v>
      </c>
      <c r="W57" s="80" t="s">
        <v>218</v>
      </c>
    </row>
    <row r="58" spans="1:23" x14ac:dyDescent="0.15">
      <c r="A58" s="81" t="s">
        <v>442</v>
      </c>
    </row>
    <row r="59" spans="1:23" x14ac:dyDescent="0.15">
      <c r="A59" s="80" t="s">
        <v>441</v>
      </c>
      <c r="B59" s="79">
        <v>76</v>
      </c>
      <c r="C59" s="79">
        <v>0</v>
      </c>
      <c r="D59" s="79">
        <v>0</v>
      </c>
      <c r="E59" s="79">
        <v>0</v>
      </c>
      <c r="F59" s="79">
        <v>0</v>
      </c>
      <c r="G59" s="79">
        <v>0</v>
      </c>
      <c r="H59" s="79">
        <v>0</v>
      </c>
      <c r="I59" s="79">
        <v>0</v>
      </c>
      <c r="J59" s="79">
        <v>0</v>
      </c>
      <c r="K59" s="79">
        <v>0</v>
      </c>
      <c r="L59" s="79">
        <v>0</v>
      </c>
      <c r="M59" s="79">
        <v>0</v>
      </c>
      <c r="N59" s="79">
        <v>0</v>
      </c>
      <c r="O59" s="79">
        <v>0</v>
      </c>
      <c r="P59" s="79">
        <v>0</v>
      </c>
      <c r="Q59" s="79">
        <v>0</v>
      </c>
      <c r="R59" s="79">
        <v>0</v>
      </c>
      <c r="S59" s="79">
        <v>0</v>
      </c>
      <c r="T59" s="79">
        <v>0</v>
      </c>
      <c r="U59" s="79">
        <v>0</v>
      </c>
      <c r="V59" s="79">
        <v>0</v>
      </c>
      <c r="W59" s="79">
        <v>0</v>
      </c>
    </row>
    <row r="60" spans="1:23" x14ac:dyDescent="0.15">
      <c r="A60" s="80" t="s">
        <v>440</v>
      </c>
      <c r="B60" s="79">
        <v>0</v>
      </c>
      <c r="C60" s="79">
        <v>0</v>
      </c>
      <c r="D60" s="79">
        <v>0</v>
      </c>
      <c r="E60" s="79">
        <v>0</v>
      </c>
      <c r="F60" s="79">
        <v>0</v>
      </c>
      <c r="G60" s="79">
        <v>0</v>
      </c>
      <c r="H60" s="79">
        <v>0</v>
      </c>
      <c r="I60" s="79">
        <v>0</v>
      </c>
      <c r="J60" s="79">
        <v>0</v>
      </c>
      <c r="K60" s="79">
        <v>0</v>
      </c>
      <c r="L60" s="79">
        <v>0</v>
      </c>
      <c r="M60" s="79">
        <v>0</v>
      </c>
      <c r="N60" s="79">
        <v>0</v>
      </c>
      <c r="O60" s="79">
        <v>0</v>
      </c>
      <c r="P60" s="79">
        <v>0</v>
      </c>
      <c r="Q60" s="79">
        <v>0</v>
      </c>
      <c r="R60" s="79">
        <v>0</v>
      </c>
      <c r="S60" s="79">
        <v>0</v>
      </c>
      <c r="T60" s="79">
        <v>0</v>
      </c>
      <c r="U60" s="79">
        <v>0</v>
      </c>
      <c r="V60" s="79">
        <v>0</v>
      </c>
      <c r="W60" s="79">
        <v>0</v>
      </c>
    </row>
    <row r="61" spans="1:23" x14ac:dyDescent="0.15">
      <c r="A61" s="80" t="s">
        <v>439</v>
      </c>
      <c r="B61" s="79">
        <v>76</v>
      </c>
      <c r="C61" s="79">
        <v>0</v>
      </c>
      <c r="D61" s="79">
        <v>0</v>
      </c>
      <c r="E61" s="79">
        <v>0</v>
      </c>
      <c r="F61" s="79">
        <v>0</v>
      </c>
      <c r="G61" s="79">
        <v>0</v>
      </c>
      <c r="H61" s="79">
        <v>0</v>
      </c>
      <c r="I61" s="79">
        <v>0</v>
      </c>
      <c r="J61" s="79">
        <v>0</v>
      </c>
      <c r="K61" s="79">
        <v>0</v>
      </c>
      <c r="L61" s="79">
        <v>0</v>
      </c>
      <c r="M61" s="79">
        <v>0</v>
      </c>
      <c r="N61" s="79">
        <v>0</v>
      </c>
      <c r="O61" s="79">
        <v>0</v>
      </c>
      <c r="P61" s="79">
        <v>0</v>
      </c>
      <c r="Q61" s="79">
        <v>0</v>
      </c>
      <c r="R61" s="79">
        <v>0</v>
      </c>
      <c r="S61" s="79">
        <v>0</v>
      </c>
      <c r="T61" s="79">
        <v>0</v>
      </c>
      <c r="U61" s="79">
        <v>0</v>
      </c>
      <c r="V61" s="79">
        <v>0</v>
      </c>
      <c r="W61" s="79">
        <v>0</v>
      </c>
    </row>
    <row r="62" spans="1:23" x14ac:dyDescent="0.15">
      <c r="A62" s="80" t="s">
        <v>438</v>
      </c>
      <c r="B62" s="79">
        <v>4031</v>
      </c>
      <c r="C62" s="79">
        <v>3920</v>
      </c>
      <c r="D62" s="79">
        <v>4095</v>
      </c>
      <c r="E62" s="79">
        <v>4223</v>
      </c>
      <c r="F62" s="79">
        <v>5076</v>
      </c>
      <c r="G62" s="79">
        <v>7466</v>
      </c>
      <c r="H62" s="79">
        <v>9984</v>
      </c>
      <c r="I62" s="79">
        <v>14532</v>
      </c>
      <c r="J62" s="79">
        <v>21030</v>
      </c>
      <c r="K62" s="79">
        <v>31640</v>
      </c>
      <c r="L62" s="79">
        <v>47791</v>
      </c>
      <c r="M62" s="79">
        <v>76615</v>
      </c>
      <c r="N62" s="79">
        <v>118210</v>
      </c>
      <c r="O62" s="79">
        <v>123549</v>
      </c>
      <c r="P62" s="79">
        <v>111547</v>
      </c>
      <c r="Q62" s="79">
        <v>119355</v>
      </c>
      <c r="R62" s="79">
        <v>128249</v>
      </c>
      <c r="S62" s="79">
        <v>134047</v>
      </c>
      <c r="T62" s="79">
        <v>107147</v>
      </c>
      <c r="U62" s="79">
        <v>90488</v>
      </c>
      <c r="V62" s="79">
        <v>65339</v>
      </c>
      <c r="W62" s="79">
        <v>63090</v>
      </c>
    </row>
    <row r="63" spans="1:23" x14ac:dyDescent="0.15">
      <c r="A63" s="80" t="s">
        <v>437</v>
      </c>
      <c r="B63" s="79">
        <v>1502</v>
      </c>
      <c r="C63" s="79">
        <v>1693</v>
      </c>
      <c r="D63" s="79">
        <v>1826</v>
      </c>
      <c r="E63" s="79">
        <v>1926</v>
      </c>
      <c r="F63" s="79">
        <v>2514</v>
      </c>
      <c r="G63" s="79">
        <v>3521</v>
      </c>
      <c r="H63" s="79">
        <v>4355</v>
      </c>
      <c r="I63" s="79">
        <v>5368</v>
      </c>
      <c r="J63" s="79">
        <v>7177</v>
      </c>
      <c r="K63" s="79">
        <v>8210</v>
      </c>
      <c r="L63" s="79">
        <v>10668</v>
      </c>
      <c r="M63" s="79">
        <v>13331</v>
      </c>
      <c r="N63" s="79">
        <v>16422</v>
      </c>
      <c r="O63" s="79">
        <v>19764</v>
      </c>
      <c r="P63" s="79">
        <v>5.8999999999999997E-2</v>
      </c>
      <c r="Q63" s="79">
        <v>5.6000000000000001E-2</v>
      </c>
      <c r="R63" s="79">
        <v>5.2999999999999999E-2</v>
      </c>
      <c r="S63" s="79">
        <v>5.0999999999999997E-2</v>
      </c>
      <c r="T63" s="79">
        <v>4.8000000000000001E-2</v>
      </c>
      <c r="U63" s="79">
        <v>4.3999999999999997E-2</v>
      </c>
      <c r="V63" s="79">
        <v>0.17</v>
      </c>
      <c r="W63" s="79">
        <v>0.16</v>
      </c>
    </row>
    <row r="64" spans="1:23" x14ac:dyDescent="0.15">
      <c r="A64" s="80" t="s">
        <v>436</v>
      </c>
      <c r="B64" s="79">
        <v>0</v>
      </c>
      <c r="C64" s="79">
        <v>-11</v>
      </c>
      <c r="D64" s="79">
        <v>-7</v>
      </c>
      <c r="E64" s="79">
        <v>-62</v>
      </c>
      <c r="F64" s="79">
        <v>-93</v>
      </c>
      <c r="G64" s="79">
        <v>-60</v>
      </c>
      <c r="H64" s="79">
        <v>0</v>
      </c>
      <c r="I64" s="79">
        <v>0</v>
      </c>
      <c r="J64" s="79">
        <v>0</v>
      </c>
      <c r="K64" s="79">
        <v>0</v>
      </c>
      <c r="L64" s="79">
        <v>0</v>
      </c>
      <c r="M64" s="79">
        <v>0</v>
      </c>
      <c r="N64" s="79">
        <v>0</v>
      </c>
      <c r="O64" s="79">
        <v>0</v>
      </c>
      <c r="P64" s="79">
        <v>23312.940999999999</v>
      </c>
      <c r="Q64" s="79">
        <v>27415.944</v>
      </c>
      <c r="R64" s="79">
        <v>31250.947</v>
      </c>
      <c r="S64" s="79">
        <v>35866.949000000001</v>
      </c>
      <c r="T64" s="79">
        <v>40200.951999999997</v>
      </c>
      <c r="U64" s="79">
        <v>45173.955999999998</v>
      </c>
      <c r="V64" s="79">
        <v>50778.83</v>
      </c>
      <c r="W64" s="79">
        <v>57364.84</v>
      </c>
    </row>
    <row r="65" spans="1:23" x14ac:dyDescent="0.15">
      <c r="A65" s="80" t="s">
        <v>435</v>
      </c>
      <c r="B65" s="79">
        <v>2529</v>
      </c>
      <c r="C65" s="79">
        <v>2238</v>
      </c>
      <c r="D65" s="79">
        <v>2276</v>
      </c>
      <c r="E65" s="79">
        <v>2359</v>
      </c>
      <c r="F65" s="79">
        <v>2655</v>
      </c>
      <c r="G65" s="79">
        <v>4005</v>
      </c>
      <c r="H65" s="79">
        <v>5629</v>
      </c>
      <c r="I65" s="79">
        <v>9164</v>
      </c>
      <c r="J65" s="79">
        <v>13853</v>
      </c>
      <c r="K65" s="79">
        <v>23430</v>
      </c>
      <c r="L65" s="79">
        <v>37123</v>
      </c>
      <c r="M65" s="79">
        <v>63284</v>
      </c>
      <c r="N65" s="79">
        <v>101788</v>
      </c>
      <c r="O65" s="79">
        <v>103785</v>
      </c>
      <c r="P65" s="79">
        <v>88234</v>
      </c>
      <c r="Q65" s="79">
        <v>91939</v>
      </c>
      <c r="R65" s="79">
        <v>96998</v>
      </c>
      <c r="S65" s="79">
        <v>98180</v>
      </c>
      <c r="T65" s="79">
        <v>66946</v>
      </c>
      <c r="U65" s="79">
        <v>45314</v>
      </c>
      <c r="V65" s="79">
        <v>14560</v>
      </c>
      <c r="W65" s="79">
        <v>5725</v>
      </c>
    </row>
    <row r="66" spans="1:23" x14ac:dyDescent="0.15">
      <c r="A66" s="80" t="s">
        <v>434</v>
      </c>
      <c r="B66" s="79">
        <v>0</v>
      </c>
      <c r="C66" s="79">
        <v>0</v>
      </c>
      <c r="D66" s="79">
        <v>0</v>
      </c>
      <c r="E66" s="79">
        <v>0</v>
      </c>
      <c r="F66" s="79">
        <v>0</v>
      </c>
      <c r="G66" s="79">
        <v>0</v>
      </c>
      <c r="H66" s="79">
        <v>0</v>
      </c>
      <c r="I66" s="79">
        <v>0</v>
      </c>
      <c r="J66" s="79">
        <v>0</v>
      </c>
      <c r="K66" s="79">
        <v>0</v>
      </c>
      <c r="L66" s="79">
        <v>0</v>
      </c>
      <c r="M66" s="79">
        <v>0</v>
      </c>
      <c r="N66" s="79">
        <v>0</v>
      </c>
      <c r="O66" s="79">
        <v>0</v>
      </c>
      <c r="P66" s="79">
        <v>0</v>
      </c>
      <c r="Q66" s="79">
        <v>0</v>
      </c>
      <c r="R66" s="79">
        <v>0</v>
      </c>
      <c r="S66" s="79">
        <v>0</v>
      </c>
      <c r="T66" s="79">
        <v>0</v>
      </c>
      <c r="U66" s="79">
        <v>0</v>
      </c>
      <c r="V66" s="79">
        <v>0</v>
      </c>
      <c r="W66" s="79">
        <v>0</v>
      </c>
    </row>
    <row r="67" spans="1:23" x14ac:dyDescent="0.15">
      <c r="A67" s="80" t="s">
        <v>267</v>
      </c>
      <c r="B67" s="79">
        <v>4107</v>
      </c>
      <c r="C67" s="79">
        <v>3920</v>
      </c>
      <c r="D67" s="79">
        <v>4095</v>
      </c>
      <c r="E67" s="79">
        <v>4223</v>
      </c>
      <c r="F67" s="79">
        <v>5076</v>
      </c>
      <c r="G67" s="79">
        <v>7466</v>
      </c>
      <c r="H67" s="79">
        <v>9984</v>
      </c>
      <c r="I67" s="79">
        <v>14532</v>
      </c>
      <c r="J67" s="79">
        <v>21030</v>
      </c>
      <c r="K67" s="79">
        <v>31640</v>
      </c>
      <c r="L67" s="79">
        <v>47791</v>
      </c>
      <c r="M67" s="79">
        <v>76615</v>
      </c>
      <c r="N67" s="79">
        <v>118210</v>
      </c>
      <c r="O67" s="79">
        <v>123549</v>
      </c>
      <c r="P67" s="79">
        <v>111547</v>
      </c>
      <c r="Q67" s="79">
        <v>119355</v>
      </c>
      <c r="R67" s="79">
        <v>128249</v>
      </c>
      <c r="S67" s="79">
        <v>134047</v>
      </c>
      <c r="T67" s="79">
        <v>107147</v>
      </c>
      <c r="U67" s="79">
        <v>90488</v>
      </c>
      <c r="V67" s="79">
        <v>65339</v>
      </c>
      <c r="W67" s="79">
        <v>63090</v>
      </c>
    </row>
    <row r="68" spans="1:23" x14ac:dyDescent="0.15">
      <c r="A68" s="80" t="s">
        <v>266</v>
      </c>
      <c r="B68" s="80" t="s">
        <v>218</v>
      </c>
      <c r="C68" s="80" t="s">
        <v>218</v>
      </c>
      <c r="D68" s="80" t="s">
        <v>218</v>
      </c>
      <c r="E68" s="80" t="s">
        <v>218</v>
      </c>
      <c r="F68" s="80" t="s">
        <v>218</v>
      </c>
      <c r="G68" s="80" t="s">
        <v>218</v>
      </c>
      <c r="H68" s="80" t="s">
        <v>218</v>
      </c>
      <c r="I68" s="80" t="s">
        <v>218</v>
      </c>
      <c r="J68" s="80" t="s">
        <v>218</v>
      </c>
      <c r="K68" s="79">
        <v>0</v>
      </c>
      <c r="L68" s="79">
        <v>0</v>
      </c>
      <c r="M68" s="79">
        <v>0</v>
      </c>
      <c r="N68" s="79">
        <v>0</v>
      </c>
      <c r="O68" s="79">
        <v>0</v>
      </c>
      <c r="P68" s="79">
        <v>0</v>
      </c>
      <c r="Q68" s="79">
        <v>0</v>
      </c>
      <c r="R68" s="79">
        <v>0</v>
      </c>
      <c r="S68" s="79">
        <v>0</v>
      </c>
      <c r="T68" s="79">
        <v>0</v>
      </c>
      <c r="U68" s="79">
        <v>0</v>
      </c>
      <c r="V68" s="79">
        <v>0</v>
      </c>
      <c r="W68" s="79">
        <v>0</v>
      </c>
    </row>
    <row r="69" spans="1:23" x14ac:dyDescent="0.15">
      <c r="A69" s="80" t="s">
        <v>433</v>
      </c>
      <c r="B69" s="79">
        <v>4107</v>
      </c>
      <c r="C69" s="79">
        <v>3920</v>
      </c>
      <c r="D69" s="79">
        <v>4095</v>
      </c>
      <c r="E69" s="79">
        <v>4223</v>
      </c>
      <c r="F69" s="79">
        <v>5076</v>
      </c>
      <c r="G69" s="79">
        <v>7466</v>
      </c>
      <c r="H69" s="79">
        <v>9984</v>
      </c>
      <c r="I69" s="79">
        <v>14532</v>
      </c>
      <c r="J69" s="79">
        <v>21030</v>
      </c>
      <c r="K69" s="79">
        <v>31640</v>
      </c>
      <c r="L69" s="79">
        <v>47791</v>
      </c>
      <c r="M69" s="79">
        <v>76615</v>
      </c>
      <c r="N69" s="79">
        <v>118210</v>
      </c>
      <c r="O69" s="79">
        <v>123549</v>
      </c>
      <c r="P69" s="79">
        <v>111547</v>
      </c>
      <c r="Q69" s="79">
        <v>119355</v>
      </c>
      <c r="R69" s="79">
        <v>128249</v>
      </c>
      <c r="S69" s="79">
        <v>134047</v>
      </c>
      <c r="T69" s="79">
        <v>107147</v>
      </c>
      <c r="U69" s="79">
        <v>90488</v>
      </c>
      <c r="V69" s="79">
        <v>65339</v>
      </c>
      <c r="W69" s="79">
        <v>63090</v>
      </c>
    </row>
    <row r="70" spans="1:23" x14ac:dyDescent="0.15">
      <c r="A70" s="80" t="s">
        <v>432</v>
      </c>
      <c r="B70" s="79">
        <v>6803</v>
      </c>
      <c r="C70" s="79">
        <v>6021</v>
      </c>
      <c r="D70" s="79">
        <v>6298</v>
      </c>
      <c r="E70" s="79">
        <v>6815</v>
      </c>
      <c r="F70" s="79">
        <v>8050</v>
      </c>
      <c r="G70" s="79">
        <v>11551</v>
      </c>
      <c r="H70" s="79">
        <v>17205</v>
      </c>
      <c r="I70" s="79">
        <v>25347</v>
      </c>
      <c r="J70" s="79">
        <v>39572</v>
      </c>
      <c r="K70" s="79">
        <v>47501</v>
      </c>
      <c r="L70" s="79">
        <v>75183</v>
      </c>
      <c r="M70" s="79">
        <v>116371</v>
      </c>
      <c r="N70" s="79">
        <v>176064</v>
      </c>
      <c r="O70" s="79">
        <v>207000</v>
      </c>
      <c r="P70" s="79">
        <v>231839</v>
      </c>
      <c r="Q70" s="79">
        <v>290479</v>
      </c>
      <c r="R70" s="79">
        <v>321686</v>
      </c>
      <c r="S70" s="79">
        <v>375319</v>
      </c>
      <c r="T70" s="79">
        <v>365725</v>
      </c>
      <c r="U70" s="79">
        <v>338516</v>
      </c>
      <c r="V70" s="79">
        <v>323888</v>
      </c>
      <c r="W70" s="79">
        <v>351002</v>
      </c>
    </row>
    <row r="71" spans="1:23" x14ac:dyDescent="0.15">
      <c r="A71" s="81"/>
    </row>
    <row r="72" spans="1:23" x14ac:dyDescent="0.15">
      <c r="A72" s="82" t="s">
        <v>431</v>
      </c>
    </row>
    <row r="73" spans="1:23" x14ac:dyDescent="0.15">
      <c r="A73" s="80" t="s">
        <v>264</v>
      </c>
      <c r="B73" s="79">
        <v>7983</v>
      </c>
      <c r="C73" s="79">
        <v>5363</v>
      </c>
      <c r="D73" s="79">
        <v>5742</v>
      </c>
      <c r="E73" s="79">
        <v>6207</v>
      </c>
      <c r="F73" s="79">
        <v>8279</v>
      </c>
      <c r="G73" s="79">
        <v>13931</v>
      </c>
      <c r="H73" s="79">
        <v>19315</v>
      </c>
      <c r="I73" s="79">
        <v>24006</v>
      </c>
      <c r="J73" s="79">
        <v>32479</v>
      </c>
      <c r="K73" s="79">
        <v>42905</v>
      </c>
      <c r="L73" s="79">
        <v>65225</v>
      </c>
      <c r="M73" s="79">
        <v>108249</v>
      </c>
      <c r="N73" s="79">
        <v>156508</v>
      </c>
      <c r="O73" s="79">
        <v>170910</v>
      </c>
      <c r="P73" s="79">
        <v>182795</v>
      </c>
      <c r="Q73" s="79">
        <v>233715</v>
      </c>
      <c r="R73" s="79">
        <v>215091</v>
      </c>
      <c r="S73" s="79">
        <v>229234</v>
      </c>
      <c r="T73" s="79">
        <v>265359</v>
      </c>
      <c r="U73" s="79">
        <v>260174</v>
      </c>
      <c r="V73" s="79">
        <v>274515</v>
      </c>
      <c r="W73" s="79">
        <v>365817</v>
      </c>
    </row>
    <row r="74" spans="1:23" x14ac:dyDescent="0.15">
      <c r="A74" s="80" t="s">
        <v>105</v>
      </c>
      <c r="B74" s="79">
        <v>5733</v>
      </c>
      <c r="C74" s="79">
        <v>4026</v>
      </c>
      <c r="D74" s="79">
        <v>4021</v>
      </c>
      <c r="E74" s="79">
        <v>4387.2</v>
      </c>
      <c r="F74" s="79">
        <v>5870.5</v>
      </c>
      <c r="G74" s="79">
        <v>9722.2999999999993</v>
      </c>
      <c r="H74" s="79">
        <v>13507.2</v>
      </c>
      <c r="I74" s="79">
        <v>15555</v>
      </c>
      <c r="J74" s="79">
        <v>20898</v>
      </c>
      <c r="K74" s="79">
        <v>24999</v>
      </c>
      <c r="L74" s="79">
        <v>38609</v>
      </c>
      <c r="M74" s="79">
        <v>62609</v>
      </c>
      <c r="N74" s="79">
        <v>84641</v>
      </c>
      <c r="O74" s="79">
        <v>99849</v>
      </c>
      <c r="P74" s="79">
        <v>104312</v>
      </c>
      <c r="Q74" s="79">
        <v>129589</v>
      </c>
      <c r="R74" s="79">
        <v>121576</v>
      </c>
      <c r="S74" s="79">
        <v>131648</v>
      </c>
      <c r="T74" s="79">
        <v>152853</v>
      </c>
      <c r="U74" s="79">
        <v>149235</v>
      </c>
      <c r="V74" s="79">
        <v>158503</v>
      </c>
      <c r="W74" s="79">
        <v>201697</v>
      </c>
    </row>
    <row r="75" spans="1:23" x14ac:dyDescent="0.15">
      <c r="A75" s="80" t="s">
        <v>430</v>
      </c>
      <c r="B75" s="79">
        <v>1546</v>
      </c>
      <c r="C75" s="79">
        <v>1568</v>
      </c>
      <c r="D75" s="79">
        <v>1557</v>
      </c>
      <c r="E75" s="79">
        <v>1683</v>
      </c>
      <c r="F75" s="79">
        <v>1910</v>
      </c>
      <c r="G75" s="79">
        <v>2393</v>
      </c>
      <c r="H75" s="79">
        <v>3145</v>
      </c>
      <c r="I75" s="79">
        <v>3745</v>
      </c>
      <c r="J75" s="79">
        <v>4870</v>
      </c>
      <c r="K75" s="79">
        <v>5482</v>
      </c>
      <c r="L75" s="79">
        <v>7299</v>
      </c>
      <c r="M75" s="79">
        <v>10028</v>
      </c>
      <c r="N75" s="79">
        <v>13421</v>
      </c>
      <c r="O75" s="79">
        <v>15305</v>
      </c>
      <c r="P75" s="79">
        <v>18034</v>
      </c>
      <c r="Q75" s="79">
        <v>22396</v>
      </c>
      <c r="R75" s="79">
        <v>24239</v>
      </c>
      <c r="S75" s="79">
        <v>26842</v>
      </c>
      <c r="T75" s="79">
        <v>30941</v>
      </c>
      <c r="U75" s="79">
        <v>34462</v>
      </c>
      <c r="V75" s="79">
        <v>38668</v>
      </c>
      <c r="W75" s="79">
        <v>43887</v>
      </c>
    </row>
    <row r="76" spans="1:23" x14ac:dyDescent="0.15">
      <c r="A76" s="80" t="s">
        <v>262</v>
      </c>
      <c r="B76" s="79">
        <v>704</v>
      </c>
      <c r="C76" s="79">
        <v>-231</v>
      </c>
      <c r="D76" s="79">
        <v>164</v>
      </c>
      <c r="E76" s="79">
        <v>136.80000000000001</v>
      </c>
      <c r="F76" s="79">
        <v>498.5</v>
      </c>
      <c r="G76" s="79">
        <v>1815.7</v>
      </c>
      <c r="H76" s="79">
        <v>2662.8</v>
      </c>
      <c r="I76" s="79">
        <v>4706</v>
      </c>
      <c r="J76" s="79">
        <v>6711</v>
      </c>
      <c r="K76" s="79">
        <v>12424</v>
      </c>
      <c r="L76" s="79">
        <v>19317</v>
      </c>
      <c r="M76" s="79">
        <v>35612</v>
      </c>
      <c r="N76" s="79">
        <v>58446</v>
      </c>
      <c r="O76" s="79">
        <v>55756</v>
      </c>
      <c r="P76" s="79">
        <v>60449</v>
      </c>
      <c r="Q76" s="79">
        <v>81730</v>
      </c>
      <c r="R76" s="79">
        <v>69276</v>
      </c>
      <c r="S76" s="79">
        <v>70744</v>
      </c>
      <c r="T76" s="79">
        <v>81565</v>
      </c>
      <c r="U76" s="79">
        <v>76477</v>
      </c>
      <c r="V76" s="79">
        <v>77344</v>
      </c>
      <c r="W76" s="79">
        <v>120233</v>
      </c>
    </row>
    <row r="77" spans="1:23" x14ac:dyDescent="0.15">
      <c r="A77" s="80" t="s">
        <v>404</v>
      </c>
      <c r="B77" s="79">
        <v>84</v>
      </c>
      <c r="C77" s="79">
        <v>102</v>
      </c>
      <c r="D77" s="79">
        <v>118</v>
      </c>
      <c r="E77" s="79">
        <v>111.8</v>
      </c>
      <c r="F77" s="79">
        <v>149.5</v>
      </c>
      <c r="G77" s="79">
        <v>165.7</v>
      </c>
      <c r="H77" s="79">
        <v>209.8</v>
      </c>
      <c r="I77" s="79">
        <v>297</v>
      </c>
      <c r="J77" s="79">
        <v>436</v>
      </c>
      <c r="K77" s="79">
        <v>684</v>
      </c>
      <c r="L77" s="79">
        <v>932</v>
      </c>
      <c r="M77" s="79">
        <v>1822</v>
      </c>
      <c r="N77" s="79">
        <v>3205</v>
      </c>
      <c r="O77" s="79">
        <v>6757</v>
      </c>
      <c r="P77" s="79">
        <v>7946</v>
      </c>
      <c r="Q77" s="79">
        <v>10500</v>
      </c>
      <c r="R77" s="79">
        <v>9800</v>
      </c>
      <c r="S77" s="79">
        <v>9400</v>
      </c>
      <c r="T77" s="79">
        <v>10903</v>
      </c>
      <c r="U77" s="79">
        <v>12547</v>
      </c>
      <c r="V77" s="79">
        <v>11056</v>
      </c>
      <c r="W77" s="79">
        <v>11284</v>
      </c>
    </row>
    <row r="78" spans="1:23" x14ac:dyDescent="0.15">
      <c r="A78" s="80" t="s">
        <v>429</v>
      </c>
      <c r="B78" s="80" t="s">
        <v>218</v>
      </c>
      <c r="C78" s="80" t="s">
        <v>218</v>
      </c>
      <c r="D78" s="80" t="s">
        <v>218</v>
      </c>
      <c r="E78" s="79">
        <v>10</v>
      </c>
      <c r="F78" s="79">
        <v>7</v>
      </c>
      <c r="G78" s="79">
        <v>24.7</v>
      </c>
      <c r="H78" s="79">
        <v>29.8</v>
      </c>
      <c r="I78" s="79">
        <v>48</v>
      </c>
      <c r="J78" s="79">
        <v>73</v>
      </c>
      <c r="K78" s="79">
        <v>78</v>
      </c>
      <c r="L78" s="79">
        <v>117</v>
      </c>
      <c r="M78" s="79">
        <v>222</v>
      </c>
      <c r="N78" s="79">
        <v>605</v>
      </c>
      <c r="O78" s="79">
        <v>960</v>
      </c>
      <c r="P78" s="79">
        <v>1100</v>
      </c>
      <c r="Q78" s="79">
        <v>1300</v>
      </c>
      <c r="R78" s="79">
        <v>1500</v>
      </c>
      <c r="S78" s="79">
        <v>1200</v>
      </c>
      <c r="T78" s="80" t="s">
        <v>218</v>
      </c>
      <c r="U78" s="80" t="s">
        <v>218</v>
      </c>
      <c r="V78" s="80" t="s">
        <v>218</v>
      </c>
      <c r="W78" s="80" t="s">
        <v>218</v>
      </c>
    </row>
    <row r="79" spans="1:23" x14ac:dyDescent="0.15">
      <c r="A79" s="80" t="s">
        <v>428</v>
      </c>
      <c r="B79" s="80" t="s">
        <v>218</v>
      </c>
      <c r="C79" s="80" t="s">
        <v>218</v>
      </c>
      <c r="D79" s="80" t="s">
        <v>218</v>
      </c>
      <c r="E79" s="80" t="s">
        <v>218</v>
      </c>
      <c r="F79" s="80" t="s">
        <v>218</v>
      </c>
      <c r="G79" s="80" t="s">
        <v>218</v>
      </c>
      <c r="H79" s="80" t="s">
        <v>218</v>
      </c>
      <c r="I79" s="80" t="s">
        <v>218</v>
      </c>
      <c r="J79" s="80" t="s">
        <v>218</v>
      </c>
      <c r="K79" s="80" t="s">
        <v>218</v>
      </c>
      <c r="L79" s="80" t="s">
        <v>218</v>
      </c>
      <c r="M79" s="80" t="s">
        <v>218</v>
      </c>
      <c r="N79" s="80" t="s">
        <v>218</v>
      </c>
      <c r="O79" s="80" t="s">
        <v>218</v>
      </c>
      <c r="P79" s="80" t="s">
        <v>218</v>
      </c>
      <c r="Q79" s="80" t="s">
        <v>218</v>
      </c>
      <c r="R79" s="80" t="s">
        <v>218</v>
      </c>
      <c r="S79" s="80" t="s">
        <v>218</v>
      </c>
      <c r="T79" s="80" t="s">
        <v>218</v>
      </c>
      <c r="U79" s="80" t="s">
        <v>218</v>
      </c>
      <c r="V79" s="80" t="s">
        <v>218</v>
      </c>
      <c r="W79" s="80" t="s">
        <v>218</v>
      </c>
    </row>
    <row r="80" spans="1:23" x14ac:dyDescent="0.15">
      <c r="A80" s="80" t="s">
        <v>427</v>
      </c>
      <c r="B80" s="80" t="s">
        <v>218</v>
      </c>
      <c r="C80" s="80" t="s">
        <v>218</v>
      </c>
      <c r="D80" s="80" t="s">
        <v>218</v>
      </c>
      <c r="E80" s="80" t="s">
        <v>218</v>
      </c>
      <c r="F80" s="80" t="s">
        <v>218</v>
      </c>
      <c r="G80" s="80" t="s">
        <v>218</v>
      </c>
      <c r="H80" s="80" t="s">
        <v>218</v>
      </c>
      <c r="I80" s="80" t="s">
        <v>218</v>
      </c>
      <c r="J80" s="80" t="s">
        <v>218</v>
      </c>
      <c r="K80" s="80" t="s">
        <v>218</v>
      </c>
      <c r="L80" s="80" t="s">
        <v>218</v>
      </c>
      <c r="M80" s="80" t="s">
        <v>218</v>
      </c>
      <c r="N80" s="80" t="s">
        <v>218</v>
      </c>
      <c r="O80" s="80" t="s">
        <v>218</v>
      </c>
      <c r="P80" s="80" t="s">
        <v>218</v>
      </c>
      <c r="Q80" s="80" t="s">
        <v>218</v>
      </c>
      <c r="R80" s="80" t="s">
        <v>218</v>
      </c>
      <c r="S80" s="80" t="s">
        <v>218</v>
      </c>
      <c r="T80" s="80" t="s">
        <v>218</v>
      </c>
      <c r="U80" s="80" t="s">
        <v>218</v>
      </c>
      <c r="V80" s="80" t="s">
        <v>218</v>
      </c>
      <c r="W80" s="80" t="s">
        <v>218</v>
      </c>
    </row>
    <row r="81" spans="1:23" x14ac:dyDescent="0.15">
      <c r="A81" s="80" t="s">
        <v>260</v>
      </c>
      <c r="B81" s="79">
        <v>620</v>
      </c>
      <c r="C81" s="79">
        <v>-333</v>
      </c>
      <c r="D81" s="79">
        <v>46</v>
      </c>
      <c r="E81" s="79">
        <v>25</v>
      </c>
      <c r="F81" s="79">
        <v>349</v>
      </c>
      <c r="G81" s="79">
        <v>1650</v>
      </c>
      <c r="H81" s="79">
        <v>2453</v>
      </c>
      <c r="I81" s="79">
        <v>4409</v>
      </c>
      <c r="J81" s="79">
        <v>6275</v>
      </c>
      <c r="K81" s="79">
        <v>11740</v>
      </c>
      <c r="L81" s="79">
        <v>18385</v>
      </c>
      <c r="M81" s="79">
        <v>33790</v>
      </c>
      <c r="N81" s="79">
        <v>55241</v>
      </c>
      <c r="O81" s="79">
        <v>48999</v>
      </c>
      <c r="P81" s="79">
        <v>52503</v>
      </c>
      <c r="Q81" s="79">
        <v>71230</v>
      </c>
      <c r="R81" s="79">
        <v>59476</v>
      </c>
      <c r="S81" s="79">
        <v>61344</v>
      </c>
      <c r="T81" s="79">
        <v>70662</v>
      </c>
      <c r="U81" s="79">
        <v>63930</v>
      </c>
      <c r="V81" s="79">
        <v>66288</v>
      </c>
      <c r="W81" s="79">
        <v>108949</v>
      </c>
    </row>
    <row r="82" spans="1:23" x14ac:dyDescent="0.15">
      <c r="A82" s="80" t="s">
        <v>259</v>
      </c>
      <c r="B82" s="79">
        <v>21</v>
      </c>
      <c r="C82" s="79">
        <v>16</v>
      </c>
      <c r="D82" s="79">
        <v>11</v>
      </c>
      <c r="E82" s="79">
        <v>8</v>
      </c>
      <c r="F82" s="79">
        <v>3</v>
      </c>
      <c r="G82" s="79">
        <v>0</v>
      </c>
      <c r="H82" s="79">
        <v>0</v>
      </c>
      <c r="I82" s="79">
        <v>0</v>
      </c>
      <c r="J82" s="79">
        <v>0</v>
      </c>
      <c r="K82" s="79">
        <v>0</v>
      </c>
      <c r="L82" s="79">
        <v>0</v>
      </c>
      <c r="M82" s="79">
        <v>0</v>
      </c>
      <c r="N82" s="79">
        <v>0</v>
      </c>
      <c r="O82" s="79">
        <v>136</v>
      </c>
      <c r="P82" s="79">
        <v>384</v>
      </c>
      <c r="Q82" s="79">
        <v>733</v>
      </c>
      <c r="R82" s="79">
        <v>1456</v>
      </c>
      <c r="S82" s="79">
        <v>2323</v>
      </c>
      <c r="T82" s="79">
        <v>3240</v>
      </c>
      <c r="U82" s="79">
        <v>3576</v>
      </c>
      <c r="V82" s="79">
        <v>2873</v>
      </c>
      <c r="W82" s="79">
        <v>2645</v>
      </c>
    </row>
    <row r="83" spans="1:23" x14ac:dyDescent="0.15">
      <c r="A83" s="80" t="s">
        <v>426</v>
      </c>
      <c r="B83" s="79">
        <v>591</v>
      </c>
      <c r="C83" s="79">
        <v>308</v>
      </c>
      <c r="D83" s="79">
        <v>81</v>
      </c>
      <c r="E83" s="79">
        <v>101</v>
      </c>
      <c r="F83" s="79">
        <v>60</v>
      </c>
      <c r="G83" s="79">
        <v>165</v>
      </c>
      <c r="H83" s="79">
        <v>365</v>
      </c>
      <c r="I83" s="79">
        <v>599</v>
      </c>
      <c r="J83" s="79">
        <v>620</v>
      </c>
      <c r="K83" s="79">
        <v>326</v>
      </c>
      <c r="L83" s="79">
        <v>155</v>
      </c>
      <c r="M83" s="79">
        <v>415</v>
      </c>
      <c r="N83" s="79">
        <v>522</v>
      </c>
      <c r="O83" s="79">
        <v>1292</v>
      </c>
      <c r="P83" s="79">
        <v>1364</v>
      </c>
      <c r="Q83" s="79">
        <v>2018</v>
      </c>
      <c r="R83" s="79">
        <v>2804</v>
      </c>
      <c r="S83" s="79">
        <v>5068</v>
      </c>
      <c r="T83" s="79">
        <v>5245</v>
      </c>
      <c r="U83" s="79">
        <v>5383</v>
      </c>
      <c r="V83" s="79">
        <v>3676</v>
      </c>
      <c r="W83" s="79">
        <v>2903</v>
      </c>
    </row>
    <row r="84" spans="1:23" x14ac:dyDescent="0.15">
      <c r="A84" s="80" t="s">
        <v>425</v>
      </c>
      <c r="B84" s="79">
        <v>381</v>
      </c>
      <c r="C84" s="79">
        <v>90</v>
      </c>
      <c r="D84" s="79">
        <v>-37</v>
      </c>
      <c r="E84" s="79">
        <v>32</v>
      </c>
      <c r="F84" s="79">
        <v>-4</v>
      </c>
      <c r="G84" s="79">
        <v>-18</v>
      </c>
      <c r="H84" s="79">
        <v>-29</v>
      </c>
      <c r="I84" s="79">
        <v>-48</v>
      </c>
      <c r="J84" s="79">
        <v>-33</v>
      </c>
      <c r="K84" s="79">
        <v>-81</v>
      </c>
      <c r="L84" s="79">
        <v>-156</v>
      </c>
      <c r="M84" s="79">
        <v>415</v>
      </c>
      <c r="N84" s="79">
        <v>522</v>
      </c>
      <c r="O84" s="79">
        <v>1292</v>
      </c>
      <c r="P84" s="79">
        <v>1364</v>
      </c>
      <c r="Q84" s="79">
        <v>2018</v>
      </c>
      <c r="R84" s="79">
        <v>2804</v>
      </c>
      <c r="S84" s="79">
        <v>5068</v>
      </c>
      <c r="T84" s="79">
        <v>5245</v>
      </c>
      <c r="U84" s="79">
        <v>5383</v>
      </c>
      <c r="V84" s="79">
        <v>3676</v>
      </c>
      <c r="W84" s="79">
        <v>2903</v>
      </c>
    </row>
    <row r="85" spans="1:23" x14ac:dyDescent="0.15">
      <c r="A85" s="80" t="s">
        <v>424</v>
      </c>
      <c r="B85" s="79">
        <v>210</v>
      </c>
      <c r="C85" s="79">
        <v>218</v>
      </c>
      <c r="D85" s="79">
        <v>118</v>
      </c>
      <c r="E85" s="79">
        <v>69</v>
      </c>
      <c r="F85" s="79">
        <v>64</v>
      </c>
      <c r="G85" s="79">
        <v>183</v>
      </c>
      <c r="H85" s="79">
        <v>394</v>
      </c>
      <c r="I85" s="79">
        <v>647</v>
      </c>
      <c r="J85" s="79">
        <v>653</v>
      </c>
      <c r="K85" s="79">
        <v>407</v>
      </c>
      <c r="L85" s="79">
        <v>311</v>
      </c>
      <c r="M85" s="80" t="s">
        <v>218</v>
      </c>
      <c r="N85" s="80" t="s">
        <v>218</v>
      </c>
      <c r="O85" s="80" t="s">
        <v>218</v>
      </c>
      <c r="P85" s="80" t="s">
        <v>218</v>
      </c>
      <c r="Q85" s="80" t="s">
        <v>218</v>
      </c>
      <c r="R85" s="80" t="s">
        <v>218</v>
      </c>
      <c r="S85" s="80" t="s">
        <v>218</v>
      </c>
      <c r="T85" s="80" t="s">
        <v>218</v>
      </c>
      <c r="U85" s="80" t="s">
        <v>218</v>
      </c>
      <c r="V85" s="80" t="s">
        <v>218</v>
      </c>
      <c r="W85" s="80" t="s">
        <v>218</v>
      </c>
    </row>
    <row r="86" spans="1:23" x14ac:dyDescent="0.15">
      <c r="A86" s="80" t="s">
        <v>257</v>
      </c>
      <c r="B86" s="79">
        <v>-98</v>
      </c>
      <c r="C86" s="79">
        <v>-11</v>
      </c>
      <c r="D86" s="79">
        <v>-29</v>
      </c>
      <c r="E86" s="79">
        <v>-26</v>
      </c>
      <c r="F86" s="79">
        <v>-23</v>
      </c>
      <c r="G86" s="79">
        <v>0</v>
      </c>
      <c r="H86" s="79">
        <v>0</v>
      </c>
      <c r="I86" s="79">
        <v>0</v>
      </c>
      <c r="J86" s="79">
        <v>0</v>
      </c>
      <c r="K86" s="79">
        <v>0</v>
      </c>
      <c r="L86" s="79">
        <v>0</v>
      </c>
      <c r="M86" s="79">
        <v>0</v>
      </c>
      <c r="N86" s="79">
        <v>0</v>
      </c>
      <c r="O86" s="79">
        <v>0</v>
      </c>
      <c r="P86" s="79">
        <v>0</v>
      </c>
      <c r="Q86" s="79">
        <v>0</v>
      </c>
      <c r="R86" s="79">
        <v>548</v>
      </c>
      <c r="S86" s="79">
        <v>0</v>
      </c>
      <c r="T86" s="79">
        <v>236</v>
      </c>
      <c r="U86" s="79">
        <v>0</v>
      </c>
      <c r="V86" s="79">
        <v>0</v>
      </c>
      <c r="W86" s="79">
        <v>0</v>
      </c>
    </row>
    <row r="87" spans="1:23" x14ac:dyDescent="0.15">
      <c r="A87" s="80" t="s">
        <v>256</v>
      </c>
      <c r="B87" s="79">
        <v>1092</v>
      </c>
      <c r="C87" s="79">
        <v>-52</v>
      </c>
      <c r="D87" s="79">
        <v>87</v>
      </c>
      <c r="E87" s="79">
        <v>92</v>
      </c>
      <c r="F87" s="79">
        <v>383</v>
      </c>
      <c r="G87" s="79">
        <v>1815</v>
      </c>
      <c r="H87" s="79">
        <v>2818</v>
      </c>
      <c r="I87" s="79">
        <v>5008</v>
      </c>
      <c r="J87" s="79">
        <v>6895</v>
      </c>
      <c r="K87" s="79">
        <v>12066</v>
      </c>
      <c r="L87" s="79">
        <v>18540</v>
      </c>
      <c r="M87" s="79">
        <v>34205</v>
      </c>
      <c r="N87" s="79">
        <v>55763</v>
      </c>
      <c r="O87" s="79">
        <v>50155</v>
      </c>
      <c r="P87" s="79">
        <v>53483</v>
      </c>
      <c r="Q87" s="79">
        <v>72515</v>
      </c>
      <c r="R87" s="79">
        <v>61372</v>
      </c>
      <c r="S87" s="79">
        <v>64089</v>
      </c>
      <c r="T87" s="79">
        <v>72903</v>
      </c>
      <c r="U87" s="79">
        <v>65737</v>
      </c>
      <c r="V87" s="79">
        <v>67091</v>
      </c>
      <c r="W87" s="79">
        <v>109207</v>
      </c>
    </row>
    <row r="88" spans="1:23" x14ac:dyDescent="0.15">
      <c r="A88" s="80" t="s">
        <v>423</v>
      </c>
      <c r="B88" s="79">
        <v>73</v>
      </c>
      <c r="C88" s="79">
        <v>-415</v>
      </c>
      <c r="D88" s="79">
        <v>-197</v>
      </c>
      <c r="E88" s="79">
        <v>-158</v>
      </c>
      <c r="F88" s="79">
        <v>-1</v>
      </c>
      <c r="G88" s="79">
        <v>893</v>
      </c>
      <c r="H88" s="79">
        <v>1318</v>
      </c>
      <c r="I88" s="79">
        <v>2808</v>
      </c>
      <c r="J88" s="79">
        <v>3395</v>
      </c>
      <c r="K88" s="79">
        <v>5466</v>
      </c>
      <c r="L88" s="79">
        <v>5540</v>
      </c>
      <c r="M88" s="79">
        <v>10205</v>
      </c>
      <c r="N88" s="79">
        <v>18963</v>
      </c>
      <c r="O88" s="79">
        <v>19655</v>
      </c>
      <c r="P88" s="79">
        <v>19883</v>
      </c>
      <c r="Q88" s="79">
        <v>24915</v>
      </c>
      <c r="R88" s="79">
        <v>20272</v>
      </c>
      <c r="S88" s="79">
        <v>19389</v>
      </c>
      <c r="T88" s="79">
        <v>24903</v>
      </c>
      <c r="U88" s="79">
        <v>21437</v>
      </c>
      <c r="V88" s="79">
        <v>28991</v>
      </c>
      <c r="W88" s="79">
        <v>40507</v>
      </c>
    </row>
    <row r="89" spans="1:23" x14ac:dyDescent="0.15">
      <c r="A89" s="80" t="s">
        <v>422</v>
      </c>
      <c r="B89" s="79">
        <v>1019</v>
      </c>
      <c r="C89" s="79">
        <v>363</v>
      </c>
      <c r="D89" s="79">
        <v>284</v>
      </c>
      <c r="E89" s="79">
        <v>250</v>
      </c>
      <c r="F89" s="79">
        <v>384</v>
      </c>
      <c r="G89" s="79">
        <v>922</v>
      </c>
      <c r="H89" s="79">
        <v>1500</v>
      </c>
      <c r="I89" s="79">
        <v>2200</v>
      </c>
      <c r="J89" s="79">
        <v>3500</v>
      </c>
      <c r="K89" s="79">
        <v>6600</v>
      </c>
      <c r="L89" s="79">
        <v>13000</v>
      </c>
      <c r="M89" s="79">
        <v>24000</v>
      </c>
      <c r="N89" s="79">
        <v>36800</v>
      </c>
      <c r="O89" s="79">
        <v>30500</v>
      </c>
      <c r="P89" s="79">
        <v>33600</v>
      </c>
      <c r="Q89" s="79">
        <v>47600</v>
      </c>
      <c r="R89" s="79">
        <v>41100</v>
      </c>
      <c r="S89" s="79">
        <v>44700</v>
      </c>
      <c r="T89" s="79">
        <v>48000</v>
      </c>
      <c r="U89" s="79">
        <v>44300</v>
      </c>
      <c r="V89" s="79">
        <v>38100</v>
      </c>
      <c r="W89" s="79">
        <v>68700</v>
      </c>
    </row>
    <row r="90" spans="1:23" x14ac:dyDescent="0.15">
      <c r="A90" s="80" t="s">
        <v>255</v>
      </c>
      <c r="B90" s="79">
        <v>306</v>
      </c>
      <c r="C90" s="79">
        <v>-15</v>
      </c>
      <c r="D90" s="79">
        <v>22</v>
      </c>
      <c r="E90" s="79">
        <v>24</v>
      </c>
      <c r="F90" s="79">
        <v>107</v>
      </c>
      <c r="G90" s="79">
        <v>480</v>
      </c>
      <c r="H90" s="79">
        <v>829</v>
      </c>
      <c r="I90" s="79">
        <v>1512</v>
      </c>
      <c r="J90" s="79">
        <v>2061</v>
      </c>
      <c r="K90" s="79">
        <v>3831</v>
      </c>
      <c r="L90" s="79">
        <v>4527</v>
      </c>
      <c r="M90" s="79">
        <v>8283</v>
      </c>
      <c r="N90" s="79">
        <v>14030</v>
      </c>
      <c r="O90" s="79">
        <v>13118</v>
      </c>
      <c r="P90" s="79">
        <v>13973</v>
      </c>
      <c r="Q90" s="79">
        <v>19121</v>
      </c>
      <c r="R90" s="79">
        <v>15685</v>
      </c>
      <c r="S90" s="79">
        <v>15738</v>
      </c>
      <c r="T90" s="79">
        <v>13372</v>
      </c>
      <c r="U90" s="79">
        <v>10481</v>
      </c>
      <c r="V90" s="79">
        <v>9680</v>
      </c>
      <c r="W90" s="79">
        <v>14527</v>
      </c>
    </row>
    <row r="91" spans="1:23" x14ac:dyDescent="0.15">
      <c r="A91" s="80" t="s">
        <v>421</v>
      </c>
      <c r="B91" s="79">
        <v>260</v>
      </c>
      <c r="C91" s="79">
        <v>-16</v>
      </c>
      <c r="D91" s="79">
        <v>-17</v>
      </c>
      <c r="E91" s="79">
        <v>-19</v>
      </c>
      <c r="F91" s="79">
        <v>22</v>
      </c>
      <c r="G91" s="79">
        <v>52</v>
      </c>
      <c r="H91" s="79">
        <v>53</v>
      </c>
      <c r="I91" s="79">
        <v>78</v>
      </c>
      <c r="J91" s="79">
        <v>-368</v>
      </c>
      <c r="K91" s="79">
        <v>1040</v>
      </c>
      <c r="L91" s="79">
        <v>1440</v>
      </c>
      <c r="M91" s="79">
        <v>2868</v>
      </c>
      <c r="N91" s="79">
        <v>4405</v>
      </c>
      <c r="O91" s="79">
        <v>1141</v>
      </c>
      <c r="P91" s="79">
        <v>2347</v>
      </c>
      <c r="Q91" s="79">
        <v>1382</v>
      </c>
      <c r="R91" s="79">
        <v>4938</v>
      </c>
      <c r="S91" s="79">
        <v>5966</v>
      </c>
      <c r="T91" s="79">
        <v>-32590</v>
      </c>
      <c r="U91" s="79">
        <v>-340</v>
      </c>
      <c r="V91" s="79">
        <v>-215</v>
      </c>
      <c r="W91" s="79">
        <v>-4774</v>
      </c>
    </row>
    <row r="92" spans="1:23" x14ac:dyDescent="0.15">
      <c r="A92" s="80" t="s">
        <v>420</v>
      </c>
      <c r="B92" s="79">
        <v>239</v>
      </c>
      <c r="C92" s="79">
        <v>-8</v>
      </c>
      <c r="D92" s="79">
        <v>-28</v>
      </c>
      <c r="E92" s="79">
        <v>-7</v>
      </c>
      <c r="F92" s="79">
        <v>56</v>
      </c>
      <c r="G92" s="79">
        <v>146</v>
      </c>
      <c r="H92" s="79">
        <v>56</v>
      </c>
      <c r="I92" s="79">
        <v>85</v>
      </c>
      <c r="J92" s="79">
        <v>-155</v>
      </c>
      <c r="K92" s="79">
        <v>1077</v>
      </c>
      <c r="L92" s="79">
        <v>1676</v>
      </c>
      <c r="M92" s="79">
        <v>2998</v>
      </c>
      <c r="N92" s="79">
        <v>5018</v>
      </c>
      <c r="O92" s="79">
        <v>1878</v>
      </c>
      <c r="P92" s="79">
        <v>3183</v>
      </c>
      <c r="Q92" s="79">
        <v>3408</v>
      </c>
      <c r="R92" s="79">
        <v>5043</v>
      </c>
      <c r="S92" s="79">
        <v>5980</v>
      </c>
      <c r="T92" s="79">
        <v>-33819</v>
      </c>
      <c r="U92" s="79">
        <v>-2939</v>
      </c>
      <c r="V92" s="79">
        <v>-3619</v>
      </c>
      <c r="W92" s="79">
        <v>-7176</v>
      </c>
    </row>
    <row r="93" spans="1:23" x14ac:dyDescent="0.15">
      <c r="A93" s="80" t="s">
        <v>419</v>
      </c>
      <c r="B93" s="79">
        <v>-2</v>
      </c>
      <c r="C93" s="79">
        <v>2</v>
      </c>
      <c r="D93" s="79">
        <v>4</v>
      </c>
      <c r="E93" s="79">
        <v>-1</v>
      </c>
      <c r="F93" s="79">
        <v>-16</v>
      </c>
      <c r="G93" s="79">
        <v>-3</v>
      </c>
      <c r="H93" s="79">
        <v>-17</v>
      </c>
      <c r="I93" s="79">
        <v>-16</v>
      </c>
      <c r="J93" s="79">
        <v>-131</v>
      </c>
      <c r="K93" s="79">
        <v>-35</v>
      </c>
      <c r="L93" s="79">
        <v>-121</v>
      </c>
      <c r="M93" s="79">
        <v>-167</v>
      </c>
      <c r="N93" s="79">
        <v>-490</v>
      </c>
      <c r="O93" s="79">
        <v>-426</v>
      </c>
      <c r="P93" s="79">
        <v>-658</v>
      </c>
      <c r="Q93" s="79">
        <v>-1806</v>
      </c>
      <c r="R93" s="79">
        <v>33</v>
      </c>
      <c r="S93" s="79">
        <v>-16</v>
      </c>
      <c r="T93" s="79">
        <v>1181</v>
      </c>
      <c r="U93" s="79">
        <v>2666</v>
      </c>
      <c r="V93" s="79">
        <v>3383</v>
      </c>
      <c r="W93" s="79">
        <v>2740</v>
      </c>
    </row>
    <row r="94" spans="1:23" x14ac:dyDescent="0.15">
      <c r="A94" s="80" t="s">
        <v>418</v>
      </c>
      <c r="B94" s="79">
        <v>23</v>
      </c>
      <c r="C94" s="79">
        <v>-10</v>
      </c>
      <c r="D94" s="79">
        <v>7</v>
      </c>
      <c r="E94" s="79">
        <v>-11</v>
      </c>
      <c r="F94" s="79">
        <v>-18</v>
      </c>
      <c r="G94" s="79">
        <v>-91</v>
      </c>
      <c r="H94" s="79">
        <v>14</v>
      </c>
      <c r="I94" s="79">
        <v>9</v>
      </c>
      <c r="J94" s="79">
        <v>-82</v>
      </c>
      <c r="K94" s="79">
        <v>-2</v>
      </c>
      <c r="L94" s="79">
        <v>-115</v>
      </c>
      <c r="M94" s="79">
        <v>37</v>
      </c>
      <c r="N94" s="79">
        <v>-123</v>
      </c>
      <c r="O94" s="79">
        <v>-311</v>
      </c>
      <c r="P94" s="79">
        <v>-178</v>
      </c>
      <c r="Q94" s="79">
        <v>-220</v>
      </c>
      <c r="R94" s="79">
        <v>-138</v>
      </c>
      <c r="S94" s="79">
        <v>2</v>
      </c>
      <c r="T94" s="79">
        <v>48</v>
      </c>
      <c r="U94" s="79">
        <v>-67</v>
      </c>
      <c r="V94" s="79">
        <v>21</v>
      </c>
      <c r="W94" s="79">
        <v>-338</v>
      </c>
    </row>
    <row r="95" spans="1:23" x14ac:dyDescent="0.15">
      <c r="A95" s="80" t="s">
        <v>417</v>
      </c>
      <c r="B95" s="79">
        <v>9</v>
      </c>
      <c r="C95" s="79">
        <v>-20</v>
      </c>
      <c r="D95" s="79">
        <v>8</v>
      </c>
      <c r="E95" s="79">
        <v>18</v>
      </c>
      <c r="F95" s="79">
        <v>34</v>
      </c>
      <c r="G95" s="79">
        <v>303</v>
      </c>
      <c r="H95" s="79">
        <v>619</v>
      </c>
      <c r="I95" s="79">
        <v>1219</v>
      </c>
      <c r="J95" s="79">
        <v>1942</v>
      </c>
      <c r="K95" s="79">
        <v>2166</v>
      </c>
      <c r="L95" s="79">
        <v>2150</v>
      </c>
      <c r="M95" s="79">
        <v>3884</v>
      </c>
      <c r="N95" s="79">
        <v>7240</v>
      </c>
      <c r="O95" s="79">
        <v>9334</v>
      </c>
      <c r="P95" s="79">
        <v>8624</v>
      </c>
      <c r="Q95" s="79">
        <v>11730</v>
      </c>
      <c r="R95" s="79">
        <v>7652</v>
      </c>
      <c r="S95" s="79">
        <v>7842</v>
      </c>
      <c r="T95" s="79">
        <v>41425</v>
      </c>
      <c r="U95" s="79">
        <v>6384</v>
      </c>
      <c r="V95" s="79">
        <v>6306</v>
      </c>
      <c r="W95" s="79">
        <v>8257</v>
      </c>
    </row>
    <row r="96" spans="1:23" x14ac:dyDescent="0.15">
      <c r="A96" s="80" t="s">
        <v>416</v>
      </c>
      <c r="B96" s="79">
        <v>37</v>
      </c>
      <c r="C96" s="79">
        <v>21</v>
      </c>
      <c r="D96" s="79">
        <v>29</v>
      </c>
      <c r="E96" s="79">
        <v>21</v>
      </c>
      <c r="F96" s="79">
        <v>46</v>
      </c>
      <c r="G96" s="79">
        <v>59</v>
      </c>
      <c r="H96" s="79">
        <v>101</v>
      </c>
      <c r="I96" s="79">
        <v>103</v>
      </c>
      <c r="J96" s="79">
        <v>277</v>
      </c>
      <c r="K96" s="79">
        <v>345</v>
      </c>
      <c r="L96" s="79">
        <v>282</v>
      </c>
      <c r="M96" s="79">
        <v>769</v>
      </c>
      <c r="N96" s="79">
        <v>1203</v>
      </c>
      <c r="O96" s="79">
        <v>1559</v>
      </c>
      <c r="P96" s="79">
        <v>2147</v>
      </c>
      <c r="Q96" s="79">
        <v>4744</v>
      </c>
      <c r="R96" s="79">
        <v>2105</v>
      </c>
      <c r="S96" s="79">
        <v>1671</v>
      </c>
      <c r="T96" s="79">
        <v>3986</v>
      </c>
      <c r="U96" s="79">
        <v>3962</v>
      </c>
      <c r="V96" s="79">
        <v>3134</v>
      </c>
      <c r="W96" s="79">
        <v>9424</v>
      </c>
    </row>
    <row r="97" spans="1:23" x14ac:dyDescent="0.15">
      <c r="A97" s="80" t="s">
        <v>415</v>
      </c>
      <c r="B97" s="79">
        <v>0</v>
      </c>
      <c r="C97" s="79">
        <v>0</v>
      </c>
      <c r="D97" s="79">
        <v>2</v>
      </c>
      <c r="E97" s="79">
        <v>4</v>
      </c>
      <c r="F97" s="79">
        <v>5</v>
      </c>
      <c r="G97" s="79">
        <v>66</v>
      </c>
      <c r="H97" s="79">
        <v>56</v>
      </c>
      <c r="I97" s="79">
        <v>112</v>
      </c>
      <c r="J97" s="79">
        <v>210</v>
      </c>
      <c r="K97" s="79">
        <v>280</v>
      </c>
      <c r="L97" s="79">
        <v>655</v>
      </c>
      <c r="M97" s="79">
        <v>762</v>
      </c>
      <c r="N97" s="79">
        <v>1182</v>
      </c>
      <c r="O97" s="79">
        <v>1084</v>
      </c>
      <c r="P97" s="79">
        <v>855</v>
      </c>
      <c r="Q97" s="79">
        <v>1265</v>
      </c>
      <c r="R97" s="79">
        <v>990</v>
      </c>
      <c r="S97" s="79">
        <v>259</v>
      </c>
      <c r="T97" s="79">
        <v>551</v>
      </c>
      <c r="U97" s="79">
        <v>475</v>
      </c>
      <c r="V97" s="79">
        <v>455</v>
      </c>
      <c r="W97" s="79">
        <v>1620</v>
      </c>
    </row>
    <row r="98" spans="1:23" x14ac:dyDescent="0.15">
      <c r="A98" s="80" t="s">
        <v>414</v>
      </c>
      <c r="B98" s="79">
        <v>0</v>
      </c>
      <c r="C98" s="79">
        <v>0</v>
      </c>
      <c r="D98" s="79">
        <v>0</v>
      </c>
      <c r="E98" s="79">
        <v>0</v>
      </c>
      <c r="F98" s="79">
        <v>0</v>
      </c>
      <c r="G98" s="79">
        <v>0</v>
      </c>
      <c r="H98" s="79">
        <v>0</v>
      </c>
      <c r="I98" s="79">
        <v>0</v>
      </c>
      <c r="J98" s="79">
        <v>0</v>
      </c>
      <c r="K98" s="79">
        <v>0</v>
      </c>
      <c r="L98" s="79">
        <v>0</v>
      </c>
      <c r="M98" s="79">
        <v>0</v>
      </c>
      <c r="N98" s="79">
        <v>0</v>
      </c>
      <c r="O98" s="79">
        <v>0</v>
      </c>
      <c r="P98" s="79">
        <v>0</v>
      </c>
      <c r="Q98" s="79">
        <v>0</v>
      </c>
      <c r="R98" s="79">
        <v>0</v>
      </c>
      <c r="S98" s="79">
        <v>0</v>
      </c>
      <c r="T98" s="79">
        <v>0</v>
      </c>
      <c r="U98" s="79">
        <v>0</v>
      </c>
      <c r="V98" s="79">
        <v>0</v>
      </c>
      <c r="W98" s="79">
        <v>0</v>
      </c>
    </row>
    <row r="99" spans="1:23" x14ac:dyDescent="0.15">
      <c r="A99" s="80" t="s">
        <v>254</v>
      </c>
      <c r="B99" s="79">
        <v>0</v>
      </c>
      <c r="C99" s="79">
        <v>0</v>
      </c>
      <c r="D99" s="79">
        <v>0</v>
      </c>
      <c r="E99" s="79">
        <v>0</v>
      </c>
      <c r="F99" s="79">
        <v>0</v>
      </c>
      <c r="G99" s="79">
        <v>0</v>
      </c>
      <c r="H99" s="79">
        <v>0</v>
      </c>
      <c r="I99" s="79">
        <v>0</v>
      </c>
      <c r="J99" s="79">
        <v>0</v>
      </c>
      <c r="K99" s="79">
        <v>0</v>
      </c>
      <c r="L99" s="79">
        <v>0</v>
      </c>
      <c r="M99" s="79">
        <v>0</v>
      </c>
      <c r="N99" s="79">
        <v>0</v>
      </c>
      <c r="O99" s="79">
        <v>0</v>
      </c>
      <c r="P99" s="79">
        <v>0</v>
      </c>
      <c r="Q99" s="79">
        <v>0</v>
      </c>
      <c r="R99" s="79">
        <v>0</v>
      </c>
      <c r="S99" s="79">
        <v>0</v>
      </c>
      <c r="T99" s="79">
        <v>0</v>
      </c>
      <c r="U99" s="79">
        <v>0</v>
      </c>
      <c r="V99" s="79">
        <v>0</v>
      </c>
      <c r="W99" s="79">
        <v>0</v>
      </c>
    </row>
    <row r="100" spans="1:23" x14ac:dyDescent="0.15">
      <c r="A100" s="80" t="s">
        <v>405</v>
      </c>
      <c r="B100" s="79">
        <v>786</v>
      </c>
      <c r="C100" s="79">
        <v>-37</v>
      </c>
      <c r="D100" s="79">
        <v>65</v>
      </c>
      <c r="E100" s="79">
        <v>68</v>
      </c>
      <c r="F100" s="79">
        <v>276</v>
      </c>
      <c r="G100" s="79">
        <v>1335</v>
      </c>
      <c r="H100" s="79">
        <v>1989</v>
      </c>
      <c r="I100" s="79">
        <v>3496</v>
      </c>
      <c r="J100" s="79">
        <v>4834</v>
      </c>
      <c r="K100" s="79">
        <v>8235</v>
      </c>
      <c r="L100" s="79">
        <v>14013</v>
      </c>
      <c r="M100" s="79">
        <v>25922</v>
      </c>
      <c r="N100" s="79">
        <v>41733</v>
      </c>
      <c r="O100" s="79">
        <v>37037</v>
      </c>
      <c r="P100" s="79">
        <v>39510</v>
      </c>
      <c r="Q100" s="79">
        <v>53394</v>
      </c>
      <c r="R100" s="79">
        <v>45687</v>
      </c>
      <c r="S100" s="79">
        <v>48351</v>
      </c>
      <c r="T100" s="79">
        <v>59531</v>
      </c>
      <c r="U100" s="79">
        <v>55256</v>
      </c>
      <c r="V100" s="79">
        <v>57411</v>
      </c>
      <c r="W100" s="79">
        <v>94680</v>
      </c>
    </row>
    <row r="101" spans="1:23" x14ac:dyDescent="0.15">
      <c r="A101" s="80" t="s">
        <v>413</v>
      </c>
      <c r="B101" s="79">
        <v>0</v>
      </c>
      <c r="C101" s="79">
        <v>0</v>
      </c>
      <c r="D101" s="79">
        <v>0</v>
      </c>
      <c r="E101" s="79">
        <v>0</v>
      </c>
      <c r="F101" s="79">
        <v>0</v>
      </c>
      <c r="G101" s="79">
        <v>0</v>
      </c>
      <c r="H101" s="79">
        <v>0</v>
      </c>
      <c r="I101" s="79">
        <v>0</v>
      </c>
      <c r="J101" s="79">
        <v>0</v>
      </c>
      <c r="K101" s="79">
        <v>0</v>
      </c>
      <c r="L101" s="79">
        <v>0</v>
      </c>
      <c r="M101" s="79">
        <v>0</v>
      </c>
      <c r="N101" s="79">
        <v>0</v>
      </c>
      <c r="O101" s="79">
        <v>0</v>
      </c>
      <c r="P101" s="79">
        <v>0</v>
      </c>
      <c r="Q101" s="79">
        <v>0</v>
      </c>
      <c r="R101" s="79">
        <v>0</v>
      </c>
      <c r="S101" s="79">
        <v>0</v>
      </c>
      <c r="T101" s="79">
        <v>0</v>
      </c>
      <c r="U101" s="79">
        <v>0</v>
      </c>
      <c r="V101" s="79">
        <v>0</v>
      </c>
      <c r="W101" s="79">
        <v>0</v>
      </c>
    </row>
    <row r="102" spans="1:23" x14ac:dyDescent="0.15">
      <c r="A102" s="80" t="s">
        <v>412</v>
      </c>
      <c r="B102" s="79">
        <v>786</v>
      </c>
      <c r="C102" s="79">
        <v>-37</v>
      </c>
      <c r="D102" s="79">
        <v>65</v>
      </c>
      <c r="E102" s="79">
        <v>68</v>
      </c>
      <c r="F102" s="79">
        <v>276</v>
      </c>
      <c r="G102" s="79">
        <v>1335</v>
      </c>
      <c r="H102" s="79">
        <v>1989</v>
      </c>
      <c r="I102" s="79">
        <v>3496</v>
      </c>
      <c r="J102" s="79">
        <v>4834</v>
      </c>
      <c r="K102" s="79">
        <v>8235</v>
      </c>
      <c r="L102" s="79">
        <v>14013</v>
      </c>
      <c r="M102" s="79">
        <v>25922</v>
      </c>
      <c r="N102" s="79">
        <v>41733</v>
      </c>
      <c r="O102" s="79">
        <v>37037</v>
      </c>
      <c r="P102" s="79">
        <v>39510</v>
      </c>
      <c r="Q102" s="79">
        <v>53394</v>
      </c>
      <c r="R102" s="79">
        <v>45687</v>
      </c>
      <c r="S102" s="79">
        <v>48351</v>
      </c>
      <c r="T102" s="79">
        <v>59531</v>
      </c>
      <c r="U102" s="79">
        <v>55256</v>
      </c>
      <c r="V102" s="79">
        <v>57411</v>
      </c>
      <c r="W102" s="79">
        <v>94680</v>
      </c>
    </row>
    <row r="103" spans="1:23" x14ac:dyDescent="0.15">
      <c r="A103" s="80" t="s">
        <v>411</v>
      </c>
      <c r="B103" s="79">
        <v>0</v>
      </c>
      <c r="C103" s="79">
        <v>0</v>
      </c>
      <c r="D103" s="79">
        <v>0</v>
      </c>
      <c r="E103" s="79">
        <v>0</v>
      </c>
      <c r="F103" s="79">
        <v>0</v>
      </c>
      <c r="G103" s="79">
        <v>0</v>
      </c>
      <c r="H103" s="79">
        <v>0</v>
      </c>
      <c r="I103" s="79">
        <v>0</v>
      </c>
      <c r="J103" s="79">
        <v>0</v>
      </c>
      <c r="K103" s="79">
        <v>0</v>
      </c>
      <c r="L103" s="79">
        <v>0</v>
      </c>
      <c r="M103" s="79">
        <v>0</v>
      </c>
      <c r="N103" s="79">
        <v>0</v>
      </c>
      <c r="O103" s="79">
        <v>0</v>
      </c>
      <c r="P103" s="79">
        <v>0</v>
      </c>
      <c r="Q103" s="79">
        <v>0</v>
      </c>
      <c r="R103" s="79">
        <v>0</v>
      </c>
      <c r="S103" s="79">
        <v>0</v>
      </c>
      <c r="T103" s="79">
        <v>0</v>
      </c>
      <c r="U103" s="79">
        <v>0</v>
      </c>
      <c r="V103" s="79">
        <v>0</v>
      </c>
      <c r="W103" s="79">
        <v>0</v>
      </c>
    </row>
    <row r="104" spans="1:23" x14ac:dyDescent="0.15">
      <c r="A104" s="80" t="s">
        <v>410</v>
      </c>
      <c r="B104" s="79">
        <v>786</v>
      </c>
      <c r="C104" s="79">
        <v>-37</v>
      </c>
      <c r="D104" s="79">
        <v>65</v>
      </c>
      <c r="E104" s="79">
        <v>68</v>
      </c>
      <c r="F104" s="79">
        <v>276</v>
      </c>
      <c r="G104" s="79">
        <v>1335</v>
      </c>
      <c r="H104" s="79">
        <v>1989</v>
      </c>
      <c r="I104" s="79">
        <v>3496</v>
      </c>
      <c r="J104" s="79">
        <v>4834</v>
      </c>
      <c r="K104" s="79">
        <v>8235</v>
      </c>
      <c r="L104" s="79">
        <v>14013</v>
      </c>
      <c r="M104" s="79">
        <v>25922</v>
      </c>
      <c r="N104" s="79">
        <v>41733</v>
      </c>
      <c r="O104" s="79">
        <v>37037</v>
      </c>
      <c r="P104" s="79">
        <v>39510</v>
      </c>
      <c r="Q104" s="79">
        <v>53394</v>
      </c>
      <c r="R104" s="79">
        <v>45687</v>
      </c>
      <c r="S104" s="79">
        <v>48351</v>
      </c>
      <c r="T104" s="79">
        <v>59531</v>
      </c>
      <c r="U104" s="79">
        <v>55256</v>
      </c>
      <c r="V104" s="79">
        <v>57411</v>
      </c>
      <c r="W104" s="79">
        <v>94680</v>
      </c>
    </row>
    <row r="105" spans="1:23" x14ac:dyDescent="0.15">
      <c r="A105" s="80" t="s">
        <v>403</v>
      </c>
      <c r="B105" s="79">
        <v>0</v>
      </c>
      <c r="C105" s="79">
        <v>12</v>
      </c>
      <c r="D105" s="79">
        <v>0</v>
      </c>
      <c r="E105" s="79">
        <v>1</v>
      </c>
      <c r="F105" s="79">
        <v>0</v>
      </c>
      <c r="G105" s="79">
        <v>0</v>
      </c>
      <c r="H105" s="79">
        <v>0</v>
      </c>
      <c r="I105" s="79">
        <v>0</v>
      </c>
      <c r="J105" s="79">
        <v>0</v>
      </c>
      <c r="K105" s="79">
        <v>0</v>
      </c>
      <c r="L105" s="79">
        <v>0</v>
      </c>
      <c r="M105" s="79">
        <v>0</v>
      </c>
      <c r="N105" s="79">
        <v>0</v>
      </c>
      <c r="O105" s="79">
        <v>0</v>
      </c>
      <c r="P105" s="79">
        <v>0</v>
      </c>
      <c r="Q105" s="79">
        <v>0</v>
      </c>
      <c r="R105" s="79">
        <v>0</v>
      </c>
      <c r="S105" s="79">
        <v>0</v>
      </c>
      <c r="T105" s="79">
        <v>0</v>
      </c>
      <c r="U105" s="79">
        <v>0</v>
      </c>
      <c r="V105" s="79">
        <v>0</v>
      </c>
      <c r="W105" s="79">
        <v>0</v>
      </c>
    </row>
    <row r="106" spans="1:23" x14ac:dyDescent="0.15">
      <c r="A106" s="80" t="s">
        <v>409</v>
      </c>
      <c r="B106" s="79">
        <v>0</v>
      </c>
      <c r="C106" s="79">
        <v>12</v>
      </c>
      <c r="D106" s="79">
        <v>0</v>
      </c>
      <c r="E106" s="79">
        <v>1</v>
      </c>
      <c r="F106" s="79">
        <v>0</v>
      </c>
      <c r="G106" s="79">
        <v>0</v>
      </c>
      <c r="H106" s="79">
        <v>0</v>
      </c>
      <c r="I106" s="79">
        <v>0</v>
      </c>
      <c r="J106" s="79">
        <v>0</v>
      </c>
      <c r="K106" s="79">
        <v>0</v>
      </c>
      <c r="L106" s="79">
        <v>0</v>
      </c>
      <c r="M106" s="79">
        <v>0</v>
      </c>
      <c r="N106" s="79">
        <v>0</v>
      </c>
      <c r="O106" s="79">
        <v>0</v>
      </c>
      <c r="P106" s="79">
        <v>0</v>
      </c>
      <c r="Q106" s="79">
        <v>0</v>
      </c>
      <c r="R106" s="79">
        <v>0</v>
      </c>
      <c r="S106" s="79">
        <v>0</v>
      </c>
      <c r="T106" s="79">
        <v>0</v>
      </c>
      <c r="U106" s="79">
        <v>0</v>
      </c>
      <c r="V106" s="79">
        <v>0</v>
      </c>
      <c r="W106" s="79">
        <v>0</v>
      </c>
    </row>
    <row r="107" spans="1:23" x14ac:dyDescent="0.15">
      <c r="A107" s="80" t="s">
        <v>408</v>
      </c>
      <c r="B107" s="79">
        <v>0</v>
      </c>
      <c r="C107" s="79">
        <v>0</v>
      </c>
      <c r="D107" s="79">
        <v>0</v>
      </c>
      <c r="E107" s="79">
        <v>0</v>
      </c>
      <c r="F107" s="79">
        <v>0</v>
      </c>
      <c r="G107" s="79">
        <v>0</v>
      </c>
      <c r="H107" s="79">
        <v>0</v>
      </c>
      <c r="I107" s="79">
        <v>0</v>
      </c>
      <c r="J107" s="79">
        <v>0</v>
      </c>
      <c r="K107" s="79">
        <v>0</v>
      </c>
      <c r="L107" s="79">
        <v>0</v>
      </c>
      <c r="M107" s="79">
        <v>0</v>
      </c>
      <c r="N107" s="79">
        <v>0</v>
      </c>
      <c r="O107" s="79">
        <v>0</v>
      </c>
      <c r="P107" s="79">
        <v>0</v>
      </c>
      <c r="Q107" s="79">
        <v>0</v>
      </c>
      <c r="R107" s="79">
        <v>0</v>
      </c>
      <c r="S107" s="79">
        <v>0</v>
      </c>
      <c r="T107" s="79">
        <v>0</v>
      </c>
      <c r="U107" s="79">
        <v>0</v>
      </c>
      <c r="V107" s="79">
        <v>0</v>
      </c>
      <c r="W107" s="79">
        <v>0</v>
      </c>
    </row>
    <row r="108" spans="1:23" x14ac:dyDescent="0.15">
      <c r="A108" s="80" t="s">
        <v>407</v>
      </c>
      <c r="B108" s="79">
        <v>786</v>
      </c>
      <c r="C108" s="79">
        <v>-25</v>
      </c>
      <c r="D108" s="79">
        <v>65</v>
      </c>
      <c r="E108" s="79">
        <v>69</v>
      </c>
      <c r="F108" s="79">
        <v>276</v>
      </c>
      <c r="G108" s="79">
        <v>1335</v>
      </c>
      <c r="H108" s="79">
        <v>1989</v>
      </c>
      <c r="I108" s="79">
        <v>3496</v>
      </c>
      <c r="J108" s="79">
        <v>4834</v>
      </c>
      <c r="K108" s="79">
        <v>8235</v>
      </c>
      <c r="L108" s="79">
        <v>14013</v>
      </c>
      <c r="M108" s="79">
        <v>25922</v>
      </c>
      <c r="N108" s="79">
        <v>41733</v>
      </c>
      <c r="O108" s="79">
        <v>37037</v>
      </c>
      <c r="P108" s="79">
        <v>39510</v>
      </c>
      <c r="Q108" s="79">
        <v>53394</v>
      </c>
      <c r="R108" s="79">
        <v>45687</v>
      </c>
      <c r="S108" s="79">
        <v>48351</v>
      </c>
      <c r="T108" s="79">
        <v>59531</v>
      </c>
      <c r="U108" s="79">
        <v>55256</v>
      </c>
      <c r="V108" s="79">
        <v>57411</v>
      </c>
      <c r="W108" s="79">
        <v>94680</v>
      </c>
    </row>
    <row r="109" spans="1:23" x14ac:dyDescent="0.15">
      <c r="A109" s="80" t="s">
        <v>250</v>
      </c>
      <c r="B109" s="79">
        <v>786</v>
      </c>
      <c r="C109" s="79">
        <v>-25</v>
      </c>
      <c r="D109" s="79">
        <v>65</v>
      </c>
      <c r="E109" s="79">
        <v>69</v>
      </c>
      <c r="F109" s="79">
        <v>276</v>
      </c>
      <c r="G109" s="79">
        <v>1335</v>
      </c>
      <c r="H109" s="79">
        <v>1989</v>
      </c>
      <c r="I109" s="79">
        <v>3496</v>
      </c>
      <c r="J109" s="79">
        <v>4834</v>
      </c>
      <c r="K109" s="79">
        <v>8235</v>
      </c>
      <c r="L109" s="79">
        <v>14013</v>
      </c>
      <c r="M109" s="79">
        <v>25922</v>
      </c>
      <c r="N109" s="79">
        <v>41733</v>
      </c>
      <c r="O109" s="79">
        <v>37037</v>
      </c>
      <c r="P109" s="79">
        <v>39510</v>
      </c>
      <c r="Q109" s="79">
        <v>53394</v>
      </c>
      <c r="R109" s="79">
        <v>45687</v>
      </c>
      <c r="S109" s="79">
        <v>48351</v>
      </c>
      <c r="T109" s="79">
        <v>59531</v>
      </c>
      <c r="U109" s="79">
        <v>55256</v>
      </c>
      <c r="V109" s="79">
        <v>57411</v>
      </c>
      <c r="W109" s="79">
        <v>94680</v>
      </c>
    </row>
    <row r="110" spans="1:23" x14ac:dyDescent="0.15">
      <c r="A110" s="81"/>
    </row>
    <row r="111" spans="1:23" x14ac:dyDescent="0.15">
      <c r="A111" s="82" t="s">
        <v>243</v>
      </c>
    </row>
    <row r="112" spans="1:23" x14ac:dyDescent="0.15">
      <c r="A112" s="81" t="s">
        <v>406</v>
      </c>
    </row>
    <row r="113" spans="1:23" x14ac:dyDescent="0.15">
      <c r="A113" s="80" t="s">
        <v>405</v>
      </c>
      <c r="B113" s="79">
        <v>786</v>
      </c>
      <c r="C113" s="79">
        <v>-37</v>
      </c>
      <c r="D113" s="79">
        <v>65</v>
      </c>
      <c r="E113" s="79">
        <v>68</v>
      </c>
      <c r="F113" s="79">
        <v>276</v>
      </c>
      <c r="G113" s="79">
        <v>1335</v>
      </c>
      <c r="H113" s="79">
        <v>1989</v>
      </c>
      <c r="I113" s="79">
        <v>3496</v>
      </c>
      <c r="J113" s="79">
        <v>4834</v>
      </c>
      <c r="K113" s="79">
        <v>8235</v>
      </c>
      <c r="L113" s="79">
        <v>14013</v>
      </c>
      <c r="M113" s="79">
        <v>25922</v>
      </c>
      <c r="N113" s="79">
        <v>41733</v>
      </c>
      <c r="O113" s="79">
        <v>37037</v>
      </c>
      <c r="P113" s="79">
        <v>39510</v>
      </c>
      <c r="Q113" s="79">
        <v>53394</v>
      </c>
      <c r="R113" s="79">
        <v>45687</v>
      </c>
      <c r="S113" s="79">
        <v>48351</v>
      </c>
      <c r="T113" s="79">
        <v>59531</v>
      </c>
      <c r="U113" s="79">
        <v>55256</v>
      </c>
      <c r="V113" s="79">
        <v>57411</v>
      </c>
      <c r="W113" s="79">
        <v>94680</v>
      </c>
    </row>
    <row r="114" spans="1:23" x14ac:dyDescent="0.15">
      <c r="A114" s="80" t="s">
        <v>404</v>
      </c>
      <c r="B114" s="79">
        <v>84</v>
      </c>
      <c r="C114" s="79">
        <v>102</v>
      </c>
      <c r="D114" s="79">
        <v>118</v>
      </c>
      <c r="E114" s="79">
        <v>113</v>
      </c>
      <c r="F114" s="79">
        <v>150</v>
      </c>
      <c r="G114" s="79">
        <v>179</v>
      </c>
      <c r="H114" s="79">
        <v>225</v>
      </c>
      <c r="I114" s="79">
        <v>317</v>
      </c>
      <c r="J114" s="79">
        <v>473</v>
      </c>
      <c r="K114" s="79">
        <v>734</v>
      </c>
      <c r="L114" s="79">
        <v>1027</v>
      </c>
      <c r="M114" s="79">
        <v>1814</v>
      </c>
      <c r="N114" s="79">
        <v>3277</v>
      </c>
      <c r="O114" s="79">
        <v>6757</v>
      </c>
      <c r="P114" s="79">
        <v>7946</v>
      </c>
      <c r="Q114" s="79">
        <v>11257</v>
      </c>
      <c r="R114" s="79">
        <v>10505</v>
      </c>
      <c r="S114" s="79">
        <v>10157</v>
      </c>
      <c r="T114" s="79">
        <v>10903</v>
      </c>
      <c r="U114" s="79">
        <v>12547</v>
      </c>
      <c r="V114" s="79">
        <v>11056</v>
      </c>
      <c r="W114" s="79">
        <v>11284</v>
      </c>
    </row>
    <row r="115" spans="1:23" x14ac:dyDescent="0.15">
      <c r="A115" s="80" t="s">
        <v>403</v>
      </c>
      <c r="B115" s="79">
        <v>0</v>
      </c>
      <c r="C115" s="79">
        <v>0</v>
      </c>
      <c r="D115" s="79">
        <v>0</v>
      </c>
      <c r="E115" s="79">
        <v>0</v>
      </c>
      <c r="F115" s="79">
        <v>0</v>
      </c>
      <c r="G115" s="79">
        <v>0</v>
      </c>
      <c r="H115" s="79">
        <v>0</v>
      </c>
      <c r="I115" s="79">
        <v>0</v>
      </c>
      <c r="J115" s="79">
        <v>0</v>
      </c>
      <c r="K115" s="79">
        <v>0</v>
      </c>
      <c r="L115" s="79">
        <v>0</v>
      </c>
      <c r="M115" s="79">
        <v>0</v>
      </c>
      <c r="N115" s="79">
        <v>0</v>
      </c>
      <c r="O115" s="79">
        <v>0</v>
      </c>
      <c r="P115" s="79">
        <v>0</v>
      </c>
      <c r="Q115" s="79">
        <v>0</v>
      </c>
      <c r="R115" s="79">
        <v>0</v>
      </c>
      <c r="S115" s="79">
        <v>0</v>
      </c>
      <c r="T115" s="79">
        <v>0</v>
      </c>
      <c r="U115" s="79">
        <v>0</v>
      </c>
      <c r="V115" s="79">
        <v>0</v>
      </c>
      <c r="W115" s="79">
        <v>0</v>
      </c>
    </row>
    <row r="116" spans="1:23" x14ac:dyDescent="0.15">
      <c r="A116" s="80" t="s">
        <v>402</v>
      </c>
      <c r="B116" s="79">
        <v>163</v>
      </c>
      <c r="C116" s="79">
        <v>-36</v>
      </c>
      <c r="D116" s="79">
        <v>-34</v>
      </c>
      <c r="E116" s="79">
        <v>-11</v>
      </c>
      <c r="F116" s="79">
        <v>20</v>
      </c>
      <c r="G116" s="79">
        <v>52</v>
      </c>
      <c r="H116" s="79">
        <v>53</v>
      </c>
      <c r="I116" s="79">
        <v>78</v>
      </c>
      <c r="J116" s="79">
        <v>-368</v>
      </c>
      <c r="K116" s="79">
        <v>1040</v>
      </c>
      <c r="L116" s="79">
        <v>1440</v>
      </c>
      <c r="M116" s="79">
        <v>2868</v>
      </c>
      <c r="N116" s="79">
        <v>4405</v>
      </c>
      <c r="O116" s="79">
        <v>1141</v>
      </c>
      <c r="P116" s="79">
        <v>2347</v>
      </c>
      <c r="Q116" s="79">
        <v>1382</v>
      </c>
      <c r="R116" s="79">
        <v>4938</v>
      </c>
      <c r="S116" s="79">
        <v>5966</v>
      </c>
      <c r="T116" s="79">
        <v>-32590</v>
      </c>
      <c r="U116" s="79">
        <v>-340</v>
      </c>
      <c r="V116" s="79">
        <v>-215</v>
      </c>
      <c r="W116" s="79">
        <v>-4774</v>
      </c>
    </row>
    <row r="117" spans="1:23" x14ac:dyDescent="0.15">
      <c r="A117" s="80" t="s">
        <v>401</v>
      </c>
      <c r="B117" s="80" t="s">
        <v>218</v>
      </c>
      <c r="C117" s="80" t="s">
        <v>218</v>
      </c>
      <c r="D117" s="80" t="s">
        <v>218</v>
      </c>
      <c r="E117" s="80" t="s">
        <v>218</v>
      </c>
      <c r="F117" s="79">
        <v>0</v>
      </c>
      <c r="G117" s="79">
        <v>0</v>
      </c>
      <c r="H117" s="79">
        <v>0</v>
      </c>
      <c r="I117" s="79">
        <v>0</v>
      </c>
      <c r="J117" s="79">
        <v>0</v>
      </c>
      <c r="K117" s="79">
        <v>0</v>
      </c>
      <c r="L117" s="79">
        <v>0</v>
      </c>
      <c r="M117" s="79">
        <v>0</v>
      </c>
      <c r="N117" s="79">
        <v>0</v>
      </c>
      <c r="O117" s="79">
        <v>0</v>
      </c>
      <c r="P117" s="79">
        <v>0</v>
      </c>
      <c r="Q117" s="79">
        <v>0</v>
      </c>
      <c r="R117" s="79">
        <v>0</v>
      </c>
      <c r="S117" s="79">
        <v>0</v>
      </c>
      <c r="T117" s="79">
        <v>0</v>
      </c>
      <c r="U117" s="79">
        <v>0</v>
      </c>
      <c r="V117" s="79">
        <v>0</v>
      </c>
      <c r="W117" s="79">
        <v>0</v>
      </c>
    </row>
    <row r="118" spans="1:23" x14ac:dyDescent="0.15">
      <c r="A118" s="80" t="s">
        <v>400</v>
      </c>
      <c r="B118" s="79">
        <v>-364</v>
      </c>
      <c r="C118" s="79">
        <v>9</v>
      </c>
      <c r="D118" s="79">
        <v>7</v>
      </c>
      <c r="E118" s="79">
        <v>-29</v>
      </c>
      <c r="F118" s="79">
        <v>2</v>
      </c>
      <c r="G118" s="79">
        <v>9</v>
      </c>
      <c r="H118" s="79">
        <v>11</v>
      </c>
      <c r="I118" s="79">
        <v>12</v>
      </c>
      <c r="J118" s="79">
        <v>22</v>
      </c>
      <c r="K118" s="79">
        <v>26</v>
      </c>
      <c r="L118" s="79">
        <v>24</v>
      </c>
      <c r="M118" s="79">
        <v>0</v>
      </c>
      <c r="N118" s="79">
        <v>0</v>
      </c>
      <c r="O118" s="79">
        <v>0</v>
      </c>
      <c r="P118" s="79">
        <v>0</v>
      </c>
      <c r="Q118" s="79">
        <v>0</v>
      </c>
      <c r="R118" s="79">
        <v>0</v>
      </c>
      <c r="S118" s="79">
        <v>0</v>
      </c>
      <c r="T118" s="79">
        <v>0</v>
      </c>
      <c r="U118" s="79">
        <v>0</v>
      </c>
      <c r="V118" s="79">
        <v>0</v>
      </c>
      <c r="W118" s="79">
        <v>0</v>
      </c>
    </row>
    <row r="119" spans="1:23" x14ac:dyDescent="0.15">
      <c r="A119" s="80" t="s">
        <v>399</v>
      </c>
      <c r="B119" s="79">
        <v>0</v>
      </c>
      <c r="C119" s="79">
        <v>-64</v>
      </c>
      <c r="D119" s="79">
        <v>36</v>
      </c>
      <c r="E119" s="79">
        <v>22</v>
      </c>
      <c r="F119" s="79">
        <v>38</v>
      </c>
      <c r="G119" s="79">
        <v>495</v>
      </c>
      <c r="H119" s="79">
        <v>163</v>
      </c>
      <c r="I119" s="79">
        <v>242</v>
      </c>
      <c r="J119" s="79">
        <v>516</v>
      </c>
      <c r="K119" s="79">
        <v>710</v>
      </c>
      <c r="L119" s="79">
        <v>879</v>
      </c>
      <c r="M119" s="79">
        <v>1168</v>
      </c>
      <c r="N119" s="79">
        <v>1740</v>
      </c>
      <c r="O119" s="79">
        <v>2253</v>
      </c>
      <c r="P119" s="79">
        <v>2863</v>
      </c>
      <c r="Q119" s="79">
        <v>3586</v>
      </c>
      <c r="R119" s="79">
        <v>4210</v>
      </c>
      <c r="S119" s="79">
        <v>4674</v>
      </c>
      <c r="T119" s="79">
        <v>4896</v>
      </c>
      <c r="U119" s="79">
        <v>5416</v>
      </c>
      <c r="V119" s="79">
        <v>6732</v>
      </c>
      <c r="W119" s="79">
        <v>7759</v>
      </c>
    </row>
    <row r="120" spans="1:23" x14ac:dyDescent="0.15">
      <c r="A120" s="80" t="s">
        <v>398</v>
      </c>
      <c r="B120" s="79">
        <v>-272</v>
      </c>
      <c r="C120" s="79">
        <v>487</v>
      </c>
      <c r="D120" s="79">
        <v>-99</v>
      </c>
      <c r="E120" s="79">
        <v>-201</v>
      </c>
      <c r="F120" s="79">
        <v>-8</v>
      </c>
      <c r="G120" s="79">
        <v>-121</v>
      </c>
      <c r="H120" s="79">
        <v>-357</v>
      </c>
      <c r="I120" s="79">
        <v>-385</v>
      </c>
      <c r="J120" s="79">
        <v>-785</v>
      </c>
      <c r="K120" s="79">
        <v>-939</v>
      </c>
      <c r="L120" s="79">
        <v>-4860</v>
      </c>
      <c r="M120" s="79">
        <v>-1791</v>
      </c>
      <c r="N120" s="79">
        <v>-6965</v>
      </c>
      <c r="O120" s="79">
        <v>-1949</v>
      </c>
      <c r="P120" s="79">
        <v>-6452</v>
      </c>
      <c r="Q120" s="79">
        <v>-3124</v>
      </c>
      <c r="R120" s="79">
        <v>1044</v>
      </c>
      <c r="S120" s="79">
        <v>-6347</v>
      </c>
      <c r="T120" s="79">
        <v>-13332</v>
      </c>
      <c r="U120" s="79">
        <v>3176</v>
      </c>
      <c r="V120" s="79">
        <v>8470</v>
      </c>
      <c r="W120" s="79">
        <v>-14028</v>
      </c>
    </row>
    <row r="121" spans="1:23" x14ac:dyDescent="0.15">
      <c r="A121" s="80" t="s">
        <v>397</v>
      </c>
      <c r="B121" s="79">
        <v>-13</v>
      </c>
      <c r="C121" s="79">
        <v>22</v>
      </c>
      <c r="D121" s="79">
        <v>-34</v>
      </c>
      <c r="E121" s="79">
        <v>-11</v>
      </c>
      <c r="F121" s="79">
        <v>-45</v>
      </c>
      <c r="G121" s="79">
        <v>-64</v>
      </c>
      <c r="H121" s="79">
        <v>-105</v>
      </c>
      <c r="I121" s="79">
        <v>-76</v>
      </c>
      <c r="J121" s="79">
        <v>-163</v>
      </c>
      <c r="K121" s="79">
        <v>54</v>
      </c>
      <c r="L121" s="79">
        <v>-596</v>
      </c>
      <c r="M121" s="79">
        <v>275</v>
      </c>
      <c r="N121" s="79">
        <v>-15</v>
      </c>
      <c r="O121" s="79">
        <v>-973</v>
      </c>
      <c r="P121" s="79">
        <v>-76</v>
      </c>
      <c r="Q121" s="79">
        <v>-238</v>
      </c>
      <c r="R121" s="79">
        <v>217</v>
      </c>
      <c r="S121" s="79">
        <v>-2723</v>
      </c>
      <c r="T121" s="79">
        <v>828</v>
      </c>
      <c r="U121" s="79">
        <v>-289</v>
      </c>
      <c r="V121" s="79">
        <v>-127</v>
      </c>
      <c r="W121" s="79">
        <v>-2642</v>
      </c>
    </row>
    <row r="122" spans="1:23" x14ac:dyDescent="0.15">
      <c r="A122" s="80" t="s">
        <v>396</v>
      </c>
      <c r="B122" s="79">
        <v>318</v>
      </c>
      <c r="C122" s="79">
        <v>-356</v>
      </c>
      <c r="D122" s="79">
        <v>110</v>
      </c>
      <c r="E122" s="79">
        <v>243</v>
      </c>
      <c r="F122" s="79">
        <v>297</v>
      </c>
      <c r="G122" s="79">
        <v>328</v>
      </c>
      <c r="H122" s="79">
        <v>1611</v>
      </c>
      <c r="I122" s="79">
        <v>1494</v>
      </c>
      <c r="J122" s="79">
        <v>596</v>
      </c>
      <c r="K122" s="79">
        <v>92</v>
      </c>
      <c r="L122" s="79">
        <v>6307</v>
      </c>
      <c r="M122" s="79">
        <v>2515</v>
      </c>
      <c r="N122" s="79">
        <v>4467</v>
      </c>
      <c r="O122" s="79">
        <v>2340</v>
      </c>
      <c r="P122" s="79">
        <v>5938</v>
      </c>
      <c r="Q122" s="79">
        <v>5400</v>
      </c>
      <c r="R122" s="79">
        <v>1791</v>
      </c>
      <c r="S122" s="79">
        <v>9618</v>
      </c>
      <c r="T122" s="79">
        <v>9175</v>
      </c>
      <c r="U122" s="79">
        <v>-1923</v>
      </c>
      <c r="V122" s="79">
        <v>-4062</v>
      </c>
      <c r="W122" s="79">
        <v>12326</v>
      </c>
    </row>
    <row r="123" spans="1:23" x14ac:dyDescent="0.15">
      <c r="A123" s="80" t="s">
        <v>395</v>
      </c>
      <c r="B123" s="79">
        <v>0</v>
      </c>
      <c r="C123" s="79">
        <v>0</v>
      </c>
      <c r="D123" s="79">
        <v>0</v>
      </c>
      <c r="E123" s="79">
        <v>0</v>
      </c>
      <c r="F123" s="79">
        <v>0</v>
      </c>
      <c r="G123" s="79">
        <v>0</v>
      </c>
      <c r="H123" s="79">
        <v>0</v>
      </c>
      <c r="I123" s="79">
        <v>0</v>
      </c>
      <c r="J123" s="79">
        <v>0</v>
      </c>
      <c r="K123" s="80" t="s">
        <v>218</v>
      </c>
      <c r="L123" s="80" t="s">
        <v>218</v>
      </c>
      <c r="M123" s="80" t="s">
        <v>218</v>
      </c>
      <c r="N123" s="80" t="s">
        <v>218</v>
      </c>
      <c r="O123" s="80" t="s">
        <v>218</v>
      </c>
      <c r="P123" s="80" t="s">
        <v>218</v>
      </c>
      <c r="Q123" s="80" t="s">
        <v>218</v>
      </c>
      <c r="R123" s="80" t="s">
        <v>218</v>
      </c>
      <c r="S123" s="80" t="s">
        <v>218</v>
      </c>
      <c r="T123" s="80" t="s">
        <v>218</v>
      </c>
      <c r="U123" s="80" t="s">
        <v>218</v>
      </c>
      <c r="V123" s="80" t="s">
        <v>218</v>
      </c>
      <c r="W123" s="80" t="s">
        <v>218</v>
      </c>
    </row>
    <row r="124" spans="1:23" x14ac:dyDescent="0.15">
      <c r="A124" s="80" t="s">
        <v>394</v>
      </c>
      <c r="B124" s="79">
        <v>124</v>
      </c>
      <c r="C124" s="79">
        <v>58</v>
      </c>
      <c r="D124" s="79">
        <v>-80</v>
      </c>
      <c r="E124" s="79">
        <v>95</v>
      </c>
      <c r="F124" s="79">
        <v>204</v>
      </c>
      <c r="G124" s="79">
        <v>322</v>
      </c>
      <c r="H124" s="79">
        <v>-1370</v>
      </c>
      <c r="I124" s="79">
        <v>292</v>
      </c>
      <c r="J124" s="79">
        <v>4471</v>
      </c>
      <c r="K124" s="79">
        <v>207</v>
      </c>
      <c r="L124" s="79">
        <v>361</v>
      </c>
      <c r="M124" s="79">
        <v>4758</v>
      </c>
      <c r="N124" s="79">
        <v>2214</v>
      </c>
      <c r="O124" s="79">
        <v>7060</v>
      </c>
      <c r="P124" s="79">
        <v>7637</v>
      </c>
      <c r="Q124" s="79">
        <v>9609</v>
      </c>
      <c r="R124" s="79">
        <v>-2568</v>
      </c>
      <c r="S124" s="79">
        <v>-6098</v>
      </c>
      <c r="T124" s="79">
        <v>38023</v>
      </c>
      <c r="U124" s="79">
        <v>-4452</v>
      </c>
      <c r="V124" s="79">
        <v>1409</v>
      </c>
      <c r="W124" s="79">
        <v>-567</v>
      </c>
    </row>
    <row r="125" spans="1:23" x14ac:dyDescent="0.15">
      <c r="A125" s="80" t="s">
        <v>240</v>
      </c>
      <c r="B125" s="79">
        <v>826</v>
      </c>
      <c r="C125" s="79">
        <v>185</v>
      </c>
      <c r="D125" s="79">
        <v>89</v>
      </c>
      <c r="E125" s="79">
        <v>289</v>
      </c>
      <c r="F125" s="79">
        <v>934</v>
      </c>
      <c r="G125" s="79">
        <v>2535</v>
      </c>
      <c r="H125" s="79">
        <v>2220</v>
      </c>
      <c r="I125" s="79">
        <v>5470</v>
      </c>
      <c r="J125" s="79">
        <v>9596</v>
      </c>
      <c r="K125" s="79">
        <v>10159</v>
      </c>
      <c r="L125" s="79">
        <v>18595</v>
      </c>
      <c r="M125" s="79">
        <v>37529</v>
      </c>
      <c r="N125" s="79">
        <v>50856</v>
      </c>
      <c r="O125" s="79">
        <v>53666</v>
      </c>
      <c r="P125" s="79">
        <v>59713</v>
      </c>
      <c r="Q125" s="79">
        <v>81266</v>
      </c>
      <c r="R125" s="79">
        <v>65824</v>
      </c>
      <c r="S125" s="79">
        <v>63598</v>
      </c>
      <c r="T125" s="79">
        <v>77434</v>
      </c>
      <c r="U125" s="79">
        <v>69391</v>
      </c>
      <c r="V125" s="79">
        <v>80674</v>
      </c>
      <c r="W125" s="79">
        <v>104038</v>
      </c>
    </row>
    <row r="126" spans="1:23" x14ac:dyDescent="0.15">
      <c r="A126" s="81" t="s">
        <v>393</v>
      </c>
    </row>
    <row r="127" spans="1:23" x14ac:dyDescent="0.15">
      <c r="A127" s="80" t="s">
        <v>392</v>
      </c>
      <c r="B127" s="79">
        <v>232</v>
      </c>
      <c r="C127" s="79">
        <v>1</v>
      </c>
      <c r="D127" s="79">
        <v>0</v>
      </c>
      <c r="E127" s="79">
        <v>0</v>
      </c>
      <c r="F127" s="79">
        <v>0</v>
      </c>
      <c r="G127" s="79">
        <v>0</v>
      </c>
      <c r="H127" s="79">
        <v>25</v>
      </c>
      <c r="I127" s="79">
        <v>17</v>
      </c>
      <c r="J127" s="79">
        <v>38</v>
      </c>
      <c r="K127" s="79">
        <v>46825</v>
      </c>
      <c r="L127" s="79">
        <v>57811</v>
      </c>
      <c r="M127" s="79">
        <v>102317</v>
      </c>
      <c r="N127" s="79">
        <v>151232</v>
      </c>
      <c r="O127" s="79">
        <v>148489</v>
      </c>
      <c r="P127" s="79">
        <v>217128</v>
      </c>
      <c r="Q127" s="79">
        <v>166402</v>
      </c>
      <c r="R127" s="79">
        <v>143816</v>
      </c>
      <c r="S127" s="79">
        <v>159881</v>
      </c>
      <c r="T127" s="79">
        <v>73227</v>
      </c>
      <c r="U127" s="79">
        <v>40631</v>
      </c>
      <c r="V127" s="79">
        <v>115148</v>
      </c>
      <c r="W127" s="79">
        <v>109689</v>
      </c>
    </row>
    <row r="128" spans="1:23" x14ac:dyDescent="0.15">
      <c r="A128" s="80" t="s">
        <v>391</v>
      </c>
      <c r="B128" s="79">
        <v>372</v>
      </c>
      <c r="C128" s="79">
        <v>340</v>
      </c>
      <c r="D128" s="79">
        <v>25</v>
      </c>
      <c r="E128" s="79">
        <v>45</v>
      </c>
      <c r="F128" s="79">
        <v>5</v>
      </c>
      <c r="G128" s="79">
        <v>0</v>
      </c>
      <c r="H128" s="79">
        <v>1086</v>
      </c>
      <c r="I128" s="79">
        <v>2941</v>
      </c>
      <c r="J128" s="79">
        <v>0</v>
      </c>
      <c r="K128" s="79">
        <v>30678</v>
      </c>
      <c r="L128" s="79">
        <v>46718</v>
      </c>
      <c r="M128" s="79">
        <v>69853</v>
      </c>
      <c r="N128" s="79">
        <v>112805</v>
      </c>
      <c r="O128" s="79">
        <v>124447</v>
      </c>
      <c r="P128" s="79">
        <v>208111</v>
      </c>
      <c r="Q128" s="79">
        <v>121985</v>
      </c>
      <c r="R128" s="79">
        <v>111794</v>
      </c>
      <c r="S128" s="79">
        <v>126339</v>
      </c>
      <c r="T128" s="79">
        <v>104072</v>
      </c>
      <c r="U128" s="79">
        <v>98724</v>
      </c>
      <c r="V128" s="79">
        <v>120483</v>
      </c>
      <c r="W128" s="79">
        <v>106870</v>
      </c>
    </row>
    <row r="129" spans="1:23" x14ac:dyDescent="0.15">
      <c r="A129" s="80" t="s">
        <v>390</v>
      </c>
      <c r="B129" s="79">
        <v>-936</v>
      </c>
      <c r="C129" s="79">
        <v>821</v>
      </c>
      <c r="D129" s="79">
        <v>-44</v>
      </c>
      <c r="E129" s="79">
        <v>914</v>
      </c>
      <c r="F129" s="79">
        <v>-1328</v>
      </c>
      <c r="G129" s="79">
        <v>-2275</v>
      </c>
      <c r="H129" s="79">
        <v>-29</v>
      </c>
      <c r="I129" s="79">
        <v>-5236</v>
      </c>
      <c r="J129" s="79">
        <v>-6722</v>
      </c>
      <c r="K129" s="80" t="s">
        <v>218</v>
      </c>
      <c r="L129" s="80" t="s">
        <v>218</v>
      </c>
      <c r="M129" s="80" t="s">
        <v>218</v>
      </c>
      <c r="N129" s="80" t="s">
        <v>218</v>
      </c>
      <c r="O129" s="80" t="s">
        <v>218</v>
      </c>
      <c r="P129" s="80" t="s">
        <v>218</v>
      </c>
      <c r="Q129" s="80" t="s">
        <v>218</v>
      </c>
      <c r="R129" s="80" t="s">
        <v>218</v>
      </c>
      <c r="S129" s="80" t="s">
        <v>218</v>
      </c>
      <c r="T129" s="80" t="s">
        <v>218</v>
      </c>
      <c r="U129" s="80" t="s">
        <v>218</v>
      </c>
      <c r="V129" s="80" t="s">
        <v>218</v>
      </c>
      <c r="W129" s="80" t="s">
        <v>218</v>
      </c>
    </row>
    <row r="130" spans="1:23" x14ac:dyDescent="0.15">
      <c r="A130" s="80" t="s">
        <v>239</v>
      </c>
      <c r="B130" s="79">
        <v>107</v>
      </c>
      <c r="C130" s="79">
        <v>232</v>
      </c>
      <c r="D130" s="79">
        <v>174</v>
      </c>
      <c r="E130" s="79">
        <v>164</v>
      </c>
      <c r="F130" s="79">
        <v>176</v>
      </c>
      <c r="G130" s="79">
        <v>260</v>
      </c>
      <c r="H130" s="79">
        <v>657</v>
      </c>
      <c r="I130" s="79">
        <v>735</v>
      </c>
      <c r="J130" s="79">
        <v>1091</v>
      </c>
      <c r="K130" s="79">
        <v>1144</v>
      </c>
      <c r="L130" s="79">
        <v>2005</v>
      </c>
      <c r="M130" s="79">
        <v>4260</v>
      </c>
      <c r="N130" s="79">
        <v>8295</v>
      </c>
      <c r="O130" s="79">
        <v>8165</v>
      </c>
      <c r="P130" s="79">
        <v>9571</v>
      </c>
      <c r="Q130" s="79">
        <v>11247</v>
      </c>
      <c r="R130" s="79">
        <v>12734</v>
      </c>
      <c r="S130" s="79">
        <v>12451</v>
      </c>
      <c r="T130" s="79">
        <v>13313</v>
      </c>
      <c r="U130" s="79">
        <v>10495</v>
      </c>
      <c r="V130" s="79">
        <v>7309</v>
      </c>
      <c r="W130" s="79">
        <v>11085</v>
      </c>
    </row>
    <row r="131" spans="1:23" x14ac:dyDescent="0.15">
      <c r="A131" s="80" t="s">
        <v>389</v>
      </c>
      <c r="B131" s="79">
        <v>11</v>
      </c>
      <c r="C131" s="79">
        <v>0</v>
      </c>
      <c r="D131" s="79">
        <v>0</v>
      </c>
      <c r="E131" s="79">
        <v>0</v>
      </c>
      <c r="F131" s="79">
        <v>0</v>
      </c>
      <c r="G131" s="79">
        <v>0</v>
      </c>
      <c r="H131" s="80" t="s">
        <v>218</v>
      </c>
      <c r="I131" s="79">
        <v>0</v>
      </c>
      <c r="J131" s="79">
        <v>0</v>
      </c>
      <c r="K131" s="79">
        <v>0</v>
      </c>
      <c r="L131" s="79">
        <v>0</v>
      </c>
      <c r="M131" s="79">
        <v>0</v>
      </c>
      <c r="N131" s="79">
        <v>0</v>
      </c>
      <c r="O131" s="79">
        <v>0</v>
      </c>
      <c r="P131" s="79">
        <v>0</v>
      </c>
      <c r="Q131" s="79">
        <v>0</v>
      </c>
      <c r="R131" s="79">
        <v>0</v>
      </c>
      <c r="S131" s="79">
        <v>0</v>
      </c>
      <c r="T131" s="79">
        <v>0</v>
      </c>
      <c r="U131" s="79">
        <v>0</v>
      </c>
      <c r="V131" s="79">
        <v>0</v>
      </c>
      <c r="W131" s="79">
        <v>0</v>
      </c>
    </row>
    <row r="132" spans="1:23" x14ac:dyDescent="0.15">
      <c r="A132" s="80" t="s">
        <v>237</v>
      </c>
      <c r="B132" s="79">
        <v>0</v>
      </c>
      <c r="C132" s="80" t="s">
        <v>218</v>
      </c>
      <c r="D132" s="79">
        <v>52</v>
      </c>
      <c r="E132" s="79">
        <v>0</v>
      </c>
      <c r="F132" s="79">
        <v>0</v>
      </c>
      <c r="G132" s="79">
        <v>0</v>
      </c>
      <c r="H132" s="79">
        <v>0</v>
      </c>
      <c r="I132" s="79">
        <v>0</v>
      </c>
      <c r="J132" s="79">
        <v>220</v>
      </c>
      <c r="K132" s="79">
        <v>0</v>
      </c>
      <c r="L132" s="79">
        <v>638</v>
      </c>
      <c r="M132" s="79">
        <v>244</v>
      </c>
      <c r="N132" s="79">
        <v>350</v>
      </c>
      <c r="O132" s="79">
        <v>496</v>
      </c>
      <c r="P132" s="79">
        <v>3765</v>
      </c>
      <c r="Q132" s="79">
        <v>343</v>
      </c>
      <c r="R132" s="79">
        <v>297</v>
      </c>
      <c r="S132" s="79">
        <v>329</v>
      </c>
      <c r="T132" s="79">
        <v>721</v>
      </c>
      <c r="U132" s="79">
        <v>624</v>
      </c>
      <c r="V132" s="79">
        <v>1524</v>
      </c>
      <c r="W132" s="79">
        <v>33</v>
      </c>
    </row>
    <row r="133" spans="1:23" x14ac:dyDescent="0.15">
      <c r="A133" s="80" t="s">
        <v>388</v>
      </c>
      <c r="B133" s="79">
        <v>-38</v>
      </c>
      <c r="C133" s="79">
        <v>-36</v>
      </c>
      <c r="D133" s="79">
        <v>-7</v>
      </c>
      <c r="E133" s="79">
        <v>33</v>
      </c>
      <c r="F133" s="79">
        <v>11</v>
      </c>
      <c r="G133" s="79">
        <v>-21</v>
      </c>
      <c r="H133" s="79">
        <v>-18</v>
      </c>
      <c r="I133" s="79">
        <v>-202</v>
      </c>
      <c r="J133" s="79">
        <v>-118</v>
      </c>
      <c r="K133" s="79">
        <v>-143</v>
      </c>
      <c r="L133" s="79">
        <v>-118</v>
      </c>
      <c r="M133" s="79">
        <v>-3451</v>
      </c>
      <c r="N133" s="79">
        <v>-1155</v>
      </c>
      <c r="O133" s="79">
        <v>-1071</v>
      </c>
      <c r="P133" s="79">
        <v>-226</v>
      </c>
      <c r="Q133" s="79">
        <v>-267</v>
      </c>
      <c r="R133" s="79">
        <v>-924</v>
      </c>
      <c r="S133" s="79">
        <v>-124</v>
      </c>
      <c r="T133" s="79">
        <v>-745</v>
      </c>
      <c r="U133" s="79">
        <v>-1078</v>
      </c>
      <c r="V133" s="79">
        <v>-791</v>
      </c>
      <c r="W133" s="79">
        <v>-608</v>
      </c>
    </row>
    <row r="134" spans="1:23" x14ac:dyDescent="0.15">
      <c r="A134" s="80" t="s">
        <v>387</v>
      </c>
      <c r="B134" s="79">
        <v>-930</v>
      </c>
      <c r="C134" s="79">
        <v>892</v>
      </c>
      <c r="D134" s="79">
        <v>-252</v>
      </c>
      <c r="E134" s="79">
        <v>828</v>
      </c>
      <c r="F134" s="79">
        <v>-1488</v>
      </c>
      <c r="G134" s="79">
        <v>-2556</v>
      </c>
      <c r="H134" s="79">
        <v>357</v>
      </c>
      <c r="I134" s="79">
        <v>-3249</v>
      </c>
      <c r="J134" s="79">
        <v>-8189</v>
      </c>
      <c r="K134" s="79">
        <v>-17434</v>
      </c>
      <c r="L134" s="79">
        <v>-13854</v>
      </c>
      <c r="M134" s="79">
        <v>-40419</v>
      </c>
      <c r="N134" s="79">
        <v>-48227</v>
      </c>
      <c r="O134" s="79">
        <v>-33774</v>
      </c>
      <c r="P134" s="79">
        <v>-22579</v>
      </c>
      <c r="Q134" s="79">
        <v>-56274</v>
      </c>
      <c r="R134" s="79">
        <v>-45977</v>
      </c>
      <c r="S134" s="79">
        <v>-46446</v>
      </c>
      <c r="T134" s="79">
        <v>16066</v>
      </c>
      <c r="U134" s="79">
        <v>45896</v>
      </c>
      <c r="V134" s="79">
        <v>-4289</v>
      </c>
      <c r="W134" s="79">
        <v>-14545</v>
      </c>
    </row>
    <row r="135" spans="1:23" x14ac:dyDescent="0.15">
      <c r="A135" s="81" t="s">
        <v>386</v>
      </c>
    </row>
    <row r="136" spans="1:23" x14ac:dyDescent="0.15">
      <c r="A136" s="80" t="s">
        <v>385</v>
      </c>
      <c r="B136" s="79">
        <v>85</v>
      </c>
      <c r="C136" s="79">
        <v>42</v>
      </c>
      <c r="D136" s="79">
        <v>105</v>
      </c>
      <c r="E136" s="79">
        <v>53</v>
      </c>
      <c r="F136" s="79">
        <v>427</v>
      </c>
      <c r="G136" s="79">
        <v>543</v>
      </c>
      <c r="H136" s="79">
        <v>318</v>
      </c>
      <c r="I136" s="79">
        <v>365</v>
      </c>
      <c r="J136" s="79">
        <v>483</v>
      </c>
      <c r="K136" s="79">
        <v>475</v>
      </c>
      <c r="L136" s="79">
        <v>912</v>
      </c>
      <c r="M136" s="79">
        <v>831</v>
      </c>
      <c r="N136" s="79">
        <v>665</v>
      </c>
      <c r="O136" s="79">
        <v>530</v>
      </c>
      <c r="P136" s="79">
        <v>730</v>
      </c>
      <c r="Q136" s="79">
        <v>543</v>
      </c>
      <c r="R136" s="79">
        <v>495</v>
      </c>
      <c r="S136" s="79">
        <v>555</v>
      </c>
      <c r="T136" s="79">
        <v>669</v>
      </c>
      <c r="U136" s="79">
        <v>781</v>
      </c>
      <c r="V136" s="79">
        <v>880</v>
      </c>
      <c r="W136" s="79">
        <v>1105</v>
      </c>
    </row>
    <row r="137" spans="1:23" x14ac:dyDescent="0.15">
      <c r="A137" s="80" t="s">
        <v>384</v>
      </c>
      <c r="B137" s="79">
        <v>116</v>
      </c>
      <c r="C137" s="79">
        <v>0</v>
      </c>
      <c r="D137" s="79">
        <v>0</v>
      </c>
      <c r="E137" s="79">
        <v>26</v>
      </c>
      <c r="F137" s="79">
        <v>0</v>
      </c>
      <c r="G137" s="79">
        <v>0</v>
      </c>
      <c r="H137" s="79">
        <v>355</v>
      </c>
      <c r="I137" s="79">
        <v>3</v>
      </c>
      <c r="J137" s="79">
        <v>0</v>
      </c>
      <c r="K137" s="79">
        <v>82</v>
      </c>
      <c r="L137" s="79">
        <v>406</v>
      </c>
      <c r="M137" s="79">
        <v>520</v>
      </c>
      <c r="N137" s="79">
        <v>1226</v>
      </c>
      <c r="O137" s="79">
        <v>23942</v>
      </c>
      <c r="P137" s="79">
        <v>46158</v>
      </c>
      <c r="Q137" s="79">
        <v>36752</v>
      </c>
      <c r="R137" s="79">
        <v>31292</v>
      </c>
      <c r="S137" s="79">
        <v>34774</v>
      </c>
      <c r="T137" s="79">
        <v>75265</v>
      </c>
      <c r="U137" s="79">
        <v>69714</v>
      </c>
      <c r="V137" s="79">
        <v>75992</v>
      </c>
      <c r="W137" s="79">
        <v>92527</v>
      </c>
    </row>
    <row r="138" spans="1:23" x14ac:dyDescent="0.15">
      <c r="A138" s="80" t="s">
        <v>235</v>
      </c>
      <c r="B138" s="79">
        <v>0</v>
      </c>
      <c r="C138" s="79">
        <v>0</v>
      </c>
      <c r="D138" s="79">
        <v>0</v>
      </c>
      <c r="E138" s="79">
        <v>0</v>
      </c>
      <c r="F138" s="79">
        <v>0</v>
      </c>
      <c r="G138" s="79">
        <v>0</v>
      </c>
      <c r="H138" s="79">
        <v>0</v>
      </c>
      <c r="I138" s="79">
        <v>0</v>
      </c>
      <c r="J138" s="79">
        <v>0</v>
      </c>
      <c r="K138" s="79">
        <v>0</v>
      </c>
      <c r="L138" s="79">
        <v>0</v>
      </c>
      <c r="M138" s="79">
        <v>0</v>
      </c>
      <c r="N138" s="79">
        <v>2488</v>
      </c>
      <c r="O138" s="79">
        <v>10564</v>
      </c>
      <c r="P138" s="79">
        <v>11126</v>
      </c>
      <c r="Q138" s="79">
        <v>11561</v>
      </c>
      <c r="R138" s="79">
        <v>12150</v>
      </c>
      <c r="S138" s="79">
        <v>12769</v>
      </c>
      <c r="T138" s="79">
        <v>13712</v>
      </c>
      <c r="U138" s="79">
        <v>14119</v>
      </c>
      <c r="V138" s="79">
        <v>14081</v>
      </c>
      <c r="W138" s="79">
        <v>14467</v>
      </c>
    </row>
    <row r="139" spans="1:23" x14ac:dyDescent="0.15">
      <c r="A139" s="80" t="s">
        <v>383</v>
      </c>
      <c r="B139" s="79">
        <v>0</v>
      </c>
      <c r="C139" s="79">
        <v>0</v>
      </c>
      <c r="D139" s="79">
        <v>0</v>
      </c>
      <c r="E139" s="79">
        <v>0</v>
      </c>
      <c r="F139" s="79">
        <v>0</v>
      </c>
      <c r="G139" s="79">
        <v>0</v>
      </c>
      <c r="H139" s="79">
        <v>0</v>
      </c>
      <c r="I139" s="79">
        <v>0</v>
      </c>
      <c r="J139" s="79">
        <v>0</v>
      </c>
      <c r="K139" s="79">
        <v>0</v>
      </c>
      <c r="L139" s="79">
        <v>0</v>
      </c>
      <c r="M139" s="79">
        <v>0</v>
      </c>
      <c r="N139" s="79">
        <v>0</v>
      </c>
      <c r="O139" s="79">
        <v>16896</v>
      </c>
      <c r="P139" s="79">
        <v>11960</v>
      </c>
      <c r="Q139" s="79">
        <v>27114</v>
      </c>
      <c r="R139" s="79">
        <v>24954</v>
      </c>
      <c r="S139" s="79">
        <v>28662</v>
      </c>
      <c r="T139" s="79">
        <v>6969</v>
      </c>
      <c r="U139" s="79">
        <v>6963</v>
      </c>
      <c r="V139" s="79">
        <v>16091</v>
      </c>
      <c r="W139" s="79">
        <v>20393</v>
      </c>
    </row>
    <row r="140" spans="1:23" x14ac:dyDescent="0.15">
      <c r="A140" s="80" t="s">
        <v>382</v>
      </c>
      <c r="B140" s="79">
        <v>0</v>
      </c>
      <c r="C140" s="79">
        <v>0</v>
      </c>
      <c r="D140" s="79">
        <v>0</v>
      </c>
      <c r="E140" s="79">
        <v>0</v>
      </c>
      <c r="F140" s="79">
        <v>300</v>
      </c>
      <c r="G140" s="79">
        <v>0</v>
      </c>
      <c r="H140" s="79">
        <v>0</v>
      </c>
      <c r="I140" s="79">
        <v>0</v>
      </c>
      <c r="J140" s="79">
        <v>0</v>
      </c>
      <c r="K140" s="79">
        <v>0</v>
      </c>
      <c r="L140" s="79">
        <v>0</v>
      </c>
      <c r="M140" s="79">
        <v>0</v>
      </c>
      <c r="N140" s="79">
        <v>0</v>
      </c>
      <c r="O140" s="80" t="s">
        <v>218</v>
      </c>
      <c r="P140" s="80" t="s">
        <v>218</v>
      </c>
      <c r="Q140" s="80" t="s">
        <v>218</v>
      </c>
      <c r="R140" s="79">
        <v>2500</v>
      </c>
      <c r="S140" s="79">
        <v>3500</v>
      </c>
      <c r="T140" s="79">
        <v>6500</v>
      </c>
      <c r="U140" s="79">
        <v>8805</v>
      </c>
      <c r="V140" s="79">
        <v>12629</v>
      </c>
      <c r="W140" s="79">
        <v>8750</v>
      </c>
    </row>
    <row r="141" spans="1:23" x14ac:dyDescent="0.15">
      <c r="A141" s="80" t="s">
        <v>381</v>
      </c>
      <c r="B141" s="79">
        <v>0</v>
      </c>
      <c r="C141" s="79">
        <v>0</v>
      </c>
      <c r="D141" s="79">
        <v>0</v>
      </c>
      <c r="E141" s="79">
        <v>0</v>
      </c>
      <c r="F141" s="80" t="s">
        <v>218</v>
      </c>
      <c r="G141" s="79">
        <v>0</v>
      </c>
      <c r="H141" s="79">
        <v>0</v>
      </c>
      <c r="I141" s="79">
        <v>0</v>
      </c>
      <c r="J141" s="79">
        <v>0</v>
      </c>
      <c r="K141" s="79">
        <v>0</v>
      </c>
      <c r="L141" s="79">
        <v>0</v>
      </c>
      <c r="M141" s="79">
        <v>0</v>
      </c>
      <c r="N141" s="79">
        <v>0</v>
      </c>
      <c r="O141" s="79">
        <v>0</v>
      </c>
      <c r="P141" s="79">
        <v>6306</v>
      </c>
      <c r="Q141" s="79">
        <v>2191</v>
      </c>
      <c r="R141" s="79">
        <v>-397</v>
      </c>
      <c r="S141" s="79">
        <v>3852</v>
      </c>
      <c r="T141" s="79">
        <v>-37</v>
      </c>
      <c r="U141" s="79">
        <v>-5977</v>
      </c>
      <c r="V141" s="79">
        <v>-963</v>
      </c>
      <c r="W141" s="79">
        <v>1022</v>
      </c>
    </row>
    <row r="142" spans="1:23" x14ac:dyDescent="0.15">
      <c r="A142" s="80" t="s">
        <v>380</v>
      </c>
      <c r="B142" s="79">
        <v>0</v>
      </c>
      <c r="C142" s="79">
        <v>0</v>
      </c>
      <c r="D142" s="79">
        <v>0</v>
      </c>
      <c r="E142" s="79">
        <v>0</v>
      </c>
      <c r="F142" s="79">
        <v>0</v>
      </c>
      <c r="G142" s="79">
        <v>0</v>
      </c>
      <c r="H142" s="79">
        <v>0</v>
      </c>
      <c r="I142" s="79">
        <v>0</v>
      </c>
      <c r="J142" s="79">
        <v>-124</v>
      </c>
      <c r="K142" s="79">
        <v>0</v>
      </c>
      <c r="L142" s="79">
        <v>0</v>
      </c>
      <c r="M142" s="79">
        <v>0</v>
      </c>
      <c r="N142" s="79">
        <v>0</v>
      </c>
      <c r="O142" s="79">
        <v>0</v>
      </c>
      <c r="P142" s="79">
        <v>0</v>
      </c>
      <c r="Q142" s="79">
        <v>0</v>
      </c>
      <c r="R142" s="79">
        <v>0</v>
      </c>
      <c r="S142" s="79">
        <v>0</v>
      </c>
      <c r="T142" s="79">
        <v>0</v>
      </c>
      <c r="U142" s="79">
        <v>-105</v>
      </c>
      <c r="V142" s="79">
        <v>-126</v>
      </c>
      <c r="W142" s="79">
        <v>-129</v>
      </c>
    </row>
    <row r="143" spans="1:23" x14ac:dyDescent="0.15">
      <c r="A143" s="80" t="s">
        <v>379</v>
      </c>
      <c r="B143" s="79">
        <v>-31</v>
      </c>
      <c r="C143" s="79">
        <v>42</v>
      </c>
      <c r="D143" s="79">
        <v>105</v>
      </c>
      <c r="E143" s="79">
        <v>27</v>
      </c>
      <c r="F143" s="79">
        <v>127</v>
      </c>
      <c r="G143" s="79">
        <v>543</v>
      </c>
      <c r="H143" s="79">
        <v>324</v>
      </c>
      <c r="I143" s="79">
        <v>739</v>
      </c>
      <c r="J143" s="79">
        <v>1116</v>
      </c>
      <c r="K143" s="79">
        <v>663</v>
      </c>
      <c r="L143" s="79">
        <v>1257</v>
      </c>
      <c r="M143" s="79">
        <v>1444</v>
      </c>
      <c r="N143" s="79">
        <v>-1698</v>
      </c>
      <c r="O143" s="79">
        <v>-16379</v>
      </c>
      <c r="P143" s="79">
        <v>-37549</v>
      </c>
      <c r="Q143" s="79">
        <v>-17716</v>
      </c>
      <c r="R143" s="79">
        <v>-20483</v>
      </c>
      <c r="S143" s="79">
        <v>-17347</v>
      </c>
      <c r="T143" s="79">
        <v>-87876</v>
      </c>
      <c r="U143" s="79">
        <v>-90976</v>
      </c>
      <c r="V143" s="79">
        <v>-86820</v>
      </c>
      <c r="W143" s="79">
        <v>-93353</v>
      </c>
    </row>
    <row r="144" spans="1:23" x14ac:dyDescent="0.15">
      <c r="A144" s="80" t="s">
        <v>378</v>
      </c>
      <c r="B144" s="79">
        <v>0</v>
      </c>
      <c r="C144" s="79">
        <v>0</v>
      </c>
      <c r="D144" s="79">
        <v>0</v>
      </c>
      <c r="E144" s="79">
        <v>0</v>
      </c>
      <c r="F144" s="79">
        <v>0</v>
      </c>
      <c r="G144" s="79">
        <v>0</v>
      </c>
      <c r="H144" s="79">
        <v>0</v>
      </c>
      <c r="I144" s="79">
        <v>0</v>
      </c>
      <c r="J144" s="79">
        <v>0</v>
      </c>
      <c r="K144" s="79">
        <v>0</v>
      </c>
      <c r="L144" s="79">
        <v>0</v>
      </c>
      <c r="M144" s="79">
        <v>0</v>
      </c>
      <c r="N144" s="79">
        <v>0</v>
      </c>
      <c r="O144" s="79">
        <v>0</v>
      </c>
      <c r="P144" s="79">
        <v>0</v>
      </c>
      <c r="Q144" s="79">
        <v>0</v>
      </c>
      <c r="R144" s="79">
        <v>0</v>
      </c>
      <c r="S144" s="79">
        <v>0</v>
      </c>
      <c r="T144" s="79">
        <v>0</v>
      </c>
      <c r="U144" s="79">
        <v>0</v>
      </c>
      <c r="V144" s="79">
        <v>0</v>
      </c>
      <c r="W144" s="79">
        <v>0</v>
      </c>
    </row>
    <row r="145" spans="1:23" x14ac:dyDescent="0.15">
      <c r="A145" s="80" t="s">
        <v>377</v>
      </c>
      <c r="B145" s="79">
        <v>-135</v>
      </c>
      <c r="C145" s="79">
        <v>1119</v>
      </c>
      <c r="D145" s="79">
        <v>-58</v>
      </c>
      <c r="E145" s="79">
        <v>1144</v>
      </c>
      <c r="F145" s="79">
        <v>-427</v>
      </c>
      <c r="G145" s="79">
        <v>522</v>
      </c>
      <c r="H145" s="79">
        <v>2901</v>
      </c>
      <c r="I145" s="79">
        <v>2960</v>
      </c>
      <c r="J145" s="79">
        <v>2523</v>
      </c>
      <c r="K145" s="79">
        <v>-6612</v>
      </c>
      <c r="L145" s="79">
        <v>5998</v>
      </c>
      <c r="M145" s="79">
        <v>-1446</v>
      </c>
      <c r="N145" s="79">
        <v>931</v>
      </c>
      <c r="O145" s="79">
        <v>3513</v>
      </c>
      <c r="P145" s="79">
        <v>-415</v>
      </c>
      <c r="Q145" s="79">
        <v>7276</v>
      </c>
      <c r="R145" s="79">
        <v>-636</v>
      </c>
      <c r="S145" s="79">
        <v>-195</v>
      </c>
      <c r="T145" s="79">
        <v>5624</v>
      </c>
      <c r="U145" s="79">
        <v>24311</v>
      </c>
      <c r="V145" s="79">
        <v>-10435</v>
      </c>
      <c r="W145" s="79">
        <v>-3860</v>
      </c>
    </row>
    <row r="146" spans="1:23" x14ac:dyDescent="0.15">
      <c r="A146" s="81" t="s">
        <v>376</v>
      </c>
    </row>
    <row r="147" spans="1:23" x14ac:dyDescent="0.15">
      <c r="A147" s="80" t="s">
        <v>375</v>
      </c>
      <c r="B147" s="79">
        <v>10</v>
      </c>
      <c r="C147" s="79">
        <v>20</v>
      </c>
      <c r="D147" s="79">
        <v>20</v>
      </c>
      <c r="E147" s="79">
        <v>20</v>
      </c>
      <c r="F147" s="79">
        <v>10</v>
      </c>
      <c r="G147" s="79">
        <v>0</v>
      </c>
      <c r="H147" s="79">
        <v>0</v>
      </c>
      <c r="I147" s="80" t="s">
        <v>218</v>
      </c>
      <c r="J147" s="80" t="s">
        <v>218</v>
      </c>
      <c r="K147" s="80" t="s">
        <v>218</v>
      </c>
      <c r="L147" s="80" t="s">
        <v>218</v>
      </c>
      <c r="M147" s="80" t="s">
        <v>218</v>
      </c>
      <c r="N147" s="80" t="s">
        <v>218</v>
      </c>
      <c r="O147" s="79">
        <v>0</v>
      </c>
      <c r="P147" s="79">
        <v>339</v>
      </c>
      <c r="Q147" s="79">
        <v>514</v>
      </c>
      <c r="R147" s="79">
        <v>1316</v>
      </c>
      <c r="S147" s="79">
        <v>2092</v>
      </c>
      <c r="T147" s="79">
        <v>3022</v>
      </c>
      <c r="U147" s="79">
        <v>3423</v>
      </c>
      <c r="V147" s="79">
        <v>3002</v>
      </c>
      <c r="W147" s="79">
        <v>2687</v>
      </c>
    </row>
    <row r="148" spans="1:23" x14ac:dyDescent="0.15">
      <c r="A148" s="80" t="s">
        <v>232</v>
      </c>
      <c r="B148" s="79">
        <v>47</v>
      </c>
      <c r="C148" s="79">
        <v>42</v>
      </c>
      <c r="D148" s="79">
        <v>11</v>
      </c>
      <c r="E148" s="79">
        <v>45</v>
      </c>
      <c r="F148" s="79">
        <v>-7</v>
      </c>
      <c r="G148" s="79">
        <v>17</v>
      </c>
      <c r="H148" s="79">
        <v>194</v>
      </c>
      <c r="I148" s="79">
        <v>863</v>
      </c>
      <c r="J148" s="79">
        <v>1267</v>
      </c>
      <c r="K148" s="79">
        <v>2997</v>
      </c>
      <c r="L148" s="79">
        <v>2697</v>
      </c>
      <c r="M148" s="79">
        <v>3338</v>
      </c>
      <c r="N148" s="79">
        <v>7682</v>
      </c>
      <c r="O148" s="79">
        <v>9128</v>
      </c>
      <c r="P148" s="79">
        <v>10026</v>
      </c>
      <c r="Q148" s="79">
        <v>13252</v>
      </c>
      <c r="R148" s="79">
        <v>10444</v>
      </c>
      <c r="S148" s="79">
        <v>11591</v>
      </c>
      <c r="T148" s="79">
        <v>10417</v>
      </c>
      <c r="U148" s="79">
        <v>15263</v>
      </c>
      <c r="V148" s="79">
        <v>9501</v>
      </c>
      <c r="W148" s="79">
        <v>25385</v>
      </c>
    </row>
    <row r="149" spans="1:23" x14ac:dyDescent="0.15">
      <c r="A149" s="81"/>
    </row>
    <row r="150" spans="1:23" x14ac:dyDescent="0.15">
      <c r="A150" s="82" t="s">
        <v>374</v>
      </c>
    </row>
    <row r="151" spans="1:23" x14ac:dyDescent="0.15">
      <c r="A151" s="80" t="s">
        <v>373</v>
      </c>
      <c r="B151" s="79">
        <v>0</v>
      </c>
      <c r="C151" s="79">
        <v>-19</v>
      </c>
      <c r="D151" s="79">
        <v>723</v>
      </c>
      <c r="E151" s="79">
        <v>0</v>
      </c>
      <c r="F151" s="79">
        <v>0</v>
      </c>
      <c r="G151" s="79">
        <v>0</v>
      </c>
      <c r="H151" s="79">
        <v>0</v>
      </c>
      <c r="I151" s="79">
        <v>0</v>
      </c>
      <c r="J151" s="79">
        <v>0</v>
      </c>
      <c r="K151" s="79">
        <v>0</v>
      </c>
      <c r="L151" s="79">
        <v>0</v>
      </c>
      <c r="M151" s="79">
        <v>0</v>
      </c>
      <c r="N151" s="80" t="s">
        <v>218</v>
      </c>
      <c r="O151" s="80" t="s">
        <v>218</v>
      </c>
      <c r="P151" s="80" t="s">
        <v>218</v>
      </c>
      <c r="Q151" s="80" t="s">
        <v>218</v>
      </c>
      <c r="R151" s="80" t="s">
        <v>218</v>
      </c>
      <c r="S151" s="80" t="s">
        <v>218</v>
      </c>
      <c r="T151" s="80" t="s">
        <v>218</v>
      </c>
      <c r="U151" s="80" t="s">
        <v>218</v>
      </c>
      <c r="V151" s="80" t="s">
        <v>218</v>
      </c>
      <c r="W151" s="80" t="s">
        <v>218</v>
      </c>
    </row>
    <row r="152" spans="1:23" x14ac:dyDescent="0.15">
      <c r="A152" s="80" t="s">
        <v>372</v>
      </c>
      <c r="B152" s="79">
        <v>0</v>
      </c>
      <c r="C152" s="79">
        <v>11</v>
      </c>
      <c r="D152" s="79">
        <v>2624</v>
      </c>
      <c r="E152" s="79">
        <v>0</v>
      </c>
      <c r="F152" s="79">
        <v>0</v>
      </c>
      <c r="G152" s="79">
        <v>0</v>
      </c>
      <c r="H152" s="79">
        <v>0</v>
      </c>
      <c r="I152" s="79">
        <v>0</v>
      </c>
      <c r="J152" s="79">
        <v>0</v>
      </c>
      <c r="K152" s="79">
        <v>0</v>
      </c>
      <c r="L152" s="79">
        <v>0</v>
      </c>
      <c r="M152" s="79">
        <v>0</v>
      </c>
      <c r="N152" s="80" t="s">
        <v>218</v>
      </c>
      <c r="O152" s="80" t="s">
        <v>218</v>
      </c>
      <c r="P152" s="80" t="s">
        <v>218</v>
      </c>
      <c r="Q152" s="80" t="s">
        <v>218</v>
      </c>
      <c r="R152" s="80" t="s">
        <v>218</v>
      </c>
      <c r="S152" s="80" t="s">
        <v>218</v>
      </c>
      <c r="T152" s="80" t="s">
        <v>218</v>
      </c>
      <c r="U152" s="80" t="s">
        <v>218</v>
      </c>
      <c r="V152" s="80" t="s">
        <v>218</v>
      </c>
      <c r="W152" s="80" t="s">
        <v>218</v>
      </c>
    </row>
    <row r="153" spans="1:23" x14ac:dyDescent="0.15">
      <c r="A153" s="80" t="s">
        <v>228</v>
      </c>
      <c r="B153" s="79">
        <v>56</v>
      </c>
      <c r="C153" s="79">
        <v>56</v>
      </c>
      <c r="D153" s="79">
        <v>56</v>
      </c>
      <c r="E153" s="79">
        <v>56</v>
      </c>
      <c r="F153" s="79">
        <v>56</v>
      </c>
      <c r="G153" s="79">
        <v>28</v>
      </c>
      <c r="H153" s="79">
        <v>28</v>
      </c>
      <c r="I153" s="79">
        <v>28</v>
      </c>
      <c r="J153" s="79">
        <v>28</v>
      </c>
      <c r="K153" s="79">
        <v>28</v>
      </c>
      <c r="L153" s="79">
        <v>28</v>
      </c>
      <c r="M153" s="79">
        <v>28</v>
      </c>
      <c r="N153" s="79">
        <v>28</v>
      </c>
      <c r="O153" s="79">
        <v>28</v>
      </c>
      <c r="P153" s="79">
        <v>4</v>
      </c>
      <c r="Q153" s="79">
        <v>4</v>
      </c>
      <c r="R153" s="79">
        <v>4</v>
      </c>
      <c r="S153" s="79">
        <v>4</v>
      </c>
      <c r="T153" s="79">
        <v>4</v>
      </c>
      <c r="U153" s="79">
        <v>4</v>
      </c>
      <c r="V153" s="79">
        <v>1</v>
      </c>
      <c r="W153" s="79">
        <v>1</v>
      </c>
    </row>
    <row r="154" spans="1:23" x14ac:dyDescent="0.15">
      <c r="A154" s="80" t="s">
        <v>227</v>
      </c>
      <c r="B154" s="79">
        <v>281</v>
      </c>
      <c r="C154" s="79">
        <v>261</v>
      </c>
      <c r="D154" s="79">
        <v>209</v>
      </c>
      <c r="E154" s="79">
        <v>193</v>
      </c>
      <c r="F154" s="79">
        <v>206</v>
      </c>
      <c r="G154" s="79">
        <v>287</v>
      </c>
      <c r="H154" s="79">
        <v>338</v>
      </c>
      <c r="I154" s="79">
        <v>467</v>
      </c>
      <c r="J154" s="79">
        <v>486</v>
      </c>
      <c r="K154" s="79">
        <v>501</v>
      </c>
      <c r="L154" s="79">
        <v>691</v>
      </c>
      <c r="M154" s="79">
        <v>933</v>
      </c>
      <c r="N154" s="79">
        <v>1000</v>
      </c>
      <c r="O154" s="79">
        <v>1100</v>
      </c>
      <c r="P154" s="79">
        <v>1200</v>
      </c>
      <c r="Q154" s="79">
        <v>1800</v>
      </c>
      <c r="R154" s="80" t="s">
        <v>218</v>
      </c>
      <c r="S154" s="80" t="s">
        <v>218</v>
      </c>
      <c r="T154" s="80" t="s">
        <v>218</v>
      </c>
      <c r="U154" s="80" t="s">
        <v>218</v>
      </c>
      <c r="V154" s="80" t="s">
        <v>218</v>
      </c>
      <c r="W154" s="80" t="s">
        <v>218</v>
      </c>
    </row>
    <row r="155" spans="1:23" x14ac:dyDescent="0.15">
      <c r="A155" s="80" t="s">
        <v>371</v>
      </c>
      <c r="B155" s="80" t="s">
        <v>218</v>
      </c>
      <c r="C155" s="80" t="s">
        <v>218</v>
      </c>
      <c r="D155" s="80" t="s">
        <v>218</v>
      </c>
      <c r="E155" s="80" t="s">
        <v>218</v>
      </c>
      <c r="F155" s="80" t="s">
        <v>218</v>
      </c>
      <c r="G155" s="79">
        <v>0</v>
      </c>
      <c r="H155" s="79">
        <v>0</v>
      </c>
      <c r="I155" s="79">
        <v>0</v>
      </c>
      <c r="J155" s="79">
        <v>0</v>
      </c>
      <c r="K155" s="79">
        <v>0</v>
      </c>
      <c r="L155" s="79">
        <v>0</v>
      </c>
      <c r="M155" s="79">
        <v>0</v>
      </c>
      <c r="N155" s="79">
        <v>0</v>
      </c>
      <c r="O155" s="80" t="s">
        <v>218</v>
      </c>
      <c r="P155" s="80" t="s">
        <v>218</v>
      </c>
      <c r="Q155" s="80" t="s">
        <v>218</v>
      </c>
      <c r="R155" s="80" t="s">
        <v>218</v>
      </c>
      <c r="S155" s="80" t="s">
        <v>218</v>
      </c>
      <c r="T155" s="80" t="s">
        <v>218</v>
      </c>
      <c r="U155" s="80" t="s">
        <v>218</v>
      </c>
      <c r="V155" s="80" t="s">
        <v>218</v>
      </c>
      <c r="W155" s="80" t="s">
        <v>218</v>
      </c>
    </row>
    <row r="156" spans="1:23" x14ac:dyDescent="0.15">
      <c r="A156" s="80" t="s">
        <v>370</v>
      </c>
      <c r="B156" s="80" t="s">
        <v>218</v>
      </c>
      <c r="C156" s="80" t="s">
        <v>218</v>
      </c>
      <c r="D156" s="80" t="s">
        <v>218</v>
      </c>
      <c r="E156" s="80" t="s">
        <v>218</v>
      </c>
      <c r="F156" s="80" t="s">
        <v>218</v>
      </c>
      <c r="G156" s="79">
        <v>0</v>
      </c>
      <c r="H156" s="79">
        <v>0</v>
      </c>
      <c r="I156" s="79">
        <v>0</v>
      </c>
      <c r="J156" s="79">
        <v>0</v>
      </c>
      <c r="K156" s="79">
        <v>0</v>
      </c>
      <c r="L156" s="79">
        <v>0</v>
      </c>
      <c r="M156" s="79">
        <v>0</v>
      </c>
      <c r="N156" s="79">
        <v>0</v>
      </c>
      <c r="O156" s="80" t="s">
        <v>218</v>
      </c>
      <c r="P156" s="80" t="s">
        <v>218</v>
      </c>
      <c r="Q156" s="80" t="s">
        <v>218</v>
      </c>
      <c r="R156" s="80" t="s">
        <v>218</v>
      </c>
      <c r="S156" s="80" t="s">
        <v>218</v>
      </c>
      <c r="T156" s="80" t="s">
        <v>218</v>
      </c>
      <c r="U156" s="80" t="s">
        <v>218</v>
      </c>
      <c r="V156" s="80" t="s">
        <v>218</v>
      </c>
      <c r="W156" s="80" t="s">
        <v>218</v>
      </c>
    </row>
    <row r="157" spans="1:23" x14ac:dyDescent="0.15">
      <c r="A157" s="80" t="s">
        <v>369</v>
      </c>
      <c r="B157" s="79">
        <v>24.998000000000001</v>
      </c>
      <c r="C157" s="79">
        <v>26.992000000000001</v>
      </c>
      <c r="D157" s="79">
        <v>28.31</v>
      </c>
      <c r="E157" s="79">
        <v>29.015000000000001</v>
      </c>
      <c r="F157" s="79">
        <v>28.518000000000001</v>
      </c>
      <c r="G157" s="79">
        <v>28.332999999999998</v>
      </c>
      <c r="H157" s="79">
        <v>29.317</v>
      </c>
      <c r="I157" s="79">
        <v>30.335999999999999</v>
      </c>
      <c r="J157" s="79">
        <v>30.445</v>
      </c>
      <c r="K157" s="79">
        <v>30.573</v>
      </c>
      <c r="L157" s="79">
        <v>29.405000000000001</v>
      </c>
      <c r="M157" s="79">
        <v>28.542999999999999</v>
      </c>
      <c r="N157" s="79">
        <v>27.696000000000002</v>
      </c>
      <c r="O157" s="79">
        <v>24.71</v>
      </c>
      <c r="P157" s="79">
        <v>26.111999999999998</v>
      </c>
      <c r="Q157" s="79">
        <v>25.923999999999999</v>
      </c>
      <c r="R157" s="79">
        <v>25.640999999999998</v>
      </c>
      <c r="S157" s="79">
        <v>25.332999999999998</v>
      </c>
      <c r="T157" s="79">
        <v>23.712</v>
      </c>
      <c r="U157" s="79">
        <v>23.233000000000001</v>
      </c>
      <c r="V157" s="79">
        <v>22.797000000000001</v>
      </c>
      <c r="W157" s="79">
        <v>23.501999999999999</v>
      </c>
    </row>
    <row r="158" spans="1:23" x14ac:dyDescent="0.15">
      <c r="A158" s="80" t="s">
        <v>368</v>
      </c>
      <c r="B158" s="79">
        <v>2141548400</v>
      </c>
      <c r="C158" s="79">
        <v>1691735900</v>
      </c>
      <c r="D158" s="79">
        <v>1375189004</v>
      </c>
      <c r="E158" s="79">
        <v>1272979722</v>
      </c>
      <c r="F158" s="79">
        <v>2177006654</v>
      </c>
      <c r="G158" s="79">
        <v>6527738345</v>
      </c>
      <c r="H158" s="79">
        <v>7694943129</v>
      </c>
      <c r="I158" s="79">
        <v>8801501260</v>
      </c>
      <c r="J158" s="79">
        <v>10182341234</v>
      </c>
      <c r="K158" s="79">
        <v>5088138020</v>
      </c>
      <c r="L158" s="79">
        <v>5374688245</v>
      </c>
      <c r="M158" s="79">
        <v>4410583203</v>
      </c>
      <c r="N158" s="79">
        <v>4699913000</v>
      </c>
      <c r="O158" s="79">
        <v>3641464141</v>
      </c>
      <c r="P158" s="79">
        <v>15855975358</v>
      </c>
      <c r="Q158" s="79">
        <v>13014858180</v>
      </c>
      <c r="R158" s="79">
        <v>9643454040</v>
      </c>
      <c r="S158" s="79">
        <v>6777678070</v>
      </c>
      <c r="T158" s="79">
        <v>8475864290</v>
      </c>
      <c r="U158" s="79">
        <v>7041445180</v>
      </c>
      <c r="V158" s="79">
        <v>39680890210</v>
      </c>
      <c r="W158" s="79">
        <v>22710610690</v>
      </c>
    </row>
    <row r="159" spans="1:23" x14ac:dyDescent="0.15">
      <c r="A159" s="80" t="s">
        <v>367</v>
      </c>
      <c r="B159" s="80" t="s">
        <v>218</v>
      </c>
      <c r="C159" s="80" t="s">
        <v>218</v>
      </c>
      <c r="D159" s="80" t="s">
        <v>218</v>
      </c>
      <c r="E159" s="80" t="s">
        <v>218</v>
      </c>
      <c r="F159" s="80" t="s">
        <v>218</v>
      </c>
      <c r="G159" s="80" t="s">
        <v>218</v>
      </c>
      <c r="H159" s="80" t="s">
        <v>218</v>
      </c>
      <c r="I159" s="80" t="s">
        <v>218</v>
      </c>
      <c r="J159" s="80" t="s">
        <v>218</v>
      </c>
      <c r="K159" s="80" t="s">
        <v>218</v>
      </c>
      <c r="L159" s="80" t="s">
        <v>218</v>
      </c>
      <c r="M159" s="80" t="s">
        <v>218</v>
      </c>
      <c r="N159" s="80" t="s">
        <v>218</v>
      </c>
      <c r="O159" s="80" t="s">
        <v>218</v>
      </c>
      <c r="P159" s="80" t="s">
        <v>218</v>
      </c>
      <c r="Q159" s="80" t="s">
        <v>218</v>
      </c>
      <c r="R159" s="80" t="s">
        <v>218</v>
      </c>
      <c r="S159" s="80" t="s">
        <v>218</v>
      </c>
      <c r="T159" s="80" t="s">
        <v>218</v>
      </c>
      <c r="U159" s="80" t="s">
        <v>218</v>
      </c>
      <c r="V159" s="80" t="s">
        <v>218</v>
      </c>
      <c r="W159" s="80" t="s">
        <v>218</v>
      </c>
    </row>
    <row r="160" spans="1:23" x14ac:dyDescent="0.15">
      <c r="A160" s="80" t="s">
        <v>366</v>
      </c>
      <c r="B160" s="79">
        <v>76</v>
      </c>
      <c r="C160" s="79">
        <v>0</v>
      </c>
      <c r="D160" s="79">
        <v>0</v>
      </c>
      <c r="E160" s="79">
        <v>0</v>
      </c>
      <c r="F160" s="79">
        <v>0</v>
      </c>
      <c r="G160" s="79">
        <v>0</v>
      </c>
      <c r="H160" s="79">
        <v>0</v>
      </c>
      <c r="I160" s="79">
        <v>0</v>
      </c>
      <c r="J160" s="79">
        <v>0</v>
      </c>
      <c r="K160" s="79">
        <v>0</v>
      </c>
      <c r="L160" s="79">
        <v>0</v>
      </c>
      <c r="M160" s="79">
        <v>0</v>
      </c>
      <c r="N160" s="79">
        <v>0</v>
      </c>
      <c r="O160" s="79">
        <v>0</v>
      </c>
      <c r="P160" s="79">
        <v>0</v>
      </c>
      <c r="Q160" s="79">
        <v>0</v>
      </c>
      <c r="R160" s="79">
        <v>0</v>
      </c>
      <c r="S160" s="79">
        <v>0</v>
      </c>
      <c r="T160" s="79">
        <v>0</v>
      </c>
      <c r="U160" s="79">
        <v>0</v>
      </c>
      <c r="V160" s="79">
        <v>0</v>
      </c>
      <c r="W160" s="79">
        <v>0</v>
      </c>
    </row>
    <row r="161" spans="1:23" x14ac:dyDescent="0.15">
      <c r="A161" s="80" t="s">
        <v>365</v>
      </c>
      <c r="B161" s="79">
        <v>0</v>
      </c>
      <c r="C161" s="79">
        <v>0</v>
      </c>
      <c r="D161" s="79">
        <v>316</v>
      </c>
      <c r="E161" s="79">
        <v>0</v>
      </c>
      <c r="F161" s="79">
        <v>0</v>
      </c>
      <c r="G161" s="79">
        <v>0</v>
      </c>
      <c r="H161" s="79">
        <v>0</v>
      </c>
      <c r="I161" s="79">
        <v>0</v>
      </c>
      <c r="J161" s="79">
        <v>0</v>
      </c>
      <c r="K161" s="79">
        <v>0</v>
      </c>
      <c r="L161" s="79">
        <v>0</v>
      </c>
      <c r="M161" s="79">
        <v>0</v>
      </c>
      <c r="N161" s="79">
        <v>0</v>
      </c>
      <c r="O161" s="79">
        <v>0</v>
      </c>
      <c r="P161" s="79">
        <v>2500</v>
      </c>
      <c r="Q161" s="79">
        <v>3500</v>
      </c>
      <c r="R161" s="79">
        <v>6500</v>
      </c>
      <c r="S161" s="79">
        <v>8863</v>
      </c>
      <c r="T161" s="79">
        <v>10183</v>
      </c>
      <c r="U161" s="79">
        <v>8750</v>
      </c>
      <c r="V161" s="79">
        <v>9612</v>
      </c>
      <c r="W161" s="79">
        <v>11514</v>
      </c>
    </row>
    <row r="162" spans="1:23" x14ac:dyDescent="0.15">
      <c r="A162" s="80" t="s">
        <v>364</v>
      </c>
      <c r="B162" s="79">
        <v>0</v>
      </c>
      <c r="C162" s="79">
        <v>317</v>
      </c>
      <c r="D162" s="79">
        <v>0</v>
      </c>
      <c r="E162" s="79">
        <v>0</v>
      </c>
      <c r="F162" s="79">
        <v>0</v>
      </c>
      <c r="G162" s="79">
        <v>0</v>
      </c>
      <c r="H162" s="79">
        <v>0</v>
      </c>
      <c r="I162" s="79">
        <v>0</v>
      </c>
      <c r="J162" s="79">
        <v>0</v>
      </c>
      <c r="K162" s="79">
        <v>0</v>
      </c>
      <c r="L162" s="79">
        <v>0</v>
      </c>
      <c r="M162" s="79">
        <v>0</v>
      </c>
      <c r="N162" s="79">
        <v>0</v>
      </c>
      <c r="O162" s="79">
        <v>2500</v>
      </c>
      <c r="P162" s="79">
        <v>2500</v>
      </c>
      <c r="Q162" s="79">
        <v>6000</v>
      </c>
      <c r="R162" s="79">
        <v>6834</v>
      </c>
      <c r="S162" s="79">
        <v>9220</v>
      </c>
      <c r="T162" s="79">
        <v>8750</v>
      </c>
      <c r="U162" s="79">
        <v>9528</v>
      </c>
      <c r="V162" s="79">
        <v>11443</v>
      </c>
      <c r="W162" s="79">
        <v>10301</v>
      </c>
    </row>
    <row r="163" spans="1:23" x14ac:dyDescent="0.15">
      <c r="A163" s="80" t="s">
        <v>363</v>
      </c>
      <c r="B163" s="79">
        <v>300</v>
      </c>
      <c r="C163" s="79">
        <v>0</v>
      </c>
      <c r="D163" s="79">
        <v>0</v>
      </c>
      <c r="E163" s="79">
        <v>0</v>
      </c>
      <c r="F163" s="79">
        <v>0</v>
      </c>
      <c r="G163" s="79">
        <v>0</v>
      </c>
      <c r="H163" s="79">
        <v>0</v>
      </c>
      <c r="I163" s="79">
        <v>0</v>
      </c>
      <c r="J163" s="79">
        <v>0</v>
      </c>
      <c r="K163" s="79">
        <v>0</v>
      </c>
      <c r="L163" s="79">
        <v>0</v>
      </c>
      <c r="M163" s="79">
        <v>0</v>
      </c>
      <c r="N163" s="79">
        <v>0</v>
      </c>
      <c r="O163" s="79">
        <v>0</v>
      </c>
      <c r="P163" s="79">
        <v>6000</v>
      </c>
      <c r="Q163" s="79">
        <v>3775</v>
      </c>
      <c r="R163" s="79">
        <v>6454</v>
      </c>
      <c r="S163" s="79">
        <v>7750</v>
      </c>
      <c r="T163" s="79">
        <v>8583</v>
      </c>
      <c r="U163" s="79">
        <v>9290</v>
      </c>
      <c r="V163" s="79">
        <v>10145</v>
      </c>
      <c r="W163" s="79">
        <v>10960</v>
      </c>
    </row>
    <row r="164" spans="1:23" x14ac:dyDescent="0.15">
      <c r="A164" s="80" t="s">
        <v>362</v>
      </c>
      <c r="B164" s="79">
        <v>0</v>
      </c>
      <c r="C164" s="79">
        <v>0</v>
      </c>
      <c r="D164" s="79">
        <v>0</v>
      </c>
      <c r="E164" s="79">
        <v>0</v>
      </c>
      <c r="F164" s="79">
        <v>0</v>
      </c>
      <c r="G164" s="79">
        <v>0</v>
      </c>
      <c r="H164" s="79">
        <v>0</v>
      </c>
      <c r="I164" s="79">
        <v>0</v>
      </c>
      <c r="J164" s="79">
        <v>0</v>
      </c>
      <c r="K164" s="79">
        <v>0</v>
      </c>
      <c r="L164" s="79">
        <v>0</v>
      </c>
      <c r="M164" s="79">
        <v>0</v>
      </c>
      <c r="N164" s="79">
        <v>0</v>
      </c>
      <c r="O164" s="79">
        <v>6000</v>
      </c>
      <c r="P164" s="79">
        <v>3000</v>
      </c>
      <c r="Q164" s="79">
        <v>5581</v>
      </c>
      <c r="R164" s="79">
        <v>7750</v>
      </c>
      <c r="S164" s="79">
        <v>10297</v>
      </c>
      <c r="T164" s="79">
        <v>9395</v>
      </c>
      <c r="U164" s="79">
        <v>10039</v>
      </c>
      <c r="V164" s="79">
        <v>10939</v>
      </c>
      <c r="W164" s="79">
        <v>11434</v>
      </c>
    </row>
    <row r="165" spans="1:23" x14ac:dyDescent="0.15">
      <c r="A165" s="80" t="s">
        <v>361</v>
      </c>
      <c r="B165" s="79">
        <v>0</v>
      </c>
      <c r="C165" s="79">
        <v>0</v>
      </c>
      <c r="D165" s="79">
        <v>0</v>
      </c>
      <c r="E165" s="79">
        <v>0</v>
      </c>
      <c r="F165" s="79">
        <v>0</v>
      </c>
      <c r="G165" s="79">
        <v>0</v>
      </c>
      <c r="H165" s="79">
        <v>0</v>
      </c>
      <c r="I165" s="79">
        <v>0</v>
      </c>
      <c r="J165" s="79">
        <v>0</v>
      </c>
      <c r="K165" s="79">
        <v>0</v>
      </c>
      <c r="L165" s="79">
        <v>0</v>
      </c>
      <c r="M165" s="79">
        <v>0</v>
      </c>
      <c r="N165" s="79">
        <v>0</v>
      </c>
      <c r="O165" s="79">
        <v>3000</v>
      </c>
      <c r="P165" s="79">
        <v>14000</v>
      </c>
      <c r="Q165" s="79">
        <v>13543</v>
      </c>
      <c r="R165" s="79">
        <v>13931</v>
      </c>
      <c r="S165" s="79">
        <v>3250</v>
      </c>
      <c r="T165" s="79">
        <v>7107</v>
      </c>
      <c r="U165" s="79">
        <v>4250</v>
      </c>
      <c r="V165" s="79">
        <v>2250</v>
      </c>
      <c r="W165" s="79">
        <v>1750</v>
      </c>
    </row>
    <row r="166" spans="1:23" x14ac:dyDescent="0.15">
      <c r="A166" s="80" t="s">
        <v>360</v>
      </c>
      <c r="B166" s="79">
        <v>0</v>
      </c>
      <c r="C166" s="79">
        <v>0</v>
      </c>
      <c r="D166" s="79">
        <v>0</v>
      </c>
      <c r="E166" s="79">
        <v>0</v>
      </c>
      <c r="F166" s="79">
        <v>0</v>
      </c>
      <c r="G166" s="79">
        <v>0</v>
      </c>
      <c r="H166" s="79">
        <v>0</v>
      </c>
      <c r="I166" s="79">
        <v>0</v>
      </c>
      <c r="J166" s="79">
        <v>0</v>
      </c>
      <c r="K166" s="79">
        <v>0</v>
      </c>
      <c r="L166" s="79">
        <v>0</v>
      </c>
      <c r="M166" s="79">
        <v>0</v>
      </c>
      <c r="N166" s="79">
        <v>0</v>
      </c>
      <c r="O166" s="79">
        <v>0</v>
      </c>
      <c r="P166" s="79">
        <v>0</v>
      </c>
      <c r="Q166" s="79">
        <v>0</v>
      </c>
      <c r="R166" s="79">
        <v>0</v>
      </c>
      <c r="S166" s="79">
        <v>0</v>
      </c>
      <c r="T166" s="79">
        <v>0</v>
      </c>
      <c r="U166" s="79">
        <v>0</v>
      </c>
      <c r="V166" s="80" t="s">
        <v>218</v>
      </c>
      <c r="W166" s="79">
        <v>0</v>
      </c>
    </row>
    <row r="167" spans="1:23" x14ac:dyDescent="0.15">
      <c r="A167" s="80" t="s">
        <v>359</v>
      </c>
      <c r="B167" s="79">
        <v>0</v>
      </c>
      <c r="C167" s="79">
        <v>0</v>
      </c>
      <c r="D167" s="79">
        <v>0</v>
      </c>
      <c r="E167" s="79">
        <v>0</v>
      </c>
      <c r="F167" s="79">
        <v>0</v>
      </c>
      <c r="G167" s="79">
        <v>0</v>
      </c>
      <c r="H167" s="79">
        <v>0</v>
      </c>
      <c r="I167" s="79">
        <v>0</v>
      </c>
      <c r="J167" s="79">
        <v>0</v>
      </c>
      <c r="K167" s="79">
        <v>0</v>
      </c>
      <c r="L167" s="79">
        <v>0</v>
      </c>
      <c r="M167" s="79">
        <v>0</v>
      </c>
      <c r="N167" s="79">
        <v>0</v>
      </c>
      <c r="O167" s="79">
        <v>0</v>
      </c>
      <c r="P167" s="79">
        <v>0</v>
      </c>
      <c r="Q167" s="79">
        <v>0</v>
      </c>
      <c r="R167" s="79">
        <v>0</v>
      </c>
      <c r="S167" s="79">
        <v>0</v>
      </c>
      <c r="T167" s="79">
        <v>0</v>
      </c>
      <c r="U167" s="79">
        <v>0</v>
      </c>
      <c r="V167" s="79">
        <v>0</v>
      </c>
      <c r="W167" s="79">
        <v>0</v>
      </c>
    </row>
    <row r="168" spans="1:23" x14ac:dyDescent="0.15">
      <c r="A168" s="80" t="s">
        <v>226</v>
      </c>
      <c r="B168" s="79">
        <v>0</v>
      </c>
      <c r="C168" s="79">
        <v>0</v>
      </c>
      <c r="D168" s="79">
        <v>0</v>
      </c>
      <c r="E168" s="79">
        <v>0</v>
      </c>
      <c r="F168" s="79">
        <v>0</v>
      </c>
      <c r="G168" s="79">
        <v>0</v>
      </c>
      <c r="H168" s="79">
        <v>0</v>
      </c>
      <c r="I168" s="79">
        <v>0</v>
      </c>
      <c r="J168" s="79">
        <v>0</v>
      </c>
      <c r="K168" s="79">
        <v>0</v>
      </c>
      <c r="L168" s="79">
        <v>0</v>
      </c>
      <c r="M168" s="79">
        <v>0</v>
      </c>
      <c r="N168" s="79">
        <v>2.65</v>
      </c>
      <c r="O168" s="79">
        <v>11.4</v>
      </c>
      <c r="P168" s="79">
        <v>1.8113999999999999</v>
      </c>
      <c r="Q168" s="79">
        <v>1.98</v>
      </c>
      <c r="R168" s="79">
        <v>2.1800000000000002</v>
      </c>
      <c r="S168" s="79">
        <v>2.4</v>
      </c>
      <c r="T168" s="79">
        <v>2.72</v>
      </c>
      <c r="U168" s="79">
        <v>3</v>
      </c>
      <c r="V168" s="79">
        <v>0.79500000000000004</v>
      </c>
      <c r="W168" s="79">
        <v>0.85</v>
      </c>
    </row>
    <row r="169" spans="1:23" x14ac:dyDescent="0.15">
      <c r="A169" s="80" t="s">
        <v>225</v>
      </c>
      <c r="B169" s="79">
        <v>0</v>
      </c>
      <c r="C169" s="79">
        <v>0</v>
      </c>
      <c r="D169" s="79">
        <v>0</v>
      </c>
      <c r="E169" s="79">
        <v>0</v>
      </c>
      <c r="F169" s="79">
        <v>0</v>
      </c>
      <c r="G169" s="79">
        <v>0</v>
      </c>
      <c r="H169" s="79">
        <v>0</v>
      </c>
      <c r="I169" s="79">
        <v>0</v>
      </c>
      <c r="J169" s="79">
        <v>0</v>
      </c>
      <c r="K169" s="79">
        <v>0</v>
      </c>
      <c r="L169" s="79">
        <v>0</v>
      </c>
      <c r="M169" s="79">
        <v>0</v>
      </c>
      <c r="N169" s="79">
        <v>2523</v>
      </c>
      <c r="O169" s="79">
        <v>10676</v>
      </c>
      <c r="P169" s="79">
        <v>11215</v>
      </c>
      <c r="Q169" s="79">
        <v>11627</v>
      </c>
      <c r="R169" s="79">
        <v>12188</v>
      </c>
      <c r="S169" s="79">
        <v>12803</v>
      </c>
      <c r="T169" s="79">
        <v>13735</v>
      </c>
      <c r="U169" s="79">
        <v>14129</v>
      </c>
      <c r="V169" s="79">
        <v>14087</v>
      </c>
      <c r="W169" s="79">
        <v>14431</v>
      </c>
    </row>
    <row r="170" spans="1:23" x14ac:dyDescent="0.15">
      <c r="A170" s="80" t="s">
        <v>224</v>
      </c>
      <c r="B170" s="79">
        <v>0</v>
      </c>
      <c r="C170" s="79">
        <v>0</v>
      </c>
      <c r="D170" s="79">
        <v>0</v>
      </c>
      <c r="E170" s="79">
        <v>0</v>
      </c>
      <c r="F170" s="79">
        <v>0</v>
      </c>
      <c r="G170" s="79">
        <v>0</v>
      </c>
      <c r="H170" s="79">
        <v>0</v>
      </c>
      <c r="I170" s="79">
        <v>0</v>
      </c>
      <c r="J170" s="79">
        <v>0</v>
      </c>
      <c r="K170" s="79">
        <v>0</v>
      </c>
      <c r="L170" s="79">
        <v>0</v>
      </c>
      <c r="M170" s="79">
        <v>0</v>
      </c>
      <c r="N170" s="79">
        <v>0</v>
      </c>
      <c r="O170" s="79">
        <v>0</v>
      </c>
      <c r="P170" s="79">
        <v>0</v>
      </c>
      <c r="Q170" s="79">
        <v>0</v>
      </c>
      <c r="R170" s="79">
        <v>0</v>
      </c>
      <c r="S170" s="79">
        <v>0</v>
      </c>
      <c r="T170" s="79">
        <v>0</v>
      </c>
      <c r="U170" s="79">
        <v>0</v>
      </c>
      <c r="V170" s="79">
        <v>0</v>
      </c>
      <c r="W170" s="79">
        <v>0</v>
      </c>
    </row>
    <row r="171" spans="1:23" x14ac:dyDescent="0.15">
      <c r="A171" s="80" t="s">
        <v>358</v>
      </c>
      <c r="B171" s="79">
        <v>11.728</v>
      </c>
      <c r="C171" s="79">
        <v>11.433999999999999</v>
      </c>
      <c r="D171" s="79">
        <v>12.241</v>
      </c>
      <c r="E171" s="79">
        <v>13.566000000000001</v>
      </c>
      <c r="F171" s="79">
        <v>13.426</v>
      </c>
      <c r="G171" s="79">
        <v>16.82</v>
      </c>
      <c r="H171" s="79">
        <v>20.186</v>
      </c>
      <c r="I171" s="79">
        <v>23.7</v>
      </c>
      <c r="J171" s="79">
        <v>35.1</v>
      </c>
      <c r="K171" s="79">
        <v>36.799999999999997</v>
      </c>
      <c r="L171" s="79">
        <v>49.4</v>
      </c>
      <c r="M171" s="79">
        <v>63.3</v>
      </c>
      <c r="N171" s="79">
        <v>76.099999999999994</v>
      </c>
      <c r="O171" s="79">
        <v>84.4</v>
      </c>
      <c r="P171" s="79">
        <v>97</v>
      </c>
      <c r="Q171" s="79">
        <v>110</v>
      </c>
      <c r="R171" s="79">
        <v>116</v>
      </c>
      <c r="S171" s="79">
        <v>123</v>
      </c>
      <c r="T171" s="79">
        <v>132</v>
      </c>
      <c r="U171" s="79">
        <v>137</v>
      </c>
      <c r="V171" s="79">
        <v>147</v>
      </c>
      <c r="W171" s="79">
        <v>154</v>
      </c>
    </row>
    <row r="172" spans="1:23" x14ac:dyDescent="0.15">
      <c r="A172" s="80" t="s">
        <v>357</v>
      </c>
      <c r="B172" s="79">
        <v>6803</v>
      </c>
      <c r="C172" s="79">
        <v>6021</v>
      </c>
      <c r="D172" s="79">
        <v>6298</v>
      </c>
      <c r="E172" s="79">
        <v>6815</v>
      </c>
      <c r="F172" s="79">
        <v>8050</v>
      </c>
      <c r="G172" s="79">
        <v>11551</v>
      </c>
      <c r="H172" s="79">
        <v>17205</v>
      </c>
      <c r="I172" s="79">
        <v>25347</v>
      </c>
      <c r="J172" s="79">
        <v>39572</v>
      </c>
      <c r="K172" s="79">
        <v>47501</v>
      </c>
      <c r="L172" s="79">
        <v>75183</v>
      </c>
      <c r="M172" s="79">
        <v>116371</v>
      </c>
      <c r="N172" s="79">
        <v>176064</v>
      </c>
      <c r="O172" s="79">
        <v>207000</v>
      </c>
      <c r="P172" s="79">
        <v>231839</v>
      </c>
      <c r="Q172" s="79">
        <v>290479</v>
      </c>
      <c r="R172" s="79">
        <v>321686</v>
      </c>
      <c r="S172" s="79">
        <v>375319</v>
      </c>
      <c r="T172" s="79">
        <v>365725</v>
      </c>
      <c r="U172" s="79">
        <v>338516</v>
      </c>
      <c r="V172" s="79">
        <v>323888</v>
      </c>
      <c r="W172" s="79">
        <v>351002</v>
      </c>
    </row>
    <row r="173" spans="1:23" x14ac:dyDescent="0.15">
      <c r="A173" s="80" t="s">
        <v>356</v>
      </c>
      <c r="B173" s="80" t="s">
        <v>218</v>
      </c>
      <c r="C173" s="79">
        <v>-56</v>
      </c>
      <c r="D173" s="79">
        <v>-51</v>
      </c>
      <c r="E173" s="79">
        <v>-20</v>
      </c>
      <c r="F173" s="79">
        <v>-7</v>
      </c>
      <c r="G173" s="79">
        <v>0</v>
      </c>
      <c r="H173" s="79">
        <v>19</v>
      </c>
      <c r="I173" s="79">
        <v>70</v>
      </c>
      <c r="J173" s="79">
        <v>59</v>
      </c>
      <c r="K173" s="79">
        <v>28</v>
      </c>
      <c r="L173" s="79">
        <v>35</v>
      </c>
      <c r="M173" s="79">
        <v>23</v>
      </c>
      <c r="N173" s="79">
        <v>8</v>
      </c>
      <c r="O173" s="79">
        <v>-105</v>
      </c>
      <c r="P173" s="79">
        <v>-242</v>
      </c>
      <c r="Q173" s="79">
        <v>-653</v>
      </c>
      <c r="R173" s="79">
        <v>-578</v>
      </c>
      <c r="S173" s="79">
        <v>-354</v>
      </c>
      <c r="T173" s="79">
        <v>-1055</v>
      </c>
      <c r="U173" s="79">
        <v>-1463</v>
      </c>
      <c r="V173" s="79">
        <v>-1375</v>
      </c>
      <c r="W173" s="79">
        <v>-874</v>
      </c>
    </row>
    <row r="174" spans="1:23" x14ac:dyDescent="0.15">
      <c r="A174" s="80" t="s">
        <v>355</v>
      </c>
      <c r="B174" s="79">
        <v>1</v>
      </c>
      <c r="C174" s="79">
        <v>15</v>
      </c>
      <c r="D174" s="79">
        <v>4</v>
      </c>
      <c r="E174" s="80" t="s">
        <v>218</v>
      </c>
      <c r="F174" s="80" t="s">
        <v>218</v>
      </c>
      <c r="G174" s="80" t="s">
        <v>218</v>
      </c>
      <c r="H174" s="80" t="s">
        <v>218</v>
      </c>
      <c r="I174" s="80" t="s">
        <v>218</v>
      </c>
      <c r="J174" s="80" t="s">
        <v>218</v>
      </c>
      <c r="K174" s="80" t="s">
        <v>218</v>
      </c>
      <c r="L174" s="80" t="s">
        <v>218</v>
      </c>
      <c r="M174" s="80" t="s">
        <v>218</v>
      </c>
      <c r="N174" s="80" t="s">
        <v>218</v>
      </c>
      <c r="O174" s="80" t="s">
        <v>218</v>
      </c>
      <c r="P174" s="80" t="s">
        <v>218</v>
      </c>
      <c r="Q174" s="80" t="s">
        <v>218</v>
      </c>
      <c r="R174" s="80" t="s">
        <v>218</v>
      </c>
      <c r="S174" s="80" t="s">
        <v>218</v>
      </c>
      <c r="T174" s="80" t="s">
        <v>218</v>
      </c>
      <c r="U174" s="80" t="s">
        <v>218</v>
      </c>
      <c r="V174" s="80" t="s">
        <v>218</v>
      </c>
      <c r="W174" s="80" t="s">
        <v>218</v>
      </c>
    </row>
    <row r="175" spans="1:23" x14ac:dyDescent="0.15">
      <c r="A175" s="80" t="s">
        <v>354</v>
      </c>
      <c r="B175" s="79">
        <v>0</v>
      </c>
      <c r="C175" s="79">
        <v>0</v>
      </c>
      <c r="D175" s="79">
        <v>0</v>
      </c>
      <c r="E175" s="79">
        <v>0</v>
      </c>
      <c r="F175" s="79">
        <v>0</v>
      </c>
      <c r="G175" s="79">
        <v>0</v>
      </c>
      <c r="H175" s="79">
        <v>0</v>
      </c>
      <c r="I175" s="79">
        <v>0</v>
      </c>
      <c r="J175" s="79">
        <v>0</v>
      </c>
      <c r="K175" s="79">
        <v>0</v>
      </c>
      <c r="L175" s="79">
        <v>0</v>
      </c>
      <c r="M175" s="79">
        <v>0</v>
      </c>
      <c r="N175" s="79">
        <v>0</v>
      </c>
      <c r="O175" s="79">
        <v>0</v>
      </c>
      <c r="P175" s="79">
        <v>0</v>
      </c>
      <c r="Q175" s="79">
        <v>0</v>
      </c>
      <c r="R175" s="79">
        <v>0</v>
      </c>
      <c r="S175" s="79">
        <v>0</v>
      </c>
      <c r="T175" s="79">
        <v>0</v>
      </c>
      <c r="U175" s="79">
        <v>0</v>
      </c>
      <c r="V175" s="79">
        <v>0</v>
      </c>
      <c r="W175" s="79">
        <v>0</v>
      </c>
    </row>
    <row r="176" spans="1:23" x14ac:dyDescent="0.15">
      <c r="A176" s="80" t="s">
        <v>353</v>
      </c>
      <c r="B176" s="80" t="s">
        <v>218</v>
      </c>
      <c r="C176" s="80" t="s">
        <v>218</v>
      </c>
      <c r="D176" s="80" t="s">
        <v>218</v>
      </c>
      <c r="E176" s="80" t="s">
        <v>218</v>
      </c>
      <c r="F176" s="80" t="s">
        <v>218</v>
      </c>
      <c r="G176" s="80" t="s">
        <v>218</v>
      </c>
      <c r="H176" s="80" t="s">
        <v>218</v>
      </c>
      <c r="I176" s="80" t="s">
        <v>218</v>
      </c>
      <c r="J176" s="80" t="s">
        <v>218</v>
      </c>
      <c r="K176" s="80" t="s">
        <v>218</v>
      </c>
      <c r="L176" s="80" t="s">
        <v>218</v>
      </c>
      <c r="M176" s="80" t="s">
        <v>218</v>
      </c>
      <c r="N176" s="80" t="s">
        <v>218</v>
      </c>
      <c r="O176" s="80" t="s">
        <v>218</v>
      </c>
      <c r="P176" s="80" t="s">
        <v>218</v>
      </c>
      <c r="Q176" s="80" t="s">
        <v>218</v>
      </c>
      <c r="R176" s="80" t="s">
        <v>218</v>
      </c>
      <c r="S176" s="80" t="s">
        <v>218</v>
      </c>
      <c r="T176" s="80" t="s">
        <v>218</v>
      </c>
      <c r="U176" s="80" t="s">
        <v>218</v>
      </c>
      <c r="V176" s="80" t="s">
        <v>218</v>
      </c>
      <c r="W176" s="80" t="s">
        <v>218</v>
      </c>
    </row>
    <row r="177" spans="1:23" x14ac:dyDescent="0.15">
      <c r="A177" s="80" t="s">
        <v>352</v>
      </c>
      <c r="B177" s="80" t="s">
        <v>218</v>
      </c>
      <c r="C177" s="80" t="s">
        <v>218</v>
      </c>
      <c r="D177" s="80" t="s">
        <v>218</v>
      </c>
      <c r="E177" s="80" t="s">
        <v>218</v>
      </c>
      <c r="F177" s="80" t="s">
        <v>218</v>
      </c>
      <c r="G177" s="79">
        <v>0</v>
      </c>
      <c r="H177" s="79">
        <v>0</v>
      </c>
      <c r="I177" s="79">
        <v>0</v>
      </c>
      <c r="J177" s="79">
        <v>0</v>
      </c>
      <c r="K177" s="79">
        <v>0</v>
      </c>
      <c r="L177" s="79">
        <v>0</v>
      </c>
      <c r="M177" s="79">
        <v>0</v>
      </c>
      <c r="N177" s="79">
        <v>0</v>
      </c>
      <c r="O177" s="79">
        <v>136</v>
      </c>
      <c r="P177" s="79">
        <v>381</v>
      </c>
      <c r="Q177" s="79">
        <v>722</v>
      </c>
      <c r="R177" s="79">
        <v>1400</v>
      </c>
      <c r="S177" s="79">
        <v>2200</v>
      </c>
      <c r="T177" s="79">
        <v>3000</v>
      </c>
      <c r="U177" s="79">
        <v>3200</v>
      </c>
      <c r="V177" s="79">
        <v>2800</v>
      </c>
      <c r="W177" s="79">
        <v>2600</v>
      </c>
    </row>
    <row r="178" spans="1:23" x14ac:dyDescent="0.15">
      <c r="A178" s="80" t="s">
        <v>275</v>
      </c>
      <c r="B178" s="79">
        <v>0</v>
      </c>
      <c r="C178" s="79">
        <v>0</v>
      </c>
      <c r="D178" s="79">
        <v>0</v>
      </c>
      <c r="E178" s="79">
        <v>0</v>
      </c>
      <c r="F178" s="79">
        <v>0</v>
      </c>
      <c r="G178" s="79">
        <v>0</v>
      </c>
      <c r="H178" s="79">
        <v>0</v>
      </c>
      <c r="I178" s="79">
        <v>0</v>
      </c>
      <c r="J178" s="79">
        <v>0</v>
      </c>
      <c r="K178" s="79">
        <v>0</v>
      </c>
      <c r="L178" s="79">
        <v>0</v>
      </c>
      <c r="M178" s="79">
        <v>0</v>
      </c>
      <c r="N178" s="79">
        <v>0</v>
      </c>
      <c r="O178" s="79">
        <v>0</v>
      </c>
      <c r="P178" s="79">
        <v>0</v>
      </c>
      <c r="Q178" s="79">
        <v>0</v>
      </c>
      <c r="R178" s="79">
        <v>0</v>
      </c>
      <c r="S178" s="79">
        <v>0</v>
      </c>
      <c r="T178" s="79">
        <v>0</v>
      </c>
      <c r="U178" s="79">
        <v>0</v>
      </c>
      <c r="V178" s="79">
        <v>0</v>
      </c>
      <c r="W178" s="79">
        <v>0</v>
      </c>
    </row>
    <row r="179" spans="1:23" x14ac:dyDescent="0.15">
      <c r="A179" s="80" t="s">
        <v>351</v>
      </c>
      <c r="B179" s="80" t="s">
        <v>218</v>
      </c>
      <c r="C179" s="80" t="s">
        <v>218</v>
      </c>
      <c r="D179" s="80" t="s">
        <v>218</v>
      </c>
      <c r="E179" s="80" t="s">
        <v>218</v>
      </c>
      <c r="F179" s="80" t="s">
        <v>218</v>
      </c>
      <c r="G179" s="80" t="s">
        <v>218</v>
      </c>
      <c r="H179" s="80" t="s">
        <v>218</v>
      </c>
      <c r="I179" s="80" t="s">
        <v>218</v>
      </c>
      <c r="J179" s="80" t="s">
        <v>218</v>
      </c>
      <c r="K179" s="80" t="s">
        <v>218</v>
      </c>
      <c r="L179" s="80" t="s">
        <v>218</v>
      </c>
      <c r="M179" s="80" t="s">
        <v>218</v>
      </c>
      <c r="N179" s="80" t="s">
        <v>218</v>
      </c>
      <c r="O179" s="80" t="s">
        <v>218</v>
      </c>
      <c r="P179" s="80" t="s">
        <v>218</v>
      </c>
      <c r="Q179" s="80" t="s">
        <v>218</v>
      </c>
      <c r="R179" s="80" t="s">
        <v>218</v>
      </c>
      <c r="S179" s="80" t="s">
        <v>218</v>
      </c>
      <c r="T179" s="80" t="s">
        <v>218</v>
      </c>
      <c r="U179" s="80" t="s">
        <v>218</v>
      </c>
      <c r="V179" s="80" t="s">
        <v>218</v>
      </c>
      <c r="W179" s="80" t="s">
        <v>218</v>
      </c>
    </row>
    <row r="180" spans="1:23" x14ac:dyDescent="0.15">
      <c r="A180" s="80" t="s">
        <v>350</v>
      </c>
      <c r="B180" s="79">
        <v>0</v>
      </c>
      <c r="C180" s="79">
        <v>0</v>
      </c>
      <c r="D180" s="79">
        <v>0</v>
      </c>
      <c r="E180" s="79">
        <v>0</v>
      </c>
      <c r="F180" s="79">
        <v>0</v>
      </c>
      <c r="G180" s="79">
        <v>0</v>
      </c>
      <c r="H180" s="79">
        <v>0</v>
      </c>
      <c r="I180" s="79">
        <v>0</v>
      </c>
      <c r="J180" s="79">
        <v>0</v>
      </c>
      <c r="K180" s="79">
        <v>0</v>
      </c>
      <c r="L180" s="79">
        <v>0</v>
      </c>
      <c r="M180" s="79">
        <v>0</v>
      </c>
      <c r="N180" s="79">
        <v>0</v>
      </c>
      <c r="O180" s="79">
        <v>0</v>
      </c>
      <c r="P180" s="79">
        <v>0</v>
      </c>
      <c r="Q180" s="79">
        <v>0</v>
      </c>
      <c r="R180" s="79">
        <v>0</v>
      </c>
      <c r="S180" s="79">
        <v>0</v>
      </c>
      <c r="T180" s="79">
        <v>0</v>
      </c>
      <c r="U180" s="79">
        <v>0</v>
      </c>
      <c r="V180" s="79">
        <v>0</v>
      </c>
      <c r="W180" s="79">
        <v>0</v>
      </c>
    </row>
    <row r="181" spans="1:23" x14ac:dyDescent="0.15">
      <c r="A181" s="80" t="s">
        <v>349</v>
      </c>
      <c r="B181" s="80" t="s">
        <v>218</v>
      </c>
      <c r="C181" s="80" t="s">
        <v>218</v>
      </c>
      <c r="D181" s="80" t="s">
        <v>218</v>
      </c>
      <c r="E181" s="80" t="s">
        <v>218</v>
      </c>
      <c r="F181" s="80" t="s">
        <v>218</v>
      </c>
      <c r="G181" s="80" t="s">
        <v>218</v>
      </c>
      <c r="H181" s="80" t="s">
        <v>218</v>
      </c>
      <c r="I181" s="80" t="s">
        <v>218</v>
      </c>
      <c r="J181" s="80" t="s">
        <v>218</v>
      </c>
      <c r="K181" s="80" t="s">
        <v>218</v>
      </c>
      <c r="L181" s="80" t="s">
        <v>218</v>
      </c>
      <c r="M181" s="80" t="s">
        <v>218</v>
      </c>
      <c r="N181" s="80" t="s">
        <v>218</v>
      </c>
      <c r="O181" s="80" t="s">
        <v>218</v>
      </c>
      <c r="P181" s="80" t="s">
        <v>218</v>
      </c>
      <c r="Q181" s="80" t="s">
        <v>218</v>
      </c>
      <c r="R181" s="80" t="s">
        <v>218</v>
      </c>
      <c r="S181" s="80" t="s">
        <v>218</v>
      </c>
      <c r="T181" s="80" t="s">
        <v>218</v>
      </c>
      <c r="U181" s="80" t="s">
        <v>218</v>
      </c>
      <c r="V181" s="80" t="s">
        <v>218</v>
      </c>
      <c r="W181" s="80" t="s">
        <v>218</v>
      </c>
    </row>
    <row r="182" spans="1:23" x14ac:dyDescent="0.15">
      <c r="A182" s="80" t="s">
        <v>348</v>
      </c>
      <c r="B182" s="79">
        <v>0</v>
      </c>
      <c r="C182" s="79">
        <v>0</v>
      </c>
      <c r="D182" s="79">
        <v>0</v>
      </c>
      <c r="E182" s="79">
        <v>0</v>
      </c>
      <c r="F182" s="79">
        <v>0</v>
      </c>
      <c r="G182" s="79">
        <v>0</v>
      </c>
      <c r="H182" s="79">
        <v>0</v>
      </c>
      <c r="I182" s="79">
        <v>0</v>
      </c>
      <c r="J182" s="79">
        <v>0</v>
      </c>
      <c r="K182" s="79">
        <v>0</v>
      </c>
      <c r="L182" s="79">
        <v>0</v>
      </c>
      <c r="M182" s="79">
        <v>0</v>
      </c>
      <c r="N182" s="79">
        <v>0</v>
      </c>
      <c r="O182" s="79">
        <v>0</v>
      </c>
      <c r="P182" s="79">
        <v>0</v>
      </c>
      <c r="Q182" s="79">
        <v>0</v>
      </c>
      <c r="R182" s="79">
        <v>0</v>
      </c>
      <c r="S182" s="79">
        <v>0</v>
      </c>
      <c r="T182" s="79">
        <v>0</v>
      </c>
      <c r="U182" s="79">
        <v>0</v>
      </c>
      <c r="V182" s="79">
        <v>0</v>
      </c>
      <c r="W182" s="79">
        <v>0</v>
      </c>
    </row>
    <row r="183" spans="1:23" x14ac:dyDescent="0.15">
      <c r="A183" s="80" t="s">
        <v>223</v>
      </c>
      <c r="B183" s="79">
        <v>76</v>
      </c>
      <c r="C183" s="79">
        <v>0</v>
      </c>
      <c r="D183" s="79">
        <v>0</v>
      </c>
      <c r="E183" s="79">
        <v>0</v>
      </c>
      <c r="F183" s="79">
        <v>0</v>
      </c>
      <c r="G183" s="79">
        <v>0</v>
      </c>
      <c r="H183" s="79">
        <v>0</v>
      </c>
      <c r="I183" s="79">
        <v>0</v>
      </c>
      <c r="J183" s="79">
        <v>0</v>
      </c>
      <c r="K183" s="79">
        <v>0</v>
      </c>
      <c r="L183" s="79">
        <v>0</v>
      </c>
      <c r="M183" s="79">
        <v>0</v>
      </c>
      <c r="N183" s="79">
        <v>0</v>
      </c>
      <c r="O183" s="79">
        <v>0</v>
      </c>
      <c r="P183" s="79">
        <v>0</v>
      </c>
      <c r="Q183" s="79">
        <v>0</v>
      </c>
      <c r="R183" s="79">
        <v>0</v>
      </c>
      <c r="S183" s="79">
        <v>0</v>
      </c>
      <c r="T183" s="79">
        <v>0</v>
      </c>
      <c r="U183" s="79">
        <v>0</v>
      </c>
      <c r="V183" s="79">
        <v>0</v>
      </c>
      <c r="W183" s="79">
        <v>0</v>
      </c>
    </row>
    <row r="184" spans="1:23" x14ac:dyDescent="0.15">
      <c r="A184" s="80" t="s">
        <v>222</v>
      </c>
      <c r="B184" s="79">
        <v>76</v>
      </c>
      <c r="C184" s="79">
        <v>0</v>
      </c>
      <c r="D184" s="79">
        <v>0</v>
      </c>
      <c r="E184" s="79">
        <v>0</v>
      </c>
      <c r="F184" s="79">
        <v>0</v>
      </c>
      <c r="G184" s="79">
        <v>0</v>
      </c>
      <c r="H184" s="79">
        <v>0</v>
      </c>
      <c r="I184" s="79">
        <v>0</v>
      </c>
      <c r="J184" s="79">
        <v>0</v>
      </c>
      <c r="K184" s="79">
        <v>0</v>
      </c>
      <c r="L184" s="79">
        <v>0</v>
      </c>
      <c r="M184" s="79">
        <v>0</v>
      </c>
      <c r="N184" s="79">
        <v>0</v>
      </c>
      <c r="O184" s="79">
        <v>0</v>
      </c>
      <c r="P184" s="79">
        <v>0</v>
      </c>
      <c r="Q184" s="79">
        <v>0</v>
      </c>
      <c r="R184" s="79">
        <v>0</v>
      </c>
      <c r="S184" s="79">
        <v>0</v>
      </c>
      <c r="T184" s="79">
        <v>0</v>
      </c>
      <c r="U184" s="79">
        <v>0</v>
      </c>
      <c r="V184" s="79">
        <v>0</v>
      </c>
      <c r="W184" s="79">
        <v>0</v>
      </c>
    </row>
    <row r="185" spans="1:23" x14ac:dyDescent="0.15">
      <c r="A185" s="80" t="s">
        <v>347</v>
      </c>
      <c r="B185" s="79">
        <v>131</v>
      </c>
      <c r="C185" s="79">
        <v>186</v>
      </c>
      <c r="D185" s="79">
        <v>281</v>
      </c>
      <c r="E185" s="79">
        <v>357</v>
      </c>
      <c r="F185" s="79">
        <v>446</v>
      </c>
      <c r="G185" s="79">
        <v>545</v>
      </c>
      <c r="H185" s="79">
        <v>760</v>
      </c>
      <c r="I185" s="79">
        <v>1019</v>
      </c>
      <c r="J185" s="79">
        <v>1324</v>
      </c>
      <c r="K185" s="79">
        <v>1665</v>
      </c>
      <c r="L185" s="79">
        <v>2030</v>
      </c>
      <c r="M185" s="79">
        <v>2599</v>
      </c>
      <c r="N185" s="79">
        <v>3464</v>
      </c>
      <c r="O185" s="79">
        <v>3968</v>
      </c>
      <c r="P185" s="79">
        <v>4513</v>
      </c>
      <c r="Q185" s="79">
        <v>5263</v>
      </c>
      <c r="R185" s="79">
        <v>6517</v>
      </c>
      <c r="S185" s="79">
        <v>7279</v>
      </c>
      <c r="T185" s="79">
        <v>8205</v>
      </c>
      <c r="U185" s="79">
        <v>9075</v>
      </c>
      <c r="V185" s="79">
        <v>18853</v>
      </c>
      <c r="W185" s="79">
        <v>21290</v>
      </c>
    </row>
    <row r="186" spans="1:23" x14ac:dyDescent="0.15">
      <c r="A186" s="80" t="s">
        <v>221</v>
      </c>
      <c r="B186" s="79">
        <v>14.875</v>
      </c>
      <c r="C186" s="79">
        <v>21.9</v>
      </c>
      <c r="D186" s="79">
        <v>14.33</v>
      </c>
      <c r="E186" s="79">
        <v>21.37</v>
      </c>
      <c r="F186" s="79">
        <v>64.400000000000006</v>
      </c>
      <c r="G186" s="79">
        <v>71.89</v>
      </c>
      <c r="H186" s="79">
        <v>84.84</v>
      </c>
      <c r="I186" s="79">
        <v>198.08</v>
      </c>
      <c r="J186" s="79">
        <v>85.35</v>
      </c>
      <c r="K186" s="79">
        <v>210.732</v>
      </c>
      <c r="L186" s="79">
        <v>322.56</v>
      </c>
      <c r="M186" s="79">
        <v>405</v>
      </c>
      <c r="N186" s="79">
        <v>532.17290000000003</v>
      </c>
      <c r="O186" s="79">
        <v>561.02</v>
      </c>
      <c r="P186" s="79">
        <v>110.38</v>
      </c>
      <c r="Q186" s="79">
        <v>105.26</v>
      </c>
      <c r="R186" s="79">
        <v>115.82</v>
      </c>
      <c r="S186" s="79">
        <v>169.23</v>
      </c>
      <c r="T186" s="79">
        <v>157.74</v>
      </c>
      <c r="U186" s="79">
        <v>293.64999999999998</v>
      </c>
      <c r="V186" s="79">
        <v>132.69</v>
      </c>
      <c r="W186" s="79">
        <v>177.57</v>
      </c>
    </row>
    <row r="187" spans="1:23" x14ac:dyDescent="0.15">
      <c r="A187" s="80" t="s">
        <v>346</v>
      </c>
      <c r="B187" s="79">
        <v>75.1875</v>
      </c>
      <c r="C187" s="79">
        <v>27.12</v>
      </c>
      <c r="D187" s="79">
        <v>26.17</v>
      </c>
      <c r="E187" s="79">
        <v>25.010999999999999</v>
      </c>
      <c r="F187" s="79">
        <v>69.569999999999993</v>
      </c>
      <c r="G187" s="79">
        <v>75.459999999999994</v>
      </c>
      <c r="H187" s="79">
        <v>93.159000000000006</v>
      </c>
      <c r="I187" s="79">
        <v>202.96</v>
      </c>
      <c r="J187" s="79">
        <v>200.26</v>
      </c>
      <c r="K187" s="79">
        <v>213.95</v>
      </c>
      <c r="L187" s="79">
        <v>326.66000000000003</v>
      </c>
      <c r="M187" s="79">
        <v>426.7</v>
      </c>
      <c r="N187" s="79">
        <v>705.07</v>
      </c>
      <c r="O187" s="79">
        <v>575.13580000000002</v>
      </c>
      <c r="P187" s="79">
        <v>119.75</v>
      </c>
      <c r="Q187" s="79">
        <v>134.54</v>
      </c>
      <c r="R187" s="79">
        <v>118.69</v>
      </c>
      <c r="S187" s="79">
        <v>177.2</v>
      </c>
      <c r="T187" s="79">
        <v>233.47</v>
      </c>
      <c r="U187" s="79">
        <v>293.97000000000003</v>
      </c>
      <c r="V187" s="79">
        <v>138.78899999999999</v>
      </c>
      <c r="W187" s="79">
        <v>182.13</v>
      </c>
    </row>
    <row r="188" spans="1:23" x14ac:dyDescent="0.15">
      <c r="A188" s="80" t="s">
        <v>345</v>
      </c>
      <c r="B188" s="79">
        <v>13.625</v>
      </c>
      <c r="C188" s="79">
        <v>14.4375</v>
      </c>
      <c r="D188" s="79">
        <v>13.36</v>
      </c>
      <c r="E188" s="79">
        <v>12.72</v>
      </c>
      <c r="F188" s="79">
        <v>21.18</v>
      </c>
      <c r="G188" s="79">
        <v>31.3</v>
      </c>
      <c r="H188" s="79">
        <v>50.16</v>
      </c>
      <c r="I188" s="79">
        <v>81.900000000000006</v>
      </c>
      <c r="J188" s="79">
        <v>79.14</v>
      </c>
      <c r="K188" s="79">
        <v>78.2</v>
      </c>
      <c r="L188" s="79">
        <v>190.25</v>
      </c>
      <c r="M188" s="79">
        <v>310.5</v>
      </c>
      <c r="N188" s="79">
        <v>409</v>
      </c>
      <c r="O188" s="79">
        <v>385.1</v>
      </c>
      <c r="P188" s="79">
        <v>70.507142857142995</v>
      </c>
      <c r="Q188" s="79">
        <v>92</v>
      </c>
      <c r="R188" s="79">
        <v>89.47</v>
      </c>
      <c r="S188" s="79">
        <v>114.76</v>
      </c>
      <c r="T188" s="79">
        <v>146.59</v>
      </c>
      <c r="U188" s="79">
        <v>142</v>
      </c>
      <c r="V188" s="79">
        <v>53.152500000000003</v>
      </c>
      <c r="W188" s="79">
        <v>116.21</v>
      </c>
    </row>
    <row r="189" spans="1:23" x14ac:dyDescent="0.15">
      <c r="A189" s="80" t="s">
        <v>220</v>
      </c>
      <c r="B189" s="79">
        <v>25.75</v>
      </c>
      <c r="C189" s="79">
        <v>15.51</v>
      </c>
      <c r="D189" s="79">
        <v>14.5</v>
      </c>
      <c r="E189" s="79">
        <v>20.72</v>
      </c>
      <c r="F189" s="79">
        <v>38.75</v>
      </c>
      <c r="G189" s="79">
        <v>53.61</v>
      </c>
      <c r="H189" s="79">
        <v>76.98</v>
      </c>
      <c r="I189" s="79">
        <v>153.47</v>
      </c>
      <c r="J189" s="79">
        <v>113.66</v>
      </c>
      <c r="K189" s="79">
        <v>185.35</v>
      </c>
      <c r="L189" s="79">
        <v>283.75</v>
      </c>
      <c r="M189" s="79">
        <v>381.32</v>
      </c>
      <c r="N189" s="79">
        <v>667.10500000000002</v>
      </c>
      <c r="O189" s="79">
        <v>476.75</v>
      </c>
      <c r="P189" s="79">
        <v>100.75</v>
      </c>
      <c r="Q189" s="79">
        <v>110.3</v>
      </c>
      <c r="R189" s="79">
        <v>113.05</v>
      </c>
      <c r="S189" s="79">
        <v>154.12</v>
      </c>
      <c r="T189" s="79">
        <v>225.74</v>
      </c>
      <c r="U189" s="79">
        <v>223.97</v>
      </c>
      <c r="V189" s="79">
        <v>115.81</v>
      </c>
      <c r="W189" s="79">
        <v>141.5</v>
      </c>
    </row>
    <row r="190" spans="1:23" x14ac:dyDescent="0.15">
      <c r="A190" s="80" t="s">
        <v>219</v>
      </c>
      <c r="B190" s="79">
        <v>64</v>
      </c>
      <c r="C190" s="79">
        <v>51</v>
      </c>
      <c r="D190" s="79">
        <v>51</v>
      </c>
      <c r="E190" s="79">
        <v>49</v>
      </c>
      <c r="F190" s="79">
        <v>47</v>
      </c>
      <c r="G190" s="79">
        <v>46</v>
      </c>
      <c r="H190" s="79">
        <v>52</v>
      </c>
      <c r="I190" s="79">
        <v>47</v>
      </c>
      <c r="J190" s="79">
        <v>47</v>
      </c>
      <c r="K190" s="79">
        <v>52</v>
      </c>
      <c r="L190" s="79">
        <v>55</v>
      </c>
      <c r="M190" s="79">
        <v>53</v>
      </c>
      <c r="N190" s="79">
        <v>98</v>
      </c>
      <c r="O190" s="79">
        <v>99</v>
      </c>
      <c r="P190" s="79">
        <v>86</v>
      </c>
      <c r="Q190" s="79">
        <v>82</v>
      </c>
      <c r="R190" s="79">
        <v>53</v>
      </c>
      <c r="S190" s="79">
        <v>58</v>
      </c>
      <c r="T190" s="80" t="s">
        <v>218</v>
      </c>
      <c r="U190" s="80" t="s">
        <v>218</v>
      </c>
      <c r="V190" s="80" t="s">
        <v>218</v>
      </c>
      <c r="W190" s="80" t="s">
        <v>218</v>
      </c>
    </row>
    <row r="191" spans="1:23" x14ac:dyDescent="0.15">
      <c r="A191" s="80" t="s">
        <v>344</v>
      </c>
      <c r="B191" s="79">
        <v>61</v>
      </c>
      <c r="C191" s="79">
        <v>73</v>
      </c>
      <c r="D191" s="79">
        <v>83</v>
      </c>
      <c r="E191" s="79">
        <v>100</v>
      </c>
      <c r="F191" s="79">
        <v>89</v>
      </c>
      <c r="G191" s="79">
        <v>108</v>
      </c>
      <c r="H191" s="79">
        <v>134</v>
      </c>
      <c r="I191" s="79">
        <v>155</v>
      </c>
      <c r="J191" s="79">
        <v>195</v>
      </c>
      <c r="K191" s="79">
        <v>222</v>
      </c>
      <c r="L191" s="79">
        <v>266</v>
      </c>
      <c r="M191" s="79">
        <v>338</v>
      </c>
      <c r="N191" s="79">
        <v>516</v>
      </c>
      <c r="O191" s="79">
        <v>610</v>
      </c>
      <c r="P191" s="79">
        <v>662</v>
      </c>
      <c r="Q191" s="79">
        <v>772</v>
      </c>
      <c r="R191" s="79">
        <v>929</v>
      </c>
      <c r="S191" s="79">
        <v>1223</v>
      </c>
      <c r="T191" s="79">
        <v>1298</v>
      </c>
      <c r="U191" s="79">
        <v>1306</v>
      </c>
      <c r="V191" s="79">
        <v>1493</v>
      </c>
      <c r="W191" s="79">
        <v>1629</v>
      </c>
    </row>
    <row r="192" spans="1:23" x14ac:dyDescent="0.15">
      <c r="A192" s="80" t="s">
        <v>343</v>
      </c>
      <c r="B192" s="79">
        <v>55</v>
      </c>
      <c r="C192" s="79">
        <v>72</v>
      </c>
      <c r="D192" s="79">
        <v>78</v>
      </c>
      <c r="E192" s="79">
        <v>100</v>
      </c>
      <c r="F192" s="79">
        <v>91</v>
      </c>
      <c r="G192" s="79">
        <v>110</v>
      </c>
      <c r="H192" s="79">
        <v>134</v>
      </c>
      <c r="I192" s="79">
        <v>172</v>
      </c>
      <c r="J192" s="79">
        <v>209</v>
      </c>
      <c r="K192" s="79">
        <v>234</v>
      </c>
      <c r="L192" s="79">
        <v>267</v>
      </c>
      <c r="M192" s="79">
        <v>365</v>
      </c>
      <c r="N192" s="79">
        <v>556</v>
      </c>
      <c r="O192" s="79">
        <v>613</v>
      </c>
      <c r="P192" s="79">
        <v>676</v>
      </c>
      <c r="Q192" s="79">
        <v>774</v>
      </c>
      <c r="R192" s="79">
        <v>919</v>
      </c>
      <c r="S192" s="79">
        <v>1187</v>
      </c>
      <c r="T192" s="79">
        <v>1289</v>
      </c>
      <c r="U192" s="79">
        <v>1276</v>
      </c>
      <c r="V192" s="79">
        <v>1461</v>
      </c>
      <c r="W192" s="79">
        <v>1560</v>
      </c>
    </row>
    <row r="193" spans="1:23" x14ac:dyDescent="0.15">
      <c r="A193" s="80" t="s">
        <v>342</v>
      </c>
      <c r="B193" s="79">
        <v>40</v>
      </c>
      <c r="C193" s="79">
        <v>62</v>
      </c>
      <c r="D193" s="79">
        <v>66</v>
      </c>
      <c r="E193" s="79">
        <v>83</v>
      </c>
      <c r="F193" s="79">
        <v>79</v>
      </c>
      <c r="G193" s="79">
        <v>101</v>
      </c>
      <c r="H193" s="79">
        <v>134</v>
      </c>
      <c r="I193" s="79">
        <v>173</v>
      </c>
      <c r="J193" s="79">
        <v>200</v>
      </c>
      <c r="K193" s="79">
        <v>228</v>
      </c>
      <c r="L193" s="79">
        <v>260</v>
      </c>
      <c r="M193" s="79">
        <v>362</v>
      </c>
      <c r="N193" s="79">
        <v>542</v>
      </c>
      <c r="O193" s="79">
        <v>587</v>
      </c>
      <c r="P193" s="79">
        <v>645</v>
      </c>
      <c r="Q193" s="79">
        <v>744</v>
      </c>
      <c r="R193" s="79">
        <v>915</v>
      </c>
      <c r="S193" s="79">
        <v>1108</v>
      </c>
      <c r="T193" s="79">
        <v>1218</v>
      </c>
      <c r="U193" s="79">
        <v>1137</v>
      </c>
      <c r="V193" s="79">
        <v>1317</v>
      </c>
      <c r="W193" s="79">
        <v>1499</v>
      </c>
    </row>
    <row r="194" spans="1:23" x14ac:dyDescent="0.15">
      <c r="A194" s="80" t="s">
        <v>341</v>
      </c>
      <c r="B194" s="79">
        <v>30</v>
      </c>
      <c r="C194" s="79">
        <v>47</v>
      </c>
      <c r="D194" s="79">
        <v>55</v>
      </c>
      <c r="E194" s="79">
        <v>64</v>
      </c>
      <c r="F194" s="79">
        <v>65</v>
      </c>
      <c r="G194" s="79">
        <v>97</v>
      </c>
      <c r="H194" s="79">
        <v>132</v>
      </c>
      <c r="I194" s="79">
        <v>160</v>
      </c>
      <c r="J194" s="79">
        <v>191</v>
      </c>
      <c r="K194" s="79">
        <v>214</v>
      </c>
      <c r="L194" s="79">
        <v>244</v>
      </c>
      <c r="M194" s="79">
        <v>345</v>
      </c>
      <c r="N194" s="79">
        <v>513</v>
      </c>
      <c r="O194" s="79">
        <v>551</v>
      </c>
      <c r="P194" s="79">
        <v>593</v>
      </c>
      <c r="Q194" s="79">
        <v>715</v>
      </c>
      <c r="R194" s="79">
        <v>889</v>
      </c>
      <c r="S194" s="79">
        <v>1033</v>
      </c>
      <c r="T194" s="79">
        <v>1038</v>
      </c>
      <c r="U194" s="79">
        <v>912</v>
      </c>
      <c r="V194" s="79">
        <v>1068</v>
      </c>
      <c r="W194" s="79">
        <v>1251</v>
      </c>
    </row>
    <row r="195" spans="1:23" x14ac:dyDescent="0.15">
      <c r="A195" s="80" t="s">
        <v>340</v>
      </c>
      <c r="B195" s="79">
        <v>18</v>
      </c>
      <c r="C195" s="79">
        <v>37</v>
      </c>
      <c r="D195" s="79">
        <v>42</v>
      </c>
      <c r="E195" s="79">
        <v>51</v>
      </c>
      <c r="F195" s="79">
        <v>61</v>
      </c>
      <c r="G195" s="79">
        <v>95</v>
      </c>
      <c r="H195" s="79">
        <v>122</v>
      </c>
      <c r="I195" s="79">
        <v>148</v>
      </c>
      <c r="J195" s="79">
        <v>177</v>
      </c>
      <c r="K195" s="79">
        <v>199</v>
      </c>
      <c r="L195" s="79">
        <v>226</v>
      </c>
      <c r="M195" s="79">
        <v>320</v>
      </c>
      <c r="N195" s="79">
        <v>486</v>
      </c>
      <c r="O195" s="79">
        <v>505</v>
      </c>
      <c r="P195" s="79">
        <v>534</v>
      </c>
      <c r="Q195" s="79">
        <v>674</v>
      </c>
      <c r="R195" s="79">
        <v>836</v>
      </c>
      <c r="S195" s="79">
        <v>871</v>
      </c>
      <c r="T195" s="79">
        <v>800</v>
      </c>
      <c r="U195" s="79">
        <v>834</v>
      </c>
      <c r="V195" s="79">
        <v>960</v>
      </c>
      <c r="W195" s="79">
        <v>1061</v>
      </c>
    </row>
    <row r="196" spans="1:23" x14ac:dyDescent="0.15">
      <c r="A196" s="80" t="s">
        <v>217</v>
      </c>
      <c r="B196" s="79">
        <v>93</v>
      </c>
      <c r="C196" s="79">
        <v>80</v>
      </c>
      <c r="D196" s="79">
        <v>92</v>
      </c>
      <c r="E196" s="79">
        <v>97</v>
      </c>
      <c r="F196" s="79">
        <v>103</v>
      </c>
      <c r="G196" s="79">
        <v>140</v>
      </c>
      <c r="H196" s="79">
        <v>138</v>
      </c>
      <c r="I196" s="79">
        <v>151</v>
      </c>
      <c r="J196" s="79">
        <v>207</v>
      </c>
      <c r="K196" s="79">
        <v>231</v>
      </c>
      <c r="L196" s="79">
        <v>271</v>
      </c>
      <c r="M196" s="79">
        <v>338</v>
      </c>
      <c r="N196" s="79">
        <v>488</v>
      </c>
      <c r="O196" s="79">
        <v>645</v>
      </c>
      <c r="P196" s="79">
        <v>717</v>
      </c>
      <c r="Q196" s="79">
        <v>794</v>
      </c>
      <c r="R196" s="79">
        <v>939</v>
      </c>
      <c r="S196" s="79">
        <v>1100</v>
      </c>
      <c r="T196" s="79">
        <v>1200</v>
      </c>
      <c r="U196" s="79">
        <v>1300</v>
      </c>
      <c r="V196" s="79">
        <v>10800</v>
      </c>
      <c r="W196" s="79">
        <v>14300</v>
      </c>
    </row>
    <row r="197" spans="1:23" x14ac:dyDescent="0.15">
      <c r="A197" s="80" t="s">
        <v>339</v>
      </c>
      <c r="B197" s="80" t="s">
        <v>218</v>
      </c>
      <c r="C197" s="80" t="s">
        <v>218</v>
      </c>
      <c r="D197" s="80" t="s">
        <v>218</v>
      </c>
      <c r="E197" s="80" t="s">
        <v>218</v>
      </c>
      <c r="F197" s="80" t="s">
        <v>218</v>
      </c>
      <c r="G197" s="80" t="s">
        <v>218</v>
      </c>
      <c r="H197" s="80" t="s">
        <v>218</v>
      </c>
      <c r="I197" s="80" t="s">
        <v>218</v>
      </c>
      <c r="J197" s="80" t="s">
        <v>218</v>
      </c>
      <c r="K197" s="80" t="s">
        <v>218</v>
      </c>
      <c r="L197" s="80" t="s">
        <v>218</v>
      </c>
      <c r="M197" s="80" t="s">
        <v>218</v>
      </c>
      <c r="N197" s="80" t="s">
        <v>218</v>
      </c>
      <c r="O197" s="80" t="s">
        <v>218</v>
      </c>
      <c r="P197" s="80" t="s">
        <v>218</v>
      </c>
      <c r="Q197" s="80" t="s">
        <v>218</v>
      </c>
      <c r="R197" s="80" t="s">
        <v>218</v>
      </c>
      <c r="S197" s="80" t="s">
        <v>218</v>
      </c>
      <c r="T197" s="80" t="s">
        <v>218</v>
      </c>
      <c r="U197" s="80" t="s">
        <v>218</v>
      </c>
      <c r="V197" s="80" t="s">
        <v>218</v>
      </c>
      <c r="W197" s="80" t="s">
        <v>218</v>
      </c>
    </row>
    <row r="198" spans="1:23" x14ac:dyDescent="0.15">
      <c r="A198" s="80" t="s">
        <v>216</v>
      </c>
      <c r="B198" s="79">
        <v>380</v>
      </c>
      <c r="C198" s="79">
        <v>441</v>
      </c>
      <c r="D198" s="79">
        <v>447</v>
      </c>
      <c r="E198" s="79">
        <v>471</v>
      </c>
      <c r="F198" s="79">
        <v>489</v>
      </c>
      <c r="G198" s="79">
        <v>534</v>
      </c>
      <c r="H198" s="79">
        <v>712</v>
      </c>
      <c r="I198" s="79">
        <v>782</v>
      </c>
      <c r="J198" s="79">
        <v>1109</v>
      </c>
      <c r="K198" s="79">
        <v>1333</v>
      </c>
      <c r="L198" s="79">
        <v>1782</v>
      </c>
      <c r="M198" s="79">
        <v>2429</v>
      </c>
      <c r="N198" s="79">
        <v>3381</v>
      </c>
      <c r="O198" s="79">
        <v>4475</v>
      </c>
      <c r="P198" s="79">
        <v>6041</v>
      </c>
      <c r="Q198" s="79">
        <v>8067</v>
      </c>
      <c r="R198" s="79">
        <v>10045</v>
      </c>
      <c r="S198" s="79">
        <v>11581</v>
      </c>
      <c r="T198" s="79">
        <v>14236</v>
      </c>
      <c r="U198" s="79">
        <v>16217</v>
      </c>
      <c r="V198" s="79">
        <v>18752</v>
      </c>
      <c r="W198" s="79">
        <v>21914</v>
      </c>
    </row>
    <row r="199" spans="1:23" x14ac:dyDescent="0.15">
      <c r="A199" s="80" t="s">
        <v>338</v>
      </c>
      <c r="B199" s="80" t="s">
        <v>218</v>
      </c>
      <c r="C199" s="80" t="s">
        <v>218</v>
      </c>
      <c r="D199" s="80" t="s">
        <v>218</v>
      </c>
      <c r="E199" s="80" t="s">
        <v>218</v>
      </c>
      <c r="F199" s="80" t="s">
        <v>218</v>
      </c>
      <c r="G199" s="80" t="s">
        <v>218</v>
      </c>
      <c r="H199" s="80" t="s">
        <v>218</v>
      </c>
      <c r="I199" s="80" t="s">
        <v>218</v>
      </c>
      <c r="J199" s="80" t="s">
        <v>218</v>
      </c>
      <c r="K199" s="80" t="s">
        <v>218</v>
      </c>
      <c r="L199" s="80" t="s">
        <v>218</v>
      </c>
      <c r="M199" s="80" t="s">
        <v>218</v>
      </c>
      <c r="N199" s="80" t="s">
        <v>218</v>
      </c>
      <c r="O199" s="80" t="s">
        <v>218</v>
      </c>
      <c r="P199" s="80" t="s">
        <v>218</v>
      </c>
      <c r="Q199" s="80" t="s">
        <v>218</v>
      </c>
      <c r="R199" s="80" t="s">
        <v>218</v>
      </c>
      <c r="S199" s="80" t="s">
        <v>218</v>
      </c>
      <c r="T199" s="80" t="s">
        <v>218</v>
      </c>
      <c r="U199" s="80" t="s">
        <v>218</v>
      </c>
      <c r="V199" s="80" t="s">
        <v>218</v>
      </c>
      <c r="W199" s="80" t="s">
        <v>218</v>
      </c>
    </row>
    <row r="200" spans="1:23" x14ac:dyDescent="0.15">
      <c r="A200" s="80" t="s">
        <v>337</v>
      </c>
      <c r="B200" s="79">
        <v>0</v>
      </c>
      <c r="C200" s="79">
        <v>0</v>
      </c>
      <c r="D200" s="79">
        <v>0</v>
      </c>
      <c r="E200" s="79">
        <v>0</v>
      </c>
      <c r="F200" s="79">
        <v>0</v>
      </c>
      <c r="G200" s="79">
        <v>0</v>
      </c>
      <c r="H200" s="79">
        <v>0</v>
      </c>
      <c r="I200" s="79">
        <v>0</v>
      </c>
      <c r="J200" s="79">
        <v>0</v>
      </c>
      <c r="K200" s="79">
        <v>0</v>
      </c>
      <c r="L200" s="79">
        <v>0</v>
      </c>
      <c r="M200" s="79">
        <v>0</v>
      </c>
      <c r="N200" s="79">
        <v>0</v>
      </c>
      <c r="O200" s="79">
        <v>0</v>
      </c>
      <c r="P200" s="79">
        <v>0</v>
      </c>
      <c r="Q200" s="79">
        <v>0</v>
      </c>
      <c r="R200" s="79">
        <v>0</v>
      </c>
      <c r="S200" s="79">
        <v>0</v>
      </c>
      <c r="T200" s="79">
        <v>0</v>
      </c>
      <c r="U200" s="79">
        <v>0</v>
      </c>
      <c r="V200" s="79">
        <v>0</v>
      </c>
      <c r="W200" s="79">
        <v>0</v>
      </c>
    </row>
    <row r="201" spans="1:23" x14ac:dyDescent="0.15">
      <c r="A201" s="80" t="s">
        <v>336</v>
      </c>
      <c r="B201" s="79">
        <v>0</v>
      </c>
      <c r="C201" s="79">
        <v>0</v>
      </c>
      <c r="D201" s="79">
        <v>0</v>
      </c>
      <c r="E201" s="79">
        <v>0</v>
      </c>
      <c r="F201" s="79">
        <v>0</v>
      </c>
      <c r="G201" s="79">
        <v>0</v>
      </c>
      <c r="H201" s="79">
        <v>0</v>
      </c>
      <c r="I201" s="79">
        <v>0</v>
      </c>
      <c r="J201" s="79">
        <v>0</v>
      </c>
      <c r="K201" s="79">
        <v>0</v>
      </c>
      <c r="L201" s="79">
        <v>0</v>
      </c>
      <c r="M201" s="79">
        <v>0</v>
      </c>
      <c r="N201" s="79">
        <v>0</v>
      </c>
      <c r="O201" s="79">
        <v>0</v>
      </c>
      <c r="P201" s="79">
        <v>0</v>
      </c>
      <c r="Q201" s="79">
        <v>0</v>
      </c>
      <c r="R201" s="79">
        <v>0</v>
      </c>
      <c r="S201" s="79">
        <v>0</v>
      </c>
      <c r="T201" s="79">
        <v>0</v>
      </c>
      <c r="U201" s="79">
        <v>0</v>
      </c>
      <c r="V201" s="79">
        <v>0</v>
      </c>
      <c r="W201" s="79">
        <v>0</v>
      </c>
    </row>
    <row r="202" spans="1:23" x14ac:dyDescent="0.15">
      <c r="A202" s="80" t="s">
        <v>335</v>
      </c>
      <c r="B202" s="79">
        <v>0</v>
      </c>
      <c r="C202" s="79">
        <v>0</v>
      </c>
      <c r="D202" s="79">
        <v>0</v>
      </c>
      <c r="E202" s="79">
        <v>0</v>
      </c>
      <c r="F202" s="79">
        <v>0</v>
      </c>
      <c r="G202" s="79">
        <v>0</v>
      </c>
      <c r="H202" s="79">
        <v>0</v>
      </c>
      <c r="I202" s="79">
        <v>0</v>
      </c>
      <c r="J202" s="79">
        <v>0</v>
      </c>
      <c r="K202" s="79">
        <v>0</v>
      </c>
      <c r="L202" s="79">
        <v>0</v>
      </c>
      <c r="M202" s="79">
        <v>0</v>
      </c>
      <c r="N202" s="79">
        <v>0</v>
      </c>
      <c r="O202" s="79">
        <v>0</v>
      </c>
      <c r="P202" s="79">
        <v>0</v>
      </c>
      <c r="Q202" s="79">
        <v>0</v>
      </c>
      <c r="R202" s="79">
        <v>0</v>
      </c>
      <c r="S202" s="79">
        <v>0</v>
      </c>
      <c r="T202" s="79">
        <v>0</v>
      </c>
      <c r="U202" s="79">
        <v>0</v>
      </c>
      <c r="V202" s="79">
        <v>0</v>
      </c>
      <c r="W202" s="79">
        <v>0</v>
      </c>
    </row>
    <row r="203" spans="1:23" x14ac:dyDescent="0.15">
      <c r="A203" s="81"/>
    </row>
    <row r="204" spans="1:23" x14ac:dyDescent="0.15">
      <c r="A204" s="82" t="s">
        <v>334</v>
      </c>
    </row>
    <row r="205" spans="1:23" x14ac:dyDescent="0.15">
      <c r="A205" s="80" t="s">
        <v>333</v>
      </c>
      <c r="B205" s="79">
        <v>953</v>
      </c>
      <c r="C205" s="79">
        <v>466</v>
      </c>
      <c r="D205" s="79">
        <v>565</v>
      </c>
      <c r="E205" s="79">
        <v>766</v>
      </c>
      <c r="F205" s="79">
        <v>774</v>
      </c>
      <c r="G205" s="79">
        <v>895</v>
      </c>
      <c r="H205" s="79">
        <v>1252</v>
      </c>
      <c r="I205" s="79">
        <v>1637</v>
      </c>
      <c r="J205" s="79">
        <v>2422</v>
      </c>
      <c r="K205" s="79">
        <v>3361</v>
      </c>
      <c r="L205" s="79">
        <v>5510</v>
      </c>
      <c r="M205" s="79">
        <v>5369</v>
      </c>
      <c r="N205" s="79">
        <v>10930</v>
      </c>
      <c r="O205" s="79">
        <v>13102</v>
      </c>
      <c r="P205" s="79">
        <v>17460</v>
      </c>
      <c r="Q205" s="79">
        <v>16849</v>
      </c>
      <c r="R205" s="79">
        <v>15754</v>
      </c>
      <c r="S205" s="79">
        <v>17874</v>
      </c>
      <c r="T205" s="79">
        <v>23186</v>
      </c>
      <c r="U205" s="79">
        <v>22926</v>
      </c>
      <c r="V205" s="79">
        <v>16120</v>
      </c>
      <c r="W205" s="79">
        <v>26278</v>
      </c>
    </row>
    <row r="206" spans="1:23" x14ac:dyDescent="0.15">
      <c r="A206" s="80" t="s">
        <v>332</v>
      </c>
      <c r="B206" s="79">
        <v>0</v>
      </c>
      <c r="C206" s="79">
        <v>0</v>
      </c>
      <c r="D206" s="79">
        <v>0</v>
      </c>
      <c r="E206" s="79">
        <v>0</v>
      </c>
      <c r="F206" s="79">
        <v>0</v>
      </c>
      <c r="G206" s="79">
        <v>0</v>
      </c>
      <c r="H206" s="79">
        <v>0</v>
      </c>
      <c r="I206" s="79">
        <v>0</v>
      </c>
      <c r="J206" s="79">
        <v>0</v>
      </c>
      <c r="K206" s="79">
        <v>0</v>
      </c>
      <c r="L206" s="79">
        <v>0</v>
      </c>
      <c r="M206" s="79">
        <v>0</v>
      </c>
      <c r="N206" s="79">
        <v>0</v>
      </c>
      <c r="O206" s="79">
        <v>0</v>
      </c>
      <c r="P206" s="79">
        <v>0</v>
      </c>
      <c r="Q206" s="79">
        <v>0</v>
      </c>
      <c r="R206" s="79">
        <v>0</v>
      </c>
      <c r="S206" s="79">
        <v>0</v>
      </c>
      <c r="T206" s="79">
        <v>0</v>
      </c>
      <c r="U206" s="79">
        <v>0</v>
      </c>
      <c r="V206" s="79">
        <v>0</v>
      </c>
      <c r="W206" s="79">
        <v>0</v>
      </c>
    </row>
    <row r="207" spans="1:23" x14ac:dyDescent="0.15">
      <c r="A207" s="80" t="s">
        <v>331</v>
      </c>
      <c r="B207" s="79">
        <v>0</v>
      </c>
      <c r="C207" s="79">
        <v>0</v>
      </c>
      <c r="D207" s="79">
        <v>0</v>
      </c>
      <c r="E207" s="79">
        <v>184</v>
      </c>
      <c r="F207" s="79">
        <v>276</v>
      </c>
      <c r="G207" s="79">
        <v>417</v>
      </c>
      <c r="H207" s="79">
        <v>1593</v>
      </c>
      <c r="I207" s="79">
        <v>2392</v>
      </c>
      <c r="J207" s="79">
        <v>2282</v>
      </c>
      <c r="K207" s="79">
        <v>1696</v>
      </c>
      <c r="L207" s="79">
        <v>4414</v>
      </c>
      <c r="M207" s="79">
        <v>6348</v>
      </c>
      <c r="N207" s="79">
        <v>7762</v>
      </c>
      <c r="O207" s="79">
        <v>7539</v>
      </c>
      <c r="P207" s="79">
        <v>9759</v>
      </c>
      <c r="Q207" s="79">
        <v>13494</v>
      </c>
      <c r="R207" s="79">
        <v>13545</v>
      </c>
      <c r="S207" s="79">
        <v>17799</v>
      </c>
      <c r="T207" s="79">
        <v>25809</v>
      </c>
      <c r="U207" s="79">
        <v>22878</v>
      </c>
      <c r="V207" s="79">
        <v>21325</v>
      </c>
      <c r="W207" s="79">
        <v>25228</v>
      </c>
    </row>
    <row r="208" spans="1:23" x14ac:dyDescent="0.15">
      <c r="A208" s="80" t="s">
        <v>295</v>
      </c>
      <c r="B208" s="79">
        <v>953</v>
      </c>
      <c r="C208" s="79">
        <v>466</v>
      </c>
      <c r="D208" s="79">
        <v>565</v>
      </c>
      <c r="E208" s="79">
        <v>950</v>
      </c>
      <c r="F208" s="79">
        <v>1050</v>
      </c>
      <c r="G208" s="79">
        <v>1312</v>
      </c>
      <c r="H208" s="79">
        <v>2845</v>
      </c>
      <c r="I208" s="79">
        <v>4029</v>
      </c>
      <c r="J208" s="79">
        <v>4704</v>
      </c>
      <c r="K208" s="79">
        <v>5057</v>
      </c>
      <c r="L208" s="79">
        <v>9924</v>
      </c>
      <c r="M208" s="79">
        <v>11717</v>
      </c>
      <c r="N208" s="79">
        <v>18692</v>
      </c>
      <c r="O208" s="79">
        <v>20641</v>
      </c>
      <c r="P208" s="79">
        <v>27219</v>
      </c>
      <c r="Q208" s="79">
        <v>30343</v>
      </c>
      <c r="R208" s="79">
        <v>29299</v>
      </c>
      <c r="S208" s="79">
        <v>35673</v>
      </c>
      <c r="T208" s="79">
        <v>48995</v>
      </c>
      <c r="U208" s="79">
        <v>45804</v>
      </c>
      <c r="V208" s="79">
        <v>37445</v>
      </c>
      <c r="W208" s="79">
        <v>51506</v>
      </c>
    </row>
    <row r="209" spans="1:23" x14ac:dyDescent="0.15">
      <c r="A209" s="80" t="s">
        <v>330</v>
      </c>
      <c r="B209" s="79">
        <v>1</v>
      </c>
      <c r="C209" s="79">
        <v>1</v>
      </c>
      <c r="D209" s="79">
        <v>9</v>
      </c>
      <c r="E209" s="79">
        <v>2</v>
      </c>
      <c r="F209" s="79">
        <v>1</v>
      </c>
      <c r="G209" s="80" t="s">
        <v>218</v>
      </c>
      <c r="H209" s="80" t="s">
        <v>218</v>
      </c>
      <c r="I209" s="80" t="s">
        <v>218</v>
      </c>
      <c r="J209" s="80" t="s">
        <v>218</v>
      </c>
      <c r="K209" s="80" t="s">
        <v>218</v>
      </c>
      <c r="L209" s="80" t="s">
        <v>218</v>
      </c>
      <c r="M209" s="80" t="s">
        <v>218</v>
      </c>
      <c r="N209" s="79">
        <v>124</v>
      </c>
      <c r="O209" s="79">
        <v>683</v>
      </c>
      <c r="P209" s="79">
        <v>471</v>
      </c>
      <c r="Q209" s="80" t="s">
        <v>218</v>
      </c>
      <c r="R209" s="80" t="s">
        <v>218</v>
      </c>
      <c r="S209" s="80" t="s">
        <v>218</v>
      </c>
      <c r="T209" s="80" t="s">
        <v>218</v>
      </c>
      <c r="U209" s="80" t="s">
        <v>218</v>
      </c>
      <c r="V209" s="80" t="s">
        <v>218</v>
      </c>
      <c r="W209" s="80" t="s">
        <v>218</v>
      </c>
    </row>
    <row r="210" spans="1:23" x14ac:dyDescent="0.15">
      <c r="A210" s="80" t="s">
        <v>329</v>
      </c>
      <c r="B210" s="79">
        <v>2</v>
      </c>
      <c r="C210" s="79">
        <v>0</v>
      </c>
      <c r="D210" s="79">
        <v>0</v>
      </c>
      <c r="E210" s="79">
        <v>4</v>
      </c>
      <c r="F210" s="79">
        <v>0</v>
      </c>
      <c r="G210" s="80" t="s">
        <v>218</v>
      </c>
      <c r="H210" s="80" t="s">
        <v>218</v>
      </c>
      <c r="I210" s="80" t="s">
        <v>218</v>
      </c>
      <c r="J210" s="80" t="s">
        <v>218</v>
      </c>
      <c r="K210" s="80" t="s">
        <v>218</v>
      </c>
      <c r="L210" s="80" t="s">
        <v>218</v>
      </c>
      <c r="M210" s="80" t="s">
        <v>218</v>
      </c>
      <c r="N210" s="79">
        <v>0</v>
      </c>
      <c r="O210" s="79">
        <v>0</v>
      </c>
      <c r="P210" s="79">
        <v>0</v>
      </c>
      <c r="Q210" s="80" t="s">
        <v>218</v>
      </c>
      <c r="R210" s="80" t="s">
        <v>218</v>
      </c>
      <c r="S210" s="80" t="s">
        <v>218</v>
      </c>
      <c r="T210" s="80" t="s">
        <v>218</v>
      </c>
      <c r="U210" s="80" t="s">
        <v>218</v>
      </c>
      <c r="V210" s="80" t="s">
        <v>218</v>
      </c>
      <c r="W210" s="80" t="s">
        <v>218</v>
      </c>
    </row>
    <row r="211" spans="1:23" x14ac:dyDescent="0.15">
      <c r="A211" s="80" t="s">
        <v>328</v>
      </c>
      <c r="B211" s="79">
        <v>30</v>
      </c>
      <c r="C211" s="79">
        <v>10</v>
      </c>
      <c r="D211" s="79">
        <v>36</v>
      </c>
      <c r="E211" s="79">
        <v>50</v>
      </c>
      <c r="F211" s="79">
        <v>100</v>
      </c>
      <c r="G211" s="80" t="s">
        <v>218</v>
      </c>
      <c r="H211" s="80" t="s">
        <v>218</v>
      </c>
      <c r="I211" s="80" t="s">
        <v>218</v>
      </c>
      <c r="J211" s="80" t="s">
        <v>218</v>
      </c>
      <c r="K211" s="80" t="s">
        <v>218</v>
      </c>
      <c r="L211" s="80" t="s">
        <v>218</v>
      </c>
      <c r="M211" s="80" t="s">
        <v>218</v>
      </c>
      <c r="N211" s="79">
        <v>667</v>
      </c>
      <c r="O211" s="79">
        <v>1081</v>
      </c>
      <c r="P211" s="79">
        <v>1640</v>
      </c>
      <c r="Q211" s="80" t="s">
        <v>218</v>
      </c>
      <c r="R211" s="80" t="s">
        <v>218</v>
      </c>
      <c r="S211" s="80" t="s">
        <v>218</v>
      </c>
      <c r="T211" s="80" t="s">
        <v>218</v>
      </c>
      <c r="U211" s="80" t="s">
        <v>218</v>
      </c>
      <c r="V211" s="80" t="s">
        <v>218</v>
      </c>
      <c r="W211" s="80" t="s">
        <v>218</v>
      </c>
    </row>
    <row r="212" spans="1:23" x14ac:dyDescent="0.15">
      <c r="A212" s="80" t="s">
        <v>327</v>
      </c>
      <c r="B212" s="79">
        <v>0</v>
      </c>
      <c r="C212" s="79">
        <v>0</v>
      </c>
      <c r="D212" s="79">
        <v>0</v>
      </c>
      <c r="E212" s="79">
        <v>0</v>
      </c>
      <c r="F212" s="79">
        <v>0</v>
      </c>
      <c r="G212" s="80" t="s">
        <v>218</v>
      </c>
      <c r="H212" s="80" t="s">
        <v>218</v>
      </c>
      <c r="I212" s="80" t="s">
        <v>218</v>
      </c>
      <c r="J212" s="80" t="s">
        <v>218</v>
      </c>
      <c r="K212" s="80" t="s">
        <v>218</v>
      </c>
      <c r="L212" s="80" t="s">
        <v>218</v>
      </c>
      <c r="M212" s="80" t="s">
        <v>218</v>
      </c>
      <c r="N212" s="79">
        <v>0</v>
      </c>
      <c r="O212" s="79">
        <v>0</v>
      </c>
      <c r="P212" s="79">
        <v>0</v>
      </c>
      <c r="Q212" s="80" t="s">
        <v>218</v>
      </c>
      <c r="R212" s="80" t="s">
        <v>218</v>
      </c>
      <c r="S212" s="80" t="s">
        <v>218</v>
      </c>
      <c r="T212" s="80" t="s">
        <v>218</v>
      </c>
      <c r="U212" s="80" t="s">
        <v>218</v>
      </c>
      <c r="V212" s="80" t="s">
        <v>218</v>
      </c>
      <c r="W212" s="80" t="s">
        <v>218</v>
      </c>
    </row>
    <row r="213" spans="1:23" x14ac:dyDescent="0.15">
      <c r="A213" s="80" t="s">
        <v>294</v>
      </c>
      <c r="B213" s="79">
        <v>33</v>
      </c>
      <c r="C213" s="79">
        <v>11</v>
      </c>
      <c r="D213" s="79">
        <v>45</v>
      </c>
      <c r="E213" s="79">
        <v>56</v>
      </c>
      <c r="F213" s="79">
        <v>101</v>
      </c>
      <c r="G213" s="79">
        <v>165</v>
      </c>
      <c r="H213" s="79">
        <v>270</v>
      </c>
      <c r="I213" s="79">
        <v>346</v>
      </c>
      <c r="J213" s="79">
        <v>509</v>
      </c>
      <c r="K213" s="79">
        <v>455</v>
      </c>
      <c r="L213" s="79">
        <v>1051</v>
      </c>
      <c r="M213" s="79">
        <v>776</v>
      </c>
      <c r="N213" s="79">
        <v>791</v>
      </c>
      <c r="O213" s="79">
        <v>1764</v>
      </c>
      <c r="P213" s="79">
        <v>2111</v>
      </c>
      <c r="Q213" s="79">
        <v>2349</v>
      </c>
      <c r="R213" s="79">
        <v>2132</v>
      </c>
      <c r="S213" s="79">
        <v>4855</v>
      </c>
      <c r="T213" s="79">
        <v>3956</v>
      </c>
      <c r="U213" s="79">
        <v>4106</v>
      </c>
      <c r="V213" s="79">
        <v>4061</v>
      </c>
      <c r="W213" s="79">
        <v>6580</v>
      </c>
    </row>
    <row r="214" spans="1:23" x14ac:dyDescent="0.15">
      <c r="A214" s="80" t="s">
        <v>326</v>
      </c>
      <c r="B214" s="79">
        <v>0</v>
      </c>
      <c r="C214" s="79">
        <v>0</v>
      </c>
      <c r="D214" s="79">
        <v>0</v>
      </c>
      <c r="E214" s="79">
        <v>0</v>
      </c>
      <c r="F214" s="79">
        <v>0</v>
      </c>
      <c r="G214" s="79">
        <v>0</v>
      </c>
      <c r="H214" s="79">
        <v>0</v>
      </c>
      <c r="I214" s="79">
        <v>0</v>
      </c>
      <c r="J214" s="79">
        <v>0</v>
      </c>
      <c r="K214" s="79">
        <v>0</v>
      </c>
      <c r="L214" s="79">
        <v>0</v>
      </c>
      <c r="M214" s="79">
        <v>0</v>
      </c>
      <c r="N214" s="79">
        <v>0</v>
      </c>
      <c r="O214" s="79">
        <v>0</v>
      </c>
      <c r="P214" s="79">
        <v>0</v>
      </c>
      <c r="Q214" s="79">
        <v>0</v>
      </c>
      <c r="R214" s="79">
        <v>0</v>
      </c>
      <c r="S214" s="79">
        <v>0</v>
      </c>
      <c r="T214" s="79">
        <v>0</v>
      </c>
      <c r="U214" s="79">
        <v>0</v>
      </c>
      <c r="V214" s="79">
        <v>0</v>
      </c>
      <c r="W214" s="79">
        <v>0</v>
      </c>
    </row>
    <row r="215" spans="1:23" x14ac:dyDescent="0.15">
      <c r="A215" s="80" t="s">
        <v>325</v>
      </c>
      <c r="B215" s="79">
        <v>0</v>
      </c>
      <c r="C215" s="79">
        <v>0</v>
      </c>
      <c r="D215" s="79">
        <v>0</v>
      </c>
      <c r="E215" s="79">
        <v>0</v>
      </c>
      <c r="F215" s="79">
        <v>0</v>
      </c>
      <c r="G215" s="79">
        <v>0</v>
      </c>
      <c r="H215" s="79">
        <v>0</v>
      </c>
      <c r="I215" s="79">
        <v>0</v>
      </c>
      <c r="J215" s="79">
        <v>0</v>
      </c>
      <c r="K215" s="79">
        <v>0</v>
      </c>
      <c r="L215" s="79">
        <v>0</v>
      </c>
      <c r="M215" s="79">
        <v>0</v>
      </c>
      <c r="N215" s="79">
        <v>0</v>
      </c>
      <c r="O215" s="79">
        <v>0</v>
      </c>
      <c r="P215" s="79">
        <v>0</v>
      </c>
      <c r="Q215" s="79">
        <v>0</v>
      </c>
      <c r="R215" s="79">
        <v>0</v>
      </c>
      <c r="S215" s="79">
        <v>0</v>
      </c>
      <c r="T215" s="79">
        <v>0</v>
      </c>
      <c r="U215" s="79">
        <v>0</v>
      </c>
      <c r="V215" s="79">
        <v>0</v>
      </c>
      <c r="W215" s="79">
        <v>0</v>
      </c>
    </row>
    <row r="216" spans="1:23" x14ac:dyDescent="0.15">
      <c r="A216" s="80" t="s">
        <v>324</v>
      </c>
      <c r="B216" s="79">
        <v>0</v>
      </c>
      <c r="C216" s="79">
        <v>0</v>
      </c>
      <c r="D216" s="79">
        <v>0</v>
      </c>
      <c r="E216" s="79">
        <v>0</v>
      </c>
      <c r="F216" s="79">
        <v>0</v>
      </c>
      <c r="G216" s="79">
        <v>0</v>
      </c>
      <c r="H216" s="79">
        <v>0</v>
      </c>
      <c r="I216" s="79">
        <v>0</v>
      </c>
      <c r="J216" s="79">
        <v>0</v>
      </c>
      <c r="K216" s="79">
        <v>0</v>
      </c>
      <c r="L216" s="79">
        <v>0</v>
      </c>
      <c r="M216" s="79">
        <v>0</v>
      </c>
      <c r="N216" s="79">
        <v>0</v>
      </c>
      <c r="O216" s="79">
        <v>0</v>
      </c>
      <c r="P216" s="79">
        <v>0</v>
      </c>
      <c r="Q216" s="79">
        <v>0</v>
      </c>
      <c r="R216" s="79">
        <v>0</v>
      </c>
      <c r="S216" s="79">
        <v>0</v>
      </c>
      <c r="T216" s="79">
        <v>0</v>
      </c>
      <c r="U216" s="79">
        <v>0</v>
      </c>
      <c r="V216" s="79">
        <v>0</v>
      </c>
      <c r="W216" s="79">
        <v>0</v>
      </c>
    </row>
    <row r="217" spans="1:23" x14ac:dyDescent="0.15">
      <c r="A217" s="80" t="s">
        <v>323</v>
      </c>
      <c r="B217" s="79">
        <v>0</v>
      </c>
      <c r="C217" s="79">
        <v>0</v>
      </c>
      <c r="D217" s="79">
        <v>0</v>
      </c>
      <c r="E217" s="79">
        <v>0</v>
      </c>
      <c r="F217" s="79">
        <v>0</v>
      </c>
      <c r="G217" s="79">
        <v>0</v>
      </c>
      <c r="H217" s="79">
        <v>0</v>
      </c>
      <c r="I217" s="79">
        <v>0</v>
      </c>
      <c r="J217" s="79">
        <v>0</v>
      </c>
      <c r="K217" s="79">
        <v>0</v>
      </c>
      <c r="L217" s="79">
        <v>0</v>
      </c>
      <c r="M217" s="79">
        <v>0</v>
      </c>
      <c r="N217" s="79">
        <v>0</v>
      </c>
      <c r="O217" s="79">
        <v>0</v>
      </c>
      <c r="P217" s="79">
        <v>0</v>
      </c>
      <c r="Q217" s="79">
        <v>0</v>
      </c>
      <c r="R217" s="79">
        <v>0</v>
      </c>
      <c r="S217" s="79">
        <v>0</v>
      </c>
      <c r="T217" s="79">
        <v>0</v>
      </c>
      <c r="U217" s="79">
        <v>0</v>
      </c>
      <c r="V217" s="79">
        <v>0</v>
      </c>
      <c r="W217" s="79">
        <v>0</v>
      </c>
    </row>
    <row r="218" spans="1:23" x14ac:dyDescent="0.15">
      <c r="A218" s="80" t="s">
        <v>322</v>
      </c>
      <c r="B218" s="79">
        <v>300</v>
      </c>
      <c r="C218" s="79">
        <v>317</v>
      </c>
      <c r="D218" s="79">
        <v>316</v>
      </c>
      <c r="E218" s="79">
        <v>0</v>
      </c>
      <c r="F218" s="79">
        <v>0</v>
      </c>
      <c r="G218" s="79">
        <v>0</v>
      </c>
      <c r="H218" s="79">
        <v>0</v>
      </c>
      <c r="I218" s="79">
        <v>0</v>
      </c>
      <c r="J218" s="79">
        <v>0</v>
      </c>
      <c r="K218" s="79">
        <v>0</v>
      </c>
      <c r="L218" s="79">
        <v>0</v>
      </c>
      <c r="M218" s="79">
        <v>0</v>
      </c>
      <c r="N218" s="79">
        <v>0</v>
      </c>
      <c r="O218" s="79">
        <v>16960</v>
      </c>
      <c r="P218" s="79">
        <v>28987</v>
      </c>
      <c r="Q218" s="79">
        <v>53463</v>
      </c>
      <c r="R218" s="79">
        <v>75427</v>
      </c>
      <c r="S218" s="79">
        <v>97207</v>
      </c>
      <c r="T218" s="79">
        <v>93735</v>
      </c>
      <c r="U218" s="79">
        <v>91807</v>
      </c>
      <c r="V218" s="79">
        <v>98667</v>
      </c>
      <c r="W218" s="79">
        <v>109106</v>
      </c>
    </row>
    <row r="219" spans="1:23" x14ac:dyDescent="0.15">
      <c r="A219" s="80" t="s">
        <v>321</v>
      </c>
      <c r="B219" s="79">
        <v>0</v>
      </c>
      <c r="C219" s="79">
        <v>0</v>
      </c>
      <c r="D219" s="79">
        <v>0</v>
      </c>
      <c r="E219" s="79">
        <v>0</v>
      </c>
      <c r="F219" s="79">
        <v>0</v>
      </c>
      <c r="G219" s="79">
        <v>0</v>
      </c>
      <c r="H219" s="79">
        <v>0</v>
      </c>
      <c r="I219" s="79">
        <v>0</v>
      </c>
      <c r="J219" s="79">
        <v>0</v>
      </c>
      <c r="K219" s="79">
        <v>0</v>
      </c>
      <c r="L219" s="79">
        <v>0</v>
      </c>
      <c r="M219" s="79">
        <v>0</v>
      </c>
      <c r="N219" s="79">
        <v>0</v>
      </c>
      <c r="O219" s="79">
        <v>0</v>
      </c>
      <c r="P219" s="79">
        <v>0</v>
      </c>
      <c r="Q219" s="79">
        <v>0</v>
      </c>
      <c r="R219" s="79">
        <v>0</v>
      </c>
      <c r="S219" s="79">
        <v>0</v>
      </c>
      <c r="T219" s="79">
        <v>0</v>
      </c>
      <c r="U219" s="79">
        <v>0</v>
      </c>
      <c r="V219" s="79">
        <v>0</v>
      </c>
      <c r="W219" s="79">
        <v>0</v>
      </c>
    </row>
    <row r="220" spans="1:23" x14ac:dyDescent="0.15">
      <c r="A220" s="80" t="s">
        <v>320</v>
      </c>
      <c r="B220" s="79">
        <v>0</v>
      </c>
      <c r="C220" s="79">
        <v>0</v>
      </c>
      <c r="D220" s="79">
        <v>0</v>
      </c>
      <c r="E220" s="79">
        <v>0</v>
      </c>
      <c r="F220" s="79">
        <v>0</v>
      </c>
      <c r="G220" s="79">
        <v>0</v>
      </c>
      <c r="H220" s="79">
        <v>0</v>
      </c>
      <c r="I220" s="79">
        <v>0</v>
      </c>
      <c r="J220" s="79">
        <v>0</v>
      </c>
      <c r="K220" s="79">
        <v>0</v>
      </c>
      <c r="L220" s="79">
        <v>0</v>
      </c>
      <c r="M220" s="79">
        <v>0</v>
      </c>
      <c r="N220" s="79">
        <v>0</v>
      </c>
      <c r="O220" s="79">
        <v>0</v>
      </c>
      <c r="P220" s="79">
        <v>0</v>
      </c>
      <c r="Q220" s="79">
        <v>0</v>
      </c>
      <c r="R220" s="79">
        <v>0</v>
      </c>
      <c r="S220" s="79">
        <v>0</v>
      </c>
      <c r="T220" s="79">
        <v>0</v>
      </c>
      <c r="U220" s="79">
        <v>0</v>
      </c>
      <c r="V220" s="79">
        <v>7745</v>
      </c>
      <c r="W220" s="79">
        <v>9506</v>
      </c>
    </row>
    <row r="221" spans="1:23" x14ac:dyDescent="0.15">
      <c r="A221" s="80" t="s">
        <v>319</v>
      </c>
      <c r="B221" s="79">
        <v>0</v>
      </c>
      <c r="C221" s="79">
        <v>0</v>
      </c>
      <c r="D221" s="79">
        <v>0</v>
      </c>
      <c r="E221" s="79">
        <v>0</v>
      </c>
      <c r="F221" s="79">
        <v>0</v>
      </c>
      <c r="G221" s="79">
        <v>0</v>
      </c>
      <c r="H221" s="79">
        <v>0</v>
      </c>
      <c r="I221" s="79">
        <v>0</v>
      </c>
      <c r="J221" s="79">
        <v>0</v>
      </c>
      <c r="K221" s="79">
        <v>0</v>
      </c>
      <c r="L221" s="79">
        <v>0</v>
      </c>
      <c r="M221" s="79">
        <v>0</v>
      </c>
      <c r="N221" s="79">
        <v>0</v>
      </c>
      <c r="O221" s="79">
        <v>0</v>
      </c>
      <c r="P221" s="79">
        <v>0</v>
      </c>
      <c r="Q221" s="79">
        <v>0</v>
      </c>
      <c r="R221" s="79">
        <v>0</v>
      </c>
      <c r="S221" s="79">
        <v>0</v>
      </c>
      <c r="T221" s="79">
        <v>0</v>
      </c>
      <c r="U221" s="79">
        <v>0</v>
      </c>
      <c r="V221" s="79">
        <v>637</v>
      </c>
      <c r="W221" s="79">
        <v>769</v>
      </c>
    </row>
    <row r="222" spans="1:23" x14ac:dyDescent="0.15">
      <c r="A222" s="80" t="s">
        <v>318</v>
      </c>
      <c r="B222" s="79">
        <v>300</v>
      </c>
      <c r="C222" s="79">
        <v>317</v>
      </c>
      <c r="D222" s="79">
        <v>316</v>
      </c>
      <c r="E222" s="79">
        <v>0</v>
      </c>
      <c r="F222" s="79">
        <v>0</v>
      </c>
      <c r="G222" s="79">
        <v>0</v>
      </c>
      <c r="H222" s="79">
        <v>0</v>
      </c>
      <c r="I222" s="79">
        <v>0</v>
      </c>
      <c r="J222" s="79">
        <v>0</v>
      </c>
      <c r="K222" s="79">
        <v>0</v>
      </c>
      <c r="L222" s="79">
        <v>0</v>
      </c>
      <c r="M222" s="79">
        <v>0</v>
      </c>
      <c r="N222" s="79">
        <v>0</v>
      </c>
      <c r="O222" s="79">
        <v>16960</v>
      </c>
      <c r="P222" s="79">
        <v>28987</v>
      </c>
      <c r="Q222" s="79">
        <v>53463</v>
      </c>
      <c r="R222" s="79">
        <v>75427</v>
      </c>
      <c r="S222" s="79">
        <v>97207</v>
      </c>
      <c r="T222" s="79">
        <v>93735</v>
      </c>
      <c r="U222" s="79">
        <v>91807</v>
      </c>
      <c r="V222" s="79">
        <v>107049</v>
      </c>
      <c r="W222" s="79">
        <v>119381</v>
      </c>
    </row>
    <row r="223" spans="1:23" x14ac:dyDescent="0.15">
      <c r="A223" s="81" t="s">
        <v>317</v>
      </c>
    </row>
    <row r="224" spans="1:23" x14ac:dyDescent="0.15">
      <c r="A224" s="80" t="s">
        <v>315</v>
      </c>
      <c r="B224" s="80" t="s">
        <v>218</v>
      </c>
      <c r="C224" s="80" t="s">
        <v>218</v>
      </c>
      <c r="D224" s="80" t="s">
        <v>218</v>
      </c>
      <c r="E224" s="80" t="s">
        <v>218</v>
      </c>
      <c r="F224" s="80" t="s">
        <v>218</v>
      </c>
      <c r="G224" s="80" t="s">
        <v>218</v>
      </c>
      <c r="H224" s="80" t="s">
        <v>218</v>
      </c>
      <c r="I224" s="80" t="s">
        <v>218</v>
      </c>
      <c r="J224" s="80" t="s">
        <v>218</v>
      </c>
      <c r="K224" s="80" t="s">
        <v>218</v>
      </c>
      <c r="L224" s="80" t="s">
        <v>218</v>
      </c>
      <c r="M224" s="80" t="s">
        <v>218</v>
      </c>
      <c r="N224" s="80" t="s">
        <v>218</v>
      </c>
      <c r="O224" s="80" t="s">
        <v>218</v>
      </c>
      <c r="P224" s="80" t="s">
        <v>218</v>
      </c>
      <c r="Q224" s="80" t="s">
        <v>218</v>
      </c>
      <c r="R224" s="80" t="s">
        <v>218</v>
      </c>
      <c r="S224" s="80" t="s">
        <v>218</v>
      </c>
      <c r="T224" s="80" t="s">
        <v>218</v>
      </c>
      <c r="U224" s="80" t="s">
        <v>218</v>
      </c>
      <c r="V224" s="80" t="s">
        <v>218</v>
      </c>
      <c r="W224" s="80" t="s">
        <v>218</v>
      </c>
    </row>
    <row r="225" spans="1:23" x14ac:dyDescent="0.15">
      <c r="A225" s="80" t="s">
        <v>239</v>
      </c>
      <c r="B225" s="79">
        <v>107</v>
      </c>
      <c r="C225" s="79">
        <v>232</v>
      </c>
      <c r="D225" s="79">
        <v>174</v>
      </c>
      <c r="E225" s="79">
        <v>164</v>
      </c>
      <c r="F225" s="79">
        <v>176</v>
      </c>
      <c r="G225" s="79">
        <v>260</v>
      </c>
      <c r="H225" s="79">
        <v>657</v>
      </c>
      <c r="I225" s="79">
        <v>735</v>
      </c>
      <c r="J225" s="79">
        <v>1091</v>
      </c>
      <c r="K225" s="79">
        <v>1144</v>
      </c>
      <c r="L225" s="79">
        <v>2005</v>
      </c>
      <c r="M225" s="79">
        <v>4260</v>
      </c>
      <c r="N225" s="79">
        <v>8295</v>
      </c>
      <c r="O225" s="79">
        <v>8165</v>
      </c>
      <c r="P225" s="79">
        <v>9571</v>
      </c>
      <c r="Q225" s="79">
        <v>11247</v>
      </c>
      <c r="R225" s="79">
        <v>12734</v>
      </c>
      <c r="S225" s="79">
        <v>12451</v>
      </c>
      <c r="T225" s="79">
        <v>13313</v>
      </c>
      <c r="U225" s="79">
        <v>10495</v>
      </c>
      <c r="V225" s="79">
        <v>7309</v>
      </c>
      <c r="W225" s="79">
        <v>11085</v>
      </c>
    </row>
    <row r="226" spans="1:23" x14ac:dyDescent="0.15">
      <c r="A226" s="80" t="s">
        <v>312</v>
      </c>
      <c r="B226" s="80" t="s">
        <v>218</v>
      </c>
      <c r="C226" s="80" t="s">
        <v>218</v>
      </c>
      <c r="D226" s="80" t="s">
        <v>218</v>
      </c>
      <c r="E226" s="80" t="s">
        <v>218</v>
      </c>
      <c r="F226" s="80" t="s">
        <v>218</v>
      </c>
      <c r="G226" s="80" t="s">
        <v>218</v>
      </c>
      <c r="H226" s="80" t="s">
        <v>218</v>
      </c>
      <c r="I226" s="80" t="s">
        <v>218</v>
      </c>
      <c r="J226" s="80" t="s">
        <v>218</v>
      </c>
      <c r="K226" s="80" t="s">
        <v>218</v>
      </c>
      <c r="L226" s="80" t="s">
        <v>218</v>
      </c>
      <c r="M226" s="80" t="s">
        <v>218</v>
      </c>
      <c r="N226" s="80" t="s">
        <v>218</v>
      </c>
      <c r="O226" s="80" t="s">
        <v>218</v>
      </c>
      <c r="P226" s="80" t="s">
        <v>218</v>
      </c>
      <c r="Q226" s="80" t="s">
        <v>218</v>
      </c>
      <c r="R226" s="80" t="s">
        <v>218</v>
      </c>
      <c r="S226" s="80" t="s">
        <v>218</v>
      </c>
      <c r="T226" s="80" t="s">
        <v>218</v>
      </c>
      <c r="U226" s="80" t="s">
        <v>218</v>
      </c>
      <c r="V226" s="80" t="s">
        <v>218</v>
      </c>
      <c r="W226" s="80" t="s">
        <v>218</v>
      </c>
    </row>
    <row r="227" spans="1:23" x14ac:dyDescent="0.15">
      <c r="A227" s="80" t="s">
        <v>311</v>
      </c>
      <c r="B227" s="80" t="s">
        <v>218</v>
      </c>
      <c r="C227" s="80" t="s">
        <v>218</v>
      </c>
      <c r="D227" s="80" t="s">
        <v>218</v>
      </c>
      <c r="E227" s="80" t="s">
        <v>218</v>
      </c>
      <c r="F227" s="80" t="s">
        <v>218</v>
      </c>
      <c r="G227" s="80" t="s">
        <v>218</v>
      </c>
      <c r="H227" s="80" t="s">
        <v>218</v>
      </c>
      <c r="I227" s="80" t="s">
        <v>218</v>
      </c>
      <c r="J227" s="80" t="s">
        <v>218</v>
      </c>
      <c r="K227" s="80" t="s">
        <v>218</v>
      </c>
      <c r="L227" s="80" t="s">
        <v>218</v>
      </c>
      <c r="M227" s="80" t="s">
        <v>218</v>
      </c>
      <c r="N227" s="80" t="s">
        <v>218</v>
      </c>
      <c r="O227" s="80" t="s">
        <v>218</v>
      </c>
      <c r="P227" s="80" t="s">
        <v>218</v>
      </c>
      <c r="Q227" s="80" t="s">
        <v>218</v>
      </c>
      <c r="R227" s="80" t="s">
        <v>218</v>
      </c>
      <c r="S227" s="80" t="s">
        <v>218</v>
      </c>
      <c r="T227" s="80" t="s">
        <v>218</v>
      </c>
      <c r="U227" s="80" t="s">
        <v>218</v>
      </c>
      <c r="V227" s="80" t="s">
        <v>218</v>
      </c>
      <c r="W227" s="80" t="s">
        <v>218</v>
      </c>
    </row>
    <row r="228" spans="1:23" x14ac:dyDescent="0.15">
      <c r="A228" s="80" t="s">
        <v>310</v>
      </c>
      <c r="B228" s="79">
        <v>700</v>
      </c>
      <c r="C228" s="79">
        <v>924</v>
      </c>
      <c r="D228" s="79">
        <v>1057</v>
      </c>
      <c r="E228" s="79">
        <v>1174</v>
      </c>
      <c r="F228" s="79">
        <v>1298</v>
      </c>
      <c r="G228" s="79">
        <v>1481</v>
      </c>
      <c r="H228" s="79">
        <v>2075</v>
      </c>
      <c r="I228" s="79">
        <v>2841</v>
      </c>
      <c r="J228" s="79">
        <v>3747</v>
      </c>
      <c r="K228" s="79">
        <v>4667</v>
      </c>
      <c r="L228" s="79">
        <v>7234</v>
      </c>
      <c r="M228" s="79">
        <v>11768</v>
      </c>
      <c r="N228" s="79">
        <v>21887</v>
      </c>
      <c r="O228" s="79">
        <v>28519</v>
      </c>
      <c r="P228" s="79">
        <v>39015</v>
      </c>
      <c r="Q228" s="79">
        <v>49257</v>
      </c>
      <c r="R228" s="79">
        <v>61245</v>
      </c>
      <c r="S228" s="79">
        <v>75076</v>
      </c>
      <c r="T228" s="79">
        <v>90403</v>
      </c>
      <c r="U228" s="79">
        <v>95957</v>
      </c>
      <c r="V228" s="79">
        <v>112096</v>
      </c>
      <c r="W228" s="79">
        <v>119810</v>
      </c>
    </row>
    <row r="229" spans="1:23" x14ac:dyDescent="0.15">
      <c r="A229" s="81" t="s">
        <v>316</v>
      </c>
    </row>
    <row r="230" spans="1:23" x14ac:dyDescent="0.15">
      <c r="A230" s="80" t="s">
        <v>315</v>
      </c>
      <c r="B230" s="80" t="s">
        <v>218</v>
      </c>
      <c r="C230" s="80" t="s">
        <v>218</v>
      </c>
      <c r="D230" s="80" t="s">
        <v>218</v>
      </c>
      <c r="E230" s="80" t="s">
        <v>218</v>
      </c>
      <c r="F230" s="80" t="s">
        <v>218</v>
      </c>
      <c r="G230" s="80" t="s">
        <v>218</v>
      </c>
      <c r="H230" s="80" t="s">
        <v>218</v>
      </c>
      <c r="I230" s="80" t="s">
        <v>218</v>
      </c>
      <c r="J230" s="80" t="s">
        <v>218</v>
      </c>
      <c r="K230" s="80" t="s">
        <v>218</v>
      </c>
      <c r="L230" s="80" t="s">
        <v>218</v>
      </c>
      <c r="M230" s="80" t="s">
        <v>218</v>
      </c>
      <c r="N230" s="80" t="s">
        <v>218</v>
      </c>
      <c r="O230" s="80" t="s">
        <v>218</v>
      </c>
      <c r="P230" s="80" t="s">
        <v>218</v>
      </c>
      <c r="Q230" s="80" t="s">
        <v>218</v>
      </c>
      <c r="R230" s="80" t="s">
        <v>218</v>
      </c>
      <c r="S230" s="80" t="s">
        <v>218</v>
      </c>
      <c r="T230" s="80" t="s">
        <v>218</v>
      </c>
      <c r="U230" s="80" t="s">
        <v>218</v>
      </c>
      <c r="V230" s="80" t="s">
        <v>218</v>
      </c>
      <c r="W230" s="80" t="s">
        <v>218</v>
      </c>
    </row>
    <row r="231" spans="1:23" x14ac:dyDescent="0.15">
      <c r="A231" s="80" t="s">
        <v>314</v>
      </c>
      <c r="B231" s="80" t="s">
        <v>218</v>
      </c>
      <c r="C231" s="80" t="s">
        <v>218</v>
      </c>
      <c r="D231" s="80" t="s">
        <v>218</v>
      </c>
      <c r="E231" s="80" t="s">
        <v>218</v>
      </c>
      <c r="F231" s="80" t="s">
        <v>218</v>
      </c>
      <c r="G231" s="80" t="s">
        <v>218</v>
      </c>
      <c r="H231" s="80" t="s">
        <v>218</v>
      </c>
      <c r="I231" s="80" t="s">
        <v>218</v>
      </c>
      <c r="J231" s="80" t="s">
        <v>218</v>
      </c>
      <c r="K231" s="80" t="s">
        <v>218</v>
      </c>
      <c r="L231" s="80" t="s">
        <v>218</v>
      </c>
      <c r="M231" s="80" t="s">
        <v>218</v>
      </c>
      <c r="N231" s="80" t="s">
        <v>218</v>
      </c>
      <c r="O231" s="80" t="s">
        <v>218</v>
      </c>
      <c r="P231" s="80" t="s">
        <v>218</v>
      </c>
      <c r="Q231" s="80" t="s">
        <v>218</v>
      </c>
      <c r="R231" s="80" t="s">
        <v>218</v>
      </c>
      <c r="S231" s="80" t="s">
        <v>218</v>
      </c>
      <c r="T231" s="80" t="s">
        <v>218</v>
      </c>
      <c r="U231" s="80" t="s">
        <v>218</v>
      </c>
      <c r="V231" s="80" t="s">
        <v>218</v>
      </c>
      <c r="W231" s="80" t="s">
        <v>218</v>
      </c>
    </row>
    <row r="232" spans="1:23" x14ac:dyDescent="0.15">
      <c r="A232" s="80" t="s">
        <v>313</v>
      </c>
      <c r="B232" s="80" t="s">
        <v>218</v>
      </c>
      <c r="C232" s="80" t="s">
        <v>218</v>
      </c>
      <c r="D232" s="80" t="s">
        <v>218</v>
      </c>
      <c r="E232" s="80" t="s">
        <v>218</v>
      </c>
      <c r="F232" s="80" t="s">
        <v>218</v>
      </c>
      <c r="G232" s="80" t="s">
        <v>218</v>
      </c>
      <c r="H232" s="80" t="s">
        <v>218</v>
      </c>
      <c r="I232" s="80" t="s">
        <v>218</v>
      </c>
      <c r="J232" s="80" t="s">
        <v>218</v>
      </c>
      <c r="K232" s="80" t="s">
        <v>218</v>
      </c>
      <c r="L232" s="80" t="s">
        <v>218</v>
      </c>
      <c r="M232" s="80" t="s">
        <v>218</v>
      </c>
      <c r="N232" s="80" t="s">
        <v>218</v>
      </c>
      <c r="O232" s="80" t="s">
        <v>218</v>
      </c>
      <c r="P232" s="80" t="s">
        <v>218</v>
      </c>
      <c r="Q232" s="80" t="s">
        <v>218</v>
      </c>
      <c r="R232" s="80" t="s">
        <v>218</v>
      </c>
      <c r="S232" s="80" t="s">
        <v>218</v>
      </c>
      <c r="T232" s="80" t="s">
        <v>218</v>
      </c>
      <c r="U232" s="80" t="s">
        <v>218</v>
      </c>
      <c r="V232" s="80" t="s">
        <v>218</v>
      </c>
      <c r="W232" s="80" t="s">
        <v>218</v>
      </c>
    </row>
    <row r="233" spans="1:23" x14ac:dyDescent="0.15">
      <c r="A233" s="80" t="s">
        <v>312</v>
      </c>
      <c r="B233" s="80" t="s">
        <v>218</v>
      </c>
      <c r="C233" s="80" t="s">
        <v>218</v>
      </c>
      <c r="D233" s="80" t="s">
        <v>218</v>
      </c>
      <c r="E233" s="80" t="s">
        <v>218</v>
      </c>
      <c r="F233" s="80" t="s">
        <v>218</v>
      </c>
      <c r="G233" s="80" t="s">
        <v>218</v>
      </c>
      <c r="H233" s="80" t="s">
        <v>218</v>
      </c>
      <c r="I233" s="80" t="s">
        <v>218</v>
      </c>
      <c r="J233" s="80" t="s">
        <v>218</v>
      </c>
      <c r="K233" s="80" t="s">
        <v>218</v>
      </c>
      <c r="L233" s="80" t="s">
        <v>218</v>
      </c>
      <c r="M233" s="80" t="s">
        <v>218</v>
      </c>
      <c r="N233" s="80" t="s">
        <v>218</v>
      </c>
      <c r="O233" s="80" t="s">
        <v>218</v>
      </c>
      <c r="P233" s="80" t="s">
        <v>218</v>
      </c>
      <c r="Q233" s="80" t="s">
        <v>218</v>
      </c>
      <c r="R233" s="80" t="s">
        <v>218</v>
      </c>
      <c r="S233" s="80" t="s">
        <v>218</v>
      </c>
      <c r="T233" s="80" t="s">
        <v>218</v>
      </c>
      <c r="U233" s="80" t="s">
        <v>218</v>
      </c>
      <c r="V233" s="80" t="s">
        <v>218</v>
      </c>
      <c r="W233" s="80" t="s">
        <v>218</v>
      </c>
    </row>
    <row r="234" spans="1:23" x14ac:dyDescent="0.15">
      <c r="A234" s="80" t="s">
        <v>311</v>
      </c>
      <c r="B234" s="80" t="s">
        <v>218</v>
      </c>
      <c r="C234" s="80" t="s">
        <v>218</v>
      </c>
      <c r="D234" s="80" t="s">
        <v>218</v>
      </c>
      <c r="E234" s="80" t="s">
        <v>218</v>
      </c>
      <c r="F234" s="80" t="s">
        <v>218</v>
      </c>
      <c r="G234" s="80" t="s">
        <v>218</v>
      </c>
      <c r="H234" s="80" t="s">
        <v>218</v>
      </c>
      <c r="I234" s="80" t="s">
        <v>218</v>
      </c>
      <c r="J234" s="80" t="s">
        <v>218</v>
      </c>
      <c r="K234" s="80" t="s">
        <v>218</v>
      </c>
      <c r="L234" s="80" t="s">
        <v>218</v>
      </c>
      <c r="M234" s="80" t="s">
        <v>218</v>
      </c>
      <c r="N234" s="80" t="s">
        <v>218</v>
      </c>
      <c r="O234" s="80" t="s">
        <v>218</v>
      </c>
      <c r="P234" s="80" t="s">
        <v>218</v>
      </c>
      <c r="Q234" s="80" t="s">
        <v>218</v>
      </c>
      <c r="R234" s="80" t="s">
        <v>218</v>
      </c>
      <c r="S234" s="80" t="s">
        <v>218</v>
      </c>
      <c r="T234" s="80" t="s">
        <v>218</v>
      </c>
      <c r="U234" s="80" t="s">
        <v>218</v>
      </c>
      <c r="V234" s="80" t="s">
        <v>218</v>
      </c>
      <c r="W234" s="80" t="s">
        <v>218</v>
      </c>
    </row>
    <row r="235" spans="1:23" x14ac:dyDescent="0.15">
      <c r="A235" s="80" t="s">
        <v>310</v>
      </c>
      <c r="B235" s="79">
        <v>387</v>
      </c>
      <c r="C235" s="79">
        <v>360</v>
      </c>
      <c r="D235" s="79">
        <v>436</v>
      </c>
      <c r="E235" s="79">
        <v>505</v>
      </c>
      <c r="F235" s="79">
        <v>591</v>
      </c>
      <c r="G235" s="79">
        <v>664</v>
      </c>
      <c r="H235" s="79">
        <v>794</v>
      </c>
      <c r="I235" s="79">
        <v>1009</v>
      </c>
      <c r="J235" s="79">
        <v>1292</v>
      </c>
      <c r="K235" s="79">
        <v>1713</v>
      </c>
      <c r="L235" s="79">
        <v>2466</v>
      </c>
      <c r="M235" s="79">
        <v>3991</v>
      </c>
      <c r="N235" s="79">
        <v>6435</v>
      </c>
      <c r="O235" s="79">
        <v>11922</v>
      </c>
      <c r="P235" s="79">
        <v>18391</v>
      </c>
      <c r="Q235" s="79">
        <v>26786</v>
      </c>
      <c r="R235" s="79">
        <v>34235</v>
      </c>
      <c r="S235" s="79">
        <v>41293</v>
      </c>
      <c r="T235" s="79">
        <v>49099</v>
      </c>
      <c r="U235" s="79">
        <v>58579</v>
      </c>
      <c r="V235" s="79">
        <v>66760</v>
      </c>
      <c r="W235" s="79">
        <v>70283</v>
      </c>
    </row>
    <row r="236" spans="1:23" x14ac:dyDescent="0.15">
      <c r="A236" s="80" t="s">
        <v>309</v>
      </c>
      <c r="B236" s="79">
        <v>239</v>
      </c>
      <c r="C236" s="79">
        <v>-8</v>
      </c>
      <c r="D236" s="79">
        <v>-28</v>
      </c>
      <c r="E236" s="79">
        <v>-7</v>
      </c>
      <c r="F236" s="79">
        <v>56</v>
      </c>
      <c r="G236" s="79">
        <v>146</v>
      </c>
      <c r="H236" s="79">
        <v>56</v>
      </c>
      <c r="I236" s="79">
        <v>85</v>
      </c>
      <c r="J236" s="79">
        <v>-155</v>
      </c>
      <c r="K236" s="79">
        <v>1077</v>
      </c>
      <c r="L236" s="79">
        <v>1676</v>
      </c>
      <c r="M236" s="79">
        <v>2998</v>
      </c>
      <c r="N236" s="79">
        <v>5018</v>
      </c>
      <c r="O236" s="79">
        <v>1878</v>
      </c>
      <c r="P236" s="79">
        <v>3183</v>
      </c>
      <c r="Q236" s="79">
        <v>3408</v>
      </c>
      <c r="R236" s="79">
        <v>5043</v>
      </c>
      <c r="S236" s="79">
        <v>5980</v>
      </c>
      <c r="T236" s="79">
        <v>-33819</v>
      </c>
      <c r="U236" s="79">
        <v>-2939</v>
      </c>
      <c r="V236" s="79">
        <v>-3619</v>
      </c>
      <c r="W236" s="79">
        <v>-7176</v>
      </c>
    </row>
    <row r="237" spans="1:23" x14ac:dyDescent="0.15">
      <c r="A237" s="80" t="s">
        <v>308</v>
      </c>
      <c r="B237" s="79">
        <v>-2</v>
      </c>
      <c r="C237" s="79">
        <v>2</v>
      </c>
      <c r="D237" s="79">
        <v>4</v>
      </c>
      <c r="E237" s="79">
        <v>-1</v>
      </c>
      <c r="F237" s="79">
        <v>-16</v>
      </c>
      <c r="G237" s="79">
        <v>-3</v>
      </c>
      <c r="H237" s="79">
        <v>-17</v>
      </c>
      <c r="I237" s="79">
        <v>-16</v>
      </c>
      <c r="J237" s="79">
        <v>-131</v>
      </c>
      <c r="K237" s="79">
        <v>-35</v>
      </c>
      <c r="L237" s="79">
        <v>-121</v>
      </c>
      <c r="M237" s="79">
        <v>-167</v>
      </c>
      <c r="N237" s="79">
        <v>-490</v>
      </c>
      <c r="O237" s="79">
        <v>-426</v>
      </c>
      <c r="P237" s="79">
        <v>-658</v>
      </c>
      <c r="Q237" s="79">
        <v>-1806</v>
      </c>
      <c r="R237" s="79">
        <v>33</v>
      </c>
      <c r="S237" s="79">
        <v>-16</v>
      </c>
      <c r="T237" s="79">
        <v>1181</v>
      </c>
      <c r="U237" s="79">
        <v>2666</v>
      </c>
      <c r="V237" s="79">
        <v>3383</v>
      </c>
      <c r="W237" s="79">
        <v>2740</v>
      </c>
    </row>
    <row r="238" spans="1:23" x14ac:dyDescent="0.15">
      <c r="A238" s="80" t="s">
        <v>307</v>
      </c>
      <c r="B238" s="79">
        <v>23</v>
      </c>
      <c r="C238" s="79">
        <v>-10</v>
      </c>
      <c r="D238" s="79">
        <v>7</v>
      </c>
      <c r="E238" s="79">
        <v>-11</v>
      </c>
      <c r="F238" s="79">
        <v>-18</v>
      </c>
      <c r="G238" s="79">
        <v>-91</v>
      </c>
      <c r="H238" s="79">
        <v>14</v>
      </c>
      <c r="I238" s="79">
        <v>9</v>
      </c>
      <c r="J238" s="79">
        <v>-82</v>
      </c>
      <c r="K238" s="79">
        <v>-2</v>
      </c>
      <c r="L238" s="79">
        <v>-115</v>
      </c>
      <c r="M238" s="79">
        <v>37</v>
      </c>
      <c r="N238" s="79">
        <v>-123</v>
      </c>
      <c r="O238" s="79">
        <v>-311</v>
      </c>
      <c r="P238" s="79">
        <v>-178</v>
      </c>
      <c r="Q238" s="79">
        <v>-220</v>
      </c>
      <c r="R238" s="79">
        <v>-138</v>
      </c>
      <c r="S238" s="79">
        <v>2</v>
      </c>
      <c r="T238" s="79">
        <v>48</v>
      </c>
      <c r="U238" s="79">
        <v>-67</v>
      </c>
      <c r="V238" s="79">
        <v>21</v>
      </c>
      <c r="W238" s="79">
        <v>-338</v>
      </c>
    </row>
    <row r="239" spans="1:23" x14ac:dyDescent="0.15">
      <c r="A239" s="80" t="s">
        <v>306</v>
      </c>
      <c r="B239" s="79">
        <v>9</v>
      </c>
      <c r="C239" s="79">
        <v>-20</v>
      </c>
      <c r="D239" s="79">
        <v>8</v>
      </c>
      <c r="E239" s="79">
        <v>18</v>
      </c>
      <c r="F239" s="79">
        <v>34</v>
      </c>
      <c r="G239" s="79">
        <v>303</v>
      </c>
      <c r="H239" s="79">
        <v>619</v>
      </c>
      <c r="I239" s="79">
        <v>1219</v>
      </c>
      <c r="J239" s="79">
        <v>1942</v>
      </c>
      <c r="K239" s="79">
        <v>2166</v>
      </c>
      <c r="L239" s="79">
        <v>2150</v>
      </c>
      <c r="M239" s="79">
        <v>3884</v>
      </c>
      <c r="N239" s="79">
        <v>7240</v>
      </c>
      <c r="O239" s="79">
        <v>9334</v>
      </c>
      <c r="P239" s="79">
        <v>8624</v>
      </c>
      <c r="Q239" s="79">
        <v>11730</v>
      </c>
      <c r="R239" s="79">
        <v>7652</v>
      </c>
      <c r="S239" s="79">
        <v>7842</v>
      </c>
      <c r="T239" s="79">
        <v>41425</v>
      </c>
      <c r="U239" s="79">
        <v>6384</v>
      </c>
      <c r="V239" s="79">
        <v>6306</v>
      </c>
      <c r="W239" s="79">
        <v>8257</v>
      </c>
    </row>
    <row r="240" spans="1:23" x14ac:dyDescent="0.15">
      <c r="A240" s="80" t="s">
        <v>305</v>
      </c>
      <c r="B240" s="79">
        <v>37</v>
      </c>
      <c r="C240" s="79">
        <v>21</v>
      </c>
      <c r="D240" s="79">
        <v>29</v>
      </c>
      <c r="E240" s="79">
        <v>21</v>
      </c>
      <c r="F240" s="79">
        <v>46</v>
      </c>
      <c r="G240" s="79">
        <v>59</v>
      </c>
      <c r="H240" s="79">
        <v>101</v>
      </c>
      <c r="I240" s="79">
        <v>103</v>
      </c>
      <c r="J240" s="79">
        <v>277</v>
      </c>
      <c r="K240" s="79">
        <v>345</v>
      </c>
      <c r="L240" s="79">
        <v>282</v>
      </c>
      <c r="M240" s="79">
        <v>769</v>
      </c>
      <c r="N240" s="79">
        <v>1203</v>
      </c>
      <c r="O240" s="79">
        <v>1559</v>
      </c>
      <c r="P240" s="79">
        <v>2147</v>
      </c>
      <c r="Q240" s="79">
        <v>4744</v>
      </c>
      <c r="R240" s="79">
        <v>2105</v>
      </c>
      <c r="S240" s="79">
        <v>1671</v>
      </c>
      <c r="T240" s="79">
        <v>3986</v>
      </c>
      <c r="U240" s="79">
        <v>3962</v>
      </c>
      <c r="V240" s="79">
        <v>3134</v>
      </c>
      <c r="W240" s="79">
        <v>9424</v>
      </c>
    </row>
    <row r="241" spans="1:23" x14ac:dyDescent="0.15">
      <c r="A241" s="80" t="s">
        <v>304</v>
      </c>
      <c r="B241" s="79">
        <v>0</v>
      </c>
      <c r="C241" s="79">
        <v>0</v>
      </c>
      <c r="D241" s="79">
        <v>2</v>
      </c>
      <c r="E241" s="79">
        <v>4</v>
      </c>
      <c r="F241" s="79">
        <v>5</v>
      </c>
      <c r="G241" s="79">
        <v>66</v>
      </c>
      <c r="H241" s="79">
        <v>56</v>
      </c>
      <c r="I241" s="79">
        <v>112</v>
      </c>
      <c r="J241" s="79">
        <v>210</v>
      </c>
      <c r="K241" s="79">
        <v>280</v>
      </c>
      <c r="L241" s="79">
        <v>655</v>
      </c>
      <c r="M241" s="79">
        <v>762</v>
      </c>
      <c r="N241" s="79">
        <v>1182</v>
      </c>
      <c r="O241" s="79">
        <v>1084</v>
      </c>
      <c r="P241" s="79">
        <v>855</v>
      </c>
      <c r="Q241" s="79">
        <v>1265</v>
      </c>
      <c r="R241" s="79">
        <v>990</v>
      </c>
      <c r="S241" s="79">
        <v>259</v>
      </c>
      <c r="T241" s="79">
        <v>551</v>
      </c>
      <c r="U241" s="79">
        <v>475</v>
      </c>
      <c r="V241" s="79">
        <v>455</v>
      </c>
      <c r="W241" s="79">
        <v>1620</v>
      </c>
    </row>
    <row r="242" spans="1:23" x14ac:dyDescent="0.15">
      <c r="A242" s="80" t="s">
        <v>303</v>
      </c>
      <c r="B242" s="79">
        <v>0</v>
      </c>
      <c r="C242" s="79">
        <v>0</v>
      </c>
      <c r="D242" s="79">
        <v>0</v>
      </c>
      <c r="E242" s="79">
        <v>0</v>
      </c>
      <c r="F242" s="79">
        <v>0</v>
      </c>
      <c r="G242" s="79">
        <v>0</v>
      </c>
      <c r="H242" s="79">
        <v>0</v>
      </c>
      <c r="I242" s="79">
        <v>0</v>
      </c>
      <c r="J242" s="79">
        <v>0</v>
      </c>
      <c r="K242" s="79">
        <v>0</v>
      </c>
      <c r="L242" s="79">
        <v>0</v>
      </c>
      <c r="M242" s="79">
        <v>0</v>
      </c>
      <c r="N242" s="79">
        <v>0</v>
      </c>
      <c r="O242" s="79">
        <v>0</v>
      </c>
      <c r="P242" s="79">
        <v>0</v>
      </c>
      <c r="Q242" s="79">
        <v>0</v>
      </c>
      <c r="R242" s="79">
        <v>0</v>
      </c>
      <c r="S242" s="79">
        <v>0</v>
      </c>
      <c r="T242" s="79">
        <v>0</v>
      </c>
      <c r="U242" s="79">
        <v>0</v>
      </c>
      <c r="V242" s="79">
        <v>0</v>
      </c>
      <c r="W242" s="79">
        <v>0</v>
      </c>
    </row>
    <row r="243" spans="1:23" x14ac:dyDescent="0.15">
      <c r="A243" s="80" t="s">
        <v>255</v>
      </c>
      <c r="B243" s="79">
        <v>306</v>
      </c>
      <c r="C243" s="79">
        <v>-15</v>
      </c>
      <c r="D243" s="79">
        <v>22</v>
      </c>
      <c r="E243" s="79">
        <v>24</v>
      </c>
      <c r="F243" s="79">
        <v>107</v>
      </c>
      <c r="G243" s="79">
        <v>480</v>
      </c>
      <c r="H243" s="79">
        <v>829</v>
      </c>
      <c r="I243" s="79">
        <v>1512</v>
      </c>
      <c r="J243" s="79">
        <v>2061</v>
      </c>
      <c r="K243" s="79">
        <v>3831</v>
      </c>
      <c r="L243" s="79">
        <v>4527</v>
      </c>
      <c r="M243" s="79">
        <v>8283</v>
      </c>
      <c r="N243" s="79">
        <v>14030</v>
      </c>
      <c r="O243" s="79">
        <v>13118</v>
      </c>
      <c r="P243" s="79">
        <v>13973</v>
      </c>
      <c r="Q243" s="79">
        <v>19121</v>
      </c>
      <c r="R243" s="79">
        <v>15685</v>
      </c>
      <c r="S243" s="79">
        <v>15738</v>
      </c>
      <c r="T243" s="79">
        <v>13372</v>
      </c>
      <c r="U243" s="79">
        <v>10481</v>
      </c>
      <c r="V243" s="79">
        <v>9680</v>
      </c>
      <c r="W243" s="79">
        <v>14527</v>
      </c>
    </row>
    <row r="244" spans="1:23" x14ac:dyDescent="0.15">
      <c r="A244" s="81" t="s">
        <v>302</v>
      </c>
    </row>
    <row r="245" spans="1:23" x14ac:dyDescent="0.15">
      <c r="A245" s="80" t="s">
        <v>301</v>
      </c>
      <c r="B245" s="80" t="s">
        <v>218</v>
      </c>
      <c r="C245" s="80" t="s">
        <v>218</v>
      </c>
      <c r="D245" s="80" t="s">
        <v>218</v>
      </c>
      <c r="E245" s="80" t="s">
        <v>218</v>
      </c>
      <c r="F245" s="80" t="s">
        <v>218</v>
      </c>
      <c r="G245" s="80" t="s">
        <v>218</v>
      </c>
      <c r="H245" s="80" t="s">
        <v>218</v>
      </c>
      <c r="I245" s="80" t="s">
        <v>218</v>
      </c>
      <c r="J245" s="80" t="s">
        <v>218</v>
      </c>
      <c r="K245" s="80" t="s">
        <v>218</v>
      </c>
      <c r="L245" s="80" t="s">
        <v>218</v>
      </c>
      <c r="M245" s="80" t="s">
        <v>218</v>
      </c>
      <c r="N245" s="80" t="s">
        <v>218</v>
      </c>
      <c r="O245" s="80" t="s">
        <v>218</v>
      </c>
      <c r="P245" s="80" t="s">
        <v>218</v>
      </c>
      <c r="Q245" s="80" t="s">
        <v>218</v>
      </c>
      <c r="R245" s="80" t="s">
        <v>218</v>
      </c>
      <c r="S245" s="80" t="s">
        <v>218</v>
      </c>
      <c r="T245" s="80" t="s">
        <v>218</v>
      </c>
      <c r="U245" s="80" t="s">
        <v>218</v>
      </c>
      <c r="V245" s="80" t="s">
        <v>218</v>
      </c>
      <c r="W245" s="80" t="s">
        <v>218</v>
      </c>
    </row>
    <row r="246" spans="1:23" x14ac:dyDescent="0.15">
      <c r="A246" s="80" t="s">
        <v>271</v>
      </c>
      <c r="B246" s="80" t="s">
        <v>218</v>
      </c>
      <c r="C246" s="80" t="s">
        <v>218</v>
      </c>
      <c r="D246" s="80" t="s">
        <v>218</v>
      </c>
      <c r="E246" s="80" t="s">
        <v>218</v>
      </c>
      <c r="F246" s="80" t="s">
        <v>218</v>
      </c>
      <c r="G246" s="80" t="s">
        <v>218</v>
      </c>
      <c r="H246" s="80" t="s">
        <v>218</v>
      </c>
      <c r="I246" s="80" t="s">
        <v>218</v>
      </c>
      <c r="J246" s="80" t="s">
        <v>218</v>
      </c>
      <c r="K246" s="80" t="s">
        <v>218</v>
      </c>
      <c r="L246" s="80" t="s">
        <v>218</v>
      </c>
      <c r="M246" s="80" t="s">
        <v>218</v>
      </c>
      <c r="N246" s="80" t="s">
        <v>218</v>
      </c>
      <c r="O246" s="80" t="s">
        <v>218</v>
      </c>
      <c r="P246" s="80" t="s">
        <v>218</v>
      </c>
      <c r="Q246" s="80" t="s">
        <v>218</v>
      </c>
      <c r="R246" s="80" t="s">
        <v>218</v>
      </c>
      <c r="S246" s="80" t="s">
        <v>218</v>
      </c>
      <c r="T246" s="80" t="s">
        <v>218</v>
      </c>
      <c r="U246" s="80" t="s">
        <v>218</v>
      </c>
      <c r="V246" s="80" t="s">
        <v>218</v>
      </c>
      <c r="W246" s="80" t="s">
        <v>218</v>
      </c>
    </row>
    <row r="247" spans="1:23" x14ac:dyDescent="0.15">
      <c r="A247" s="80" t="s">
        <v>300</v>
      </c>
      <c r="B247" s="80" t="s">
        <v>218</v>
      </c>
      <c r="C247" s="80" t="s">
        <v>218</v>
      </c>
      <c r="D247" s="80" t="s">
        <v>218</v>
      </c>
      <c r="E247" s="80" t="s">
        <v>218</v>
      </c>
      <c r="F247" s="80" t="s">
        <v>218</v>
      </c>
      <c r="G247" s="80" t="s">
        <v>218</v>
      </c>
      <c r="H247" s="80" t="s">
        <v>218</v>
      </c>
      <c r="I247" s="80" t="s">
        <v>218</v>
      </c>
      <c r="J247" s="80" t="s">
        <v>218</v>
      </c>
      <c r="K247" s="80" t="s">
        <v>218</v>
      </c>
      <c r="L247" s="80" t="s">
        <v>218</v>
      </c>
      <c r="M247" s="80" t="s">
        <v>218</v>
      </c>
      <c r="N247" s="80" t="s">
        <v>218</v>
      </c>
      <c r="O247" s="80" t="s">
        <v>218</v>
      </c>
      <c r="P247" s="80" t="s">
        <v>218</v>
      </c>
      <c r="Q247" s="80" t="s">
        <v>218</v>
      </c>
      <c r="R247" s="80" t="s">
        <v>218</v>
      </c>
      <c r="S247" s="80" t="s">
        <v>218</v>
      </c>
      <c r="T247" s="80" t="s">
        <v>218</v>
      </c>
      <c r="U247" s="80" t="s">
        <v>218</v>
      </c>
      <c r="V247" s="80" t="s">
        <v>218</v>
      </c>
      <c r="W247" s="80" t="s">
        <v>218</v>
      </c>
    </row>
    <row r="248" spans="1:23" x14ac:dyDescent="0.15">
      <c r="A248" s="80" t="s">
        <v>299</v>
      </c>
      <c r="B248" s="80" t="s">
        <v>218</v>
      </c>
      <c r="C248" s="80" t="s">
        <v>218</v>
      </c>
      <c r="D248" s="80" t="s">
        <v>218</v>
      </c>
      <c r="E248" s="80" t="s">
        <v>218</v>
      </c>
      <c r="F248" s="80" t="s">
        <v>218</v>
      </c>
      <c r="G248" s="80" t="s">
        <v>218</v>
      </c>
      <c r="H248" s="80" t="s">
        <v>218</v>
      </c>
      <c r="I248" s="80" t="s">
        <v>218</v>
      </c>
      <c r="J248" s="80" t="s">
        <v>218</v>
      </c>
      <c r="K248" s="80" t="s">
        <v>218</v>
      </c>
      <c r="L248" s="80" t="s">
        <v>218</v>
      </c>
      <c r="M248" s="80" t="s">
        <v>218</v>
      </c>
      <c r="N248" s="80" t="s">
        <v>218</v>
      </c>
      <c r="O248" s="80" t="s">
        <v>218</v>
      </c>
      <c r="P248" s="80" t="s">
        <v>218</v>
      </c>
      <c r="Q248" s="80" t="s">
        <v>218</v>
      </c>
      <c r="R248" s="80" t="s">
        <v>218</v>
      </c>
      <c r="S248" s="80" t="s">
        <v>218</v>
      </c>
      <c r="T248" s="80" t="s">
        <v>218</v>
      </c>
      <c r="U248" s="80" t="s">
        <v>218</v>
      </c>
      <c r="V248" s="80" t="s">
        <v>218</v>
      </c>
      <c r="W248" s="80" t="s">
        <v>218</v>
      </c>
    </row>
    <row r="249" spans="1:23" x14ac:dyDescent="0.15">
      <c r="A249" s="80" t="s">
        <v>298</v>
      </c>
      <c r="B249" s="80" t="s">
        <v>218</v>
      </c>
      <c r="C249" s="80" t="s">
        <v>218</v>
      </c>
      <c r="D249" s="80" t="s">
        <v>218</v>
      </c>
      <c r="E249" s="80" t="s">
        <v>218</v>
      </c>
      <c r="F249" s="80" t="s">
        <v>218</v>
      </c>
      <c r="G249" s="80" t="s">
        <v>218</v>
      </c>
      <c r="H249" s="80" t="s">
        <v>218</v>
      </c>
      <c r="I249" s="80" t="s">
        <v>218</v>
      </c>
      <c r="J249" s="80" t="s">
        <v>218</v>
      </c>
      <c r="K249" s="80" t="s">
        <v>218</v>
      </c>
      <c r="L249" s="80" t="s">
        <v>218</v>
      </c>
      <c r="M249" s="80" t="s">
        <v>218</v>
      </c>
      <c r="N249" s="80" t="s">
        <v>218</v>
      </c>
      <c r="O249" s="80" t="s">
        <v>218</v>
      </c>
      <c r="P249" s="80" t="s">
        <v>218</v>
      </c>
      <c r="Q249" s="80" t="s">
        <v>218</v>
      </c>
      <c r="R249" s="80" t="s">
        <v>218</v>
      </c>
      <c r="S249" s="80" t="s">
        <v>218</v>
      </c>
      <c r="T249" s="80" t="s">
        <v>218</v>
      </c>
      <c r="U249" s="80" t="s">
        <v>218</v>
      </c>
      <c r="V249" s="80" t="s">
        <v>218</v>
      </c>
      <c r="W249" s="80" t="s">
        <v>218</v>
      </c>
    </row>
    <row r="250" spans="1:23" x14ac:dyDescent="0.15">
      <c r="A250" s="81"/>
    </row>
    <row r="251" spans="1:23" x14ac:dyDescent="0.15">
      <c r="A251" s="82" t="s">
        <v>297</v>
      </c>
    </row>
    <row r="252" spans="1:23" x14ac:dyDescent="0.15">
      <c r="A252" s="80" t="s">
        <v>296</v>
      </c>
      <c r="B252" s="79">
        <v>4027</v>
      </c>
      <c r="C252" s="79">
        <v>4336</v>
      </c>
      <c r="D252" s="79">
        <v>4337</v>
      </c>
      <c r="E252" s="79">
        <v>4566</v>
      </c>
      <c r="F252" s="79">
        <v>5464</v>
      </c>
      <c r="G252" s="79">
        <v>8261</v>
      </c>
      <c r="H252" s="79">
        <v>10110</v>
      </c>
      <c r="I252" s="79">
        <v>15386</v>
      </c>
      <c r="J252" s="79">
        <v>24490</v>
      </c>
      <c r="K252" s="79">
        <v>23464</v>
      </c>
      <c r="L252" s="79">
        <v>25620</v>
      </c>
      <c r="M252" s="79">
        <v>25952</v>
      </c>
      <c r="N252" s="79">
        <v>29129</v>
      </c>
      <c r="O252" s="79">
        <v>40546</v>
      </c>
      <c r="P252" s="79">
        <v>25077</v>
      </c>
      <c r="Q252" s="79">
        <v>41601</v>
      </c>
      <c r="R252" s="79">
        <v>67155</v>
      </c>
      <c r="S252" s="79">
        <v>74181</v>
      </c>
      <c r="T252" s="79">
        <v>66301</v>
      </c>
      <c r="U252" s="79">
        <v>100580</v>
      </c>
      <c r="V252" s="79">
        <v>90979</v>
      </c>
      <c r="W252" s="79">
        <v>62639</v>
      </c>
    </row>
    <row r="253" spans="1:23" x14ac:dyDescent="0.15">
      <c r="A253" s="80" t="s">
        <v>295</v>
      </c>
      <c r="B253" s="79">
        <v>953</v>
      </c>
      <c r="C253" s="79">
        <v>466</v>
      </c>
      <c r="D253" s="79">
        <v>565</v>
      </c>
      <c r="E253" s="79">
        <v>950</v>
      </c>
      <c r="F253" s="79">
        <v>1050</v>
      </c>
      <c r="G253" s="79">
        <v>1312</v>
      </c>
      <c r="H253" s="79">
        <v>2845</v>
      </c>
      <c r="I253" s="79">
        <v>4029</v>
      </c>
      <c r="J253" s="79">
        <v>4704</v>
      </c>
      <c r="K253" s="79">
        <v>5057</v>
      </c>
      <c r="L253" s="79">
        <v>9924</v>
      </c>
      <c r="M253" s="79">
        <v>11717</v>
      </c>
      <c r="N253" s="79">
        <v>18692</v>
      </c>
      <c r="O253" s="79">
        <v>20641</v>
      </c>
      <c r="P253" s="79">
        <v>27219</v>
      </c>
      <c r="Q253" s="79">
        <v>30343</v>
      </c>
      <c r="R253" s="79">
        <v>29299</v>
      </c>
      <c r="S253" s="79">
        <v>35673</v>
      </c>
      <c r="T253" s="79">
        <v>48995</v>
      </c>
      <c r="U253" s="79">
        <v>45804</v>
      </c>
      <c r="V253" s="79">
        <v>37445</v>
      </c>
      <c r="W253" s="79">
        <v>51506</v>
      </c>
    </row>
    <row r="254" spans="1:23" x14ac:dyDescent="0.15">
      <c r="A254" s="80" t="s">
        <v>294</v>
      </c>
      <c r="B254" s="79">
        <v>33</v>
      </c>
      <c r="C254" s="79">
        <v>11</v>
      </c>
      <c r="D254" s="79">
        <v>45</v>
      </c>
      <c r="E254" s="79">
        <v>56</v>
      </c>
      <c r="F254" s="79">
        <v>101</v>
      </c>
      <c r="G254" s="79">
        <v>165</v>
      </c>
      <c r="H254" s="79">
        <v>270</v>
      </c>
      <c r="I254" s="79">
        <v>346</v>
      </c>
      <c r="J254" s="79">
        <v>509</v>
      </c>
      <c r="K254" s="79">
        <v>455</v>
      </c>
      <c r="L254" s="79">
        <v>1051</v>
      </c>
      <c r="M254" s="79">
        <v>776</v>
      </c>
      <c r="N254" s="79">
        <v>791</v>
      </c>
      <c r="O254" s="79">
        <v>1764</v>
      </c>
      <c r="P254" s="79">
        <v>2111</v>
      </c>
      <c r="Q254" s="79">
        <v>2349</v>
      </c>
      <c r="R254" s="79">
        <v>2132</v>
      </c>
      <c r="S254" s="79">
        <v>4855</v>
      </c>
      <c r="T254" s="79">
        <v>3956</v>
      </c>
      <c r="U254" s="79">
        <v>4106</v>
      </c>
      <c r="V254" s="79">
        <v>4061</v>
      </c>
      <c r="W254" s="79">
        <v>6580</v>
      </c>
    </row>
    <row r="255" spans="1:23" x14ac:dyDescent="0.15">
      <c r="A255" s="80" t="s">
        <v>293</v>
      </c>
      <c r="B255" s="79">
        <v>0</v>
      </c>
      <c r="C255" s="79">
        <v>0</v>
      </c>
      <c r="D255" s="79">
        <v>0</v>
      </c>
      <c r="E255" s="79">
        <v>0</v>
      </c>
      <c r="F255" s="79">
        <v>0</v>
      </c>
      <c r="G255" s="79">
        <v>0</v>
      </c>
      <c r="H255" s="79">
        <v>208</v>
      </c>
      <c r="I255" s="79">
        <v>417</v>
      </c>
      <c r="J255" s="79">
        <v>475</v>
      </c>
      <c r="K255" s="79">
        <v>309</v>
      </c>
      <c r="L255" s="79">
        <v>157</v>
      </c>
      <c r="M255" s="79">
        <v>728</v>
      </c>
      <c r="N255" s="79">
        <v>1200</v>
      </c>
      <c r="O255" s="80" t="s">
        <v>218</v>
      </c>
      <c r="P255" s="80" t="s">
        <v>218</v>
      </c>
      <c r="Q255" s="79">
        <v>0</v>
      </c>
      <c r="R255" s="79">
        <v>0</v>
      </c>
      <c r="S255" s="79">
        <v>0</v>
      </c>
      <c r="T255" s="79">
        <v>0</v>
      </c>
      <c r="U255" s="79">
        <v>0</v>
      </c>
      <c r="V255" s="79">
        <v>0</v>
      </c>
      <c r="W255" s="79">
        <v>0</v>
      </c>
    </row>
    <row r="256" spans="1:23" x14ac:dyDescent="0.15">
      <c r="A256" s="80" t="s">
        <v>292</v>
      </c>
      <c r="B256" s="79">
        <v>414</v>
      </c>
      <c r="C256" s="79">
        <v>330</v>
      </c>
      <c r="D256" s="79">
        <v>441</v>
      </c>
      <c r="E256" s="79">
        <v>315</v>
      </c>
      <c r="F256" s="79">
        <v>440</v>
      </c>
      <c r="G256" s="79">
        <v>562</v>
      </c>
      <c r="H256" s="79">
        <v>1076</v>
      </c>
      <c r="I256" s="79">
        <v>1778</v>
      </c>
      <c r="J256" s="79">
        <v>4512</v>
      </c>
      <c r="K256" s="79">
        <v>2270</v>
      </c>
      <c r="L256" s="79">
        <v>4926</v>
      </c>
      <c r="M256" s="79">
        <v>5815</v>
      </c>
      <c r="N256" s="79">
        <v>7841</v>
      </c>
      <c r="O256" s="79">
        <v>10335</v>
      </c>
      <c r="P256" s="79">
        <v>14124</v>
      </c>
      <c r="Q256" s="79">
        <v>15085</v>
      </c>
      <c r="R256" s="79">
        <v>8283</v>
      </c>
      <c r="S256" s="79">
        <v>13936</v>
      </c>
      <c r="T256" s="79">
        <v>12087</v>
      </c>
      <c r="U256" s="79">
        <v>12329</v>
      </c>
      <c r="V256" s="79">
        <v>11228</v>
      </c>
      <c r="W256" s="79">
        <v>14111</v>
      </c>
    </row>
    <row r="257" spans="1:23" x14ac:dyDescent="0.15">
      <c r="A257" s="80" t="s">
        <v>291</v>
      </c>
      <c r="B257" s="79">
        <v>5427</v>
      </c>
      <c r="C257" s="79">
        <v>5143</v>
      </c>
      <c r="D257" s="79">
        <v>5388</v>
      </c>
      <c r="E257" s="79">
        <v>5887</v>
      </c>
      <c r="F257" s="79">
        <v>7055</v>
      </c>
      <c r="G257" s="79">
        <v>10300</v>
      </c>
      <c r="H257" s="79">
        <v>14509</v>
      </c>
      <c r="I257" s="79">
        <v>21956</v>
      </c>
      <c r="J257" s="79">
        <v>34690</v>
      </c>
      <c r="K257" s="79">
        <v>31555</v>
      </c>
      <c r="L257" s="79">
        <v>41678</v>
      </c>
      <c r="M257" s="79">
        <v>44988</v>
      </c>
      <c r="N257" s="79">
        <v>57653</v>
      </c>
      <c r="O257" s="79">
        <v>73286</v>
      </c>
      <c r="P257" s="79">
        <v>68531</v>
      </c>
      <c r="Q257" s="79">
        <v>89378</v>
      </c>
      <c r="R257" s="79">
        <v>106869</v>
      </c>
      <c r="S257" s="79">
        <v>128645</v>
      </c>
      <c r="T257" s="79">
        <v>131339</v>
      </c>
      <c r="U257" s="79">
        <v>162819</v>
      </c>
      <c r="V257" s="79">
        <v>143713</v>
      </c>
      <c r="W257" s="79">
        <v>134836</v>
      </c>
    </row>
    <row r="258" spans="1:23" x14ac:dyDescent="0.15">
      <c r="A258" s="80" t="s">
        <v>290</v>
      </c>
      <c r="B258" s="79">
        <v>700</v>
      </c>
      <c r="C258" s="79">
        <v>924</v>
      </c>
      <c r="D258" s="79">
        <v>1057</v>
      </c>
      <c r="E258" s="79">
        <v>1174</v>
      </c>
      <c r="F258" s="79">
        <v>1298</v>
      </c>
      <c r="G258" s="79">
        <v>1481</v>
      </c>
      <c r="H258" s="79">
        <v>2075</v>
      </c>
      <c r="I258" s="79">
        <v>2841</v>
      </c>
      <c r="J258" s="79">
        <v>3747</v>
      </c>
      <c r="K258" s="79">
        <v>4667</v>
      </c>
      <c r="L258" s="79">
        <v>7234</v>
      </c>
      <c r="M258" s="79">
        <v>11768</v>
      </c>
      <c r="N258" s="79">
        <v>21887</v>
      </c>
      <c r="O258" s="79">
        <v>28519</v>
      </c>
      <c r="P258" s="79">
        <v>39015</v>
      </c>
      <c r="Q258" s="79">
        <v>49257</v>
      </c>
      <c r="R258" s="79">
        <v>61245</v>
      </c>
      <c r="S258" s="79">
        <v>75076</v>
      </c>
      <c r="T258" s="79">
        <v>90403</v>
      </c>
      <c r="U258" s="79">
        <v>95957</v>
      </c>
      <c r="V258" s="79">
        <v>112096</v>
      </c>
      <c r="W258" s="79">
        <v>119810</v>
      </c>
    </row>
    <row r="259" spans="1:23" x14ac:dyDescent="0.15">
      <c r="A259" s="80" t="s">
        <v>289</v>
      </c>
      <c r="B259" s="79">
        <v>387</v>
      </c>
      <c r="C259" s="79">
        <v>360</v>
      </c>
      <c r="D259" s="79">
        <v>436</v>
      </c>
      <c r="E259" s="79">
        <v>505</v>
      </c>
      <c r="F259" s="79">
        <v>591</v>
      </c>
      <c r="G259" s="79">
        <v>664</v>
      </c>
      <c r="H259" s="79">
        <v>794</v>
      </c>
      <c r="I259" s="79">
        <v>1009</v>
      </c>
      <c r="J259" s="79">
        <v>1292</v>
      </c>
      <c r="K259" s="79">
        <v>1713</v>
      </c>
      <c r="L259" s="79">
        <v>2466</v>
      </c>
      <c r="M259" s="79">
        <v>3991</v>
      </c>
      <c r="N259" s="79">
        <v>6435</v>
      </c>
      <c r="O259" s="79">
        <v>11922</v>
      </c>
      <c r="P259" s="79">
        <v>18391</v>
      </c>
      <c r="Q259" s="79">
        <v>26786</v>
      </c>
      <c r="R259" s="79">
        <v>34235</v>
      </c>
      <c r="S259" s="79">
        <v>41293</v>
      </c>
      <c r="T259" s="79">
        <v>49099</v>
      </c>
      <c r="U259" s="79">
        <v>58579</v>
      </c>
      <c r="V259" s="79">
        <v>66760</v>
      </c>
      <c r="W259" s="79">
        <v>70283</v>
      </c>
    </row>
    <row r="260" spans="1:23" x14ac:dyDescent="0.15">
      <c r="A260" s="80" t="s">
        <v>288</v>
      </c>
      <c r="B260" s="79">
        <v>313</v>
      </c>
      <c r="C260" s="79">
        <v>564</v>
      </c>
      <c r="D260" s="79">
        <v>621</v>
      </c>
      <c r="E260" s="79">
        <v>669</v>
      </c>
      <c r="F260" s="79">
        <v>707</v>
      </c>
      <c r="G260" s="79">
        <v>817</v>
      </c>
      <c r="H260" s="79">
        <v>1281</v>
      </c>
      <c r="I260" s="79">
        <v>1832</v>
      </c>
      <c r="J260" s="79">
        <v>2455</v>
      </c>
      <c r="K260" s="79">
        <v>2954</v>
      </c>
      <c r="L260" s="79">
        <v>4768</v>
      </c>
      <c r="M260" s="79">
        <v>7777</v>
      </c>
      <c r="N260" s="79">
        <v>15452</v>
      </c>
      <c r="O260" s="79">
        <v>16597</v>
      </c>
      <c r="P260" s="79">
        <v>20624</v>
      </c>
      <c r="Q260" s="79">
        <v>22471</v>
      </c>
      <c r="R260" s="79">
        <v>27010</v>
      </c>
      <c r="S260" s="79">
        <v>33783</v>
      </c>
      <c r="T260" s="79">
        <v>41304</v>
      </c>
      <c r="U260" s="79">
        <v>37378</v>
      </c>
      <c r="V260" s="79">
        <v>45336</v>
      </c>
      <c r="W260" s="79">
        <v>49527</v>
      </c>
    </row>
    <row r="261" spans="1:23" x14ac:dyDescent="0.15">
      <c r="A261" s="80" t="s">
        <v>287</v>
      </c>
      <c r="B261" s="80" t="s">
        <v>218</v>
      </c>
      <c r="C261" s="80" t="s">
        <v>218</v>
      </c>
      <c r="D261" s="80" t="s">
        <v>218</v>
      </c>
      <c r="E261" s="79">
        <v>0</v>
      </c>
      <c r="F261" s="79">
        <v>0</v>
      </c>
      <c r="G261" s="79">
        <v>0</v>
      </c>
      <c r="H261" s="79">
        <v>0</v>
      </c>
      <c r="I261" s="79">
        <v>0</v>
      </c>
      <c r="J261" s="79">
        <v>0</v>
      </c>
      <c r="K261" s="79">
        <v>0</v>
      </c>
      <c r="L261" s="79">
        <v>0</v>
      </c>
      <c r="M261" s="79">
        <v>0</v>
      </c>
      <c r="N261" s="79">
        <v>0</v>
      </c>
      <c r="O261" s="79">
        <v>0</v>
      </c>
      <c r="P261" s="79">
        <v>0</v>
      </c>
      <c r="Q261" s="79">
        <v>0</v>
      </c>
      <c r="R261" s="79">
        <v>0</v>
      </c>
      <c r="S261" s="79">
        <v>0</v>
      </c>
      <c r="T261" s="79">
        <v>0</v>
      </c>
      <c r="U261" s="79">
        <v>0</v>
      </c>
      <c r="V261" s="79">
        <v>0</v>
      </c>
      <c r="W261" s="79">
        <v>0</v>
      </c>
    </row>
    <row r="262" spans="1:23" x14ac:dyDescent="0.15">
      <c r="A262" s="80" t="s">
        <v>286</v>
      </c>
      <c r="B262" s="79">
        <v>0</v>
      </c>
      <c r="C262" s="79">
        <v>0</v>
      </c>
      <c r="D262" s="79">
        <v>0</v>
      </c>
      <c r="E262" s="79">
        <v>5</v>
      </c>
      <c r="F262" s="79">
        <v>1.4</v>
      </c>
      <c r="G262" s="79">
        <v>0</v>
      </c>
      <c r="H262" s="79">
        <v>0</v>
      </c>
      <c r="I262" s="79">
        <v>0</v>
      </c>
      <c r="J262" s="79">
        <v>0</v>
      </c>
      <c r="K262" s="79">
        <v>10528</v>
      </c>
      <c r="L262" s="79">
        <v>25391</v>
      </c>
      <c r="M262" s="79">
        <v>55618</v>
      </c>
      <c r="N262" s="79">
        <v>92122</v>
      </c>
      <c r="O262" s="79">
        <v>106215</v>
      </c>
      <c r="P262" s="79">
        <v>130162</v>
      </c>
      <c r="Q262" s="79">
        <v>164065</v>
      </c>
      <c r="R262" s="79">
        <v>170430</v>
      </c>
      <c r="S262" s="79">
        <v>194714</v>
      </c>
      <c r="T262" s="79">
        <v>170799</v>
      </c>
      <c r="U262" s="79">
        <v>105341</v>
      </c>
      <c r="V262" s="79">
        <v>100887</v>
      </c>
      <c r="W262" s="79">
        <v>127877</v>
      </c>
    </row>
    <row r="263" spans="1:23" x14ac:dyDescent="0.15">
      <c r="A263" s="80" t="s">
        <v>285</v>
      </c>
      <c r="B263" s="80" t="s">
        <v>218</v>
      </c>
      <c r="C263" s="80" t="s">
        <v>218</v>
      </c>
      <c r="D263" s="79">
        <v>119</v>
      </c>
      <c r="E263" s="79">
        <v>109</v>
      </c>
      <c r="F263" s="79">
        <v>97</v>
      </c>
      <c r="G263" s="79">
        <v>134</v>
      </c>
      <c r="H263" s="79">
        <v>198</v>
      </c>
      <c r="I263" s="79">
        <v>420</v>
      </c>
      <c r="J263" s="79">
        <v>559</v>
      </c>
      <c r="K263" s="79">
        <v>559</v>
      </c>
      <c r="L263" s="79">
        <v>1083</v>
      </c>
      <c r="M263" s="79">
        <v>4432</v>
      </c>
      <c r="N263" s="79">
        <v>5359</v>
      </c>
      <c r="O263" s="79">
        <v>5756</v>
      </c>
      <c r="P263" s="79">
        <v>8758</v>
      </c>
      <c r="Q263" s="79">
        <v>9009</v>
      </c>
      <c r="R263" s="79">
        <v>8620</v>
      </c>
      <c r="S263" s="79">
        <v>8015</v>
      </c>
      <c r="T263" s="80" t="s">
        <v>218</v>
      </c>
      <c r="U263" s="80" t="s">
        <v>218</v>
      </c>
      <c r="V263" s="80" t="s">
        <v>218</v>
      </c>
      <c r="W263" s="80" t="s">
        <v>218</v>
      </c>
    </row>
    <row r="264" spans="1:23" x14ac:dyDescent="0.15">
      <c r="A264" s="80" t="s">
        <v>284</v>
      </c>
      <c r="B264" s="79">
        <v>0</v>
      </c>
      <c r="C264" s="79">
        <v>0</v>
      </c>
      <c r="D264" s="79">
        <v>0</v>
      </c>
      <c r="E264" s="79">
        <v>0</v>
      </c>
      <c r="F264" s="79">
        <v>0</v>
      </c>
      <c r="G264" s="79">
        <v>0</v>
      </c>
      <c r="H264" s="79">
        <v>1042</v>
      </c>
      <c r="I264" s="79">
        <v>625</v>
      </c>
      <c r="J264" s="79">
        <v>1297</v>
      </c>
      <c r="K264" s="79">
        <v>844</v>
      </c>
      <c r="L264" s="79">
        <v>799</v>
      </c>
      <c r="M264" s="79">
        <v>1572</v>
      </c>
      <c r="N264" s="79">
        <v>3000</v>
      </c>
      <c r="O264" s="80" t="s">
        <v>218</v>
      </c>
      <c r="P264" s="80" t="s">
        <v>218</v>
      </c>
      <c r="Q264" s="80" t="s">
        <v>218</v>
      </c>
      <c r="R264" s="80" t="s">
        <v>218</v>
      </c>
      <c r="S264" s="80" t="s">
        <v>218</v>
      </c>
      <c r="T264" s="80" t="s">
        <v>218</v>
      </c>
      <c r="U264" s="80" t="s">
        <v>218</v>
      </c>
      <c r="V264" s="80" t="s">
        <v>218</v>
      </c>
      <c r="W264" s="80" t="s">
        <v>218</v>
      </c>
    </row>
    <row r="265" spans="1:23" x14ac:dyDescent="0.15">
      <c r="A265" s="80" t="s">
        <v>283</v>
      </c>
      <c r="B265" s="79">
        <v>1063</v>
      </c>
      <c r="C265" s="79">
        <v>314</v>
      </c>
      <c r="D265" s="79">
        <v>170</v>
      </c>
      <c r="E265" s="79">
        <v>145</v>
      </c>
      <c r="F265" s="79">
        <v>189.6</v>
      </c>
      <c r="G265" s="79">
        <v>300</v>
      </c>
      <c r="H265" s="79">
        <v>175</v>
      </c>
      <c r="I265" s="79">
        <v>514</v>
      </c>
      <c r="J265" s="79">
        <v>571</v>
      </c>
      <c r="K265" s="79">
        <v>1061</v>
      </c>
      <c r="L265" s="79">
        <v>1464</v>
      </c>
      <c r="M265" s="79">
        <v>1984</v>
      </c>
      <c r="N265" s="79">
        <v>2478</v>
      </c>
      <c r="O265" s="79">
        <v>5146</v>
      </c>
      <c r="P265" s="79">
        <v>3764</v>
      </c>
      <c r="Q265" s="79">
        <v>5556</v>
      </c>
      <c r="R265" s="79">
        <v>8757</v>
      </c>
      <c r="S265" s="79">
        <v>10162</v>
      </c>
      <c r="T265" s="79">
        <v>22283</v>
      </c>
      <c r="U265" s="79">
        <v>32978</v>
      </c>
      <c r="V265" s="79">
        <v>33952</v>
      </c>
      <c r="W265" s="79">
        <v>38762</v>
      </c>
    </row>
    <row r="266" spans="1:23" x14ac:dyDescent="0.15">
      <c r="A266" s="80" t="s">
        <v>282</v>
      </c>
      <c r="B266" s="79">
        <v>6803</v>
      </c>
      <c r="C266" s="79">
        <v>6021</v>
      </c>
      <c r="D266" s="79">
        <v>6298</v>
      </c>
      <c r="E266" s="79">
        <v>6815</v>
      </c>
      <c r="F266" s="79">
        <v>8050</v>
      </c>
      <c r="G266" s="79">
        <v>11551</v>
      </c>
      <c r="H266" s="79">
        <v>17205</v>
      </c>
      <c r="I266" s="79">
        <v>25347</v>
      </c>
      <c r="J266" s="79">
        <v>39572</v>
      </c>
      <c r="K266" s="79">
        <v>47501</v>
      </c>
      <c r="L266" s="79">
        <v>75183</v>
      </c>
      <c r="M266" s="79">
        <v>116371</v>
      </c>
      <c r="N266" s="79">
        <v>176064</v>
      </c>
      <c r="O266" s="79">
        <v>207000</v>
      </c>
      <c r="P266" s="79">
        <v>231839</v>
      </c>
      <c r="Q266" s="79">
        <v>290479</v>
      </c>
      <c r="R266" s="79">
        <v>321686</v>
      </c>
      <c r="S266" s="79">
        <v>375319</v>
      </c>
      <c r="T266" s="79">
        <v>365725</v>
      </c>
      <c r="U266" s="79">
        <v>338516</v>
      </c>
      <c r="V266" s="79">
        <v>323888</v>
      </c>
      <c r="W266" s="79">
        <v>351002</v>
      </c>
    </row>
    <row r="267" spans="1:23" x14ac:dyDescent="0.15">
      <c r="A267" s="80" t="s">
        <v>57</v>
      </c>
      <c r="B267" s="79">
        <v>1157</v>
      </c>
      <c r="C267" s="79">
        <v>801</v>
      </c>
      <c r="D267" s="79">
        <v>911</v>
      </c>
      <c r="E267" s="79">
        <v>1154</v>
      </c>
      <c r="F267" s="79">
        <v>1451</v>
      </c>
      <c r="G267" s="79">
        <v>1779</v>
      </c>
      <c r="H267" s="79">
        <v>3390</v>
      </c>
      <c r="I267" s="79">
        <v>4970</v>
      </c>
      <c r="J267" s="79">
        <v>5520</v>
      </c>
      <c r="K267" s="79">
        <v>5601</v>
      </c>
      <c r="L267" s="79">
        <v>12015</v>
      </c>
      <c r="M267" s="79">
        <v>14632</v>
      </c>
      <c r="N267" s="79">
        <v>21175</v>
      </c>
      <c r="O267" s="79">
        <v>22367</v>
      </c>
      <c r="P267" s="79">
        <v>30196</v>
      </c>
      <c r="Q267" s="79">
        <v>35490</v>
      </c>
      <c r="R267" s="79">
        <v>37294</v>
      </c>
      <c r="S267" s="79">
        <v>49049</v>
      </c>
      <c r="T267" s="79">
        <v>55888</v>
      </c>
      <c r="U267" s="79">
        <v>46236</v>
      </c>
      <c r="V267" s="79">
        <v>42296</v>
      </c>
      <c r="W267" s="79">
        <v>54763</v>
      </c>
    </row>
    <row r="268" spans="1:23" x14ac:dyDescent="0.15">
      <c r="A268" s="80" t="s">
        <v>281</v>
      </c>
      <c r="B268" s="79">
        <v>0</v>
      </c>
      <c r="C268" s="79">
        <v>0</v>
      </c>
      <c r="D268" s="79">
        <v>0</v>
      </c>
      <c r="E268" s="79">
        <v>0</v>
      </c>
      <c r="F268" s="79">
        <v>0</v>
      </c>
      <c r="G268" s="79">
        <v>0</v>
      </c>
      <c r="H268" s="79">
        <v>0</v>
      </c>
      <c r="I268" s="79">
        <v>0</v>
      </c>
      <c r="J268" s="79">
        <v>0</v>
      </c>
      <c r="K268" s="79">
        <v>0</v>
      </c>
      <c r="L268" s="79">
        <v>0</v>
      </c>
      <c r="M268" s="79">
        <v>0</v>
      </c>
      <c r="N268" s="79">
        <v>0</v>
      </c>
      <c r="O268" s="79">
        <v>0</v>
      </c>
      <c r="P268" s="79">
        <v>6308</v>
      </c>
      <c r="Q268" s="79">
        <v>8499</v>
      </c>
      <c r="R268" s="79">
        <v>8105</v>
      </c>
      <c r="S268" s="79">
        <v>11977</v>
      </c>
      <c r="T268" s="79">
        <v>11964</v>
      </c>
      <c r="U268" s="79">
        <v>5980</v>
      </c>
      <c r="V268" s="79">
        <v>4996</v>
      </c>
      <c r="W268" s="79">
        <v>6000</v>
      </c>
    </row>
    <row r="269" spans="1:23" x14ac:dyDescent="0.15">
      <c r="A269" s="80" t="s">
        <v>56</v>
      </c>
      <c r="B269" s="79">
        <v>433</v>
      </c>
      <c r="C269" s="79">
        <v>306</v>
      </c>
      <c r="D269" s="79">
        <v>494</v>
      </c>
      <c r="E269" s="79">
        <v>531</v>
      </c>
      <c r="F269" s="79">
        <v>685</v>
      </c>
      <c r="G269" s="79">
        <v>1204</v>
      </c>
      <c r="H269" s="79">
        <v>2011</v>
      </c>
      <c r="I269" s="79">
        <v>2374</v>
      </c>
      <c r="J269" s="79">
        <v>3038</v>
      </c>
      <c r="K269" s="79">
        <v>3197</v>
      </c>
      <c r="L269" s="79">
        <v>4850</v>
      </c>
      <c r="M269" s="79">
        <v>6069</v>
      </c>
      <c r="N269" s="79">
        <v>8387</v>
      </c>
      <c r="O269" s="79">
        <v>11394</v>
      </c>
      <c r="P269" s="79">
        <v>16187</v>
      </c>
      <c r="Q269" s="79">
        <v>25181</v>
      </c>
      <c r="R269" s="79">
        <v>22027</v>
      </c>
      <c r="S269" s="79">
        <v>25744</v>
      </c>
      <c r="T269" s="80" t="s">
        <v>218</v>
      </c>
      <c r="U269" s="80" t="s">
        <v>218</v>
      </c>
      <c r="V269" s="80" t="s">
        <v>218</v>
      </c>
      <c r="W269" s="80" t="s">
        <v>218</v>
      </c>
    </row>
    <row r="270" spans="1:23" x14ac:dyDescent="0.15">
      <c r="A270" s="80" t="s">
        <v>280</v>
      </c>
      <c r="B270" s="79">
        <v>0</v>
      </c>
      <c r="C270" s="79">
        <v>0</v>
      </c>
      <c r="D270" s="79">
        <v>0</v>
      </c>
      <c r="E270" s="79">
        <v>0</v>
      </c>
      <c r="F270" s="79">
        <v>0</v>
      </c>
      <c r="G270" s="79">
        <v>0</v>
      </c>
      <c r="H270" s="79">
        <v>0</v>
      </c>
      <c r="I270" s="79">
        <v>0</v>
      </c>
      <c r="J270" s="79">
        <v>0</v>
      </c>
      <c r="K270" s="79">
        <v>430</v>
      </c>
      <c r="L270" s="79">
        <v>210</v>
      </c>
      <c r="M270" s="79">
        <v>1140</v>
      </c>
      <c r="N270" s="79">
        <v>1535</v>
      </c>
      <c r="O270" s="79">
        <v>1200</v>
      </c>
      <c r="P270" s="79">
        <v>1209</v>
      </c>
      <c r="Q270" s="80" t="s">
        <v>218</v>
      </c>
      <c r="R270" s="80" t="s">
        <v>218</v>
      </c>
      <c r="S270" s="80" t="s">
        <v>218</v>
      </c>
      <c r="T270" s="80" t="s">
        <v>218</v>
      </c>
      <c r="U270" s="80" t="s">
        <v>218</v>
      </c>
      <c r="V270" s="80" t="s">
        <v>218</v>
      </c>
      <c r="W270" s="80" t="s">
        <v>218</v>
      </c>
    </row>
    <row r="271" spans="1:23" x14ac:dyDescent="0.15">
      <c r="A271" s="80" t="s">
        <v>279</v>
      </c>
      <c r="B271" s="79">
        <v>0</v>
      </c>
      <c r="C271" s="79">
        <v>0</v>
      </c>
      <c r="D271" s="79">
        <v>0</v>
      </c>
      <c r="E271" s="79">
        <v>304</v>
      </c>
      <c r="F271" s="79">
        <v>0</v>
      </c>
      <c r="G271" s="79">
        <v>0</v>
      </c>
      <c r="H271" s="79">
        <v>0</v>
      </c>
      <c r="I271" s="79">
        <v>0</v>
      </c>
      <c r="J271" s="79">
        <v>0</v>
      </c>
      <c r="K271" s="79">
        <v>0</v>
      </c>
      <c r="L271" s="79">
        <v>0</v>
      </c>
      <c r="M271" s="79">
        <v>0</v>
      </c>
      <c r="N271" s="79">
        <v>0</v>
      </c>
      <c r="O271" s="79">
        <v>0</v>
      </c>
      <c r="P271" s="79">
        <v>0</v>
      </c>
      <c r="Q271" s="79">
        <v>2500</v>
      </c>
      <c r="R271" s="79">
        <v>3500</v>
      </c>
      <c r="S271" s="79">
        <v>6496</v>
      </c>
      <c r="T271" s="79">
        <v>8784</v>
      </c>
      <c r="U271" s="79">
        <v>10260</v>
      </c>
      <c r="V271" s="79">
        <v>10233</v>
      </c>
      <c r="W271" s="79">
        <v>11141</v>
      </c>
    </row>
    <row r="272" spans="1:23" x14ac:dyDescent="0.15">
      <c r="A272" s="80" t="s">
        <v>53</v>
      </c>
      <c r="B272" s="79">
        <v>776</v>
      </c>
      <c r="C272" s="79">
        <v>717</v>
      </c>
      <c r="D272" s="79">
        <v>747</v>
      </c>
      <c r="E272" s="79">
        <v>899</v>
      </c>
      <c r="F272" s="79">
        <v>1229</v>
      </c>
      <c r="G272" s="79">
        <v>1705</v>
      </c>
      <c r="H272" s="79">
        <v>3081</v>
      </c>
      <c r="I272" s="79">
        <v>4329</v>
      </c>
      <c r="J272" s="79">
        <v>8572</v>
      </c>
      <c r="K272" s="79">
        <v>5475</v>
      </c>
      <c r="L272" s="79">
        <v>8497</v>
      </c>
      <c r="M272" s="79">
        <v>12198</v>
      </c>
      <c r="N272" s="79">
        <v>15832</v>
      </c>
      <c r="O272" s="79">
        <v>20091</v>
      </c>
      <c r="P272" s="79">
        <v>25735</v>
      </c>
      <c r="Q272" s="79">
        <v>34121</v>
      </c>
      <c r="R272" s="79">
        <v>30107</v>
      </c>
      <c r="S272" s="79">
        <v>33292</v>
      </c>
      <c r="T272" s="79">
        <v>40230</v>
      </c>
      <c r="U272" s="79">
        <v>43242</v>
      </c>
      <c r="V272" s="79">
        <v>47867</v>
      </c>
      <c r="W272" s="79">
        <v>53577</v>
      </c>
    </row>
    <row r="273" spans="1:23" x14ac:dyDescent="0.15">
      <c r="A273" s="80" t="s">
        <v>278</v>
      </c>
      <c r="B273" s="79">
        <v>1933</v>
      </c>
      <c r="C273" s="79">
        <v>1518</v>
      </c>
      <c r="D273" s="79">
        <v>1658</v>
      </c>
      <c r="E273" s="79">
        <v>2357</v>
      </c>
      <c r="F273" s="79">
        <v>2680</v>
      </c>
      <c r="G273" s="79">
        <v>3484</v>
      </c>
      <c r="H273" s="79">
        <v>6471</v>
      </c>
      <c r="I273" s="79">
        <v>9299</v>
      </c>
      <c r="J273" s="79">
        <v>14092</v>
      </c>
      <c r="K273" s="79">
        <v>11506</v>
      </c>
      <c r="L273" s="79">
        <v>20722</v>
      </c>
      <c r="M273" s="79">
        <v>27970</v>
      </c>
      <c r="N273" s="79">
        <v>38542</v>
      </c>
      <c r="O273" s="79">
        <v>43658</v>
      </c>
      <c r="P273" s="79">
        <v>63448</v>
      </c>
      <c r="Q273" s="79">
        <v>80610</v>
      </c>
      <c r="R273" s="79">
        <v>79006</v>
      </c>
      <c r="S273" s="79">
        <v>100814</v>
      </c>
      <c r="T273" s="79">
        <v>116866</v>
      </c>
      <c r="U273" s="79">
        <v>105718</v>
      </c>
      <c r="V273" s="79">
        <v>105392</v>
      </c>
      <c r="W273" s="79">
        <v>125481</v>
      </c>
    </row>
    <row r="274" spans="1:23" x14ac:dyDescent="0.15">
      <c r="A274" s="80" t="s">
        <v>277</v>
      </c>
      <c r="B274" s="79">
        <v>300</v>
      </c>
      <c r="C274" s="79">
        <v>317</v>
      </c>
      <c r="D274" s="79">
        <v>316</v>
      </c>
      <c r="E274" s="79">
        <v>0</v>
      </c>
      <c r="F274" s="79">
        <v>0</v>
      </c>
      <c r="G274" s="79">
        <v>0</v>
      </c>
      <c r="H274" s="79">
        <v>0</v>
      </c>
      <c r="I274" s="79">
        <v>0</v>
      </c>
      <c r="J274" s="79">
        <v>0</v>
      </c>
      <c r="K274" s="79">
        <v>0</v>
      </c>
      <c r="L274" s="79">
        <v>0</v>
      </c>
      <c r="M274" s="79">
        <v>0</v>
      </c>
      <c r="N274" s="79">
        <v>0</v>
      </c>
      <c r="O274" s="79">
        <v>16960</v>
      </c>
      <c r="P274" s="79">
        <v>28987</v>
      </c>
      <c r="Q274" s="79">
        <v>53463</v>
      </c>
      <c r="R274" s="79">
        <v>75427</v>
      </c>
      <c r="S274" s="79">
        <v>97207</v>
      </c>
      <c r="T274" s="79">
        <v>93735</v>
      </c>
      <c r="U274" s="79">
        <v>91807</v>
      </c>
      <c r="V274" s="79">
        <v>107049</v>
      </c>
      <c r="W274" s="79">
        <v>119381</v>
      </c>
    </row>
    <row r="275" spans="1:23" x14ac:dyDescent="0.15">
      <c r="A275" s="80" t="s">
        <v>276</v>
      </c>
      <c r="B275" s="79">
        <v>463</v>
      </c>
      <c r="C275" s="79">
        <v>266</v>
      </c>
      <c r="D275" s="79">
        <v>229</v>
      </c>
      <c r="E275" s="80" t="s">
        <v>218</v>
      </c>
      <c r="F275" s="80" t="s">
        <v>218</v>
      </c>
      <c r="G275" s="79">
        <v>308</v>
      </c>
      <c r="H275" s="79">
        <v>381</v>
      </c>
      <c r="I275" s="79">
        <v>619</v>
      </c>
      <c r="J275" s="79">
        <v>675</v>
      </c>
      <c r="K275" s="79">
        <v>2216</v>
      </c>
      <c r="L275" s="79">
        <v>4300</v>
      </c>
      <c r="M275" s="79">
        <v>8159</v>
      </c>
      <c r="N275" s="79">
        <v>13847</v>
      </c>
      <c r="O275" s="79">
        <v>16489</v>
      </c>
      <c r="P275" s="79">
        <v>20259</v>
      </c>
      <c r="Q275" s="79">
        <v>24062</v>
      </c>
      <c r="R275" s="79">
        <v>26019</v>
      </c>
      <c r="S275" s="79">
        <v>31504</v>
      </c>
      <c r="T275" s="79">
        <v>426</v>
      </c>
      <c r="U275" s="79">
        <v>6200</v>
      </c>
      <c r="V275" s="79">
        <v>2800</v>
      </c>
      <c r="W275" s="80" t="s">
        <v>218</v>
      </c>
    </row>
    <row r="276" spans="1:23" x14ac:dyDescent="0.15">
      <c r="A276" s="80" t="s">
        <v>503</v>
      </c>
      <c r="B276" s="79">
        <v>0</v>
      </c>
      <c r="C276" s="79">
        <v>0</v>
      </c>
      <c r="D276" s="79">
        <v>0</v>
      </c>
      <c r="E276" s="79">
        <v>0</v>
      </c>
      <c r="F276" s="79">
        <v>0</v>
      </c>
      <c r="G276" s="79">
        <v>0</v>
      </c>
      <c r="H276" s="79">
        <v>0</v>
      </c>
      <c r="I276" s="79">
        <v>0</v>
      </c>
      <c r="J276" s="79">
        <v>0</v>
      </c>
      <c r="K276" s="79">
        <v>0</v>
      </c>
      <c r="L276" s="79">
        <v>0</v>
      </c>
      <c r="M276" s="79">
        <v>0</v>
      </c>
      <c r="N276" s="79">
        <v>0</v>
      </c>
      <c r="O276" s="79">
        <v>0</v>
      </c>
      <c r="P276" s="79">
        <v>0</v>
      </c>
      <c r="Q276" s="79">
        <v>0</v>
      </c>
      <c r="R276" s="79">
        <v>0</v>
      </c>
      <c r="S276" s="79">
        <v>0</v>
      </c>
      <c r="T276" s="79">
        <v>0</v>
      </c>
      <c r="U276" s="79">
        <v>0</v>
      </c>
      <c r="V276" s="79">
        <v>0</v>
      </c>
      <c r="W276" s="79">
        <v>0</v>
      </c>
    </row>
    <row r="277" spans="1:23" x14ac:dyDescent="0.15">
      <c r="A277" s="80" t="s">
        <v>274</v>
      </c>
      <c r="B277" s="79">
        <v>0</v>
      </c>
      <c r="C277" s="79">
        <v>0</v>
      </c>
      <c r="D277" s="79">
        <v>0</v>
      </c>
      <c r="E277" s="79">
        <v>235</v>
      </c>
      <c r="F277" s="79">
        <v>294</v>
      </c>
      <c r="G277" s="79">
        <v>293</v>
      </c>
      <c r="H277" s="79">
        <v>369</v>
      </c>
      <c r="I277" s="79">
        <v>897</v>
      </c>
      <c r="J277" s="79">
        <v>3775</v>
      </c>
      <c r="K277" s="79">
        <v>2139</v>
      </c>
      <c r="L277" s="79">
        <v>2370</v>
      </c>
      <c r="M277" s="79">
        <v>3627</v>
      </c>
      <c r="N277" s="79">
        <v>5465</v>
      </c>
      <c r="O277" s="79">
        <v>6344</v>
      </c>
      <c r="P277" s="79">
        <v>7598</v>
      </c>
      <c r="Q277" s="79">
        <v>12989</v>
      </c>
      <c r="R277" s="79">
        <v>12985</v>
      </c>
      <c r="S277" s="79">
        <v>11747</v>
      </c>
      <c r="T277" s="79">
        <v>47551</v>
      </c>
      <c r="U277" s="79">
        <v>44303</v>
      </c>
      <c r="V277" s="79">
        <v>43308</v>
      </c>
      <c r="W277" s="79">
        <v>43050</v>
      </c>
    </row>
    <row r="278" spans="1:23" x14ac:dyDescent="0.15">
      <c r="A278" s="80" t="s">
        <v>273</v>
      </c>
      <c r="B278" s="79">
        <v>2696</v>
      </c>
      <c r="C278" s="79">
        <v>2101</v>
      </c>
      <c r="D278" s="79">
        <v>2203</v>
      </c>
      <c r="E278" s="80" t="s">
        <v>218</v>
      </c>
      <c r="F278" s="80" t="s">
        <v>218</v>
      </c>
      <c r="G278" s="79">
        <v>4085</v>
      </c>
      <c r="H278" s="79">
        <v>7221</v>
      </c>
      <c r="I278" s="79">
        <v>10815</v>
      </c>
      <c r="J278" s="79">
        <v>18542</v>
      </c>
      <c r="K278" s="79">
        <v>15861</v>
      </c>
      <c r="L278" s="79">
        <v>27392</v>
      </c>
      <c r="M278" s="79">
        <v>39756</v>
      </c>
      <c r="N278" s="79">
        <v>57854</v>
      </c>
      <c r="O278" s="79">
        <v>83451</v>
      </c>
      <c r="P278" s="79">
        <v>120292</v>
      </c>
      <c r="Q278" s="79">
        <v>171124</v>
      </c>
      <c r="R278" s="79">
        <v>193437</v>
      </c>
      <c r="S278" s="79">
        <v>241272</v>
      </c>
      <c r="T278" s="79">
        <v>258578</v>
      </c>
      <c r="U278" s="79">
        <v>248028</v>
      </c>
      <c r="V278" s="79">
        <v>258549</v>
      </c>
      <c r="W278" s="80" t="s">
        <v>218</v>
      </c>
    </row>
    <row r="279" spans="1:23" x14ac:dyDescent="0.15">
      <c r="A279" s="80" t="s">
        <v>272</v>
      </c>
      <c r="B279" s="79">
        <v>0</v>
      </c>
      <c r="C279" s="79">
        <v>0</v>
      </c>
      <c r="D279" s="79">
        <v>0</v>
      </c>
      <c r="E279" s="79">
        <v>0</v>
      </c>
      <c r="F279" s="79">
        <v>0</v>
      </c>
      <c r="G279" s="79">
        <v>0</v>
      </c>
      <c r="H279" s="79">
        <v>0</v>
      </c>
      <c r="I279" s="79">
        <v>0</v>
      </c>
      <c r="J279" s="79">
        <v>0</v>
      </c>
      <c r="K279" s="79">
        <v>0</v>
      </c>
      <c r="L279" s="79">
        <v>0</v>
      </c>
      <c r="M279" s="79">
        <v>0</v>
      </c>
      <c r="N279" s="79">
        <v>0</v>
      </c>
      <c r="O279" s="79">
        <v>0</v>
      </c>
      <c r="P279" s="79">
        <v>0</v>
      </c>
      <c r="Q279" s="79">
        <v>0</v>
      </c>
      <c r="R279" s="79">
        <v>0</v>
      </c>
      <c r="S279" s="79">
        <v>0</v>
      </c>
      <c r="T279" s="79">
        <v>0</v>
      </c>
      <c r="U279" s="79">
        <v>0</v>
      </c>
      <c r="V279" s="79">
        <v>0</v>
      </c>
      <c r="W279" s="79">
        <v>0</v>
      </c>
    </row>
    <row r="280" spans="1:23" x14ac:dyDescent="0.15">
      <c r="A280" s="80" t="s">
        <v>271</v>
      </c>
      <c r="B280" s="79">
        <v>76</v>
      </c>
      <c r="C280" s="79">
        <v>0</v>
      </c>
      <c r="D280" s="79">
        <v>0</v>
      </c>
      <c r="E280" s="79">
        <v>0</v>
      </c>
      <c r="F280" s="79">
        <v>0</v>
      </c>
      <c r="G280" s="79">
        <v>0</v>
      </c>
      <c r="H280" s="79">
        <v>0</v>
      </c>
      <c r="I280" s="79">
        <v>0</v>
      </c>
      <c r="J280" s="79">
        <v>0</v>
      </c>
      <c r="K280" s="79">
        <v>0</v>
      </c>
      <c r="L280" s="79">
        <v>0</v>
      </c>
      <c r="M280" s="79">
        <v>0</v>
      </c>
      <c r="N280" s="79">
        <v>0</v>
      </c>
      <c r="O280" s="79">
        <v>0</v>
      </c>
      <c r="P280" s="79">
        <v>0</v>
      </c>
      <c r="Q280" s="79">
        <v>0</v>
      </c>
      <c r="R280" s="79">
        <v>0</v>
      </c>
      <c r="S280" s="79">
        <v>0</v>
      </c>
      <c r="T280" s="79">
        <v>0</v>
      </c>
      <c r="U280" s="79">
        <v>0</v>
      </c>
      <c r="V280" s="79">
        <v>0</v>
      </c>
      <c r="W280" s="79">
        <v>0</v>
      </c>
    </row>
    <row r="281" spans="1:23" x14ac:dyDescent="0.15">
      <c r="A281" s="80" t="s">
        <v>45</v>
      </c>
      <c r="B281" s="79">
        <v>1502</v>
      </c>
      <c r="C281" s="79">
        <v>1693</v>
      </c>
      <c r="D281" s="79">
        <v>1826</v>
      </c>
      <c r="E281" s="79">
        <v>1926</v>
      </c>
      <c r="F281" s="79">
        <v>2514</v>
      </c>
      <c r="G281" s="79">
        <v>3521</v>
      </c>
      <c r="H281" s="79">
        <v>4355</v>
      </c>
      <c r="I281" s="79">
        <v>5368</v>
      </c>
      <c r="J281" s="79">
        <v>7177</v>
      </c>
      <c r="K281" s="79">
        <v>8210</v>
      </c>
      <c r="L281" s="79">
        <v>10668</v>
      </c>
      <c r="M281" s="79">
        <v>13331</v>
      </c>
      <c r="N281" s="79">
        <v>16422</v>
      </c>
      <c r="O281" s="79">
        <v>19764</v>
      </c>
      <c r="P281" s="79">
        <v>5.8999999999999997E-2</v>
      </c>
      <c r="Q281" s="79">
        <v>5.6000000000000001E-2</v>
      </c>
      <c r="R281" s="79">
        <v>5.2999999999999999E-2</v>
      </c>
      <c r="S281" s="79">
        <v>5.0999999999999997E-2</v>
      </c>
      <c r="T281" s="79">
        <v>4.8000000000000001E-2</v>
      </c>
      <c r="U281" s="79">
        <v>4.3999999999999997E-2</v>
      </c>
      <c r="V281" s="79">
        <v>0.17</v>
      </c>
      <c r="W281" s="79">
        <v>0.16</v>
      </c>
    </row>
    <row r="282" spans="1:23" x14ac:dyDescent="0.15">
      <c r="A282" s="80" t="s">
        <v>270</v>
      </c>
      <c r="B282" s="79">
        <v>0</v>
      </c>
      <c r="C282" s="79">
        <v>-11</v>
      </c>
      <c r="D282" s="79">
        <v>-7</v>
      </c>
      <c r="E282" s="79">
        <v>-62</v>
      </c>
      <c r="F282" s="79">
        <v>-93</v>
      </c>
      <c r="G282" s="79">
        <v>-60</v>
      </c>
      <c r="H282" s="79">
        <v>0</v>
      </c>
      <c r="I282" s="79">
        <v>0</v>
      </c>
      <c r="J282" s="79">
        <v>0</v>
      </c>
      <c r="K282" s="79">
        <v>0</v>
      </c>
      <c r="L282" s="79">
        <v>0</v>
      </c>
      <c r="M282" s="79">
        <v>0</v>
      </c>
      <c r="N282" s="79">
        <v>0</v>
      </c>
      <c r="O282" s="79">
        <v>0</v>
      </c>
      <c r="P282" s="79">
        <v>23312.940999999999</v>
      </c>
      <c r="Q282" s="79">
        <v>27415.944</v>
      </c>
      <c r="R282" s="79">
        <v>31250.947</v>
      </c>
      <c r="S282" s="79">
        <v>35866.949000000001</v>
      </c>
      <c r="T282" s="79">
        <v>40200.951999999997</v>
      </c>
      <c r="U282" s="79">
        <v>45173.955999999998</v>
      </c>
      <c r="V282" s="79">
        <v>50778.83</v>
      </c>
      <c r="W282" s="79">
        <v>57364.84</v>
      </c>
    </row>
    <row r="283" spans="1:23" x14ac:dyDescent="0.15">
      <c r="A283" s="80" t="s">
        <v>269</v>
      </c>
      <c r="B283" s="79">
        <v>2529</v>
      </c>
      <c r="C283" s="79">
        <v>2238</v>
      </c>
      <c r="D283" s="79">
        <v>2276</v>
      </c>
      <c r="E283" s="79">
        <v>2359</v>
      </c>
      <c r="F283" s="79">
        <v>2655</v>
      </c>
      <c r="G283" s="79">
        <v>4005</v>
      </c>
      <c r="H283" s="79">
        <v>5629</v>
      </c>
      <c r="I283" s="79">
        <v>9164</v>
      </c>
      <c r="J283" s="79">
        <v>13853</v>
      </c>
      <c r="K283" s="79">
        <v>23430</v>
      </c>
      <c r="L283" s="79">
        <v>37123</v>
      </c>
      <c r="M283" s="79">
        <v>63284</v>
      </c>
      <c r="N283" s="79">
        <v>101788</v>
      </c>
      <c r="O283" s="79">
        <v>103785</v>
      </c>
      <c r="P283" s="79">
        <v>88234</v>
      </c>
      <c r="Q283" s="79">
        <v>91939</v>
      </c>
      <c r="R283" s="79">
        <v>96998</v>
      </c>
      <c r="S283" s="79">
        <v>98180</v>
      </c>
      <c r="T283" s="79">
        <v>66946</v>
      </c>
      <c r="U283" s="79">
        <v>45314</v>
      </c>
      <c r="V283" s="79">
        <v>14560</v>
      </c>
      <c r="W283" s="79">
        <v>5725</v>
      </c>
    </row>
    <row r="284" spans="1:23" x14ac:dyDescent="0.15">
      <c r="A284" s="80" t="s">
        <v>268</v>
      </c>
      <c r="B284" s="79">
        <v>0</v>
      </c>
      <c r="C284" s="79">
        <v>0</v>
      </c>
      <c r="D284" s="79">
        <v>0</v>
      </c>
      <c r="E284" s="79">
        <v>0</v>
      </c>
      <c r="F284" s="79">
        <v>0</v>
      </c>
      <c r="G284" s="79">
        <v>0</v>
      </c>
      <c r="H284" s="79">
        <v>0</v>
      </c>
      <c r="I284" s="79">
        <v>0</v>
      </c>
      <c r="J284" s="79">
        <v>0</v>
      </c>
      <c r="K284" s="79">
        <v>0</v>
      </c>
      <c r="L284" s="79">
        <v>0</v>
      </c>
      <c r="M284" s="79">
        <v>0</v>
      </c>
      <c r="N284" s="79">
        <v>0</v>
      </c>
      <c r="O284" s="79">
        <v>0</v>
      </c>
      <c r="P284" s="79">
        <v>0</v>
      </c>
      <c r="Q284" s="79">
        <v>0</v>
      </c>
      <c r="R284" s="79">
        <v>0</v>
      </c>
      <c r="S284" s="79">
        <v>0</v>
      </c>
      <c r="T284" s="79">
        <v>0</v>
      </c>
      <c r="U284" s="79">
        <v>0</v>
      </c>
      <c r="V284" s="79">
        <v>0</v>
      </c>
      <c r="W284" s="79">
        <v>0</v>
      </c>
    </row>
    <row r="285" spans="1:23" x14ac:dyDescent="0.15">
      <c r="A285" s="80" t="s">
        <v>267</v>
      </c>
      <c r="B285" s="79">
        <v>4107</v>
      </c>
      <c r="C285" s="79">
        <v>3920</v>
      </c>
      <c r="D285" s="79">
        <v>4095</v>
      </c>
      <c r="E285" s="79">
        <v>4223</v>
      </c>
      <c r="F285" s="79">
        <v>5076</v>
      </c>
      <c r="G285" s="79">
        <v>7466</v>
      </c>
      <c r="H285" s="79">
        <v>9984</v>
      </c>
      <c r="I285" s="79">
        <v>14532</v>
      </c>
      <c r="J285" s="79">
        <v>21030</v>
      </c>
      <c r="K285" s="79">
        <v>31640</v>
      </c>
      <c r="L285" s="79">
        <v>47791</v>
      </c>
      <c r="M285" s="79">
        <v>76615</v>
      </c>
      <c r="N285" s="79">
        <v>118210</v>
      </c>
      <c r="O285" s="79">
        <v>123549</v>
      </c>
      <c r="P285" s="79">
        <v>111547</v>
      </c>
      <c r="Q285" s="79">
        <v>119355</v>
      </c>
      <c r="R285" s="79">
        <v>128249</v>
      </c>
      <c r="S285" s="79">
        <v>134047</v>
      </c>
      <c r="T285" s="79">
        <v>107147</v>
      </c>
      <c r="U285" s="79">
        <v>90488</v>
      </c>
      <c r="V285" s="79">
        <v>65339</v>
      </c>
      <c r="W285" s="79">
        <v>63090</v>
      </c>
    </row>
    <row r="286" spans="1:23" x14ac:dyDescent="0.15">
      <c r="A286" s="80" t="s">
        <v>266</v>
      </c>
      <c r="B286" s="80" t="s">
        <v>218</v>
      </c>
      <c r="C286" s="80" t="s">
        <v>218</v>
      </c>
      <c r="D286" s="80" t="s">
        <v>218</v>
      </c>
      <c r="E286" s="80" t="s">
        <v>218</v>
      </c>
      <c r="F286" s="80" t="s">
        <v>218</v>
      </c>
      <c r="G286" s="80" t="s">
        <v>218</v>
      </c>
      <c r="H286" s="80" t="s">
        <v>218</v>
      </c>
      <c r="I286" s="80" t="s">
        <v>218</v>
      </c>
      <c r="J286" s="80" t="s">
        <v>218</v>
      </c>
      <c r="K286" s="79">
        <v>0</v>
      </c>
      <c r="L286" s="79">
        <v>0</v>
      </c>
      <c r="M286" s="79">
        <v>0</v>
      </c>
      <c r="N286" s="79">
        <v>0</v>
      </c>
      <c r="O286" s="79">
        <v>0</v>
      </c>
      <c r="P286" s="79">
        <v>0</v>
      </c>
      <c r="Q286" s="79">
        <v>0</v>
      </c>
      <c r="R286" s="79">
        <v>0</v>
      </c>
      <c r="S286" s="79">
        <v>0</v>
      </c>
      <c r="T286" s="79">
        <v>0</v>
      </c>
      <c r="U286" s="79">
        <v>0</v>
      </c>
      <c r="V286" s="79">
        <v>0</v>
      </c>
      <c r="W286" s="79">
        <v>0</v>
      </c>
    </row>
    <row r="287" spans="1:23" x14ac:dyDescent="0.15">
      <c r="A287" s="80" t="s">
        <v>265</v>
      </c>
      <c r="B287" s="79">
        <v>4107</v>
      </c>
      <c r="C287" s="79">
        <v>3920</v>
      </c>
      <c r="D287" s="79">
        <v>4095</v>
      </c>
      <c r="E287" s="79">
        <v>4223</v>
      </c>
      <c r="F287" s="79">
        <v>5076</v>
      </c>
      <c r="G287" s="79">
        <v>7466</v>
      </c>
      <c r="H287" s="79">
        <v>9984</v>
      </c>
      <c r="I287" s="79">
        <v>14532</v>
      </c>
      <c r="J287" s="79">
        <v>21030</v>
      </c>
      <c r="K287" s="79">
        <v>31640</v>
      </c>
      <c r="L287" s="79">
        <v>47791</v>
      </c>
      <c r="M287" s="79">
        <v>76615</v>
      </c>
      <c r="N287" s="79">
        <v>118210</v>
      </c>
      <c r="O287" s="79">
        <v>123549</v>
      </c>
      <c r="P287" s="79">
        <v>111547</v>
      </c>
      <c r="Q287" s="79">
        <v>119355</v>
      </c>
      <c r="R287" s="79">
        <v>128249</v>
      </c>
      <c r="S287" s="79">
        <v>134047</v>
      </c>
      <c r="T287" s="79">
        <v>107147</v>
      </c>
      <c r="U287" s="79">
        <v>90488</v>
      </c>
      <c r="V287" s="79">
        <v>65339</v>
      </c>
      <c r="W287" s="79">
        <v>63090</v>
      </c>
    </row>
    <row r="288" spans="1:23" x14ac:dyDescent="0.15">
      <c r="A288" s="80" t="s">
        <v>264</v>
      </c>
      <c r="B288" s="79">
        <v>7983</v>
      </c>
      <c r="C288" s="79">
        <v>5363</v>
      </c>
      <c r="D288" s="79">
        <v>5742</v>
      </c>
      <c r="E288" s="79">
        <v>6207</v>
      </c>
      <c r="F288" s="79">
        <v>8279</v>
      </c>
      <c r="G288" s="79">
        <v>13931</v>
      </c>
      <c r="H288" s="79">
        <v>19315</v>
      </c>
      <c r="I288" s="79">
        <v>24006</v>
      </c>
      <c r="J288" s="79">
        <v>32479</v>
      </c>
      <c r="K288" s="79">
        <v>42905</v>
      </c>
      <c r="L288" s="79">
        <v>65225</v>
      </c>
      <c r="M288" s="79">
        <v>108249</v>
      </c>
      <c r="N288" s="79">
        <v>156508</v>
      </c>
      <c r="O288" s="79">
        <v>170910</v>
      </c>
      <c r="P288" s="79">
        <v>182795</v>
      </c>
      <c r="Q288" s="79">
        <v>233715</v>
      </c>
      <c r="R288" s="79">
        <v>215091</v>
      </c>
      <c r="S288" s="79">
        <v>229234</v>
      </c>
      <c r="T288" s="79">
        <v>265359</v>
      </c>
      <c r="U288" s="79">
        <v>260174</v>
      </c>
      <c r="V288" s="79">
        <v>274515</v>
      </c>
      <c r="W288" s="79">
        <v>365817</v>
      </c>
    </row>
    <row r="289" spans="1:23" x14ac:dyDescent="0.15">
      <c r="A289" s="80" t="s">
        <v>105</v>
      </c>
      <c r="B289" s="79">
        <v>5733</v>
      </c>
      <c r="C289" s="79">
        <v>4026</v>
      </c>
      <c r="D289" s="79">
        <v>4021</v>
      </c>
      <c r="E289" s="79">
        <v>4387.2</v>
      </c>
      <c r="F289" s="79">
        <v>5870.5</v>
      </c>
      <c r="G289" s="79">
        <v>9722.2999999999993</v>
      </c>
      <c r="H289" s="79">
        <v>13507.2</v>
      </c>
      <c r="I289" s="79">
        <v>15555</v>
      </c>
      <c r="J289" s="79">
        <v>20898</v>
      </c>
      <c r="K289" s="79">
        <v>24999</v>
      </c>
      <c r="L289" s="79">
        <v>38609</v>
      </c>
      <c r="M289" s="79">
        <v>62609</v>
      </c>
      <c r="N289" s="79">
        <v>84641</v>
      </c>
      <c r="O289" s="79">
        <v>99849</v>
      </c>
      <c r="P289" s="79">
        <v>104312</v>
      </c>
      <c r="Q289" s="79">
        <v>129589</v>
      </c>
      <c r="R289" s="79">
        <v>121576</v>
      </c>
      <c r="S289" s="79">
        <v>131648</v>
      </c>
      <c r="T289" s="79">
        <v>152853</v>
      </c>
      <c r="U289" s="79">
        <v>149235</v>
      </c>
      <c r="V289" s="79">
        <v>158503</v>
      </c>
      <c r="W289" s="79">
        <v>201697</v>
      </c>
    </row>
    <row r="290" spans="1:23" x14ac:dyDescent="0.15">
      <c r="A290" s="80" t="s">
        <v>104</v>
      </c>
      <c r="B290" s="79">
        <v>0</v>
      </c>
      <c r="C290" s="79">
        <v>0</v>
      </c>
      <c r="D290" s="79">
        <v>0</v>
      </c>
      <c r="E290" s="79">
        <v>0</v>
      </c>
      <c r="F290" s="79">
        <v>0</v>
      </c>
      <c r="G290" s="79">
        <v>0</v>
      </c>
      <c r="H290" s="79">
        <v>0</v>
      </c>
      <c r="I290" s="79">
        <v>0</v>
      </c>
      <c r="J290" s="79">
        <v>0</v>
      </c>
      <c r="K290" s="79">
        <v>0</v>
      </c>
      <c r="L290" s="79">
        <v>0</v>
      </c>
      <c r="M290" s="79">
        <v>0</v>
      </c>
      <c r="N290" s="79">
        <v>0</v>
      </c>
      <c r="O290" s="79">
        <v>0</v>
      </c>
      <c r="P290" s="79">
        <v>0</v>
      </c>
      <c r="Q290" s="79">
        <v>0</v>
      </c>
      <c r="R290" s="79">
        <v>0</v>
      </c>
      <c r="S290" s="79">
        <v>0</v>
      </c>
      <c r="T290" s="79">
        <v>0</v>
      </c>
      <c r="U290" s="79">
        <v>0</v>
      </c>
      <c r="V290" s="79">
        <v>0</v>
      </c>
      <c r="W290" s="79">
        <v>0</v>
      </c>
    </row>
    <row r="291" spans="1:23" x14ac:dyDescent="0.15">
      <c r="A291" s="80" t="s">
        <v>263</v>
      </c>
      <c r="B291" s="79">
        <v>1546</v>
      </c>
      <c r="C291" s="79">
        <v>1568</v>
      </c>
      <c r="D291" s="79">
        <v>1557</v>
      </c>
      <c r="E291" s="79">
        <v>1683</v>
      </c>
      <c r="F291" s="79">
        <v>1910</v>
      </c>
      <c r="G291" s="79">
        <v>2393</v>
      </c>
      <c r="H291" s="79">
        <v>3145</v>
      </c>
      <c r="I291" s="79">
        <v>3745</v>
      </c>
      <c r="J291" s="79">
        <v>4870</v>
      </c>
      <c r="K291" s="79">
        <v>5482</v>
      </c>
      <c r="L291" s="79">
        <v>7299</v>
      </c>
      <c r="M291" s="79">
        <v>10028</v>
      </c>
      <c r="N291" s="79">
        <v>13421</v>
      </c>
      <c r="O291" s="79">
        <v>15305</v>
      </c>
      <c r="P291" s="79">
        <v>18034</v>
      </c>
      <c r="Q291" s="79">
        <v>22396</v>
      </c>
      <c r="R291" s="79">
        <v>24239</v>
      </c>
      <c r="S291" s="79">
        <v>26842</v>
      </c>
      <c r="T291" s="79">
        <v>30941</v>
      </c>
      <c r="U291" s="79">
        <v>34462</v>
      </c>
      <c r="V291" s="79">
        <v>38668</v>
      </c>
      <c r="W291" s="79">
        <v>43887</v>
      </c>
    </row>
    <row r="292" spans="1:23" x14ac:dyDescent="0.15">
      <c r="A292" s="80" t="s">
        <v>262</v>
      </c>
      <c r="B292" s="79">
        <v>704</v>
      </c>
      <c r="C292" s="79">
        <v>-231</v>
      </c>
      <c r="D292" s="79">
        <v>164</v>
      </c>
      <c r="E292" s="79">
        <v>136.80000000000001</v>
      </c>
      <c r="F292" s="79">
        <v>498.5</v>
      </c>
      <c r="G292" s="79">
        <v>1815.7</v>
      </c>
      <c r="H292" s="79">
        <v>2662.8</v>
      </c>
      <c r="I292" s="79">
        <v>4706</v>
      </c>
      <c r="J292" s="79">
        <v>6711</v>
      </c>
      <c r="K292" s="79">
        <v>12424</v>
      </c>
      <c r="L292" s="79">
        <v>19317</v>
      </c>
      <c r="M292" s="79">
        <v>35612</v>
      </c>
      <c r="N292" s="79">
        <v>58446</v>
      </c>
      <c r="O292" s="79">
        <v>55756</v>
      </c>
      <c r="P292" s="79">
        <v>60449</v>
      </c>
      <c r="Q292" s="79">
        <v>81730</v>
      </c>
      <c r="R292" s="79">
        <v>69276</v>
      </c>
      <c r="S292" s="79">
        <v>70744</v>
      </c>
      <c r="T292" s="79">
        <v>81565</v>
      </c>
      <c r="U292" s="79">
        <v>76477</v>
      </c>
      <c r="V292" s="79">
        <v>77344</v>
      </c>
      <c r="W292" s="79">
        <v>120233</v>
      </c>
    </row>
    <row r="293" spans="1:23" x14ac:dyDescent="0.15">
      <c r="A293" s="80" t="s">
        <v>261</v>
      </c>
      <c r="B293" s="79">
        <v>84</v>
      </c>
      <c r="C293" s="79">
        <v>102</v>
      </c>
      <c r="D293" s="79">
        <v>118</v>
      </c>
      <c r="E293" s="79">
        <v>111.8</v>
      </c>
      <c r="F293" s="79">
        <v>149.5</v>
      </c>
      <c r="G293" s="79">
        <v>165.7</v>
      </c>
      <c r="H293" s="79">
        <v>209.8</v>
      </c>
      <c r="I293" s="79">
        <v>297</v>
      </c>
      <c r="J293" s="79">
        <v>436</v>
      </c>
      <c r="K293" s="79">
        <v>684</v>
      </c>
      <c r="L293" s="79">
        <v>932</v>
      </c>
      <c r="M293" s="79">
        <v>1822</v>
      </c>
      <c r="N293" s="79">
        <v>3205</v>
      </c>
      <c r="O293" s="79">
        <v>6757</v>
      </c>
      <c r="P293" s="79">
        <v>7946</v>
      </c>
      <c r="Q293" s="79">
        <v>10500</v>
      </c>
      <c r="R293" s="79">
        <v>9800</v>
      </c>
      <c r="S293" s="79">
        <v>9400</v>
      </c>
      <c r="T293" s="79">
        <v>10903</v>
      </c>
      <c r="U293" s="79">
        <v>12547</v>
      </c>
      <c r="V293" s="79">
        <v>11056</v>
      </c>
      <c r="W293" s="79">
        <v>11284</v>
      </c>
    </row>
    <row r="294" spans="1:23" x14ac:dyDescent="0.15">
      <c r="A294" s="80" t="s">
        <v>260</v>
      </c>
      <c r="B294" s="79">
        <v>620</v>
      </c>
      <c r="C294" s="79">
        <v>-333</v>
      </c>
      <c r="D294" s="79">
        <v>46</v>
      </c>
      <c r="E294" s="79">
        <v>25</v>
      </c>
      <c r="F294" s="79">
        <v>349</v>
      </c>
      <c r="G294" s="79">
        <v>1650</v>
      </c>
      <c r="H294" s="79">
        <v>2453</v>
      </c>
      <c r="I294" s="79">
        <v>4409</v>
      </c>
      <c r="J294" s="79">
        <v>6275</v>
      </c>
      <c r="K294" s="79">
        <v>11740</v>
      </c>
      <c r="L294" s="79">
        <v>18385</v>
      </c>
      <c r="M294" s="79">
        <v>33790</v>
      </c>
      <c r="N294" s="79">
        <v>55241</v>
      </c>
      <c r="O294" s="79">
        <v>48999</v>
      </c>
      <c r="P294" s="79">
        <v>52503</v>
      </c>
      <c r="Q294" s="79">
        <v>71230</v>
      </c>
      <c r="R294" s="79">
        <v>59476</v>
      </c>
      <c r="S294" s="79">
        <v>61344</v>
      </c>
      <c r="T294" s="79">
        <v>70662</v>
      </c>
      <c r="U294" s="79">
        <v>63930</v>
      </c>
      <c r="V294" s="79">
        <v>66288</v>
      </c>
      <c r="W294" s="79">
        <v>108949</v>
      </c>
    </row>
    <row r="295" spans="1:23" x14ac:dyDescent="0.15">
      <c r="A295" s="80" t="s">
        <v>259</v>
      </c>
      <c r="B295" s="79">
        <v>21</v>
      </c>
      <c r="C295" s="79">
        <v>16</v>
      </c>
      <c r="D295" s="79">
        <v>11</v>
      </c>
      <c r="E295" s="79">
        <v>8</v>
      </c>
      <c r="F295" s="79">
        <v>3</v>
      </c>
      <c r="G295" s="79">
        <v>0</v>
      </c>
      <c r="H295" s="79">
        <v>0</v>
      </c>
      <c r="I295" s="79">
        <v>0</v>
      </c>
      <c r="J295" s="79">
        <v>0</v>
      </c>
      <c r="K295" s="79">
        <v>0</v>
      </c>
      <c r="L295" s="79">
        <v>0</v>
      </c>
      <c r="M295" s="79">
        <v>0</v>
      </c>
      <c r="N295" s="79">
        <v>0</v>
      </c>
      <c r="O295" s="79">
        <v>136</v>
      </c>
      <c r="P295" s="79">
        <v>384</v>
      </c>
      <c r="Q295" s="79">
        <v>733</v>
      </c>
      <c r="R295" s="79">
        <v>1456</v>
      </c>
      <c r="S295" s="79">
        <v>2323</v>
      </c>
      <c r="T295" s="79">
        <v>3240</v>
      </c>
      <c r="U295" s="79">
        <v>3576</v>
      </c>
      <c r="V295" s="79">
        <v>2873</v>
      </c>
      <c r="W295" s="79">
        <v>2645</v>
      </c>
    </row>
    <row r="296" spans="1:23" x14ac:dyDescent="0.15">
      <c r="A296" s="80" t="s">
        <v>258</v>
      </c>
      <c r="B296" s="79">
        <v>591</v>
      </c>
      <c r="C296" s="79">
        <v>308</v>
      </c>
      <c r="D296" s="79">
        <v>81</v>
      </c>
      <c r="E296" s="79">
        <v>101</v>
      </c>
      <c r="F296" s="79">
        <v>60</v>
      </c>
      <c r="G296" s="79">
        <v>165</v>
      </c>
      <c r="H296" s="79">
        <v>365</v>
      </c>
      <c r="I296" s="79">
        <v>599</v>
      </c>
      <c r="J296" s="79">
        <v>620</v>
      </c>
      <c r="K296" s="79">
        <v>326</v>
      </c>
      <c r="L296" s="79">
        <v>155</v>
      </c>
      <c r="M296" s="79">
        <v>415</v>
      </c>
      <c r="N296" s="79">
        <v>522</v>
      </c>
      <c r="O296" s="79">
        <v>1292</v>
      </c>
      <c r="P296" s="79">
        <v>1364</v>
      </c>
      <c r="Q296" s="79">
        <v>2018</v>
      </c>
      <c r="R296" s="79">
        <v>2804</v>
      </c>
      <c r="S296" s="79">
        <v>5068</v>
      </c>
      <c r="T296" s="79">
        <v>5245</v>
      </c>
      <c r="U296" s="79">
        <v>5383</v>
      </c>
      <c r="V296" s="79">
        <v>3676</v>
      </c>
      <c r="W296" s="79">
        <v>2903</v>
      </c>
    </row>
    <row r="297" spans="1:23" x14ac:dyDescent="0.15">
      <c r="A297" s="80" t="s">
        <v>257</v>
      </c>
      <c r="B297" s="79">
        <v>-98</v>
      </c>
      <c r="C297" s="79">
        <v>-11</v>
      </c>
      <c r="D297" s="79">
        <v>-29</v>
      </c>
      <c r="E297" s="79">
        <v>-26</v>
      </c>
      <c r="F297" s="79">
        <v>-23</v>
      </c>
      <c r="G297" s="79">
        <v>0</v>
      </c>
      <c r="H297" s="79">
        <v>0</v>
      </c>
      <c r="I297" s="79">
        <v>0</v>
      </c>
      <c r="J297" s="79">
        <v>0</v>
      </c>
      <c r="K297" s="79">
        <v>0</v>
      </c>
      <c r="L297" s="79">
        <v>0</v>
      </c>
      <c r="M297" s="79">
        <v>0</v>
      </c>
      <c r="N297" s="79">
        <v>0</v>
      </c>
      <c r="O297" s="79">
        <v>0</v>
      </c>
      <c r="P297" s="79">
        <v>0</v>
      </c>
      <c r="Q297" s="79">
        <v>0</v>
      </c>
      <c r="R297" s="79">
        <v>548</v>
      </c>
      <c r="S297" s="79">
        <v>0</v>
      </c>
      <c r="T297" s="79">
        <v>236</v>
      </c>
      <c r="U297" s="79">
        <v>0</v>
      </c>
      <c r="V297" s="79">
        <v>0</v>
      </c>
      <c r="W297" s="79">
        <v>0</v>
      </c>
    </row>
    <row r="298" spans="1:23" x14ac:dyDescent="0.15">
      <c r="A298" s="80" t="s">
        <v>256</v>
      </c>
      <c r="B298" s="79">
        <v>1092</v>
      </c>
      <c r="C298" s="79">
        <v>-52</v>
      </c>
      <c r="D298" s="79">
        <v>87</v>
      </c>
      <c r="E298" s="79">
        <v>92</v>
      </c>
      <c r="F298" s="79">
        <v>383</v>
      </c>
      <c r="G298" s="79">
        <v>1815</v>
      </c>
      <c r="H298" s="79">
        <v>2818</v>
      </c>
      <c r="I298" s="79">
        <v>5008</v>
      </c>
      <c r="J298" s="79">
        <v>6895</v>
      </c>
      <c r="K298" s="79">
        <v>12066</v>
      </c>
      <c r="L298" s="79">
        <v>18540</v>
      </c>
      <c r="M298" s="79">
        <v>34205</v>
      </c>
      <c r="N298" s="79">
        <v>55763</v>
      </c>
      <c r="O298" s="79">
        <v>50155</v>
      </c>
      <c r="P298" s="79">
        <v>53483</v>
      </c>
      <c r="Q298" s="79">
        <v>72515</v>
      </c>
      <c r="R298" s="79">
        <v>61372</v>
      </c>
      <c r="S298" s="79">
        <v>64089</v>
      </c>
      <c r="T298" s="79">
        <v>72903</v>
      </c>
      <c r="U298" s="79">
        <v>65737</v>
      </c>
      <c r="V298" s="79">
        <v>67091</v>
      </c>
      <c r="W298" s="79">
        <v>109207</v>
      </c>
    </row>
    <row r="299" spans="1:23" x14ac:dyDescent="0.15">
      <c r="A299" s="80" t="s">
        <v>255</v>
      </c>
      <c r="B299" s="79">
        <v>306</v>
      </c>
      <c r="C299" s="79">
        <v>-15</v>
      </c>
      <c r="D299" s="79">
        <v>22</v>
      </c>
      <c r="E299" s="79">
        <v>24</v>
      </c>
      <c r="F299" s="79">
        <v>107</v>
      </c>
      <c r="G299" s="79">
        <v>480</v>
      </c>
      <c r="H299" s="79">
        <v>829</v>
      </c>
      <c r="I299" s="79">
        <v>1512</v>
      </c>
      <c r="J299" s="79">
        <v>2061</v>
      </c>
      <c r="K299" s="79">
        <v>3831</v>
      </c>
      <c r="L299" s="79">
        <v>4527</v>
      </c>
      <c r="M299" s="79">
        <v>8283</v>
      </c>
      <c r="N299" s="79">
        <v>14030</v>
      </c>
      <c r="O299" s="79">
        <v>13118</v>
      </c>
      <c r="P299" s="79">
        <v>13973</v>
      </c>
      <c r="Q299" s="79">
        <v>19121</v>
      </c>
      <c r="R299" s="79">
        <v>15685</v>
      </c>
      <c r="S299" s="79">
        <v>15738</v>
      </c>
      <c r="T299" s="79">
        <v>13372</v>
      </c>
      <c r="U299" s="79">
        <v>10481</v>
      </c>
      <c r="V299" s="79">
        <v>9680</v>
      </c>
      <c r="W299" s="79">
        <v>14527</v>
      </c>
    </row>
    <row r="300" spans="1:23" x14ac:dyDescent="0.15">
      <c r="A300" s="80" t="s">
        <v>254</v>
      </c>
      <c r="B300" s="79">
        <v>0</v>
      </c>
      <c r="C300" s="79">
        <v>0</v>
      </c>
      <c r="D300" s="79">
        <v>0</v>
      </c>
      <c r="E300" s="79">
        <v>0</v>
      </c>
      <c r="F300" s="79">
        <v>0</v>
      </c>
      <c r="G300" s="79">
        <v>0</v>
      </c>
      <c r="H300" s="79">
        <v>0</v>
      </c>
      <c r="I300" s="79">
        <v>0</v>
      </c>
      <c r="J300" s="79">
        <v>0</v>
      </c>
      <c r="K300" s="79">
        <v>0</v>
      </c>
      <c r="L300" s="79">
        <v>0</v>
      </c>
      <c r="M300" s="79">
        <v>0</v>
      </c>
      <c r="N300" s="79">
        <v>0</v>
      </c>
      <c r="O300" s="79">
        <v>0</v>
      </c>
      <c r="P300" s="79">
        <v>0</v>
      </c>
      <c r="Q300" s="79">
        <v>0</v>
      </c>
      <c r="R300" s="79">
        <v>0</v>
      </c>
      <c r="S300" s="79">
        <v>0</v>
      </c>
      <c r="T300" s="79">
        <v>0</v>
      </c>
      <c r="U300" s="79">
        <v>0</v>
      </c>
      <c r="V300" s="79">
        <v>0</v>
      </c>
      <c r="W300" s="79">
        <v>0</v>
      </c>
    </row>
    <row r="301" spans="1:23" x14ac:dyDescent="0.15">
      <c r="A301" s="80" t="s">
        <v>253</v>
      </c>
      <c r="B301" s="79">
        <v>786</v>
      </c>
      <c r="C301" s="79">
        <v>-37</v>
      </c>
      <c r="D301" s="79">
        <v>65</v>
      </c>
      <c r="E301" s="79">
        <v>68</v>
      </c>
      <c r="F301" s="79">
        <v>276</v>
      </c>
      <c r="G301" s="79">
        <v>1335</v>
      </c>
      <c r="H301" s="79">
        <v>1989</v>
      </c>
      <c r="I301" s="79">
        <v>3496</v>
      </c>
      <c r="J301" s="79">
        <v>4834</v>
      </c>
      <c r="K301" s="79">
        <v>8235</v>
      </c>
      <c r="L301" s="79">
        <v>14013</v>
      </c>
      <c r="M301" s="79">
        <v>25922</v>
      </c>
      <c r="N301" s="79">
        <v>41733</v>
      </c>
      <c r="O301" s="79">
        <v>37037</v>
      </c>
      <c r="P301" s="79">
        <v>39510</v>
      </c>
      <c r="Q301" s="79">
        <v>53394</v>
      </c>
      <c r="R301" s="79">
        <v>45687</v>
      </c>
      <c r="S301" s="79">
        <v>48351</v>
      </c>
      <c r="T301" s="79">
        <v>59531</v>
      </c>
      <c r="U301" s="79">
        <v>55256</v>
      </c>
      <c r="V301" s="79">
        <v>57411</v>
      </c>
      <c r="W301" s="79">
        <v>94680</v>
      </c>
    </row>
    <row r="302" spans="1:23" x14ac:dyDescent="0.15">
      <c r="A302" s="80" t="s">
        <v>252</v>
      </c>
      <c r="B302" s="79">
        <v>0</v>
      </c>
      <c r="C302" s="79">
        <v>12</v>
      </c>
      <c r="D302" s="79">
        <v>0</v>
      </c>
      <c r="E302" s="79">
        <v>1</v>
      </c>
      <c r="F302" s="79">
        <v>0</v>
      </c>
      <c r="G302" s="79">
        <v>0</v>
      </c>
      <c r="H302" s="79">
        <v>0</v>
      </c>
      <c r="I302" s="79">
        <v>0</v>
      </c>
      <c r="J302" s="79">
        <v>0</v>
      </c>
      <c r="K302" s="79">
        <v>0</v>
      </c>
      <c r="L302" s="79">
        <v>0</v>
      </c>
      <c r="M302" s="79">
        <v>0</v>
      </c>
      <c r="N302" s="79">
        <v>0</v>
      </c>
      <c r="O302" s="79">
        <v>0</v>
      </c>
      <c r="P302" s="79">
        <v>0</v>
      </c>
      <c r="Q302" s="79">
        <v>0</v>
      </c>
      <c r="R302" s="79">
        <v>0</v>
      </c>
      <c r="S302" s="79">
        <v>0</v>
      </c>
      <c r="T302" s="79">
        <v>0</v>
      </c>
      <c r="U302" s="79">
        <v>0</v>
      </c>
      <c r="V302" s="79">
        <v>0</v>
      </c>
      <c r="W302" s="79">
        <v>0</v>
      </c>
    </row>
    <row r="303" spans="1:23" x14ac:dyDescent="0.15">
      <c r="A303" s="80" t="s">
        <v>251</v>
      </c>
      <c r="B303" s="79">
        <v>0</v>
      </c>
      <c r="C303" s="79">
        <v>0</v>
      </c>
      <c r="D303" s="79">
        <v>0</v>
      </c>
      <c r="E303" s="79">
        <v>0</v>
      </c>
      <c r="F303" s="79">
        <v>0</v>
      </c>
      <c r="G303" s="79">
        <v>0</v>
      </c>
      <c r="H303" s="79">
        <v>0</v>
      </c>
      <c r="I303" s="79">
        <v>0</v>
      </c>
      <c r="J303" s="79">
        <v>0</v>
      </c>
      <c r="K303" s="79">
        <v>0</v>
      </c>
      <c r="L303" s="79">
        <v>0</v>
      </c>
      <c r="M303" s="79">
        <v>0</v>
      </c>
      <c r="N303" s="79">
        <v>0</v>
      </c>
      <c r="O303" s="79">
        <v>0</v>
      </c>
      <c r="P303" s="79">
        <v>0</v>
      </c>
      <c r="Q303" s="79">
        <v>0</v>
      </c>
      <c r="R303" s="79">
        <v>0</v>
      </c>
      <c r="S303" s="79">
        <v>0</v>
      </c>
      <c r="T303" s="79">
        <v>0</v>
      </c>
      <c r="U303" s="79">
        <v>0</v>
      </c>
      <c r="V303" s="79">
        <v>0</v>
      </c>
      <c r="W303" s="79">
        <v>0</v>
      </c>
    </row>
    <row r="304" spans="1:23" x14ac:dyDescent="0.15">
      <c r="A304" s="80" t="s">
        <v>250</v>
      </c>
      <c r="B304" s="79">
        <v>786</v>
      </c>
      <c r="C304" s="79">
        <v>-25</v>
      </c>
      <c r="D304" s="79">
        <v>65</v>
      </c>
      <c r="E304" s="79">
        <v>69</v>
      </c>
      <c r="F304" s="79">
        <v>276</v>
      </c>
      <c r="G304" s="79">
        <v>1335</v>
      </c>
      <c r="H304" s="79">
        <v>1989</v>
      </c>
      <c r="I304" s="79">
        <v>3496</v>
      </c>
      <c r="J304" s="79">
        <v>4834</v>
      </c>
      <c r="K304" s="79">
        <v>8235</v>
      </c>
      <c r="L304" s="79">
        <v>14013</v>
      </c>
      <c r="M304" s="79">
        <v>25922</v>
      </c>
      <c r="N304" s="79">
        <v>41733</v>
      </c>
      <c r="O304" s="79">
        <v>37037</v>
      </c>
      <c r="P304" s="79">
        <v>39510</v>
      </c>
      <c r="Q304" s="79">
        <v>53394</v>
      </c>
      <c r="R304" s="79">
        <v>45687</v>
      </c>
      <c r="S304" s="79">
        <v>48351</v>
      </c>
      <c r="T304" s="79">
        <v>59531</v>
      </c>
      <c r="U304" s="79">
        <v>55256</v>
      </c>
      <c r="V304" s="79">
        <v>57411</v>
      </c>
      <c r="W304" s="79">
        <v>94680</v>
      </c>
    </row>
    <row r="305" spans="1:23" x14ac:dyDescent="0.15">
      <c r="A305" s="80" t="s">
        <v>249</v>
      </c>
      <c r="B305" s="79">
        <v>0</v>
      </c>
      <c r="C305" s="79">
        <v>0</v>
      </c>
      <c r="D305" s="79">
        <v>0</v>
      </c>
      <c r="E305" s="79">
        <v>0</v>
      </c>
      <c r="F305" s="79">
        <v>0</v>
      </c>
      <c r="G305" s="79">
        <v>0</v>
      </c>
      <c r="H305" s="79">
        <v>0</v>
      </c>
      <c r="I305" s="79">
        <v>0</v>
      </c>
      <c r="J305" s="79">
        <v>0</v>
      </c>
      <c r="K305" s="79">
        <v>0</v>
      </c>
      <c r="L305" s="79">
        <v>0</v>
      </c>
      <c r="M305" s="79">
        <v>0</v>
      </c>
      <c r="N305" s="79">
        <v>0</v>
      </c>
      <c r="O305" s="79">
        <v>0</v>
      </c>
      <c r="P305" s="79">
        <v>0</v>
      </c>
      <c r="Q305" s="79">
        <v>0</v>
      </c>
      <c r="R305" s="79">
        <v>0</v>
      </c>
      <c r="S305" s="79">
        <v>0</v>
      </c>
      <c r="T305" s="79">
        <v>0</v>
      </c>
      <c r="U305" s="79">
        <v>0</v>
      </c>
      <c r="V305" s="79">
        <v>0</v>
      </c>
      <c r="W305" s="79">
        <v>0</v>
      </c>
    </row>
    <row r="306" spans="1:23" x14ac:dyDescent="0.15">
      <c r="A306" s="80" t="s">
        <v>248</v>
      </c>
      <c r="B306" s="79">
        <v>2.42</v>
      </c>
      <c r="C306" s="79">
        <v>-0.11</v>
      </c>
      <c r="D306" s="79">
        <v>0.18</v>
      </c>
      <c r="E306" s="79">
        <v>0.19</v>
      </c>
      <c r="F306" s="79">
        <v>0.74</v>
      </c>
      <c r="G306" s="79">
        <v>1.65</v>
      </c>
      <c r="H306" s="79">
        <v>2.36</v>
      </c>
      <c r="I306" s="79">
        <v>4.04</v>
      </c>
      <c r="J306" s="79">
        <v>5.48</v>
      </c>
      <c r="K306" s="79">
        <v>9.2200000000000006</v>
      </c>
      <c r="L306" s="79">
        <v>15.41</v>
      </c>
      <c r="M306" s="79">
        <v>28.05</v>
      </c>
      <c r="N306" s="79">
        <v>44.64</v>
      </c>
      <c r="O306" s="79">
        <v>40.03</v>
      </c>
      <c r="P306" s="79">
        <v>6.49</v>
      </c>
      <c r="Q306" s="79">
        <v>9.2799999999999994</v>
      </c>
      <c r="R306" s="79">
        <v>8.35</v>
      </c>
      <c r="S306" s="79">
        <v>9.27</v>
      </c>
      <c r="T306" s="79">
        <v>12.01</v>
      </c>
      <c r="U306" s="79">
        <v>11.97</v>
      </c>
      <c r="V306" s="79">
        <v>3.31</v>
      </c>
      <c r="W306" s="79">
        <v>5.67</v>
      </c>
    </row>
    <row r="307" spans="1:23" x14ac:dyDescent="0.15">
      <c r="A307" s="80" t="s">
        <v>247</v>
      </c>
      <c r="B307" s="79">
        <v>2.42</v>
      </c>
      <c r="C307" s="79">
        <v>-7.0000000000000007E-2</v>
      </c>
      <c r="D307" s="79">
        <v>0.18</v>
      </c>
      <c r="E307" s="79">
        <v>0.19</v>
      </c>
      <c r="F307" s="79">
        <v>0.74</v>
      </c>
      <c r="G307" s="79">
        <v>1.65</v>
      </c>
      <c r="H307" s="79">
        <v>2.36</v>
      </c>
      <c r="I307" s="79">
        <v>4.04</v>
      </c>
      <c r="J307" s="79">
        <v>5.48</v>
      </c>
      <c r="K307" s="79">
        <v>9.2200000000000006</v>
      </c>
      <c r="L307" s="79">
        <v>15.41</v>
      </c>
      <c r="M307" s="79">
        <v>28.05</v>
      </c>
      <c r="N307" s="79">
        <v>44.64</v>
      </c>
      <c r="O307" s="79">
        <v>40.03</v>
      </c>
      <c r="P307" s="79">
        <v>6.49</v>
      </c>
      <c r="Q307" s="79">
        <v>9.2799999999999994</v>
      </c>
      <c r="R307" s="79">
        <v>8.35</v>
      </c>
      <c r="S307" s="79">
        <v>9.27</v>
      </c>
      <c r="T307" s="79">
        <v>12.01</v>
      </c>
      <c r="U307" s="79">
        <v>11.97</v>
      </c>
      <c r="V307" s="79">
        <v>3.31</v>
      </c>
      <c r="W307" s="79">
        <v>5.67</v>
      </c>
    </row>
    <row r="308" spans="1:23" x14ac:dyDescent="0.15">
      <c r="A308" s="80" t="s">
        <v>246</v>
      </c>
      <c r="B308" s="79">
        <v>2.1800000000000002</v>
      </c>
      <c r="C308" s="79">
        <v>-0.11</v>
      </c>
      <c r="D308" s="79">
        <v>0.18</v>
      </c>
      <c r="E308" s="79">
        <v>0.19</v>
      </c>
      <c r="F308" s="79">
        <v>0.71</v>
      </c>
      <c r="G308" s="79">
        <v>1.56</v>
      </c>
      <c r="H308" s="79">
        <v>2.27</v>
      </c>
      <c r="I308" s="79">
        <v>3.93</v>
      </c>
      <c r="J308" s="79">
        <v>5.36</v>
      </c>
      <c r="K308" s="79">
        <v>9.08</v>
      </c>
      <c r="L308" s="79">
        <v>15.15</v>
      </c>
      <c r="M308" s="79">
        <v>27.68</v>
      </c>
      <c r="N308" s="79">
        <v>44.15</v>
      </c>
      <c r="O308" s="79">
        <v>39.75</v>
      </c>
      <c r="P308" s="79">
        <v>6.45</v>
      </c>
      <c r="Q308" s="79">
        <v>9.2200000000000006</v>
      </c>
      <c r="R308" s="79">
        <v>8.31</v>
      </c>
      <c r="S308" s="79">
        <v>9.2100000000000009</v>
      </c>
      <c r="T308" s="79">
        <v>11.91</v>
      </c>
      <c r="U308" s="79">
        <v>11.89</v>
      </c>
      <c r="V308" s="79">
        <v>3.28</v>
      </c>
      <c r="W308" s="79">
        <v>5.61</v>
      </c>
    </row>
    <row r="309" spans="1:23" x14ac:dyDescent="0.15">
      <c r="A309" s="80" t="s">
        <v>245</v>
      </c>
      <c r="B309" s="79">
        <v>2.1800000000000002</v>
      </c>
      <c r="C309" s="79">
        <v>-7.0000000000000007E-2</v>
      </c>
      <c r="D309" s="79">
        <v>0.18</v>
      </c>
      <c r="E309" s="79">
        <v>0.19</v>
      </c>
      <c r="F309" s="79">
        <v>0.71</v>
      </c>
      <c r="G309" s="79">
        <v>1.56</v>
      </c>
      <c r="H309" s="79">
        <v>2.27</v>
      </c>
      <c r="I309" s="79">
        <v>3.93</v>
      </c>
      <c r="J309" s="79">
        <v>5.36</v>
      </c>
      <c r="K309" s="79">
        <v>9.08</v>
      </c>
      <c r="L309" s="79">
        <v>15.15</v>
      </c>
      <c r="M309" s="79">
        <v>27.68</v>
      </c>
      <c r="N309" s="79">
        <v>44.15</v>
      </c>
      <c r="O309" s="79">
        <v>39.75</v>
      </c>
      <c r="P309" s="79">
        <v>6.45</v>
      </c>
      <c r="Q309" s="79">
        <v>9.2200000000000006</v>
      </c>
      <c r="R309" s="79">
        <v>8.31</v>
      </c>
      <c r="S309" s="79">
        <v>9.2100000000000009</v>
      </c>
      <c r="T309" s="79">
        <v>11.91</v>
      </c>
      <c r="U309" s="79">
        <v>11.89</v>
      </c>
      <c r="V309" s="79">
        <v>3.28</v>
      </c>
      <c r="W309" s="79">
        <v>5.61</v>
      </c>
    </row>
    <row r="310" spans="1:23" x14ac:dyDescent="0.15">
      <c r="A310" s="80" t="s">
        <v>244</v>
      </c>
      <c r="B310" s="79">
        <v>324.56799999999998</v>
      </c>
      <c r="C310" s="79">
        <v>345.613</v>
      </c>
      <c r="D310" s="79">
        <v>355.02199999999999</v>
      </c>
      <c r="E310" s="79">
        <v>360.63099999999997</v>
      </c>
      <c r="F310" s="79">
        <v>371.59</v>
      </c>
      <c r="G310" s="79">
        <v>808.43899999999996</v>
      </c>
      <c r="H310" s="79">
        <v>844.05799999999999</v>
      </c>
      <c r="I310" s="79">
        <v>864.59500000000003</v>
      </c>
      <c r="J310" s="79">
        <v>881.59199999999998</v>
      </c>
      <c r="K310" s="79">
        <v>893.01599999999996</v>
      </c>
      <c r="L310" s="79">
        <v>909.46100000000001</v>
      </c>
      <c r="M310" s="79">
        <v>924.25800000000004</v>
      </c>
      <c r="N310" s="79">
        <v>934.81799999999998</v>
      </c>
      <c r="O310" s="79">
        <v>925.33100000000002</v>
      </c>
      <c r="P310" s="79">
        <v>6085.5720000000001</v>
      </c>
      <c r="Q310" s="79">
        <v>5753.4210000000003</v>
      </c>
      <c r="R310" s="79">
        <v>5470.82</v>
      </c>
      <c r="S310" s="79">
        <v>5217.2420000000002</v>
      </c>
      <c r="T310" s="79">
        <v>4955.3770000000004</v>
      </c>
      <c r="U310" s="79">
        <v>4617.8339999999998</v>
      </c>
      <c r="V310" s="79">
        <v>17352.118999999999</v>
      </c>
      <c r="W310" s="79">
        <v>16701.272000000001</v>
      </c>
    </row>
    <row r="311" spans="1:23" x14ac:dyDescent="0.15">
      <c r="A311" s="81" t="s">
        <v>243</v>
      </c>
    </row>
    <row r="312" spans="1:23" x14ac:dyDescent="0.15">
      <c r="A312" s="80" t="s">
        <v>242</v>
      </c>
      <c r="B312" s="79">
        <v>360.32400000000001</v>
      </c>
      <c r="C312" s="79">
        <v>345.613</v>
      </c>
      <c r="D312" s="79">
        <v>361.78500000000003</v>
      </c>
      <c r="E312" s="79">
        <v>363.46600000000001</v>
      </c>
      <c r="F312" s="79">
        <v>387.31099999999998</v>
      </c>
      <c r="G312" s="79">
        <v>856.78</v>
      </c>
      <c r="H312" s="79">
        <v>877.52599999999995</v>
      </c>
      <c r="I312" s="79">
        <v>889.29200000000003</v>
      </c>
      <c r="J312" s="79">
        <v>902.13900000000001</v>
      </c>
      <c r="K312" s="79">
        <v>907.005</v>
      </c>
      <c r="L312" s="79">
        <v>924.71199999999999</v>
      </c>
      <c r="M312" s="79">
        <v>936.64499999999998</v>
      </c>
      <c r="N312" s="79">
        <v>945.35500000000002</v>
      </c>
      <c r="O312" s="79">
        <v>931.66200000000003</v>
      </c>
      <c r="P312" s="79">
        <v>6122.6629999999996</v>
      </c>
      <c r="Q312" s="79">
        <v>5793.0690000000004</v>
      </c>
      <c r="R312" s="79">
        <v>5500.2809999999999</v>
      </c>
      <c r="S312" s="79">
        <v>5251.692</v>
      </c>
      <c r="T312" s="79">
        <v>5000.1090000000004</v>
      </c>
      <c r="U312" s="79">
        <v>4648.9129999999996</v>
      </c>
      <c r="V312" s="79">
        <v>17528.214</v>
      </c>
      <c r="W312" s="79">
        <v>16864.919000000002</v>
      </c>
    </row>
    <row r="313" spans="1:23" x14ac:dyDescent="0.15">
      <c r="A313" s="80" t="s">
        <v>241</v>
      </c>
      <c r="B313" s="79">
        <v>335.67700000000002</v>
      </c>
      <c r="C313" s="79">
        <v>350.92200000000003</v>
      </c>
      <c r="D313" s="79">
        <v>358.959</v>
      </c>
      <c r="E313" s="79">
        <v>366.72699999999998</v>
      </c>
      <c r="F313" s="79">
        <v>391.44400000000002</v>
      </c>
      <c r="G313" s="79">
        <v>835.01900000000001</v>
      </c>
      <c r="H313" s="79">
        <v>855.26300000000003</v>
      </c>
      <c r="I313" s="79">
        <v>872.32899999999995</v>
      </c>
      <c r="J313" s="79">
        <v>888.32600000000002</v>
      </c>
      <c r="K313" s="79">
        <v>899.80600000000004</v>
      </c>
      <c r="L313" s="79">
        <v>915.97</v>
      </c>
      <c r="M313" s="79">
        <v>929.27700000000004</v>
      </c>
      <c r="N313" s="79">
        <v>939.20799999999997</v>
      </c>
      <c r="O313" s="79">
        <v>899.21299999999997</v>
      </c>
      <c r="P313" s="79">
        <v>5866.1610000000001</v>
      </c>
      <c r="Q313" s="79">
        <v>5578.7529999999997</v>
      </c>
      <c r="R313" s="79">
        <v>5336.1660000000002</v>
      </c>
      <c r="S313" s="79">
        <v>5126.201</v>
      </c>
      <c r="T313" s="79">
        <v>4754.9859999999999</v>
      </c>
      <c r="U313" s="79">
        <v>4443.2359999999999</v>
      </c>
      <c r="V313" s="79">
        <v>16976.762999999999</v>
      </c>
      <c r="W313" s="79">
        <v>16426.786</v>
      </c>
    </row>
    <row r="314" spans="1:23" x14ac:dyDescent="0.15">
      <c r="A314" s="80" t="s">
        <v>240</v>
      </c>
      <c r="B314" s="79">
        <v>826</v>
      </c>
      <c r="C314" s="79">
        <v>185</v>
      </c>
      <c r="D314" s="79">
        <v>89</v>
      </c>
      <c r="E314" s="79">
        <v>289</v>
      </c>
      <c r="F314" s="79">
        <v>934</v>
      </c>
      <c r="G314" s="79">
        <v>2535</v>
      </c>
      <c r="H314" s="79">
        <v>2220</v>
      </c>
      <c r="I314" s="79">
        <v>5470</v>
      </c>
      <c r="J314" s="79">
        <v>9596</v>
      </c>
      <c r="K314" s="79">
        <v>10159</v>
      </c>
      <c r="L314" s="79">
        <v>18595</v>
      </c>
      <c r="M314" s="79">
        <v>37529</v>
      </c>
      <c r="N314" s="79">
        <v>50856</v>
      </c>
      <c r="O314" s="79">
        <v>53666</v>
      </c>
      <c r="P314" s="79">
        <v>59713</v>
      </c>
      <c r="Q314" s="79">
        <v>81266</v>
      </c>
      <c r="R314" s="79">
        <v>65824</v>
      </c>
      <c r="S314" s="79">
        <v>63598</v>
      </c>
      <c r="T314" s="79">
        <v>77434</v>
      </c>
      <c r="U314" s="79">
        <v>69391</v>
      </c>
      <c r="V314" s="79">
        <v>80674</v>
      </c>
      <c r="W314" s="79">
        <v>104038</v>
      </c>
    </row>
    <row r="315" spans="1:23" x14ac:dyDescent="0.15">
      <c r="A315" s="80" t="s">
        <v>239</v>
      </c>
      <c r="B315" s="79">
        <v>107</v>
      </c>
      <c r="C315" s="79">
        <v>232</v>
      </c>
      <c r="D315" s="79">
        <v>174</v>
      </c>
      <c r="E315" s="79">
        <v>164</v>
      </c>
      <c r="F315" s="79">
        <v>176</v>
      </c>
      <c r="G315" s="79">
        <v>260</v>
      </c>
      <c r="H315" s="79">
        <v>657</v>
      </c>
      <c r="I315" s="79">
        <v>735</v>
      </c>
      <c r="J315" s="79">
        <v>1091</v>
      </c>
      <c r="K315" s="79">
        <v>1144</v>
      </c>
      <c r="L315" s="79">
        <v>2005</v>
      </c>
      <c r="M315" s="79">
        <v>4260</v>
      </c>
      <c r="N315" s="79">
        <v>8295</v>
      </c>
      <c r="O315" s="79">
        <v>8165</v>
      </c>
      <c r="P315" s="79">
        <v>9571</v>
      </c>
      <c r="Q315" s="79">
        <v>11247</v>
      </c>
      <c r="R315" s="79">
        <v>12734</v>
      </c>
      <c r="S315" s="79">
        <v>12451</v>
      </c>
      <c r="T315" s="79">
        <v>13313</v>
      </c>
      <c r="U315" s="79">
        <v>10495</v>
      </c>
      <c r="V315" s="79">
        <v>7309</v>
      </c>
      <c r="W315" s="79">
        <v>11085</v>
      </c>
    </row>
    <row r="316" spans="1:23" x14ac:dyDescent="0.15">
      <c r="A316" s="80" t="s">
        <v>238</v>
      </c>
      <c r="B316" s="79">
        <v>11</v>
      </c>
      <c r="C316" s="79">
        <v>0</v>
      </c>
      <c r="D316" s="79">
        <v>0</v>
      </c>
      <c r="E316" s="79">
        <v>0</v>
      </c>
      <c r="F316" s="79">
        <v>0</v>
      </c>
      <c r="G316" s="79">
        <v>0</v>
      </c>
      <c r="H316" s="80" t="s">
        <v>218</v>
      </c>
      <c r="I316" s="79">
        <v>0</v>
      </c>
      <c r="J316" s="79">
        <v>0</v>
      </c>
      <c r="K316" s="79">
        <v>0</v>
      </c>
      <c r="L316" s="79">
        <v>0</v>
      </c>
      <c r="M316" s="79">
        <v>0</v>
      </c>
      <c r="N316" s="79">
        <v>0</v>
      </c>
      <c r="O316" s="79">
        <v>0</v>
      </c>
      <c r="P316" s="79">
        <v>0</v>
      </c>
      <c r="Q316" s="79">
        <v>0</v>
      </c>
      <c r="R316" s="79">
        <v>0</v>
      </c>
      <c r="S316" s="79">
        <v>0</v>
      </c>
      <c r="T316" s="79">
        <v>0</v>
      </c>
      <c r="U316" s="79">
        <v>0</v>
      </c>
      <c r="V316" s="79">
        <v>0</v>
      </c>
      <c r="W316" s="79">
        <v>0</v>
      </c>
    </row>
    <row r="317" spans="1:23" x14ac:dyDescent="0.15">
      <c r="A317" s="80" t="s">
        <v>237</v>
      </c>
      <c r="B317" s="79">
        <v>0</v>
      </c>
      <c r="C317" s="80" t="s">
        <v>218</v>
      </c>
      <c r="D317" s="79">
        <v>52</v>
      </c>
      <c r="E317" s="79">
        <v>0</v>
      </c>
      <c r="F317" s="79">
        <v>0</v>
      </c>
      <c r="G317" s="79">
        <v>0</v>
      </c>
      <c r="H317" s="79">
        <v>0</v>
      </c>
      <c r="I317" s="79">
        <v>0</v>
      </c>
      <c r="J317" s="79">
        <v>220</v>
      </c>
      <c r="K317" s="79">
        <v>0</v>
      </c>
      <c r="L317" s="79">
        <v>638</v>
      </c>
      <c r="M317" s="79">
        <v>244</v>
      </c>
      <c r="N317" s="79">
        <v>350</v>
      </c>
      <c r="O317" s="79">
        <v>496</v>
      </c>
      <c r="P317" s="79">
        <v>3765</v>
      </c>
      <c r="Q317" s="79">
        <v>343</v>
      </c>
      <c r="R317" s="79">
        <v>297</v>
      </c>
      <c r="S317" s="79">
        <v>329</v>
      </c>
      <c r="T317" s="79">
        <v>721</v>
      </c>
      <c r="U317" s="79">
        <v>624</v>
      </c>
      <c r="V317" s="79">
        <v>1524</v>
      </c>
      <c r="W317" s="79">
        <v>33</v>
      </c>
    </row>
    <row r="318" spans="1:23" x14ac:dyDescent="0.15">
      <c r="A318" s="80" t="s">
        <v>236</v>
      </c>
      <c r="B318" s="79">
        <v>-930</v>
      </c>
      <c r="C318" s="79">
        <v>892</v>
      </c>
      <c r="D318" s="79">
        <v>-252</v>
      </c>
      <c r="E318" s="79">
        <v>828</v>
      </c>
      <c r="F318" s="79">
        <v>-1488</v>
      </c>
      <c r="G318" s="79">
        <v>-2556</v>
      </c>
      <c r="H318" s="79">
        <v>357</v>
      </c>
      <c r="I318" s="79">
        <v>-3249</v>
      </c>
      <c r="J318" s="79">
        <v>-8189</v>
      </c>
      <c r="K318" s="79">
        <v>-17434</v>
      </c>
      <c r="L318" s="79">
        <v>-13854</v>
      </c>
      <c r="M318" s="79">
        <v>-40419</v>
      </c>
      <c r="N318" s="79">
        <v>-48227</v>
      </c>
      <c r="O318" s="79">
        <v>-33774</v>
      </c>
      <c r="P318" s="79">
        <v>-22579</v>
      </c>
      <c r="Q318" s="79">
        <v>-56274</v>
      </c>
      <c r="R318" s="79">
        <v>-45977</v>
      </c>
      <c r="S318" s="79">
        <v>-46446</v>
      </c>
      <c r="T318" s="79">
        <v>16066</v>
      </c>
      <c r="U318" s="79">
        <v>45896</v>
      </c>
      <c r="V318" s="79">
        <v>-4289</v>
      </c>
      <c r="W318" s="79">
        <v>-14545</v>
      </c>
    </row>
    <row r="319" spans="1:23" x14ac:dyDescent="0.15">
      <c r="A319" s="80" t="s">
        <v>235</v>
      </c>
      <c r="B319" s="79">
        <v>0</v>
      </c>
      <c r="C319" s="79">
        <v>0</v>
      </c>
      <c r="D319" s="79">
        <v>0</v>
      </c>
      <c r="E319" s="79">
        <v>0</v>
      </c>
      <c r="F319" s="79">
        <v>0</v>
      </c>
      <c r="G319" s="79">
        <v>0</v>
      </c>
      <c r="H319" s="79">
        <v>0</v>
      </c>
      <c r="I319" s="79">
        <v>0</v>
      </c>
      <c r="J319" s="79">
        <v>0</v>
      </c>
      <c r="K319" s="79">
        <v>0</v>
      </c>
      <c r="L319" s="79">
        <v>0</v>
      </c>
      <c r="M319" s="79">
        <v>0</v>
      </c>
      <c r="N319" s="79">
        <v>2488</v>
      </c>
      <c r="O319" s="79">
        <v>10564</v>
      </c>
      <c r="P319" s="79">
        <v>11126</v>
      </c>
      <c r="Q319" s="79">
        <v>11561</v>
      </c>
      <c r="R319" s="79">
        <v>12150</v>
      </c>
      <c r="S319" s="79">
        <v>12769</v>
      </c>
      <c r="T319" s="79">
        <v>13712</v>
      </c>
      <c r="U319" s="79">
        <v>14119</v>
      </c>
      <c r="V319" s="79">
        <v>14081</v>
      </c>
      <c r="W319" s="79">
        <v>14467</v>
      </c>
    </row>
    <row r="320" spans="1:23" x14ac:dyDescent="0.15">
      <c r="A320" s="81" t="s">
        <v>234</v>
      </c>
    </row>
    <row r="321" spans="1:23" x14ac:dyDescent="0.15">
      <c r="A321" s="80" t="s">
        <v>233</v>
      </c>
      <c r="B321" s="79">
        <v>10</v>
      </c>
      <c r="C321" s="79">
        <v>20</v>
      </c>
      <c r="D321" s="79">
        <v>20</v>
      </c>
      <c r="E321" s="79">
        <v>20</v>
      </c>
      <c r="F321" s="79">
        <v>10</v>
      </c>
      <c r="G321" s="79">
        <v>0</v>
      </c>
      <c r="H321" s="79">
        <v>0</v>
      </c>
      <c r="I321" s="80" t="s">
        <v>218</v>
      </c>
      <c r="J321" s="80" t="s">
        <v>218</v>
      </c>
      <c r="K321" s="80" t="s">
        <v>218</v>
      </c>
      <c r="L321" s="80" t="s">
        <v>218</v>
      </c>
      <c r="M321" s="80" t="s">
        <v>218</v>
      </c>
      <c r="N321" s="80" t="s">
        <v>218</v>
      </c>
      <c r="O321" s="79">
        <v>0</v>
      </c>
      <c r="P321" s="79">
        <v>339</v>
      </c>
      <c r="Q321" s="79">
        <v>514</v>
      </c>
      <c r="R321" s="79">
        <v>1316</v>
      </c>
      <c r="S321" s="79">
        <v>2092</v>
      </c>
      <c r="T321" s="79">
        <v>3022</v>
      </c>
      <c r="U321" s="79">
        <v>3423</v>
      </c>
      <c r="V321" s="79">
        <v>3002</v>
      </c>
      <c r="W321" s="79">
        <v>2687</v>
      </c>
    </row>
    <row r="322" spans="1:23" x14ac:dyDescent="0.15">
      <c r="A322" s="80" t="s">
        <v>232</v>
      </c>
      <c r="B322" s="79">
        <v>47</v>
      </c>
      <c r="C322" s="79">
        <v>42</v>
      </c>
      <c r="D322" s="79">
        <v>11</v>
      </c>
      <c r="E322" s="79">
        <v>45</v>
      </c>
      <c r="F322" s="79">
        <v>-7</v>
      </c>
      <c r="G322" s="79">
        <v>17</v>
      </c>
      <c r="H322" s="79">
        <v>194</v>
      </c>
      <c r="I322" s="79">
        <v>863</v>
      </c>
      <c r="J322" s="79">
        <v>1267</v>
      </c>
      <c r="K322" s="79">
        <v>2997</v>
      </c>
      <c r="L322" s="79">
        <v>2697</v>
      </c>
      <c r="M322" s="79">
        <v>3338</v>
      </c>
      <c r="N322" s="79">
        <v>7682</v>
      </c>
      <c r="O322" s="79">
        <v>9128</v>
      </c>
      <c r="P322" s="79">
        <v>10026</v>
      </c>
      <c r="Q322" s="79">
        <v>13252</v>
      </c>
      <c r="R322" s="79">
        <v>10444</v>
      </c>
      <c r="S322" s="79">
        <v>11591</v>
      </c>
      <c r="T322" s="79">
        <v>10417</v>
      </c>
      <c r="U322" s="79">
        <v>15263</v>
      </c>
      <c r="V322" s="79">
        <v>9501</v>
      </c>
      <c r="W322" s="79">
        <v>25385</v>
      </c>
    </row>
    <row r="323" spans="1:23" x14ac:dyDescent="0.15">
      <c r="A323" s="80" t="s">
        <v>231</v>
      </c>
      <c r="B323" s="80" t="s">
        <v>218</v>
      </c>
      <c r="C323" s="80" t="s">
        <v>218</v>
      </c>
      <c r="D323" s="80" t="s">
        <v>218</v>
      </c>
      <c r="E323" s="80" t="s">
        <v>218</v>
      </c>
      <c r="F323" s="80" t="s">
        <v>218</v>
      </c>
      <c r="G323" s="80" t="s">
        <v>218</v>
      </c>
      <c r="H323" s="80" t="s">
        <v>218</v>
      </c>
      <c r="I323" s="80" t="s">
        <v>218</v>
      </c>
      <c r="J323" s="80" t="s">
        <v>218</v>
      </c>
      <c r="K323" s="80" t="s">
        <v>218</v>
      </c>
      <c r="L323" s="80" t="s">
        <v>218</v>
      </c>
      <c r="M323" s="80" t="s">
        <v>218</v>
      </c>
      <c r="N323" s="80" t="s">
        <v>218</v>
      </c>
      <c r="O323" s="80" t="s">
        <v>218</v>
      </c>
      <c r="P323" s="80" t="s">
        <v>218</v>
      </c>
      <c r="Q323" s="80" t="s">
        <v>218</v>
      </c>
      <c r="R323" s="80" t="s">
        <v>218</v>
      </c>
      <c r="S323" s="80" t="s">
        <v>218</v>
      </c>
      <c r="T323" s="80" t="s">
        <v>218</v>
      </c>
      <c r="U323" s="80" t="s">
        <v>218</v>
      </c>
      <c r="V323" s="80" t="s">
        <v>218</v>
      </c>
      <c r="W323" s="80" t="s">
        <v>218</v>
      </c>
    </row>
    <row r="324" spans="1:23" x14ac:dyDescent="0.15">
      <c r="A324" s="80" t="s">
        <v>230</v>
      </c>
      <c r="B324" s="79">
        <v>0</v>
      </c>
      <c r="C324" s="79">
        <v>0</v>
      </c>
      <c r="D324" s="79">
        <v>0</v>
      </c>
      <c r="E324" s="79">
        <v>0</v>
      </c>
      <c r="F324" s="80" t="s">
        <v>218</v>
      </c>
      <c r="G324" s="79">
        <v>0</v>
      </c>
      <c r="H324" s="79">
        <v>0</v>
      </c>
      <c r="I324" s="79">
        <v>0</v>
      </c>
      <c r="J324" s="79">
        <v>0</v>
      </c>
      <c r="K324" s="79">
        <v>0</v>
      </c>
      <c r="L324" s="79">
        <v>0</v>
      </c>
      <c r="M324" s="79">
        <v>0</v>
      </c>
      <c r="N324" s="79">
        <v>0</v>
      </c>
      <c r="O324" s="79">
        <v>0</v>
      </c>
      <c r="P324" s="79">
        <v>6306</v>
      </c>
      <c r="Q324" s="79">
        <v>2191</v>
      </c>
      <c r="R324" s="79">
        <v>-397</v>
      </c>
      <c r="S324" s="79">
        <v>3852</v>
      </c>
      <c r="T324" s="79">
        <v>-37</v>
      </c>
      <c r="U324" s="79">
        <v>-5977</v>
      </c>
      <c r="V324" s="79">
        <v>-963</v>
      </c>
      <c r="W324" s="79">
        <v>1022</v>
      </c>
    </row>
    <row r="325" spans="1:23" x14ac:dyDescent="0.15">
      <c r="A325" s="80" t="s">
        <v>229</v>
      </c>
      <c r="B325" s="80" t="s">
        <v>218</v>
      </c>
      <c r="C325" s="80" t="s">
        <v>218</v>
      </c>
      <c r="D325" s="80" t="s">
        <v>218</v>
      </c>
      <c r="E325" s="80" t="s">
        <v>218</v>
      </c>
      <c r="F325" s="80" t="s">
        <v>218</v>
      </c>
      <c r="G325" s="80" t="s">
        <v>218</v>
      </c>
      <c r="H325" s="80" t="s">
        <v>218</v>
      </c>
      <c r="I325" s="80" t="s">
        <v>218</v>
      </c>
      <c r="J325" s="80" t="s">
        <v>218</v>
      </c>
      <c r="K325" s="80" t="s">
        <v>218</v>
      </c>
      <c r="L325" s="80" t="s">
        <v>218</v>
      </c>
      <c r="M325" s="80" t="s">
        <v>218</v>
      </c>
      <c r="N325" s="80" t="s">
        <v>218</v>
      </c>
      <c r="O325" s="80" t="s">
        <v>218</v>
      </c>
      <c r="P325" s="80" t="s">
        <v>218</v>
      </c>
      <c r="Q325" s="80" t="s">
        <v>218</v>
      </c>
      <c r="R325" s="80" t="s">
        <v>218</v>
      </c>
      <c r="S325" s="80" t="s">
        <v>218</v>
      </c>
      <c r="T325" s="80" t="s">
        <v>218</v>
      </c>
      <c r="U325" s="80" t="s">
        <v>218</v>
      </c>
      <c r="V325" s="80" t="s">
        <v>218</v>
      </c>
      <c r="W325" s="80" t="s">
        <v>218</v>
      </c>
    </row>
    <row r="326" spans="1:23" x14ac:dyDescent="0.15">
      <c r="A326" s="80" t="s">
        <v>228</v>
      </c>
      <c r="B326" s="79">
        <v>56</v>
      </c>
      <c r="C326" s="79">
        <v>56</v>
      </c>
      <c r="D326" s="79">
        <v>56</v>
      </c>
      <c r="E326" s="79">
        <v>56</v>
      </c>
      <c r="F326" s="79">
        <v>56</v>
      </c>
      <c r="G326" s="79">
        <v>28</v>
      </c>
      <c r="H326" s="79">
        <v>28</v>
      </c>
      <c r="I326" s="79">
        <v>28</v>
      </c>
      <c r="J326" s="79">
        <v>28</v>
      </c>
      <c r="K326" s="79">
        <v>28</v>
      </c>
      <c r="L326" s="79">
        <v>28</v>
      </c>
      <c r="M326" s="79">
        <v>28</v>
      </c>
      <c r="N326" s="79">
        <v>28</v>
      </c>
      <c r="O326" s="79">
        <v>28</v>
      </c>
      <c r="P326" s="79">
        <v>4</v>
      </c>
      <c r="Q326" s="79">
        <v>4</v>
      </c>
      <c r="R326" s="79">
        <v>4</v>
      </c>
      <c r="S326" s="79">
        <v>4</v>
      </c>
      <c r="T326" s="79">
        <v>4</v>
      </c>
      <c r="U326" s="79">
        <v>4</v>
      </c>
      <c r="V326" s="79">
        <v>1</v>
      </c>
      <c r="W326" s="79">
        <v>1</v>
      </c>
    </row>
    <row r="327" spans="1:23" x14ac:dyDescent="0.15">
      <c r="A327" s="80" t="s">
        <v>227</v>
      </c>
      <c r="B327" s="79">
        <v>281</v>
      </c>
      <c r="C327" s="79">
        <v>261</v>
      </c>
      <c r="D327" s="79">
        <v>209</v>
      </c>
      <c r="E327" s="79">
        <v>193</v>
      </c>
      <c r="F327" s="79">
        <v>206</v>
      </c>
      <c r="G327" s="79">
        <v>287</v>
      </c>
      <c r="H327" s="79">
        <v>338</v>
      </c>
      <c r="I327" s="79">
        <v>467</v>
      </c>
      <c r="J327" s="79">
        <v>486</v>
      </c>
      <c r="K327" s="79">
        <v>501</v>
      </c>
      <c r="L327" s="79">
        <v>691</v>
      </c>
      <c r="M327" s="79">
        <v>933</v>
      </c>
      <c r="N327" s="79">
        <v>1000</v>
      </c>
      <c r="O327" s="79">
        <v>1100</v>
      </c>
      <c r="P327" s="79">
        <v>1200</v>
      </c>
      <c r="Q327" s="79">
        <v>1800</v>
      </c>
      <c r="R327" s="80" t="s">
        <v>218</v>
      </c>
      <c r="S327" s="80" t="s">
        <v>218</v>
      </c>
      <c r="T327" s="80" t="s">
        <v>218</v>
      </c>
      <c r="U327" s="80" t="s">
        <v>218</v>
      </c>
      <c r="V327" s="80" t="s">
        <v>218</v>
      </c>
      <c r="W327" s="80" t="s">
        <v>218</v>
      </c>
    </row>
    <row r="328" spans="1:23" x14ac:dyDescent="0.15">
      <c r="A328" s="80" t="s">
        <v>226</v>
      </c>
      <c r="B328" s="79">
        <v>0</v>
      </c>
      <c r="C328" s="79">
        <v>0</v>
      </c>
      <c r="D328" s="79">
        <v>0</v>
      </c>
      <c r="E328" s="79">
        <v>0</v>
      </c>
      <c r="F328" s="79">
        <v>0</v>
      </c>
      <c r="G328" s="79">
        <v>0</v>
      </c>
      <c r="H328" s="79">
        <v>0</v>
      </c>
      <c r="I328" s="79">
        <v>0</v>
      </c>
      <c r="J328" s="79">
        <v>0</v>
      </c>
      <c r="K328" s="79">
        <v>0</v>
      </c>
      <c r="L328" s="79">
        <v>0</v>
      </c>
      <c r="M328" s="79">
        <v>0</v>
      </c>
      <c r="N328" s="79">
        <v>2.65</v>
      </c>
      <c r="O328" s="79">
        <v>11.4</v>
      </c>
      <c r="P328" s="79">
        <v>1.8113999999999999</v>
      </c>
      <c r="Q328" s="79">
        <v>1.98</v>
      </c>
      <c r="R328" s="79">
        <v>2.1800000000000002</v>
      </c>
      <c r="S328" s="79">
        <v>2.4</v>
      </c>
      <c r="T328" s="79">
        <v>2.72</v>
      </c>
      <c r="U328" s="79">
        <v>3</v>
      </c>
      <c r="V328" s="79">
        <v>0.79500000000000004</v>
      </c>
      <c r="W328" s="79">
        <v>0.85</v>
      </c>
    </row>
    <row r="329" spans="1:23" x14ac:dyDescent="0.15">
      <c r="A329" s="80" t="s">
        <v>225</v>
      </c>
      <c r="B329" s="79">
        <v>0</v>
      </c>
      <c r="C329" s="79">
        <v>0</v>
      </c>
      <c r="D329" s="79">
        <v>0</v>
      </c>
      <c r="E329" s="79">
        <v>0</v>
      </c>
      <c r="F329" s="79">
        <v>0</v>
      </c>
      <c r="G329" s="79">
        <v>0</v>
      </c>
      <c r="H329" s="79">
        <v>0</v>
      </c>
      <c r="I329" s="79">
        <v>0</v>
      </c>
      <c r="J329" s="79">
        <v>0</v>
      </c>
      <c r="K329" s="79">
        <v>0</v>
      </c>
      <c r="L329" s="79">
        <v>0</v>
      </c>
      <c r="M329" s="79">
        <v>0</v>
      </c>
      <c r="N329" s="79">
        <v>2523</v>
      </c>
      <c r="O329" s="79">
        <v>10676</v>
      </c>
      <c r="P329" s="79">
        <v>11215</v>
      </c>
      <c r="Q329" s="79">
        <v>11627</v>
      </c>
      <c r="R329" s="79">
        <v>12188</v>
      </c>
      <c r="S329" s="79">
        <v>12803</v>
      </c>
      <c r="T329" s="79">
        <v>13735</v>
      </c>
      <c r="U329" s="79">
        <v>14129</v>
      </c>
      <c r="V329" s="79">
        <v>14087</v>
      </c>
      <c r="W329" s="79">
        <v>14431</v>
      </c>
    </row>
    <row r="330" spans="1:23" x14ac:dyDescent="0.15">
      <c r="A330" s="80" t="s">
        <v>224</v>
      </c>
      <c r="B330" s="79">
        <v>0</v>
      </c>
      <c r="C330" s="79">
        <v>0</v>
      </c>
      <c r="D330" s="79">
        <v>0</v>
      </c>
      <c r="E330" s="79">
        <v>0</v>
      </c>
      <c r="F330" s="79">
        <v>0</v>
      </c>
      <c r="G330" s="79">
        <v>0</v>
      </c>
      <c r="H330" s="79">
        <v>0</v>
      </c>
      <c r="I330" s="79">
        <v>0</v>
      </c>
      <c r="J330" s="79">
        <v>0</v>
      </c>
      <c r="K330" s="79">
        <v>0</v>
      </c>
      <c r="L330" s="79">
        <v>0</v>
      </c>
      <c r="M330" s="79">
        <v>0</v>
      </c>
      <c r="N330" s="79">
        <v>0</v>
      </c>
      <c r="O330" s="79">
        <v>0</v>
      </c>
      <c r="P330" s="79">
        <v>0</v>
      </c>
      <c r="Q330" s="79">
        <v>0</v>
      </c>
      <c r="R330" s="79">
        <v>0</v>
      </c>
      <c r="S330" s="79">
        <v>0</v>
      </c>
      <c r="T330" s="79">
        <v>0</v>
      </c>
      <c r="U330" s="79">
        <v>0</v>
      </c>
      <c r="V330" s="79">
        <v>0</v>
      </c>
      <c r="W330" s="79">
        <v>0</v>
      </c>
    </row>
    <row r="331" spans="1:23" x14ac:dyDescent="0.15">
      <c r="A331" s="80" t="s">
        <v>223</v>
      </c>
      <c r="B331" s="79">
        <v>76</v>
      </c>
      <c r="C331" s="79">
        <v>0</v>
      </c>
      <c r="D331" s="79">
        <v>0</v>
      </c>
      <c r="E331" s="79">
        <v>0</v>
      </c>
      <c r="F331" s="79">
        <v>0</v>
      </c>
      <c r="G331" s="79">
        <v>0</v>
      </c>
      <c r="H331" s="79">
        <v>0</v>
      </c>
      <c r="I331" s="79">
        <v>0</v>
      </c>
      <c r="J331" s="79">
        <v>0</v>
      </c>
      <c r="K331" s="79">
        <v>0</v>
      </c>
      <c r="L331" s="79">
        <v>0</v>
      </c>
      <c r="M331" s="79">
        <v>0</v>
      </c>
      <c r="N331" s="79">
        <v>0</v>
      </c>
      <c r="O331" s="79">
        <v>0</v>
      </c>
      <c r="P331" s="79">
        <v>0</v>
      </c>
      <c r="Q331" s="79">
        <v>0</v>
      </c>
      <c r="R331" s="79">
        <v>0</v>
      </c>
      <c r="S331" s="79">
        <v>0</v>
      </c>
      <c r="T331" s="79">
        <v>0</v>
      </c>
      <c r="U331" s="79">
        <v>0</v>
      </c>
      <c r="V331" s="79">
        <v>0</v>
      </c>
      <c r="W331" s="79">
        <v>0</v>
      </c>
    </row>
    <row r="332" spans="1:23" x14ac:dyDescent="0.15">
      <c r="A332" s="80" t="s">
        <v>222</v>
      </c>
      <c r="B332" s="79">
        <v>76</v>
      </c>
      <c r="C332" s="79">
        <v>0</v>
      </c>
      <c r="D332" s="79">
        <v>0</v>
      </c>
      <c r="E332" s="79">
        <v>0</v>
      </c>
      <c r="F332" s="79">
        <v>0</v>
      </c>
      <c r="G332" s="79">
        <v>0</v>
      </c>
      <c r="H332" s="79">
        <v>0</v>
      </c>
      <c r="I332" s="79">
        <v>0</v>
      </c>
      <c r="J332" s="79">
        <v>0</v>
      </c>
      <c r="K332" s="79">
        <v>0</v>
      </c>
      <c r="L332" s="79">
        <v>0</v>
      </c>
      <c r="M332" s="79">
        <v>0</v>
      </c>
      <c r="N332" s="79">
        <v>0</v>
      </c>
      <c r="O332" s="79">
        <v>0</v>
      </c>
      <c r="P332" s="79">
        <v>0</v>
      </c>
      <c r="Q332" s="79">
        <v>0</v>
      </c>
      <c r="R332" s="79">
        <v>0</v>
      </c>
      <c r="S332" s="79">
        <v>0</v>
      </c>
      <c r="T332" s="79">
        <v>0</v>
      </c>
      <c r="U332" s="79">
        <v>0</v>
      </c>
      <c r="V332" s="79">
        <v>0</v>
      </c>
      <c r="W332" s="79">
        <v>0</v>
      </c>
    </row>
    <row r="333" spans="1:23" x14ac:dyDescent="0.15">
      <c r="A333" s="80" t="s">
        <v>221</v>
      </c>
      <c r="B333" s="79">
        <v>14.875</v>
      </c>
      <c r="C333" s="79">
        <v>21.9</v>
      </c>
      <c r="D333" s="79">
        <v>14.33</v>
      </c>
      <c r="E333" s="79">
        <v>21.37</v>
      </c>
      <c r="F333" s="79">
        <v>64.400000000000006</v>
      </c>
      <c r="G333" s="79">
        <v>71.89</v>
      </c>
      <c r="H333" s="79">
        <v>84.84</v>
      </c>
      <c r="I333" s="79">
        <v>198.08</v>
      </c>
      <c r="J333" s="79">
        <v>85.35</v>
      </c>
      <c r="K333" s="79">
        <v>210.732</v>
      </c>
      <c r="L333" s="79">
        <v>322.56</v>
      </c>
      <c r="M333" s="79">
        <v>405</v>
      </c>
      <c r="N333" s="79">
        <v>532.17290000000003</v>
      </c>
      <c r="O333" s="79">
        <v>561.02</v>
      </c>
      <c r="P333" s="79">
        <v>110.38</v>
      </c>
      <c r="Q333" s="79">
        <v>105.26</v>
      </c>
      <c r="R333" s="79">
        <v>115.82</v>
      </c>
      <c r="S333" s="79">
        <v>169.23</v>
      </c>
      <c r="T333" s="79">
        <v>157.74</v>
      </c>
      <c r="U333" s="79">
        <v>293.64999999999998</v>
      </c>
      <c r="V333" s="79">
        <v>132.69</v>
      </c>
      <c r="W333" s="79">
        <v>177.57</v>
      </c>
    </row>
    <row r="334" spans="1:23" x14ac:dyDescent="0.15">
      <c r="A334" s="80" t="s">
        <v>220</v>
      </c>
      <c r="B334" s="79">
        <v>25.75</v>
      </c>
      <c r="C334" s="79">
        <v>15.51</v>
      </c>
      <c r="D334" s="79">
        <v>14.5</v>
      </c>
      <c r="E334" s="79">
        <v>20.72</v>
      </c>
      <c r="F334" s="79">
        <v>38.75</v>
      </c>
      <c r="G334" s="79">
        <v>53.61</v>
      </c>
      <c r="H334" s="79">
        <v>76.98</v>
      </c>
      <c r="I334" s="79">
        <v>153.47</v>
      </c>
      <c r="J334" s="79">
        <v>113.66</v>
      </c>
      <c r="K334" s="79">
        <v>185.35</v>
      </c>
      <c r="L334" s="79">
        <v>283.75</v>
      </c>
      <c r="M334" s="79">
        <v>381.32</v>
      </c>
      <c r="N334" s="79">
        <v>667.10500000000002</v>
      </c>
      <c r="O334" s="79">
        <v>476.75</v>
      </c>
      <c r="P334" s="79">
        <v>100.75</v>
      </c>
      <c r="Q334" s="79">
        <v>110.3</v>
      </c>
      <c r="R334" s="79">
        <v>113.05</v>
      </c>
      <c r="S334" s="79">
        <v>154.12</v>
      </c>
      <c r="T334" s="79">
        <v>225.74</v>
      </c>
      <c r="U334" s="79">
        <v>223.97</v>
      </c>
      <c r="V334" s="79">
        <v>115.81</v>
      </c>
      <c r="W334" s="79">
        <v>141.5</v>
      </c>
    </row>
    <row r="335" spans="1:23" x14ac:dyDescent="0.15">
      <c r="A335" s="80" t="s">
        <v>219</v>
      </c>
      <c r="B335" s="79">
        <v>64</v>
      </c>
      <c r="C335" s="79">
        <v>51</v>
      </c>
      <c r="D335" s="79">
        <v>51</v>
      </c>
      <c r="E335" s="79">
        <v>49</v>
      </c>
      <c r="F335" s="79">
        <v>47</v>
      </c>
      <c r="G335" s="79">
        <v>46</v>
      </c>
      <c r="H335" s="79">
        <v>52</v>
      </c>
      <c r="I335" s="79">
        <v>47</v>
      </c>
      <c r="J335" s="79">
        <v>47</v>
      </c>
      <c r="K335" s="79">
        <v>52</v>
      </c>
      <c r="L335" s="79">
        <v>55</v>
      </c>
      <c r="M335" s="79">
        <v>53</v>
      </c>
      <c r="N335" s="79">
        <v>98</v>
      </c>
      <c r="O335" s="79">
        <v>99</v>
      </c>
      <c r="P335" s="79">
        <v>86</v>
      </c>
      <c r="Q335" s="79">
        <v>82</v>
      </c>
      <c r="R335" s="79">
        <v>53</v>
      </c>
      <c r="S335" s="79">
        <v>58</v>
      </c>
      <c r="T335" s="80" t="s">
        <v>218</v>
      </c>
      <c r="U335" s="80" t="s">
        <v>218</v>
      </c>
      <c r="V335" s="80" t="s">
        <v>218</v>
      </c>
      <c r="W335" s="80" t="s">
        <v>218</v>
      </c>
    </row>
    <row r="336" spans="1:23" x14ac:dyDescent="0.15">
      <c r="A336" s="80" t="s">
        <v>217</v>
      </c>
      <c r="B336" s="79">
        <v>93</v>
      </c>
      <c r="C336" s="79">
        <v>80</v>
      </c>
      <c r="D336" s="79">
        <v>92</v>
      </c>
      <c r="E336" s="79">
        <v>97</v>
      </c>
      <c r="F336" s="79">
        <v>103</v>
      </c>
      <c r="G336" s="79">
        <v>140</v>
      </c>
      <c r="H336" s="79">
        <v>138</v>
      </c>
      <c r="I336" s="79">
        <v>151</v>
      </c>
      <c r="J336" s="79">
        <v>207</v>
      </c>
      <c r="K336" s="79">
        <v>231</v>
      </c>
      <c r="L336" s="79">
        <v>271</v>
      </c>
      <c r="M336" s="79">
        <v>338</v>
      </c>
      <c r="N336" s="79">
        <v>488</v>
      </c>
      <c r="O336" s="79">
        <v>645</v>
      </c>
      <c r="P336" s="79">
        <v>717</v>
      </c>
      <c r="Q336" s="79">
        <v>794</v>
      </c>
      <c r="R336" s="79">
        <v>939</v>
      </c>
      <c r="S336" s="79">
        <v>1100</v>
      </c>
      <c r="T336" s="79">
        <v>1200</v>
      </c>
      <c r="U336" s="79">
        <v>1300</v>
      </c>
      <c r="V336" s="79">
        <v>10800</v>
      </c>
      <c r="W336" s="79">
        <v>14300</v>
      </c>
    </row>
    <row r="337" spans="1:23" x14ac:dyDescent="0.15">
      <c r="A337" s="80" t="s">
        <v>216</v>
      </c>
      <c r="B337" s="79">
        <v>380</v>
      </c>
      <c r="C337" s="79">
        <v>441</v>
      </c>
      <c r="D337" s="79">
        <v>447</v>
      </c>
      <c r="E337" s="79">
        <v>471</v>
      </c>
      <c r="F337" s="79">
        <v>489</v>
      </c>
      <c r="G337" s="79">
        <v>534</v>
      </c>
      <c r="H337" s="79">
        <v>712</v>
      </c>
      <c r="I337" s="79">
        <v>782</v>
      </c>
      <c r="J337" s="79">
        <v>1109</v>
      </c>
      <c r="K337" s="79">
        <v>1333</v>
      </c>
      <c r="L337" s="79">
        <v>1782</v>
      </c>
      <c r="M337" s="79">
        <v>2429</v>
      </c>
      <c r="N337" s="79">
        <v>3381</v>
      </c>
      <c r="O337" s="79">
        <v>4475</v>
      </c>
      <c r="P337" s="79">
        <v>6041</v>
      </c>
      <c r="Q337" s="79">
        <v>8067</v>
      </c>
      <c r="R337" s="79">
        <v>10045</v>
      </c>
      <c r="S337" s="79">
        <v>11581</v>
      </c>
      <c r="T337" s="79">
        <v>14236</v>
      </c>
      <c r="U337" s="79">
        <v>16217</v>
      </c>
      <c r="V337" s="79">
        <v>18752</v>
      </c>
      <c r="W337" s="79">
        <v>21914</v>
      </c>
    </row>
    <row r="377" spans="2:23" x14ac:dyDescent="0.15">
      <c r="B377" s="85"/>
      <c r="C377" s="85"/>
      <c r="D377" s="85"/>
      <c r="E377" s="85"/>
      <c r="F377" s="85"/>
      <c r="G377" s="85"/>
      <c r="H377" s="85"/>
      <c r="I377" s="85"/>
      <c r="J377" s="85"/>
      <c r="K377" s="85"/>
      <c r="L377" s="85"/>
      <c r="M377" s="85"/>
      <c r="N377" s="85"/>
      <c r="O377" s="85"/>
      <c r="P377" s="85"/>
      <c r="Q377" s="85"/>
      <c r="R377" s="85"/>
      <c r="S377" s="85"/>
      <c r="T377" s="85"/>
      <c r="U377" s="85"/>
      <c r="V377" s="85"/>
      <c r="W377" s="85"/>
    </row>
    <row r="378" spans="2:23" x14ac:dyDescent="0.15">
      <c r="W378" s="85"/>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7E060-B84A-2447-9193-A7D9A92E906D}">
  <sheetPr>
    <tabColor theme="1"/>
  </sheetPr>
  <dimension ref="A1:P75"/>
  <sheetViews>
    <sheetView tabSelected="1" zoomScale="108" workbookViewId="0"/>
  </sheetViews>
  <sheetFormatPr baseColWidth="10" defaultRowHeight="15" x14ac:dyDescent="0.2"/>
  <cols>
    <col min="1" max="1" width="2.5" customWidth="1"/>
    <col min="2" max="2" width="2.33203125" customWidth="1"/>
    <col min="3" max="3" width="25.83203125" customWidth="1"/>
  </cols>
  <sheetData>
    <row r="1" spans="1:16" ht="17" customHeight="1" x14ac:dyDescent="0.25">
      <c r="A1" s="69">
        <v>1</v>
      </c>
      <c r="B1" s="68"/>
    </row>
    <row r="2" spans="1:16" ht="17" customHeight="1" x14ac:dyDescent="0.25">
      <c r="A2" s="68"/>
      <c r="B2" s="67">
        <v>1</v>
      </c>
      <c r="C2" s="63" t="s">
        <v>174</v>
      </c>
    </row>
    <row r="3" spans="1:16" ht="17" customHeight="1" x14ac:dyDescent="0.25">
      <c r="A3" s="68"/>
      <c r="B3" s="68"/>
      <c r="C3" s="63"/>
    </row>
    <row r="4" spans="1:16" ht="17" customHeight="1" x14ac:dyDescent="0.25">
      <c r="A4" s="68"/>
      <c r="B4" s="68"/>
      <c r="D4" s="64">
        <v>2000</v>
      </c>
      <c r="E4" s="64">
        <v>2001</v>
      </c>
      <c r="F4" s="64">
        <v>2002</v>
      </c>
      <c r="G4" s="64">
        <v>2003</v>
      </c>
      <c r="H4" s="64">
        <v>2004</v>
      </c>
      <c r="I4" s="64">
        <v>2005</v>
      </c>
      <c r="J4" s="64">
        <v>2006</v>
      </c>
      <c r="K4" s="64">
        <v>2007</v>
      </c>
      <c r="L4" s="64">
        <v>2008</v>
      </c>
      <c r="M4" s="64">
        <v>2009</v>
      </c>
      <c r="N4" s="64">
        <v>2010</v>
      </c>
      <c r="O4" s="64">
        <v>2011</v>
      </c>
      <c r="P4" s="64">
        <v>2012</v>
      </c>
    </row>
    <row r="5" spans="1:16" ht="17" customHeight="1" x14ac:dyDescent="0.25">
      <c r="A5" s="68"/>
      <c r="B5" s="68"/>
      <c r="C5" s="58" t="s">
        <v>176</v>
      </c>
      <c r="D5" s="59">
        <f>'Annual Summary'!B14/'Annual Summary'!B12</f>
        <v>1.4830188679245282</v>
      </c>
      <c r="E5" s="59">
        <f>'Annual Summary'!C14/'Annual Summary'!C12</f>
        <v>7.5075075075075076E-2</v>
      </c>
      <c r="F5" s="59">
        <f>'Annual Summary'!D14/'Annual Summary'!D12</f>
        <v>1.3541666666666667</v>
      </c>
      <c r="G5" s="59">
        <f>'Annual Summary'!E14/'Annual Summary'!E12</f>
        <v>2.76</v>
      </c>
      <c r="H5" s="59">
        <f>'Annual Summary'!F14/'Annual Summary'!F12</f>
        <v>0.79166666666666663</v>
      </c>
      <c r="I5" s="59">
        <f>'Annual Summary'!G14/'Annual Summary'!G12</f>
        <v>0.80827754108338401</v>
      </c>
      <c r="J5" s="59">
        <f>'Annual Summary'!H14/'Annual Summary'!H12</f>
        <v>0.81084386465552383</v>
      </c>
      <c r="K5" s="59">
        <f>'Annual Summary'!I14/'Annual Summary'!I12</f>
        <v>0.79305650102110281</v>
      </c>
      <c r="L5" s="59">
        <f>'Annual Summary'!J14/'Annual Summary'!J12</f>
        <v>0.73483847724270446</v>
      </c>
      <c r="M5" s="59">
        <f>'Annual Summary'!K14/'Annual Summary'!K12</f>
        <v>0.70144804088586032</v>
      </c>
      <c r="N5" s="59">
        <f>'Annual Summary'!L14/'Annual Summary'!L12</f>
        <v>0.76219744356812624</v>
      </c>
      <c r="O5" s="59">
        <f>'Annual Summary'!M14/'Annual Summary'!M12</f>
        <v>0.76715004439183188</v>
      </c>
      <c r="P5" s="59">
        <f>'Annual Summary'!N14/'Annual Summary'!N12</f>
        <v>0.75547147951702542</v>
      </c>
    </row>
    <row r="6" spans="1:16" ht="17" customHeight="1" x14ac:dyDescent="0.25">
      <c r="A6" s="68"/>
      <c r="B6" s="68"/>
      <c r="C6" s="58" t="s">
        <v>177</v>
      </c>
      <c r="D6" s="61">
        <f>'Annual Summary'!B12/'Annual Summary'!B4</f>
        <v>6.6391081047225353E-2</v>
      </c>
      <c r="E6" s="61">
        <f>'Annual Summary'!C12/'Annual Summary'!C4</f>
        <v>-6.2092112623531606E-2</v>
      </c>
      <c r="F6" s="61">
        <f>'Annual Summary'!D12/'Annual Summary'!D4</f>
        <v>8.3594566353187051E-3</v>
      </c>
      <c r="G6" s="61">
        <f>'Annual Summary'!E12/'Annual Summary'!E4</f>
        <v>4.0277106492669565E-3</v>
      </c>
      <c r="H6" s="61">
        <f>'Annual Summary'!F12/'Annual Summary'!F4</f>
        <v>4.0584611668075851E-2</v>
      </c>
      <c r="I6" s="61">
        <f>'Annual Summary'!G12/'Annual Summary'!G4</f>
        <v>0.11793841073864045</v>
      </c>
      <c r="J6" s="61">
        <f>'Annual Summary'!H12/'Annual Summary'!H4</f>
        <v>0.1269997411338338</v>
      </c>
      <c r="K6" s="61">
        <f>'Annual Summary'!I12/'Annual Summary'!I4</f>
        <v>0.17930669704613883</v>
      </c>
      <c r="L6" s="61">
        <f>'Annual Summary'!J12/'Annual Summary'!J4</f>
        <v>0.22210663892667573</v>
      </c>
      <c r="M6" s="61">
        <f>'Annual Summary'!K12/'Annual Summary'!K4</f>
        <v>0.2736277823097541</v>
      </c>
      <c r="N6" s="61">
        <f>'Annual Summary'!L12/'Annual Summary'!L4</f>
        <v>0.28187044844768111</v>
      </c>
      <c r="O6" s="61">
        <f>'Annual Summary'!M12/'Annual Summary'!M4</f>
        <v>0.31215068961376086</v>
      </c>
      <c r="P6" s="61">
        <f>'Annual Summary'!N12/'Annual Summary'!N4</f>
        <v>0.35295959311984054</v>
      </c>
    </row>
    <row r="7" spans="1:16" ht="17" customHeight="1" x14ac:dyDescent="0.25">
      <c r="A7" s="68"/>
      <c r="B7" s="68"/>
      <c r="C7" s="58" t="s">
        <v>175</v>
      </c>
      <c r="D7" s="60">
        <f>'Annual Summary'!B4/'Annual Summary'!B25</f>
        <v>1.1734528884315742</v>
      </c>
      <c r="E7" s="60">
        <f>'Annual Summary'!C4/'Annual Summary'!C25</f>
        <v>0.89071582793555892</v>
      </c>
      <c r="F7" s="60">
        <f>'Annual Summary'!D4/'Annual Summary'!D25</f>
        <v>0.9117180057161004</v>
      </c>
      <c r="G7" s="60">
        <f>'Annual Summary'!E4/'Annual Summary'!E25</f>
        <v>0.91078503301540714</v>
      </c>
      <c r="H7" s="60">
        <f>'Annual Summary'!F4/'Annual Summary'!F25</f>
        <v>1.0284472049689442</v>
      </c>
      <c r="I7" s="60">
        <f>'Annual Summary'!G4/'Annual Summary'!G25</f>
        <v>1.2097082320250088</v>
      </c>
      <c r="J7" s="60">
        <f>'Annual Summary'!H4/'Annual Summary'!H25</f>
        <v>1.1226387678000582</v>
      </c>
      <c r="K7" s="60">
        <f>'Annual Summary'!I4/'Annual Summary'!I25</f>
        <v>0.96966110387817095</v>
      </c>
      <c r="L7" s="60">
        <f>'Annual Summary'!J4/'Annual Summary'!J25</f>
        <v>1.0364933233806088</v>
      </c>
      <c r="M7" s="60">
        <f>'Annual Summary'!K4/'Annual Summary'!K25</f>
        <v>0.90324414222858462</v>
      </c>
      <c r="N7" s="60">
        <f>'Annual Summary'!L4/'Annual Summary'!L25</f>
        <v>0.86754984504475741</v>
      </c>
      <c r="O7" s="60">
        <f>'Annual Summary'!M4/'Annual Summary'!M25</f>
        <v>0.93020597915288172</v>
      </c>
      <c r="P7" s="60">
        <f>'Annual Summary'!N4/'Annual Summary'!N25</f>
        <v>0.88892675390766995</v>
      </c>
    </row>
    <row r="8" spans="1:16" ht="17" customHeight="1" x14ac:dyDescent="0.25">
      <c r="A8" s="68"/>
      <c r="B8" s="68"/>
      <c r="C8" s="58" t="s">
        <v>178</v>
      </c>
      <c r="D8" s="60">
        <f>'Annual Summary'!B25/'Annual Summary'!B31</f>
        <v>1.6564402240077916</v>
      </c>
      <c r="E8" s="60">
        <f>'Annual Summary'!C25/'Annual Summary'!C31</f>
        <v>1.5359693877551019</v>
      </c>
      <c r="F8" s="60">
        <f>'Annual Summary'!D25/'Annual Summary'!D31</f>
        <v>1.5379731379731381</v>
      </c>
      <c r="G8" s="60">
        <f>'Annual Summary'!E25/'Annual Summary'!E31</f>
        <v>1.6137816717973006</v>
      </c>
      <c r="H8" s="60">
        <f>'Annual Summary'!F25/'Annual Summary'!F31</f>
        <v>1.5858944050433412</v>
      </c>
      <c r="I8" s="60">
        <f>'Annual Summary'!G25/'Annual Summary'!G31</f>
        <v>1.550350026925148</v>
      </c>
      <c r="J8" s="60">
        <f>'Annual Summary'!H25/'Annual Summary'!H31</f>
        <v>1.7232572115384615</v>
      </c>
      <c r="K8" s="60">
        <f>'Annual Summary'!I25/'Annual Summary'!I31</f>
        <v>1.7442196531791907</v>
      </c>
      <c r="L8" s="60">
        <f>'Annual Summary'!J25/'Annual Summary'!J31</f>
        <v>1.6222361752702157</v>
      </c>
      <c r="M8" s="60">
        <f>'Annual Summary'!K25/'Annual Summary'!K31</f>
        <v>1.5012958280657396</v>
      </c>
      <c r="N8" s="60">
        <f>'Annual Summary'!L25/'Annual Summary'!L31</f>
        <v>1.573162310895357</v>
      </c>
      <c r="O8" s="60">
        <f>'Annual Summary'!M25/'Annual Summary'!M31</f>
        <v>1.5189062194087319</v>
      </c>
      <c r="P8" s="60">
        <f>'Annual Summary'!N25/'Annual Summary'!N31</f>
        <v>1.4894171389899331</v>
      </c>
    </row>
    <row r="9" spans="1:16" ht="17" customHeight="1" x14ac:dyDescent="0.25">
      <c r="A9" s="68"/>
      <c r="B9" s="68"/>
      <c r="C9" s="58" t="s">
        <v>181</v>
      </c>
      <c r="D9" s="61">
        <f>D6*D7*D8</f>
        <v>0.12904796688580472</v>
      </c>
      <c r="E9" s="61">
        <f t="shared" ref="E9:P9" si="0">E6*E7*E8</f>
        <v>-8.494897959183674E-2</v>
      </c>
      <c r="F9" s="61">
        <f t="shared" si="0"/>
        <v>1.1721611721611723E-2</v>
      </c>
      <c r="G9" s="61">
        <f t="shared" si="0"/>
        <v>5.9199621122424809E-3</v>
      </c>
      <c r="H9" s="61">
        <f t="shared" si="0"/>
        <v>6.6193853427895979E-2</v>
      </c>
      <c r="I9" s="61">
        <f t="shared" si="0"/>
        <v>0.22119009154550354</v>
      </c>
      <c r="J9" s="61">
        <f t="shared" si="0"/>
        <v>0.24569310897435898</v>
      </c>
      <c r="K9" s="61">
        <f t="shared" si="0"/>
        <v>0.30326176713459946</v>
      </c>
      <c r="L9" s="61">
        <f t="shared" si="0"/>
        <v>0.37345831277750369</v>
      </c>
      <c r="M9" s="61">
        <f t="shared" si="0"/>
        <v>0.37104930467762326</v>
      </c>
      <c r="N9" s="61">
        <f t="shared" si="0"/>
        <v>0.38469586323784816</v>
      </c>
      <c r="O9" s="61">
        <f t="shared" si="0"/>
        <v>0.44103635058408919</v>
      </c>
      <c r="P9" s="61">
        <f t="shared" si="0"/>
        <v>0.4673124101175874</v>
      </c>
    </row>
    <row r="10" spans="1:16" ht="17" customHeight="1" x14ac:dyDescent="0.25">
      <c r="A10" s="68"/>
      <c r="B10" s="68"/>
    </row>
    <row r="11" spans="1:16" ht="17" customHeight="1" x14ac:dyDescent="0.25">
      <c r="A11" s="68"/>
      <c r="B11" s="68"/>
      <c r="C11" s="63" t="s">
        <v>180</v>
      </c>
    </row>
    <row r="12" spans="1:16" ht="17" customHeight="1" x14ac:dyDescent="0.25">
      <c r="A12" s="68"/>
      <c r="B12" s="68"/>
      <c r="C12" s="58" t="s">
        <v>179</v>
      </c>
    </row>
    <row r="13" spans="1:16" ht="17" customHeight="1" x14ac:dyDescent="0.25">
      <c r="A13" s="68"/>
      <c r="B13" s="68"/>
      <c r="C13" s="58" t="s">
        <v>182</v>
      </c>
    </row>
    <row r="14" spans="1:16" ht="17" customHeight="1" x14ac:dyDescent="0.25">
      <c r="A14" s="68"/>
      <c r="B14" s="68"/>
    </row>
    <row r="15" spans="1:16" ht="17" customHeight="1" x14ac:dyDescent="0.25">
      <c r="A15" s="68"/>
      <c r="B15" s="67">
        <v>2</v>
      </c>
      <c r="C15" s="63" t="s">
        <v>183</v>
      </c>
    </row>
    <row r="16" spans="1:16" ht="16" x14ac:dyDescent="0.2">
      <c r="C16" s="63" t="s">
        <v>184</v>
      </c>
    </row>
    <row r="18" spans="2:16" ht="16" x14ac:dyDescent="0.2">
      <c r="C18" s="58" t="s">
        <v>186</v>
      </c>
      <c r="D18" s="92">
        <f>('Annual Summary'!B21+'Annual Summary'!B23+'Annual Summary'!B19-('Annual Summary'!B19-2*'Annual Summary'!B8))-('Annual Summary'!B27)</f>
        <v>2341</v>
      </c>
      <c r="E18" s="92">
        <f>('Annual Summary'!C21+'Annual Summary'!C23+'Annual Summary'!C19-('Annual Summary'!C19-2*'Annual Summary'!C8))-('Annual Summary'!C27)</f>
        <v>1952</v>
      </c>
      <c r="F18" s="92">
        <f>('Annual Summary'!D21+'Annual Summary'!D23+'Annual Summary'!D19-('Annual Summary'!D19-2*'Annual Summary'!D8))-('Annual Summary'!D27)</f>
        <v>1917</v>
      </c>
      <c r="G18" s="92">
        <f>('Annual Summary'!E21+'Annual Summary'!E23+'Annual Summary'!E19-('Annual Summary'!E19-2*'Annual Summary'!E8))-('Annual Summary'!E27)</f>
        <v>2092</v>
      </c>
      <c r="H18" s="92">
        <f>('Annual Summary'!F21+'Annual Summary'!F23+'Annual Summary'!F19-('Annual Summary'!F19-2*'Annual Summary'!F8))-('Annual Summary'!F27)</f>
        <v>2284</v>
      </c>
      <c r="I18" s="92">
        <f>('Annual Summary'!G21+'Annual Summary'!G23+'Annual Summary'!G19-('Annual Summary'!G19-2*'Annual Summary'!G8))-('Annual Summary'!G27)</f>
        <v>3009</v>
      </c>
      <c r="J18" s="92">
        <f>('Annual Summary'!H21+'Annual Summary'!H23+'Annual Summary'!H19-('Annual Summary'!H19-2*'Annual Summary'!H8))-('Annual Summary'!H27)</f>
        <v>2998</v>
      </c>
      <c r="K18" s="92">
        <f>('Annual Summary'!I21+'Annual Summary'!I23+'Annual Summary'!I19-('Annual Summary'!I19-2*'Annual Summary'!I8))-('Annual Summary'!I27)</f>
        <v>2939</v>
      </c>
      <c r="L18" s="92">
        <f>('Annual Summary'!J21+'Annual Summary'!J23+'Annual Summary'!J19-('Annual Summary'!J19-2*'Annual Summary'!J8))-('Annual Summary'!J27)</f>
        <v>4933</v>
      </c>
      <c r="M18" s="92">
        <f>('Annual Summary'!K21+'Annual Summary'!K23+'Annual Summary'!K19-('Annual Summary'!K19-2*'Annual Summary'!K8))-('Annual Summary'!K27)</f>
        <v>6513</v>
      </c>
      <c r="N18" s="92">
        <f>('Annual Summary'!L21+'Annual Summary'!L23+'Annual Summary'!L19-('Annual Summary'!L19-2*'Annual Summary'!L8))-('Annual Summary'!L27)</f>
        <v>5580</v>
      </c>
      <c r="O18" s="92">
        <f>('Annual Summary'!M21+'Annual Summary'!M23+'Annual Summary'!M19-('Annual Summary'!M19-2*'Annual Summary'!M8))-('Annual Summary'!M27)</f>
        <v>6711</v>
      </c>
      <c r="P18" s="92">
        <f>('Annual Summary'!N21+'Annual Summary'!N23+'Annual Summary'!N19-('Annual Summary'!N19-2*'Annual Summary'!N8))-('Annual Summary'!N27)</f>
        <v>10626</v>
      </c>
    </row>
    <row r="19" spans="2:16" ht="16" x14ac:dyDescent="0.2">
      <c r="C19" s="58" t="s">
        <v>187</v>
      </c>
      <c r="D19" s="65">
        <f>D18/'Annual Summary'!B4</f>
        <v>0.29324815232368784</v>
      </c>
      <c r="E19" s="65">
        <f>E18/'Annual Summary'!C4</f>
        <v>0.36397538691031139</v>
      </c>
      <c r="F19" s="65">
        <f>F18/'Annual Summary'!D4</f>
        <v>0.33385579937304077</v>
      </c>
      <c r="G19" s="65">
        <f>G18/'Annual Summary'!E4</f>
        <v>0.33703882713065891</v>
      </c>
      <c r="H19" s="65">
        <f>H18/'Annual Summary'!F4</f>
        <v>0.27587872931513469</v>
      </c>
      <c r="I19" s="65">
        <f>I18/'Annual Summary'!G4</f>
        <v>0.21599310889383389</v>
      </c>
      <c r="J19" s="65">
        <f>J18/'Annual Summary'!H4</f>
        <v>0.15521615324877039</v>
      </c>
      <c r="K19" s="65">
        <f>K18/'Annual Summary'!I4</f>
        <v>0.11957848482382619</v>
      </c>
      <c r="L19" s="65">
        <f>L18/'Annual Summary'!J4</f>
        <v>0.13157824544557362</v>
      </c>
      <c r="M19" s="65">
        <f>M18/'Annual Summary'!K4</f>
        <v>0.15180048945344365</v>
      </c>
      <c r="N19" s="65">
        <f>N18/'Annual Summary'!L4</f>
        <v>8.5550019164430821E-2</v>
      </c>
      <c r="O19" s="65">
        <f>O18/'Annual Summary'!M4</f>
        <v>6.1995953773245016E-2</v>
      </c>
      <c r="P19" s="65">
        <f>P18/'Annual Summary'!N4</f>
        <v>6.789429294349171E-2</v>
      </c>
    </row>
    <row r="20" spans="2:16" ht="16" x14ac:dyDescent="0.2">
      <c r="C20" s="58" t="s">
        <v>188</v>
      </c>
      <c r="D20" s="65">
        <f>D18/'Annual Summary'!B25</f>
        <v>0.34411289137145379</v>
      </c>
      <c r="E20" s="65">
        <f>E18/'Annual Summary'!C25</f>
        <v>0.32419863809998339</v>
      </c>
      <c r="F20" s="65">
        <f>F18/'Annual Summary'!D25</f>
        <v>0.30438234360114325</v>
      </c>
      <c r="G20" s="65">
        <f>G18/'Annual Summary'!E25</f>
        <v>0.3069699192956713</v>
      </c>
      <c r="H20" s="65">
        <f>H18/'Annual Summary'!F25</f>
        <v>0.28372670807453415</v>
      </c>
      <c r="I20" s="65">
        <f>I18/'Annual Summary'!G25</f>
        <v>0.26128864188954498</v>
      </c>
      <c r="J20" s="65">
        <f>J18/'Annual Summary'!H25</f>
        <v>0.17425167102586459</v>
      </c>
      <c r="K20" s="65">
        <f>K18/'Annual Summary'!I25</f>
        <v>0.11595060559435041</v>
      </c>
      <c r="L20" s="65">
        <f>L18/'Annual Summary'!J25</f>
        <v>0.13637997290647202</v>
      </c>
      <c r="M20" s="65">
        <f>M18/'Annual Summary'!K25</f>
        <v>0.13711290288625502</v>
      </c>
      <c r="N20" s="65">
        <f>N18/'Annual Summary'!L25</f>
        <v>7.4218905869677984E-2</v>
      </c>
      <c r="O20" s="65">
        <f>O18/'Annual Summary'!M25</f>
        <v>5.7669006883158173E-2</v>
      </c>
      <c r="P20" s="65">
        <f>P18/'Annual Summary'!N25</f>
        <v>6.0353053435114504E-2</v>
      </c>
    </row>
    <row r="22" spans="2:16" ht="16" x14ac:dyDescent="0.2">
      <c r="C22" s="63" t="s">
        <v>185</v>
      </c>
    </row>
    <row r="24" spans="2:16" ht="16" x14ac:dyDescent="0.2">
      <c r="C24" s="58" t="s">
        <v>189</v>
      </c>
      <c r="D24" s="66">
        <f>'Annual Summary'!B23/'Annual Summary'!B6*365</f>
        <v>2.0706549767921612</v>
      </c>
      <c r="E24" s="66">
        <f>'Annual Summary'!C23/'Annual Summary'!C6*365</f>
        <v>0.97262596899224807</v>
      </c>
      <c r="F24" s="66">
        <f>'Annual Summary'!D23/'Annual Summary'!D6*365</f>
        <v>3.9683498429572364</v>
      </c>
      <c r="G24" s="66">
        <f>'Annual Summary'!E23/'Annual Summary'!E6*365</f>
        <v>4.543231829295399</v>
      </c>
      <c r="H24" s="66">
        <f>'Annual Summary'!F23/'Annual Summary'!F6*365</f>
        <v>6.1217203586848221</v>
      </c>
      <c r="I24" s="66">
        <f>'Annual Summary'!G23/'Annual Summary'!G6*365</f>
        <v>6.0901001112347055</v>
      </c>
      <c r="J24" s="66">
        <f>'Annual Summary'!H23/'Annual Summary'!H6*365</f>
        <v>7.1845155646278336</v>
      </c>
      <c r="K24" s="66">
        <f>'Annual Summary'!I23/'Annual Summary'!I6*365</f>
        <v>7.6884207962985514</v>
      </c>
      <c r="L24" s="66">
        <f>'Annual Summary'!J23/'Annual Summary'!J6*365</f>
        <v>7.6473614884333587</v>
      </c>
      <c r="M24" s="66">
        <f>'Annual Summary'!K23/'Annual Summary'!K6*365</f>
        <v>6.4663396020714092</v>
      </c>
      <c r="N24" s="66">
        <f>'Annual Summary'!L23/'Annual Summary'!L6*365</f>
        <v>9.7017020308034709</v>
      </c>
      <c r="O24" s="66">
        <f>'Annual Summary'!M23/'Annual Summary'!M6*365</f>
        <v>4.3960205491145565</v>
      </c>
      <c r="P24" s="66">
        <f>'Annual Summary'!N23/'Annual Summary'!N6*365</f>
        <v>3.2866038294287732</v>
      </c>
    </row>
    <row r="25" spans="2:16" ht="16" x14ac:dyDescent="0.2">
      <c r="C25" s="58" t="s">
        <v>190</v>
      </c>
      <c r="D25" s="66">
        <f>'Annual Summary'!B21/'Annual Summary'!B4*365</f>
        <v>43.573218088437933</v>
      </c>
      <c r="E25" s="66">
        <f>'Annual Summary'!C21/'Annual Summary'!C4*365</f>
        <v>31.715457766175646</v>
      </c>
      <c r="F25" s="66">
        <f>'Annual Summary'!D21/'Annual Summary'!D4*365</f>
        <v>35.915186346220828</v>
      </c>
      <c r="G25" s="66">
        <f>'Annual Summary'!E21/'Annual Summary'!E4*365</f>
        <v>45.044304817141942</v>
      </c>
      <c r="H25" s="66">
        <f>'Annual Summary'!F21/'Annual Summary'!F4*365</f>
        <v>34.123686435559847</v>
      </c>
      <c r="I25" s="66">
        <f>'Annual Summary'!G21/'Annual Summary'!G4*365</f>
        <v>23.449501112626514</v>
      </c>
      <c r="J25" s="66">
        <f>'Annual Summary'!H21/'Annual Summary'!H4*365</f>
        <v>23.659332125291222</v>
      </c>
      <c r="K25" s="66">
        <f>'Annual Summary'!I21/'Annual Summary'!I4*365</f>
        <v>24.310562291480185</v>
      </c>
      <c r="L25" s="66">
        <f>'Annual Summary'!J21/'Annual Summary'!J4*365</f>
        <v>23.579792483529381</v>
      </c>
      <c r="M25" s="66">
        <f>'Annual Summary'!K21/'Annual Summary'!K4*365</f>
        <v>28.59258827642466</v>
      </c>
      <c r="N25" s="66">
        <f>'Annual Summary'!L21/'Annual Summary'!L4*365</f>
        <v>30.834036029129933</v>
      </c>
      <c r="O25" s="66">
        <f>'Annual Summary'!M21/'Annual Summary'!M4*365</f>
        <v>18.103492872913375</v>
      </c>
      <c r="P25" s="66">
        <f>'Annual Summary'!N21/'Annual Summary'!N4*365</f>
        <v>25.490390267590158</v>
      </c>
    </row>
    <row r="26" spans="2:16" ht="16" x14ac:dyDescent="0.2">
      <c r="C26" s="58" t="s">
        <v>191</v>
      </c>
      <c r="D26" s="66">
        <f>'Annual Summary'!B27/'Annual Summary'!B6*365</f>
        <v>72.598418428743329</v>
      </c>
      <c r="E26" s="66">
        <f>'Annual Summary'!C27/'Annual Summary'!C6*365</f>
        <v>70.824854651162795</v>
      </c>
      <c r="F26" s="66">
        <f>'Annual Summary'!D27/'Annual Summary'!D6*365</f>
        <v>80.337037931867599</v>
      </c>
      <c r="G26" s="66">
        <f>'Annual Summary'!E27/'Annual Summary'!E6*365</f>
        <v>93.623027339408765</v>
      </c>
      <c r="H26" s="66">
        <f>'Annual Summary'!F27/'Annual Summary'!F6*365</f>
        <v>87.946695450016605</v>
      </c>
      <c r="I26" s="66">
        <f>'Annual Summary'!G27/'Annual Summary'!G6*365</f>
        <v>65.662352108403269</v>
      </c>
      <c r="J26" s="66">
        <f>'Annual Summary'!H27/'Annual Summary'!H6*365</f>
        <v>90.205584311438358</v>
      </c>
      <c r="K26" s="66">
        <f>'Annual Summary'!I27/'Annual Summary'!I6*365</f>
        <v>110.43772068671619</v>
      </c>
      <c r="L26" s="66">
        <f>'Annual Summary'!J27/'Annual Summary'!J6*365</f>
        <v>82.934057792047412</v>
      </c>
      <c r="M26" s="66">
        <f>'Annual Summary'!K27/'Annual Summary'!K6*365</f>
        <v>79.599929914729586</v>
      </c>
      <c r="N26" s="66">
        <f>'Annual Summary'!L27/'Annual Summary'!L6*365</f>
        <v>110.90956222654967</v>
      </c>
      <c r="O26" s="66">
        <f>'Annual Summary'!M27/'Annual Summary'!M6*365</f>
        <v>82.889913240520869</v>
      </c>
      <c r="P26" s="66">
        <f>'Annual Summary'!N27/'Annual Summary'!N6*365</f>
        <v>87.98209366391184</v>
      </c>
    </row>
    <row r="27" spans="2:16" ht="16" x14ac:dyDescent="0.2">
      <c r="C27" s="58" t="s">
        <v>192</v>
      </c>
      <c r="D27" s="66">
        <f>D24+D25-D26</f>
        <v>-26.954545363513233</v>
      </c>
      <c r="E27" s="66">
        <f t="shared" ref="E27:P27" si="1">E24+E25-E26</f>
        <v>-38.136770915994902</v>
      </c>
      <c r="F27" s="66">
        <f t="shared" si="1"/>
        <v>-40.453501742689532</v>
      </c>
      <c r="G27" s="66">
        <f t="shared" si="1"/>
        <v>-44.035490692971422</v>
      </c>
      <c r="H27" s="66">
        <f t="shared" si="1"/>
        <v>-47.701288655771933</v>
      </c>
      <c r="I27" s="66">
        <f t="shared" si="1"/>
        <v>-36.12275088454205</v>
      </c>
      <c r="J27" s="66">
        <f t="shared" si="1"/>
        <v>-59.361736621519299</v>
      </c>
      <c r="K27" s="66">
        <f t="shared" si="1"/>
        <v>-78.43873759893745</v>
      </c>
      <c r="L27" s="66">
        <f t="shared" si="1"/>
        <v>-51.706903820084676</v>
      </c>
      <c r="M27" s="66">
        <f t="shared" si="1"/>
        <v>-44.541002036233515</v>
      </c>
      <c r="N27" s="66">
        <f t="shared" si="1"/>
        <v>-70.373824166616259</v>
      </c>
      <c r="O27" s="66">
        <f t="shared" si="1"/>
        <v>-60.390399818492938</v>
      </c>
      <c r="P27" s="66">
        <f t="shared" si="1"/>
        <v>-59.205099566892912</v>
      </c>
    </row>
    <row r="29" spans="2:16" ht="16" x14ac:dyDescent="0.2">
      <c r="C29" s="63" t="s">
        <v>193</v>
      </c>
    </row>
    <row r="30" spans="2:16" ht="16" x14ac:dyDescent="0.2">
      <c r="C30" s="58" t="s">
        <v>501</v>
      </c>
    </row>
    <row r="31" spans="2:16" ht="16" x14ac:dyDescent="0.2">
      <c r="C31" s="58"/>
    </row>
    <row r="32" spans="2:16" ht="19" x14ac:dyDescent="0.25">
      <c r="B32" s="67">
        <v>3</v>
      </c>
      <c r="C32" s="63" t="s">
        <v>194</v>
      </c>
    </row>
    <row r="33" spans="1:16" ht="16" x14ac:dyDescent="0.2">
      <c r="C33" s="63" t="s">
        <v>195</v>
      </c>
    </row>
    <row r="34" spans="1:16" ht="16" x14ac:dyDescent="0.2">
      <c r="C34" s="63" t="s">
        <v>196</v>
      </c>
    </row>
    <row r="36" spans="1:16" ht="17" customHeight="1" x14ac:dyDescent="0.25">
      <c r="A36" s="68"/>
      <c r="B36" s="68"/>
      <c r="D36" s="64">
        <v>2012</v>
      </c>
      <c r="E36" s="64"/>
      <c r="F36" s="64"/>
      <c r="G36" s="64"/>
      <c r="H36" s="64"/>
      <c r="I36" s="64"/>
      <c r="J36" s="64"/>
      <c r="K36" s="64"/>
      <c r="L36" s="64"/>
      <c r="M36" s="64"/>
      <c r="N36" s="64"/>
      <c r="O36" s="64"/>
      <c r="P36" s="64"/>
    </row>
    <row r="37" spans="1:16" ht="17" customHeight="1" x14ac:dyDescent="0.25">
      <c r="A37" s="68"/>
      <c r="B37" s="68"/>
      <c r="C37" s="58" t="s">
        <v>198</v>
      </c>
      <c r="D37" s="70">
        <f>'Balance Sheet'!D7+'Balance Sheet'!D21</f>
        <v>121251</v>
      </c>
      <c r="E37" s="64"/>
      <c r="F37" s="64"/>
      <c r="G37" s="64"/>
      <c r="H37" s="64"/>
      <c r="I37" s="64"/>
      <c r="J37" s="64"/>
      <c r="K37" s="64"/>
      <c r="L37" s="64"/>
      <c r="M37" s="64"/>
      <c r="N37" s="64"/>
      <c r="O37" s="64"/>
      <c r="P37" s="64"/>
    </row>
    <row r="38" spans="1:16" ht="17" customHeight="1" x14ac:dyDescent="0.25">
      <c r="A38" s="68"/>
      <c r="B38" s="68"/>
      <c r="C38" s="58" t="s">
        <v>205</v>
      </c>
      <c r="D38" s="70">
        <f>D37*0.69*0.35</f>
        <v>29282.116499999993</v>
      </c>
      <c r="E38" s="64"/>
      <c r="F38" s="64"/>
      <c r="G38" s="64"/>
      <c r="H38" s="64"/>
      <c r="I38" s="64"/>
      <c r="J38" s="64"/>
      <c r="K38" s="64"/>
      <c r="L38" s="64"/>
      <c r="M38" s="64"/>
      <c r="N38" s="64"/>
      <c r="O38" s="64"/>
      <c r="P38" s="64"/>
    </row>
    <row r="39" spans="1:16" ht="17" customHeight="1" x14ac:dyDescent="0.25">
      <c r="A39" s="68"/>
      <c r="B39" s="68"/>
      <c r="C39" s="58" t="s">
        <v>199</v>
      </c>
      <c r="D39" s="70">
        <f>'Income Statement'!D6*2</f>
        <v>20080</v>
      </c>
      <c r="E39" s="64"/>
      <c r="F39" s="64"/>
      <c r="G39" s="64"/>
      <c r="H39" s="64"/>
      <c r="I39" s="64"/>
      <c r="J39" s="64"/>
      <c r="K39" s="64"/>
      <c r="L39" s="64"/>
      <c r="M39" s="64"/>
      <c r="N39" s="64"/>
      <c r="O39" s="64"/>
      <c r="P39" s="64"/>
    </row>
    <row r="40" spans="1:16" ht="17" customHeight="1" x14ac:dyDescent="0.25">
      <c r="A40" s="68"/>
      <c r="B40" s="68"/>
      <c r="C40" s="58" t="s">
        <v>200</v>
      </c>
      <c r="D40" s="70">
        <f>D37-D38-D39</f>
        <v>71888.883500000011</v>
      </c>
      <c r="E40" s="64"/>
      <c r="F40" s="64"/>
      <c r="G40" s="64"/>
      <c r="H40" s="64"/>
      <c r="I40" s="64"/>
      <c r="J40" s="64"/>
      <c r="K40" s="64"/>
      <c r="L40" s="64"/>
      <c r="M40" s="64"/>
      <c r="N40" s="64"/>
      <c r="O40" s="64"/>
      <c r="P40" s="64"/>
    </row>
    <row r="42" spans="1:16" ht="16" x14ac:dyDescent="0.2">
      <c r="C42" s="63" t="s">
        <v>197</v>
      </c>
    </row>
    <row r="44" spans="1:16" ht="16" x14ac:dyDescent="0.2">
      <c r="D44" s="64" t="s">
        <v>203</v>
      </c>
      <c r="E44" s="64" t="s">
        <v>202</v>
      </c>
      <c r="G44" s="64"/>
      <c r="H44" s="64"/>
      <c r="I44" s="64"/>
      <c r="J44" s="64"/>
      <c r="K44" s="64"/>
      <c r="L44" s="64"/>
      <c r="M44" s="64"/>
      <c r="N44" s="64"/>
      <c r="O44" s="64"/>
    </row>
    <row r="45" spans="1:16" ht="16" x14ac:dyDescent="0.2">
      <c r="C45" s="58" t="s">
        <v>176</v>
      </c>
      <c r="D45" s="59">
        <f>P5</f>
        <v>0.75547147951702542</v>
      </c>
      <c r="E45" s="59">
        <f>'Annual Summary'!N14/'Annual Summary'!N12</f>
        <v>0.75547147951702542</v>
      </c>
      <c r="G45" s="59"/>
      <c r="H45" s="59"/>
      <c r="I45" s="59"/>
      <c r="J45" s="59"/>
      <c r="K45" s="59"/>
      <c r="L45" s="59"/>
      <c r="M45" s="59"/>
      <c r="N45" s="59"/>
      <c r="O45" s="59"/>
    </row>
    <row r="46" spans="1:16" ht="16" x14ac:dyDescent="0.2">
      <c r="C46" s="58" t="s">
        <v>177</v>
      </c>
      <c r="D46" s="61">
        <f t="shared" ref="D46:D49" si="2">P6</f>
        <v>0.35295959311984054</v>
      </c>
      <c r="E46" s="61">
        <f>'Annual Summary'!N12/'Annual Summary'!N4</f>
        <v>0.35295959311984054</v>
      </c>
      <c r="G46" s="61"/>
      <c r="H46" s="61"/>
      <c r="I46" s="61"/>
      <c r="J46" s="61"/>
      <c r="K46" s="61"/>
      <c r="L46" s="61"/>
      <c r="M46" s="61"/>
      <c r="N46" s="61"/>
      <c r="O46" s="61"/>
    </row>
    <row r="47" spans="1:16" ht="16" x14ac:dyDescent="0.2">
      <c r="C47" s="58" t="s">
        <v>175</v>
      </c>
      <c r="D47" s="60">
        <f t="shared" si="2"/>
        <v>0.88892675390766995</v>
      </c>
      <c r="E47" s="60">
        <f>'Annual Summary'!N4/('Annual Summary'!N25-D40)</f>
        <v>1.5023549313717353</v>
      </c>
      <c r="F47" s="91"/>
      <c r="G47" s="60"/>
      <c r="H47" s="60"/>
      <c r="I47" s="60"/>
      <c r="J47" s="60"/>
      <c r="K47" s="60"/>
      <c r="L47" s="60"/>
      <c r="M47" s="60"/>
      <c r="N47" s="60"/>
      <c r="O47" s="60"/>
    </row>
    <row r="48" spans="1:16" ht="16" x14ac:dyDescent="0.2">
      <c r="C48" s="58" t="s">
        <v>178</v>
      </c>
      <c r="D48" s="60">
        <f t="shared" si="2"/>
        <v>1.4894171389899331</v>
      </c>
      <c r="E48" s="60">
        <f>('Annual Summary'!N25-D40)/'Annual Summary'!N31</f>
        <v>0.88127160561712203</v>
      </c>
      <c r="F48" s="91"/>
      <c r="G48" s="60"/>
      <c r="H48" s="60"/>
      <c r="I48" s="60"/>
      <c r="J48" s="60"/>
      <c r="K48" s="60"/>
      <c r="L48" s="60"/>
      <c r="M48" s="60"/>
      <c r="N48" s="60"/>
      <c r="O48" s="60"/>
    </row>
    <row r="49" spans="2:15" ht="16" x14ac:dyDescent="0.2">
      <c r="C49" s="58" t="s">
        <v>181</v>
      </c>
      <c r="D49" s="61">
        <f t="shared" si="2"/>
        <v>0.4673124101175874</v>
      </c>
      <c r="E49" s="61">
        <f>E46*E47*E48</f>
        <v>0.46731241011758745</v>
      </c>
      <c r="G49" s="61"/>
      <c r="H49" s="61"/>
      <c r="I49" s="61"/>
      <c r="J49" s="61"/>
      <c r="K49" s="61"/>
      <c r="L49" s="61"/>
      <c r="M49" s="61"/>
      <c r="N49" s="61"/>
      <c r="O49" s="61"/>
    </row>
    <row r="51" spans="2:15" ht="16" x14ac:dyDescent="0.2">
      <c r="C51" s="58" t="s">
        <v>201</v>
      </c>
      <c r="E51" s="61">
        <f>E49-P9</f>
        <v>0</v>
      </c>
    </row>
    <row r="53" spans="2:15" ht="19" x14ac:dyDescent="0.25">
      <c r="B53" s="67">
        <v>4</v>
      </c>
      <c r="C53" s="63" t="s">
        <v>204</v>
      </c>
    </row>
    <row r="54" spans="2:15" ht="18" x14ac:dyDescent="0.2">
      <c r="C54" s="74" t="s">
        <v>207</v>
      </c>
    </row>
    <row r="55" spans="2:15" ht="18" x14ac:dyDescent="0.2">
      <c r="C55" s="71" t="s">
        <v>214</v>
      </c>
    </row>
    <row r="56" spans="2:15" ht="18" x14ac:dyDescent="0.2">
      <c r="C56" s="74"/>
    </row>
    <row r="57" spans="2:15" ht="18" x14ac:dyDescent="0.2">
      <c r="C57" s="74" t="s">
        <v>208</v>
      </c>
    </row>
    <row r="58" spans="2:15" ht="18" x14ac:dyDescent="0.2">
      <c r="C58" s="71" t="s">
        <v>502</v>
      </c>
    </row>
    <row r="60" spans="2:15" ht="18" x14ac:dyDescent="0.2">
      <c r="C60" s="74" t="s">
        <v>209</v>
      </c>
    </row>
    <row r="61" spans="2:15" ht="18" x14ac:dyDescent="0.2">
      <c r="C61" s="75" t="s">
        <v>211</v>
      </c>
    </row>
    <row r="62" spans="2:15" ht="18" x14ac:dyDescent="0.2">
      <c r="C62" s="75"/>
      <c r="D62" s="64">
        <v>2012</v>
      </c>
      <c r="E62" s="64">
        <v>2013</v>
      </c>
      <c r="F62" s="64">
        <v>2014</v>
      </c>
      <c r="G62" s="64">
        <v>2015</v>
      </c>
      <c r="H62" s="64">
        <v>2016</v>
      </c>
    </row>
    <row r="63" spans="2:15" ht="18" x14ac:dyDescent="0.2">
      <c r="C63" s="73" t="s">
        <v>215</v>
      </c>
      <c r="D63" s="60">
        <f>'Excess Cash Forecast'!C24</f>
        <v>50.735882318851374</v>
      </c>
      <c r="E63" s="60">
        <f>'Excess Cash Forecast'!D24</f>
        <v>15.136117283142225</v>
      </c>
      <c r="F63" s="60">
        <f>'Excess Cash Forecast'!E24</f>
        <v>16.167404243254012</v>
      </c>
      <c r="G63" s="60">
        <f>'Excess Cash Forecast'!F24</f>
        <v>17.234939220181381</v>
      </c>
      <c r="H63" s="60">
        <f>'Excess Cash Forecast'!G24</f>
        <v>18.335575101693273</v>
      </c>
    </row>
    <row r="64" spans="2:15" ht="18" x14ac:dyDescent="0.2">
      <c r="C64" s="75"/>
    </row>
    <row r="65" spans="2:10" ht="18" x14ac:dyDescent="0.2">
      <c r="C65" s="75" t="s">
        <v>212</v>
      </c>
    </row>
    <row r="66" spans="2:10" ht="18" x14ac:dyDescent="0.2">
      <c r="C66" s="74" t="s">
        <v>210</v>
      </c>
    </row>
    <row r="67" spans="2:10" ht="18" x14ac:dyDescent="0.2">
      <c r="C67" s="74"/>
      <c r="D67" s="64">
        <v>2012</v>
      </c>
      <c r="E67" s="64">
        <v>2013</v>
      </c>
      <c r="F67" s="64">
        <v>2014</v>
      </c>
      <c r="G67" s="64">
        <v>2015</v>
      </c>
      <c r="H67" s="64">
        <v>2016</v>
      </c>
      <c r="I67" s="64">
        <v>2017</v>
      </c>
      <c r="J67" s="64">
        <v>2018</v>
      </c>
    </row>
    <row r="68" spans="2:10" ht="18" x14ac:dyDescent="0.2">
      <c r="C68" s="71" t="str">
        <f>'Excess Cash Forecast'!A49</f>
        <v>Return on equity</v>
      </c>
      <c r="D68" s="76">
        <f>'Excess Cash Forecast'!B49</f>
        <v>0.35304119786820065</v>
      </c>
      <c r="E68" s="76">
        <f>'Excess Cash Forecast'!C49</f>
        <v>1.0730470639915681</v>
      </c>
      <c r="F68" s="76">
        <f>'Excess Cash Forecast'!D49</f>
        <v>3.5735353539246026</v>
      </c>
      <c r="G68" s="76">
        <f>'Excess Cash Forecast'!E49</f>
        <v>4.7260339877724675</v>
      </c>
      <c r="H68" s="76">
        <f>'Excess Cash Forecast'!F49</f>
        <v>4.0350155198810045</v>
      </c>
      <c r="I68" s="76">
        <f>'Excess Cash Forecast'!G49</f>
        <v>2.7096677321498963</v>
      </c>
      <c r="J68" s="76">
        <f>'Excess Cash Forecast'!H49</f>
        <v>1.7899043122561022</v>
      </c>
    </row>
    <row r="69" spans="2:10" ht="18" x14ac:dyDescent="0.2">
      <c r="C69" s="71" t="str">
        <f>'Excess Cash Forecast'!A50</f>
        <v>Sales/total assets</v>
      </c>
      <c r="D69" s="60">
        <f>'Excess Cash Forecast'!B50</f>
        <v>0.88892675390766995</v>
      </c>
      <c r="E69" s="60">
        <f>'Excess Cash Forecast'!C50</f>
        <v>1.066261584274907</v>
      </c>
      <c r="F69" s="60">
        <f>'Excess Cash Forecast'!D50</f>
        <v>1.3672285481133135</v>
      </c>
      <c r="G69" s="60">
        <f>'Excess Cash Forecast'!E50</f>
        <v>1.4536770368319683</v>
      </c>
      <c r="H69" s="60">
        <f>'Excess Cash Forecast'!F50</f>
        <v>1.4849716490513472</v>
      </c>
      <c r="I69" s="60">
        <f>'Excess Cash Forecast'!G50</f>
        <v>1.464124445497017</v>
      </c>
      <c r="J69" s="60">
        <f>'Excess Cash Forecast'!H50</f>
        <v>1.4036725506563146</v>
      </c>
    </row>
    <row r="70" spans="2:10" ht="18" x14ac:dyDescent="0.2">
      <c r="C70" s="71" t="str">
        <f>'Excess Cash Forecast'!A51</f>
        <v>Assets/Equity</v>
      </c>
      <c r="D70" s="60">
        <f>'Excess Cash Forecast'!B51</f>
        <v>1.4894171389899331</v>
      </c>
      <c r="E70" s="60">
        <f>'Excess Cash Forecast'!C51</f>
        <v>3.7741427637308158</v>
      </c>
      <c r="F70" s="60">
        <f>'Excess Cash Forecast'!D51</f>
        <v>10.288669933562488</v>
      </c>
      <c r="G70" s="60">
        <f>'Excess Cash Forecast'!E51</f>
        <v>12.740189022204113</v>
      </c>
      <c r="H70" s="60">
        <f>'Excess Cash Forecast'!F51</f>
        <v>10.604838568030551</v>
      </c>
      <c r="I70" s="60">
        <f>'Excess Cash Forecast'!G51</f>
        <v>7.1963496411005892</v>
      </c>
      <c r="J70" s="60">
        <f>'Excess Cash Forecast'!H51</f>
        <v>4.9418121589684336</v>
      </c>
    </row>
    <row r="71" spans="2:10" ht="18" x14ac:dyDescent="0.2">
      <c r="C71" s="71" t="str">
        <f>'Excess Cash Forecast'!A52</f>
        <v>Net income/Revenue</v>
      </c>
      <c r="D71" s="77">
        <f>'Excess Cash Forecast'!B52</f>
        <v>0.26665090602397323</v>
      </c>
      <c r="E71" s="77">
        <f>'Excess Cash Forecast'!C52</f>
        <v>0.26664698899411488</v>
      </c>
      <c r="F71" s="77">
        <f>'Excess Cash Forecast'!D52</f>
        <v>0.25403744142026119</v>
      </c>
      <c r="G71" s="77">
        <f>'Excess Cash Forecast'!E52</f>
        <v>0.25518376392697528</v>
      </c>
      <c r="H71" s="77">
        <f>'Excess Cash Forecast'!F52</f>
        <v>0.25622587529671514</v>
      </c>
      <c r="I71" s="77">
        <f>'Excess Cash Forecast'!G52</f>
        <v>0.25717324926920609</v>
      </c>
      <c r="J71" s="77">
        <f>'Excess Cash Forecast'!H52</f>
        <v>0.25803449833510683</v>
      </c>
    </row>
    <row r="72" spans="2:10" x14ac:dyDescent="0.2">
      <c r="C72" s="62"/>
    </row>
    <row r="73" spans="2:10" ht="19" x14ac:dyDescent="0.25">
      <c r="B73" s="67">
        <v>5</v>
      </c>
      <c r="C73" s="63" t="s">
        <v>213</v>
      </c>
    </row>
    <row r="74" spans="2:10" ht="18" x14ac:dyDescent="0.2">
      <c r="C74" s="72" t="s">
        <v>510</v>
      </c>
    </row>
    <row r="75" spans="2:10" ht="18" x14ac:dyDescent="0.2">
      <c r="C75" s="72" t="s">
        <v>511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e006b2bdfc7100d96a4b29f4bdfa4515">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dada58345766a1a0cc3b93590a79a703"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owshiddenversion" ma:index="82" nillable="true" ma:displayName="owshiddenversion" ma:hidden="true" ma:internalName="owshiddenversion" ma:readOnly="true">
      <xsd:simpleType>
        <xsd:restriction base="dms:Unknown"/>
      </xsd:simpleType>
    </xsd:element>
    <xsd:element name="_UIVersion" ma:index="83" nillable="true" ma:displayName="UI Version" ma:hidden="true" ma:internalName="_UIVersion" ma:readOnly="true">
      <xsd:simpleType>
        <xsd:restriction base="dms:Unknown"/>
      </xsd:simpleType>
    </xsd:element>
    <xsd:element name="_UIVersionString" ma:index="84" nillable="true" ma:displayName="Version" ma:internalName="_UIVersionString" ma:readOnly="true">
      <xsd:simpleType>
        <xsd:restriction base="dms:Text"/>
      </xsd:simpleType>
    </xsd:element>
    <xsd:element name="InstanceID" ma:index="85" nillable="true" ma:displayName="Instance ID" ma:hidden="true" ma:internalName="InstanceID" ma:readOnly="true">
      <xsd:simpleType>
        <xsd:restriction base="dms:Unknown"/>
      </xsd:simpleType>
    </xsd:element>
    <xsd:element name="Order" ma:index="86" nillable="true" ma:displayName="Order" ma:hidden="true" ma:internalName="Order">
      <xsd:simpleType>
        <xsd:restriction base="dms:Number"/>
      </xsd:simpleType>
    </xsd:element>
    <xsd:element name="GUID" ma:index="87" nillable="true" ma:displayName="GUID" ma:hidden="true" ma:internalName="GUID" ma:readOnly="true">
      <xsd:simpleType>
        <xsd:restriction base="dms:Unknown"/>
      </xsd:simpleType>
    </xsd:element>
    <xsd:element name="WorkflowVersion" ma:index="88" nillable="true" ma:displayName="Workflow Version" ma:hidden="true" ma:internalName="WorkflowVersion" ma:readOnly="true">
      <xsd:simpleType>
        <xsd:restriction base="dms:Unknown"/>
      </xsd:simpleType>
    </xsd:element>
    <xsd:element name="WorkflowInstanceID" ma:index="89" nillable="true" ma:displayName="Workflow Instance ID" ma:hidden="true" ma:internalName="WorkflowInstanceID" ma:readOnly="true">
      <xsd:simpleType>
        <xsd:restriction base="dms:Unknown"/>
      </xsd:simpleType>
    </xsd:element>
    <xsd:element name="ParentVersionString" ma:index="90" nillable="true" ma:displayName="Source Version (Converted Document)" ma:hidden="true" ma:list="Docs" ma:internalName="ParentVersionString" ma:readOnly="true" ma:showField="ParentVersionString">
      <xsd:simpleType>
        <xsd:restriction base="dms:Lookup"/>
      </xsd:simpleType>
    </xsd:element>
    <xsd:element name="ParentLeafName" ma:index="91" nillable="true" ma:displayName="Source Name (Converted Document)" ma:hidden="true" ma:list="Docs" ma:internalName="ParentLeafName" ma:readOnly="true" ma:showField="ParentLeafName">
      <xsd:simpleType>
        <xsd:restriction base="dms:Lookup"/>
      </xsd:simpleType>
    </xsd:element>
    <xsd:element name="DocConcurrencyNumber" ma:index="92" nillable="true" ma:displayName="Document Concurrency Number" ma:hidden="true" ma:list="Docs" ma:internalName="DocConcurrencyNumber" ma:readOnly="true" ma:showField="DocConcurrencyNumber">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b10a97a1-b59b-460c-b64d-e5a4c914d6d2</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47464</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student_supplement.xlsx</RISDisplayName>
    <RISSaveFlag xmlns="60B91B04-2990-4B57-B48B-0D67EE7C5EF0">Draft</RISSaveFlag>
    <Order xmlns="http://schemas.microsoft.com/sharepoint/v3" xsi:nil="true"/>
    <_SharedFileIndex xmlns="http://schemas.microsoft.com/sharepoint/v3" xsi:nil="true"/>
    <RISPersonID xmlns="60B91B04-2990-4B57-B48B-0D67EE7C5EF0">6585</RISPersonID>
    <MetaInfo xmlns="http://schemas.microsoft.com/sharepoint/v3" xsi:nil="true"/>
  </documentManagement>
</p:properties>
</file>

<file path=customXml/itemProps1.xml><?xml version="1.0" encoding="utf-8"?>
<ds:datastoreItem xmlns:ds="http://schemas.openxmlformats.org/officeDocument/2006/customXml" ds:itemID="{EAE55158-5CB1-46E2-8A75-8F6B611BB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900137-E7F0-4CD3-9BF9-59D934FAD915}">
  <ds:schemaRefs>
    <ds:schemaRef ds:uri="http://purl.org/dc/dcmitype/"/>
    <ds:schemaRef ds:uri="http://www.w3.org/XML/1998/namespace"/>
    <ds:schemaRef ds:uri="http://schemas.openxmlformats.org/package/2006/metadata/core-properties"/>
    <ds:schemaRef ds:uri="http://schemas.microsoft.com/sharepoint/v3"/>
    <ds:schemaRef ds:uri="60B91B04-2990-4B57-B48B-0D67EE7C5EF0"/>
    <ds:schemaRef ds:uri="http://schemas.microsoft.com/office/infopath/2007/PartnerControls"/>
    <ds:schemaRef ds:uri="http://schemas.microsoft.com/office/2006/documentManagement/types"/>
    <ds:schemaRef ds:uri="http://purl.org/dc/elements/1.1/"/>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Balance Sheet</vt:lpstr>
      <vt:lpstr>Income Statement</vt:lpstr>
      <vt:lpstr>Cash Flows</vt:lpstr>
      <vt:lpstr>Annual Summary</vt:lpstr>
      <vt:lpstr>Quarterly Summary</vt:lpstr>
      <vt:lpstr>Excess Cash Forecast</vt:lpstr>
      <vt:lpstr>Financial Statement</vt:lpstr>
      <vt:lpstr>Q1</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Meyer</dc:creator>
  <cp:lastModifiedBy>Spencer Stires</cp:lastModifiedBy>
  <cp:lastPrinted>2014-04-23T14:55:04Z</cp:lastPrinted>
  <dcterms:created xsi:type="dcterms:W3CDTF">2014-04-04T15:40:23Z</dcterms:created>
  <dcterms:modified xsi:type="dcterms:W3CDTF">2022-04-12T18:42:29Z</dcterms:modified>
</cp:coreProperties>
</file>