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\Desktop\Personal\MQF\Term 3\FI\Project\"/>
    </mc:Choice>
  </mc:AlternateContent>
  <xr:revisionPtr revIDLastSave="0" documentId="13_ncr:1_{EA24B36B-452F-44E4-A626-A1EA541080ED}" xr6:coauthVersionLast="40" xr6:coauthVersionMax="40" xr10:uidLastSave="{00000000-0000-0000-0000-000000000000}"/>
  <bookViews>
    <workbookView xWindow="-120" yWindow="-120" windowWidth="20730" windowHeight="11160" xr2:uid="{6A12E320-2B91-43DD-975C-8AAD5CAED012}"/>
  </bookViews>
  <sheets>
    <sheet name="Sheet1" sheetId="1" r:id="rId1"/>
  </sheets>
  <calcPr calcId="181029" iterateCount="10000" iterateDelta="9.9999999999999995E-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5" i="1" l="1"/>
  <c r="L47" i="1"/>
  <c r="L46" i="1"/>
  <c r="K47" i="1" s="1"/>
  <c r="N47" i="1" s="1"/>
  <c r="L64" i="1"/>
  <c r="K65" i="1" s="1"/>
  <c r="N65" i="1" s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K64" i="1" s="1"/>
  <c r="N64" i="1" s="1"/>
  <c r="L44" i="1"/>
  <c r="K45" i="1" s="1"/>
  <c r="N45" i="1" s="1"/>
  <c r="L37" i="1"/>
  <c r="L38" i="1"/>
  <c r="L39" i="1"/>
  <c r="L40" i="1"/>
  <c r="L41" i="1"/>
  <c r="L42" i="1"/>
  <c r="L43" i="1"/>
  <c r="L36" i="1"/>
  <c r="K36" i="1" s="1"/>
  <c r="N36" i="1" s="1"/>
  <c r="L34" i="1"/>
  <c r="K35" i="1" s="1"/>
  <c r="N35" i="1" s="1"/>
  <c r="L33" i="1"/>
  <c r="L32" i="1"/>
  <c r="L31" i="1"/>
  <c r="L30" i="1"/>
  <c r="L29" i="1"/>
  <c r="L28" i="1"/>
  <c r="L27" i="1"/>
  <c r="L26" i="1"/>
  <c r="K26" i="1" s="1"/>
  <c r="N26" i="1" s="1"/>
  <c r="L24" i="1"/>
  <c r="K25" i="1" s="1"/>
  <c r="N25" i="1" s="1"/>
  <c r="L23" i="1"/>
  <c r="L22" i="1"/>
  <c r="L21" i="1"/>
  <c r="L20" i="1"/>
  <c r="K20" i="1" s="1"/>
  <c r="N20" i="1" s="1"/>
  <c r="K48" i="1"/>
  <c r="N48" i="1" s="1"/>
  <c r="L18" i="1"/>
  <c r="K19" i="1" s="1"/>
  <c r="N19" i="1" s="1"/>
  <c r="L17" i="1"/>
  <c r="L16" i="1"/>
  <c r="L14" i="1"/>
  <c r="K14" i="1" s="1"/>
  <c r="N14" i="1" s="1"/>
  <c r="L12" i="1"/>
  <c r="K13" i="1" s="1"/>
  <c r="N13" i="1" s="1"/>
  <c r="L10" i="1"/>
  <c r="K10" i="1" s="1"/>
  <c r="N10" i="1" s="1"/>
  <c r="I45" i="1"/>
  <c r="I35" i="1"/>
  <c r="I25" i="1"/>
  <c r="I19" i="1"/>
  <c r="I15" i="1"/>
  <c r="I13" i="1"/>
  <c r="I11" i="1"/>
  <c r="I9" i="1"/>
  <c r="I7" i="1"/>
  <c r="K7" i="1" s="1"/>
  <c r="N7" i="1" s="1"/>
  <c r="I6" i="1"/>
  <c r="K46" i="1" l="1"/>
  <c r="N46" i="1" s="1"/>
  <c r="K60" i="1"/>
  <c r="N60" i="1" s="1"/>
  <c r="K56" i="1"/>
  <c r="N56" i="1" s="1"/>
  <c r="K52" i="1"/>
  <c r="N52" i="1" s="1"/>
  <c r="K49" i="1"/>
  <c r="N49" i="1" s="1"/>
  <c r="K61" i="1"/>
  <c r="N61" i="1" s="1"/>
  <c r="K57" i="1"/>
  <c r="N57" i="1" s="1"/>
  <c r="K53" i="1"/>
  <c r="N53" i="1" s="1"/>
  <c r="K62" i="1"/>
  <c r="N62" i="1" s="1"/>
  <c r="K58" i="1"/>
  <c r="N58" i="1" s="1"/>
  <c r="K54" i="1"/>
  <c r="N54" i="1" s="1"/>
  <c r="K50" i="1"/>
  <c r="N50" i="1" s="1"/>
  <c r="K63" i="1"/>
  <c r="N63" i="1" s="1"/>
  <c r="K59" i="1"/>
  <c r="N59" i="1" s="1"/>
  <c r="K55" i="1"/>
  <c r="N55" i="1" s="1"/>
  <c r="K51" i="1"/>
  <c r="N51" i="1" s="1"/>
  <c r="K44" i="1"/>
  <c r="N44" i="1" s="1"/>
  <c r="K42" i="1"/>
  <c r="N42" i="1" s="1"/>
  <c r="K39" i="1"/>
  <c r="N39" i="1" s="1"/>
  <c r="K40" i="1"/>
  <c r="N40" i="1" s="1"/>
  <c r="K43" i="1"/>
  <c r="N43" i="1" s="1"/>
  <c r="K41" i="1"/>
  <c r="N41" i="1" s="1"/>
  <c r="K38" i="1"/>
  <c r="N38" i="1" s="1"/>
  <c r="K37" i="1"/>
  <c r="N37" i="1" s="1"/>
  <c r="K34" i="1"/>
  <c r="N34" i="1" s="1"/>
  <c r="K32" i="1"/>
  <c r="N32" i="1" s="1"/>
  <c r="K31" i="1"/>
  <c r="N31" i="1" s="1"/>
  <c r="K30" i="1"/>
  <c r="N30" i="1" s="1"/>
  <c r="K29" i="1"/>
  <c r="N29" i="1" s="1"/>
  <c r="K33" i="1"/>
  <c r="N33" i="1" s="1"/>
  <c r="K28" i="1"/>
  <c r="N28" i="1" s="1"/>
  <c r="K27" i="1"/>
  <c r="N27" i="1" s="1"/>
  <c r="K23" i="1"/>
  <c r="N23" i="1" s="1"/>
  <c r="K22" i="1"/>
  <c r="N22" i="1" s="1"/>
  <c r="K24" i="1"/>
  <c r="N24" i="1" s="1"/>
  <c r="K21" i="1"/>
  <c r="N21" i="1" s="1"/>
  <c r="K15" i="1"/>
  <c r="N15" i="1" s="1"/>
  <c r="K12" i="1"/>
  <c r="N12" i="1" s="1"/>
  <c r="K11" i="1"/>
  <c r="N11" i="1" s="1"/>
  <c r="K6" i="1"/>
  <c r="N6" i="1" s="1"/>
  <c r="L6" i="1" l="1"/>
  <c r="J7" i="1"/>
  <c r="J6" i="1"/>
  <c r="L7" i="1"/>
  <c r="L8" i="1" l="1"/>
  <c r="K9" i="1" s="1"/>
  <c r="N9" i="1" s="1"/>
  <c r="K8" i="1" l="1"/>
  <c r="N8" i="1" s="1"/>
  <c r="K18" i="1"/>
  <c r="N18" i="1" s="1"/>
  <c r="K16" i="1"/>
  <c r="N16" i="1" s="1"/>
  <c r="K17" i="1"/>
  <c r="N17" i="1" s="1"/>
  <c r="J9" i="1" l="1"/>
  <c r="J65" i="1"/>
  <c r="J13" i="1"/>
  <c r="J11" i="1"/>
  <c r="J15" i="1"/>
  <c r="J45" i="1"/>
  <c r="J35" i="1"/>
  <c r="J19" i="1"/>
  <c r="J25" i="1"/>
</calcChain>
</file>

<file path=xl/sharedStrings.xml><?xml version="1.0" encoding="utf-8"?>
<sst xmlns="http://schemas.openxmlformats.org/spreadsheetml/2006/main" count="28" uniqueCount="18">
  <si>
    <t>Tenor</t>
  </si>
  <si>
    <t>OIS</t>
  </si>
  <si>
    <t>ON</t>
  </si>
  <si>
    <t>DF</t>
  </si>
  <si>
    <t>L</t>
  </si>
  <si>
    <t>Fwd_L</t>
  </si>
  <si>
    <t>L_DF</t>
  </si>
  <si>
    <t>Python results</t>
  </si>
  <si>
    <t>Fwd_L (BT results)</t>
  </si>
  <si>
    <t>Fixed leg PV</t>
  </si>
  <si>
    <t>L_DF (what-if analysis)</t>
  </si>
  <si>
    <t>Float leg payment PV</t>
  </si>
  <si>
    <t>absolute no</t>
  </si>
  <si>
    <t>Using goal seek to test results</t>
  </si>
  <si>
    <t>Gap #</t>
  </si>
  <si>
    <t>Remarks</t>
  </si>
  <si>
    <t>Backtested results (5 d.p. precision)</t>
  </si>
  <si>
    <t>Goal seek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</si>
</sst>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61D6EC-7CC2-4BA5-B7B7-F9440D8ECCA3}" name="Table1" displayName="Table1" ref="A5:H65" totalsRowShown="0">
  <autoFilter ref="A5:H65" xr:uid="{752479F4-9EE8-443D-A51E-C195A7A52C5B}"/>
  <tableColumns count="8">
    <tableColumn id="1" xr3:uid="{0BC4BEBE-F945-4573-9FB8-2657EDAE69CD}" name="Tenor"/>
    <tableColumn id="2" xr3:uid="{B16ED166-2A2E-44A8-9EE7-3FE4EC33B393}" name="OIS"/>
    <tableColumn id="3" xr3:uid="{8FD81F7C-759E-410A-82FF-56BEBDBC5A2C}" name="ON"/>
    <tableColumn id="4" xr3:uid="{CFDB77C2-8D28-40C7-A167-DB32E5240108}" name="DF"/>
    <tableColumn id="5" xr3:uid="{46AB3E68-37F0-4338-BCAB-AF663E6E8039}" name="L"/>
    <tableColumn id="6" xr3:uid="{8AB177BF-1A70-489E-9F98-929401F1D738}" name="Fwd_L"/>
    <tableColumn id="7" xr3:uid="{A097AB3D-D56D-4FA5-B24F-CED95EBC1ECF}" name="L_DF"/>
    <tableColumn id="8" xr3:uid="{37DA8ED2-10E1-4627-AC64-1FF576FD86C2}" name="absolute n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4C98FD-3749-47B0-8998-DBF3BF41A347}" name="Table2" displayName="Table2" ref="I5:O65" totalsRowShown="0">
  <autoFilter ref="I5:O65" xr:uid="{14F854DC-9A0F-47AE-BC80-A564C14FC67A}"/>
  <tableColumns count="7">
    <tableColumn id="1" xr3:uid="{82418357-8507-49F8-92AE-2521BC330298}" name="Fixed leg PV"/>
    <tableColumn id="2" xr3:uid="{54C6CFD9-55A2-4989-85FA-4AA8429466DC}" name="Float leg payment PV"/>
    <tableColumn id="3" xr3:uid="{9EF2B30C-4682-4879-B1FF-A3804F4AF7C3}" name="Fwd_L (BT results)">
      <calculatedColumnFormula>(L5-L6)/L6/0.5</calculatedColumnFormula>
    </tableColumn>
    <tableColumn id="4" xr3:uid="{49A170D8-6E27-4A04-A50C-6319286F104D}" name="L_DF (what-if analysis)"/>
    <tableColumn id="5" xr3:uid="{E58452D1-E4D1-454A-B316-EF5178DA4962}" name="Gap #"/>
    <tableColumn id="6" xr3:uid="{9C6BFEF8-73D5-4D87-9719-A4709E5BA4DB}" name="Backtested results (5 d.p. precision)">
      <calculatedColumnFormula>ROUND(K6,5)=ROUND(Table1[[#This Row],[Fwd_L]],5)</calculatedColumnFormula>
    </tableColumn>
    <tableColumn id="7" xr3:uid="{BE009E6E-4066-4AFB-B78C-7E519487E463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1A2C-62FF-4B6E-84E9-422CA175D927}">
  <dimension ref="A1:O65"/>
  <sheetViews>
    <sheetView tabSelected="1" zoomScale="85" zoomScaleNormal="85" workbookViewId="0">
      <selection activeCell="L13" sqref="L13"/>
    </sheetView>
  </sheetViews>
  <sheetFormatPr defaultRowHeight="15" x14ac:dyDescent="0.25"/>
  <cols>
    <col min="1" max="1" width="13.28515625" customWidth="1"/>
    <col min="8" max="8" width="13.7109375" bestFit="1" customWidth="1"/>
    <col min="9" max="9" width="14" customWidth="1"/>
    <col min="10" max="10" width="26" customWidth="1"/>
    <col min="11" max="11" width="20.140625" bestFit="1" customWidth="1"/>
    <col min="12" max="12" width="23" customWidth="1"/>
    <col min="13" max="13" width="0" hidden="1" customWidth="1"/>
    <col min="14" max="14" width="34.5703125" customWidth="1"/>
    <col min="15" max="15" width="10.7109375" customWidth="1"/>
  </cols>
  <sheetData>
    <row r="1" spans="1:15" x14ac:dyDescent="0.25">
      <c r="A1" t="s">
        <v>7</v>
      </c>
      <c r="B1" t="s">
        <v>13</v>
      </c>
    </row>
    <row r="5" spans="1:15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12</v>
      </c>
      <c r="I5" t="s">
        <v>9</v>
      </c>
      <c r="J5" t="s">
        <v>11</v>
      </c>
      <c r="K5" t="s">
        <v>8</v>
      </c>
      <c r="L5" t="s">
        <v>10</v>
      </c>
      <c r="M5" t="s">
        <v>14</v>
      </c>
      <c r="N5" t="s">
        <v>16</v>
      </c>
      <c r="O5" t="s">
        <v>15</v>
      </c>
    </row>
    <row r="6" spans="1:15" x14ac:dyDescent="0.25">
      <c r="A6" s="1">
        <v>0.5</v>
      </c>
      <c r="B6" s="1">
        <v>2.5000000000000001E-3</v>
      </c>
      <c r="C6" s="1">
        <v>2.4968888574964901E-3</v>
      </c>
      <c r="D6" s="1">
        <v>0.99875233887785297</v>
      </c>
      <c r="E6" s="1">
        <v>2.5000000000000001E-2</v>
      </c>
      <c r="F6" s="1">
        <v>2.5000000000021502E-2</v>
      </c>
      <c r="G6" s="1">
        <v>0.98765432098764305</v>
      </c>
      <c r="H6" s="1">
        <v>1.2484404235973162E-2</v>
      </c>
      <c r="I6" s="1">
        <f>(SUM($D$6)*0.5*Table1[[#This Row],[L]])</f>
        <v>1.2484404235973162E-2</v>
      </c>
      <c r="J6" s="1">
        <f>0.5*(K6*Table1[[#This Row],[DF]])</f>
        <v>1.2484404235973162E-2</v>
      </c>
      <c r="K6" s="1">
        <f>E6</f>
        <v>2.5000000000000001E-2</v>
      </c>
      <c r="L6" s="1">
        <f>1/(1+0.5*K6)</f>
        <v>0.98765432098765438</v>
      </c>
      <c r="N6" s="1" t="b">
        <f>ROUND(K6,5)=ROUND(Table1[[#This Row],[Fwd_L]],5)</f>
        <v>1</v>
      </c>
      <c r="O6" s="1" t="s">
        <v>17</v>
      </c>
    </row>
    <row r="7" spans="1:15" x14ac:dyDescent="0.25">
      <c r="A7" s="1">
        <v>1</v>
      </c>
      <c r="B7" s="1">
        <v>3.0000000000000001E-3</v>
      </c>
      <c r="C7" s="1">
        <v>2.99552144241197E-3</v>
      </c>
      <c r="D7" s="1">
        <v>0.99700897308079395</v>
      </c>
      <c r="E7" s="1">
        <v>2.79999999999999E-2</v>
      </c>
      <c r="F7" s="1">
        <v>3.1005245787674801E-2</v>
      </c>
      <c r="G7" s="1">
        <v>0.97257682916974098</v>
      </c>
      <c r="H7" s="1">
        <v>2.7940658367420955E-2</v>
      </c>
      <c r="I7" s="1">
        <f>(SUM($D$6:D7)*0.5*Table1[[#This Row],[L]])</f>
        <v>2.7940658367420955E-2</v>
      </c>
      <c r="J7" s="1">
        <f>0.5*(K6*D6+K7*D7)</f>
        <v>2.7940658367410217E-2</v>
      </c>
      <c r="K7" s="1">
        <f>( I7- (0.5 * (F6*D6)))/(0.5*D7)</f>
        <v>3.1005245787661607E-2</v>
      </c>
      <c r="L7" s="1">
        <f>1/((1+0.5*K6)*(1+0.5*K7))</f>
        <v>0.97257682916975785</v>
      </c>
      <c r="N7" s="1" t="b">
        <f>ROUND(K7,5)=ROUND(Table1[[#This Row],[Fwd_L]],5)</f>
        <v>1</v>
      </c>
      <c r="O7" s="1" t="s">
        <v>17</v>
      </c>
    </row>
    <row r="8" spans="1:15" x14ac:dyDescent="0.25">
      <c r="A8">
        <v>1.5</v>
      </c>
      <c r="C8">
        <v>3.3271130746470499E-3</v>
      </c>
      <c r="D8">
        <v>0.99502178603536096</v>
      </c>
      <c r="F8">
        <v>3.17518954822643E-2</v>
      </c>
      <c r="G8">
        <v>0.95737755316712603</v>
      </c>
      <c r="K8">
        <f>(L7-L8)/L8/0.5</f>
        <v>3.175191769342274E-2</v>
      </c>
      <c r="L8">
        <f>(L7+L9)/2</f>
        <v>0.95737754270107001</v>
      </c>
      <c r="N8" t="b">
        <f>ROUND(K8,5)=ROUND(Table1[[#This Row],[Fwd_L]],5)</f>
        <v>1</v>
      </c>
    </row>
    <row r="9" spans="1:15" x14ac:dyDescent="0.25">
      <c r="A9" s="1">
        <v>2</v>
      </c>
      <c r="B9" s="1">
        <v>3.2499999999999999E-3</v>
      </c>
      <c r="C9" s="1">
        <v>3.4949032911494298E-3</v>
      </c>
      <c r="D9" s="1">
        <v>0.99303459898992796</v>
      </c>
      <c r="E9" s="1">
        <v>0.03</v>
      </c>
      <c r="F9" s="1">
        <v>3.2264118948606001E-2</v>
      </c>
      <c r="G9" s="1">
        <v>0.94217827716451197</v>
      </c>
      <c r="H9" s="1">
        <v>5.975726545475904E-2</v>
      </c>
      <c r="I9" s="1">
        <f>(SUM($D$6:D9)*0.5*Table1[[#This Row],[L]])</f>
        <v>5.975726545475904E-2</v>
      </c>
      <c r="J9" s="1">
        <f>0.5*(K6*D6+K7*D7+K8*D8+K9*D9)</f>
        <v>5.9757287891945642E-2</v>
      </c>
      <c r="K9" s="1">
        <f>(L8-L9)/L9/0.5</f>
        <v>3.2264141882168744E-2</v>
      </c>
      <c r="L9" s="1">
        <v>0.94217825623238205</v>
      </c>
      <c r="N9" s="1" t="b">
        <f>ROUND(K9,5)=ROUND(Table1[[#This Row],[Fwd_L]],5)</f>
        <v>1</v>
      </c>
      <c r="O9" s="1" t="s">
        <v>17</v>
      </c>
    </row>
    <row r="10" spans="1:15" x14ac:dyDescent="0.25">
      <c r="A10">
        <v>2.5</v>
      </c>
      <c r="C10">
        <v>3.5242125214907101E-3</v>
      </c>
      <c r="D10">
        <v>0.99122821043758103</v>
      </c>
      <c r="F10">
        <v>3.4219485596969697E-2</v>
      </c>
      <c r="G10">
        <v>0.92632902578653398</v>
      </c>
      <c r="K10">
        <f t="shared" ref="K10:K64" si="0">(L9-L10)/L10/0.5</f>
        <v>3.4219436409533524E-2</v>
      </c>
      <c r="L10">
        <f>(L9+L11)/2</f>
        <v>0.92632902760516211</v>
      </c>
      <c r="N10" t="b">
        <f>ROUND(K10,5)=ROUND(Table1[[#This Row],[Fwd_L]],5)</f>
        <v>1</v>
      </c>
    </row>
    <row r="11" spans="1:15" x14ac:dyDescent="0.25">
      <c r="A11" s="1">
        <v>3</v>
      </c>
      <c r="B11" s="1">
        <v>3.3500000000000001E-3</v>
      </c>
      <c r="C11" s="1">
        <v>3.5448590380758498E-3</v>
      </c>
      <c r="D11" s="1">
        <v>0.98942182188547201</v>
      </c>
      <c r="E11" s="1">
        <v>3.15E-2</v>
      </c>
      <c r="F11" s="1">
        <v>3.4815164100211599E-2</v>
      </c>
      <c r="G11" s="1">
        <v>0.91047977440855499</v>
      </c>
      <c r="H11" s="1">
        <v>9.3940366736585082E-2</v>
      </c>
      <c r="I11" s="1">
        <f>(SUM($D$6:D11)*0.5*Table1[[#This Row],[L]])</f>
        <v>9.3940366736585082E-2</v>
      </c>
      <c r="J11" s="1">
        <f>0.5*SUMPRODUCT(D6:D11,K6:K11)</f>
        <v>9.3940339607672868E-2</v>
      </c>
      <c r="K11" s="1">
        <f t="shared" si="0"/>
        <v>3.4815113185402577E-2</v>
      </c>
      <c r="L11" s="1">
        <v>0.91047979897794229</v>
      </c>
      <c r="N11" s="1" t="b">
        <f>ROUND(K11,5)=ROUND(Table1[[#This Row],[Fwd_L]],5)</f>
        <v>1</v>
      </c>
      <c r="O11" s="1" t="s">
        <v>17</v>
      </c>
    </row>
    <row r="12" spans="1:15" x14ac:dyDescent="0.25">
      <c r="A12">
        <v>3.5</v>
      </c>
      <c r="C12">
        <v>3.7732809787893698E-3</v>
      </c>
      <c r="D12">
        <v>0.98688040784987097</v>
      </c>
      <c r="F12">
        <v>3.5210679921740498E-2</v>
      </c>
      <c r="G12">
        <v>0.89472778753653703</v>
      </c>
      <c r="K12">
        <f t="shared" si="0"/>
        <v>3.5210422735197838E-2</v>
      </c>
      <c r="L12">
        <f>(L11+L13)/2</f>
        <v>0.8947279247462907</v>
      </c>
      <c r="N12" t="b">
        <f>ROUND(K12,5)=ROUND(Table1[[#This Row],[Fwd_L]],5)</f>
        <v>1</v>
      </c>
    </row>
    <row r="13" spans="1:15" x14ac:dyDescent="0.25">
      <c r="A13" s="1">
        <v>4</v>
      </c>
      <c r="B13" s="1">
        <v>3.5000000000000001E-3</v>
      </c>
      <c r="C13" s="1">
        <v>3.9462553776993701E-3</v>
      </c>
      <c r="D13" s="1">
        <v>0.98433899416331705</v>
      </c>
      <c r="E13" s="1">
        <v>3.2500000000000001E-2</v>
      </c>
      <c r="F13" s="1">
        <v>3.5841684970415101E-2</v>
      </c>
      <c r="G13" s="1">
        <v>0.87897580066451897</v>
      </c>
      <c r="H13" s="1">
        <v>0.12895491588395289</v>
      </c>
      <c r="I13" s="1">
        <f>(SUM($D$6:D13)*0.5*Table1[[#This Row],[L]])</f>
        <v>0.12895491588395289</v>
      </c>
      <c r="J13" s="1">
        <f>0.5*SUMPRODUCT(D6:D13,K6:K13)</f>
        <v>0.12895463069203669</v>
      </c>
      <c r="K13" s="1">
        <f t="shared" si="0"/>
        <v>3.5841418483311349E-2</v>
      </c>
      <c r="L13" s="1">
        <v>0.87897605051463901</v>
      </c>
      <c r="N13" s="1" t="b">
        <f>ROUND(K13,5)=ROUND(Table1[[#This Row],[Fwd_L]],5)</f>
        <v>1</v>
      </c>
      <c r="O13" s="1" t="s">
        <v>17</v>
      </c>
    </row>
    <row r="14" spans="1:15" x14ac:dyDescent="0.25">
      <c r="A14">
        <v>4.5</v>
      </c>
      <c r="C14">
        <v>3.9736277752222497E-3</v>
      </c>
      <c r="D14">
        <v>0.98227769418270805</v>
      </c>
      <c r="F14">
        <v>3.4715544852037497E-2</v>
      </c>
      <c r="G14">
        <v>0.86397904895196198</v>
      </c>
      <c r="K14">
        <f t="shared" si="0"/>
        <v>3.4715830756172281E-2</v>
      </c>
      <c r="L14">
        <f>(L13+L15)/2</f>
        <v>0.86397917313886574</v>
      </c>
      <c r="N14" t="b">
        <f>ROUND(K14,5)=ROUND(Table1[[#This Row],[Fwd_L]],5)</f>
        <v>1</v>
      </c>
    </row>
    <row r="15" spans="1:15" x14ac:dyDescent="0.25">
      <c r="A15" s="1">
        <v>5</v>
      </c>
      <c r="B15" s="1">
        <v>3.5999999999999999E-3</v>
      </c>
      <c r="C15" s="1">
        <v>3.9964065340868599E-3</v>
      </c>
      <c r="D15" s="1">
        <v>0.98021639373412095</v>
      </c>
      <c r="E15" s="1">
        <v>3.3000000000000002E-2</v>
      </c>
      <c r="F15" s="1">
        <v>3.53287736654124E-2</v>
      </c>
      <c r="G15" s="1">
        <v>0.84898229723940599</v>
      </c>
      <c r="H15" s="1">
        <v>0.16331999011741061</v>
      </c>
      <c r="I15" s="1">
        <f>(SUM($D$6:D15)*0.5*Table1[[#This Row],[L]])</f>
        <v>0.16331999011741061</v>
      </c>
      <c r="J15" s="1">
        <f>0.5*SUMPRODUCT(D6:D15,K6:K15)</f>
        <v>0.16331999046223289</v>
      </c>
      <c r="K15" s="1">
        <f t="shared" si="0"/>
        <v>3.532906975944293E-2</v>
      </c>
      <c r="L15" s="1">
        <v>0.84898229576309259</v>
      </c>
      <c r="N15" s="1" t="b">
        <f>ROUND(K15,5)=ROUND(Table1[[#This Row],[Fwd_L]],5)</f>
        <v>1</v>
      </c>
      <c r="O15" s="1" t="s">
        <v>17</v>
      </c>
    </row>
    <row r="16" spans="1:15" x14ac:dyDescent="0.25">
      <c r="A16">
        <v>5.5</v>
      </c>
      <c r="C16">
        <v>4.4001889216271897E-3</v>
      </c>
      <c r="D16">
        <v>0.97608960227955099</v>
      </c>
      <c r="F16">
        <v>3.8916776968934398E-2</v>
      </c>
      <c r="G16">
        <v>0.83277778360479005</v>
      </c>
      <c r="K16">
        <f t="shared" si="0"/>
        <v>3.8916778815631631E-2</v>
      </c>
      <c r="L16">
        <f>(($L$19-$L$15)/4)+$L$15</f>
        <v>0.83277778140238801</v>
      </c>
      <c r="N16" t="b">
        <f>ROUND(K16,5)=ROUND(Table1[[#This Row],[Fwd_L]],5)</f>
        <v>1</v>
      </c>
    </row>
    <row r="17" spans="1:15" x14ac:dyDescent="0.25">
      <c r="A17">
        <v>6</v>
      </c>
      <c r="C17">
        <v>4.73965382045804E-3</v>
      </c>
      <c r="D17">
        <v>0.97196281082498004</v>
      </c>
      <c r="F17">
        <v>3.9689062159008602E-2</v>
      </c>
      <c r="G17">
        <v>0.81657326997017499</v>
      </c>
      <c r="K17">
        <f t="shared" si="0"/>
        <v>3.9689064079726707E-2</v>
      </c>
      <c r="L17">
        <f>(($L$19-$L$15)/2)+$L$15</f>
        <v>0.81657326704168343</v>
      </c>
      <c r="N17" t="b">
        <f>ROUND(K17,5)=ROUND(Table1[[#This Row],[Fwd_L]],5)</f>
        <v>1</v>
      </c>
    </row>
    <row r="18" spans="1:15" x14ac:dyDescent="0.25">
      <c r="A18">
        <v>6.5</v>
      </c>
      <c r="C18">
        <v>5.0296670632388098E-3</v>
      </c>
      <c r="D18">
        <v>0.96783601937040897</v>
      </c>
      <c r="F18">
        <v>4.0492619199197298E-2</v>
      </c>
      <c r="G18">
        <v>0.80036875633555904</v>
      </c>
      <c r="K18">
        <f t="shared" si="0"/>
        <v>4.0492621198478233E-2</v>
      </c>
      <c r="L18">
        <f>(($L$19-$L$15)/4*3)+$L$15</f>
        <v>0.80036875268097873</v>
      </c>
      <c r="N18" t="b">
        <f>ROUND(K18,5)=ROUND(Table1[[#This Row],[Fwd_L]],5)</f>
        <v>1</v>
      </c>
    </row>
    <row r="19" spans="1:15" x14ac:dyDescent="0.25">
      <c r="A19" s="1">
        <v>7</v>
      </c>
      <c r="B19" s="1">
        <v>4.0000000000000001E-3</v>
      </c>
      <c r="C19" s="1">
        <v>5.2808473983032697E-3</v>
      </c>
      <c r="D19" s="1">
        <v>0.96370922791583902</v>
      </c>
      <c r="E19" s="1">
        <v>3.5000000000000003E-2</v>
      </c>
      <c r="F19" s="1">
        <v>4.1329386759083597E-2</v>
      </c>
      <c r="G19" s="1">
        <v>0.78416424270094398</v>
      </c>
      <c r="H19" s="1">
        <v>0.24111113039348628</v>
      </c>
      <c r="I19" s="1">
        <f>(SUM($D$6:D19)*0.5*Table1[[#This Row],[L]])</f>
        <v>0.24111113039348628</v>
      </c>
      <c r="J19" s="1">
        <f>0.5*SUMPRODUCT($D$6:D19,$K$6:K19)</f>
        <v>0.24111113454408972</v>
      </c>
      <c r="K19" s="1">
        <f t="shared" si="0"/>
        <v>4.1329388841846705E-2</v>
      </c>
      <c r="L19" s="1">
        <v>0.78416423832027415</v>
      </c>
      <c r="N19" s="1" t="b">
        <f>ROUND(K19,5)=ROUND(Table1[[#This Row],[Fwd_L]],5)</f>
        <v>1</v>
      </c>
      <c r="O19" s="1" t="s">
        <v>17</v>
      </c>
    </row>
    <row r="20" spans="1:15" x14ac:dyDescent="0.25">
      <c r="A20">
        <v>7.5</v>
      </c>
      <c r="C20">
        <v>5.4047443241689299E-3</v>
      </c>
      <c r="D20">
        <v>0.96027528717800104</v>
      </c>
      <c r="F20">
        <v>3.9707805155352702E-2</v>
      </c>
      <c r="G20">
        <v>0.76889860471090199</v>
      </c>
      <c r="K20">
        <f t="shared" si="0"/>
        <v>3.9707814871186506E-2</v>
      </c>
      <c r="L20">
        <f>(($L$25-$L$19)/6*1)+$L$19</f>
        <v>0.76889859675298289</v>
      </c>
      <c r="N20" t="b">
        <f>ROUND(K20,5)=ROUND(Table1[[#This Row],[Fwd_L]],5)</f>
        <v>1</v>
      </c>
    </row>
    <row r="21" spans="1:15" x14ac:dyDescent="0.25">
      <c r="A21">
        <v>8</v>
      </c>
      <c r="C21">
        <v>5.5147526725196601E-3</v>
      </c>
      <c r="D21">
        <v>0.95684134644016305</v>
      </c>
      <c r="F21">
        <v>4.0512129018092403E-2</v>
      </c>
      <c r="G21">
        <v>0.75363296672086</v>
      </c>
      <c r="K21">
        <f t="shared" si="0"/>
        <v>4.0512139131521914E-2</v>
      </c>
      <c r="L21">
        <f>(($L$25-$L$19)/6*2)+$L$19</f>
        <v>0.75363295518569151</v>
      </c>
      <c r="N21" t="b">
        <f>ROUND(K21,5)=ROUND(Table1[[#This Row],[Fwd_L]],5)</f>
        <v>1</v>
      </c>
    </row>
    <row r="22" spans="1:15" x14ac:dyDescent="0.25">
      <c r="A22">
        <v>8.5</v>
      </c>
      <c r="C22">
        <v>5.6133341822750503E-3</v>
      </c>
      <c r="D22">
        <v>0.95340740570232496</v>
      </c>
      <c r="F22">
        <v>4.1349711440460603E-2</v>
      </c>
      <c r="G22">
        <v>0.73836732873081901</v>
      </c>
      <c r="K22">
        <f t="shared" si="0"/>
        <v>4.1349721976400453E-2</v>
      </c>
      <c r="L22">
        <f>(($L$25-$L$19)/6*3)+$L$19</f>
        <v>0.73836731361840025</v>
      </c>
      <c r="N22" t="b">
        <f>ROUND(K22,5)=ROUND(Table1[[#This Row],[Fwd_L]],5)</f>
        <v>1</v>
      </c>
    </row>
    <row r="23" spans="1:15" x14ac:dyDescent="0.25">
      <c r="A23">
        <v>9</v>
      </c>
      <c r="C23">
        <v>5.7024036507957697E-3</v>
      </c>
      <c r="D23">
        <v>0.94997346496448698</v>
      </c>
      <c r="F23">
        <v>4.2222658819681999E-2</v>
      </c>
      <c r="G23">
        <v>0.72310169074077701</v>
      </c>
      <c r="K23">
        <f t="shared" si="0"/>
        <v>4.2222669805173085E-2</v>
      </c>
      <c r="L23">
        <f>(($L$25-$L$19)/6*4)+$L$19</f>
        <v>0.72310167205110898</v>
      </c>
      <c r="N23" t="b">
        <f>ROUND(K23,5)=ROUND(Table1[[#This Row],[Fwd_L]],5)</f>
        <v>1</v>
      </c>
    </row>
    <row r="24" spans="1:15" x14ac:dyDescent="0.25">
      <c r="A24">
        <v>9.5</v>
      </c>
      <c r="C24">
        <v>5.7834728673355996E-3</v>
      </c>
      <c r="D24">
        <v>0.946539524226649</v>
      </c>
      <c r="F24">
        <v>4.3133259264535997E-2</v>
      </c>
      <c r="G24">
        <v>0.70783605275073602</v>
      </c>
      <c r="K24">
        <f t="shared" si="0"/>
        <v>4.3133270728976762E-2</v>
      </c>
      <c r="L24">
        <f>(($L$25-$L$19)/6*5)+$L$19</f>
        <v>0.7078360304838176</v>
      </c>
      <c r="N24" t="b">
        <f>ROUND(K24,5)=ROUND(Table1[[#This Row],[Fwd_L]],5)</f>
        <v>1</v>
      </c>
    </row>
    <row r="25" spans="1:15" x14ac:dyDescent="0.25">
      <c r="A25" s="1">
        <v>10</v>
      </c>
      <c r="B25" s="1">
        <v>4.4999999999999997E-3</v>
      </c>
      <c r="C25" s="1">
        <v>5.8577513660727698E-3</v>
      </c>
      <c r="D25" s="1">
        <v>0.94310558348881002</v>
      </c>
      <c r="E25" s="1">
        <v>3.6999999999999998E-2</v>
      </c>
      <c r="F25" s="1">
        <v>4.4084002621787702E-2</v>
      </c>
      <c r="G25" s="1">
        <v>0.69257041476069403</v>
      </c>
      <c r="H25" s="1">
        <v>0.36052654759512198</v>
      </c>
      <c r="I25" s="1">
        <f>(SUM($D$6:D25)*0.5*Table1[[#This Row],[L]])</f>
        <v>0.36052654759512198</v>
      </c>
      <c r="J25" s="1">
        <f>0.5*SUMPRODUCT($D$6:D25,$K$6:K25)</f>
        <v>0.36052658256243164</v>
      </c>
      <c r="K25" s="1">
        <f t="shared" si="0"/>
        <v>4.408401459719697E-2</v>
      </c>
      <c r="L25" s="1">
        <v>0.69257038891652634</v>
      </c>
      <c r="N25" s="1" t="b">
        <f>ROUND(K25,5)=ROUND(Table1[[#This Row],[Fwd_L]],5)</f>
        <v>1</v>
      </c>
      <c r="O25" s="1" t="s">
        <v>17</v>
      </c>
    </row>
    <row r="26" spans="1:15" x14ac:dyDescent="0.25">
      <c r="A26">
        <v>10.5</v>
      </c>
      <c r="C26">
        <v>5.8926440900375302E-3</v>
      </c>
      <c r="D26">
        <v>0.94000295832386405</v>
      </c>
      <c r="F26">
        <v>4.1799482592821902E-2</v>
      </c>
      <c r="G26">
        <v>0.67839219342069701</v>
      </c>
      <c r="K26">
        <f t="shared" si="0"/>
        <v>4.1799475798876849E-2</v>
      </c>
      <c r="L26">
        <f>(($L$35-$L$25)/10*1)+$L$25</f>
        <v>0.67839217036291033</v>
      </c>
      <c r="N26" t="b">
        <f>ROUND(K26,5)=ROUND(Table1[[#This Row],[Fwd_L]],5)</f>
        <v>1</v>
      </c>
    </row>
    <row r="27" spans="1:15" x14ac:dyDescent="0.25">
      <c r="A27">
        <v>11</v>
      </c>
      <c r="C27">
        <v>5.9253551656457404E-3</v>
      </c>
      <c r="D27">
        <v>0.93690033315891696</v>
      </c>
      <c r="F27">
        <v>4.2691728677682297E-2</v>
      </c>
      <c r="G27">
        <v>0.66421397208069899</v>
      </c>
      <c r="K27">
        <f t="shared" si="0"/>
        <v>4.2691721590596109E-2</v>
      </c>
      <c r="L27">
        <f>(($L$35-$L$25)/10*2)+$L$25</f>
        <v>0.66421395180929432</v>
      </c>
      <c r="N27" t="b">
        <f>ROUND(K27,5)=ROUND(Table1[[#This Row],[Fwd_L]],5)</f>
        <v>1</v>
      </c>
    </row>
    <row r="28" spans="1:15" x14ac:dyDescent="0.25">
      <c r="A28">
        <v>11.5</v>
      </c>
      <c r="C28">
        <v>5.9561754405379396E-3</v>
      </c>
      <c r="D28">
        <v>0.93379770799396999</v>
      </c>
      <c r="F28">
        <v>4.3622897121709199E-2</v>
      </c>
      <c r="G28">
        <v>0.65003575074070197</v>
      </c>
      <c r="K28">
        <f t="shared" si="0"/>
        <v>4.3622889722092537E-2</v>
      </c>
      <c r="L28">
        <f>(($L$35-$L$25)/10*3)+$L$25</f>
        <v>0.65003573325567832</v>
      </c>
      <c r="N28" t="b">
        <f>ROUND(K28,5)=ROUND(Table1[[#This Row],[Fwd_L]],5)</f>
        <v>1</v>
      </c>
    </row>
    <row r="29" spans="1:15" x14ac:dyDescent="0.25">
      <c r="A29">
        <v>12</v>
      </c>
      <c r="C29">
        <v>5.9853473479076699E-3</v>
      </c>
      <c r="D29">
        <v>0.93069508282902302</v>
      </c>
      <c r="F29">
        <v>4.45955915733523E-2</v>
      </c>
      <c r="G29">
        <v>0.63585752940070495</v>
      </c>
      <c r="K29">
        <f t="shared" si="0"/>
        <v>4.4595583840066302E-2</v>
      </c>
      <c r="L29">
        <f>(($L$35-$L$25)/10*4)+$L$25</f>
        <v>0.63585751470206231</v>
      </c>
      <c r="N29" t="b">
        <f>ROUND(K29,5)=ROUND(Table1[[#This Row],[Fwd_L]],5)</f>
        <v>1</v>
      </c>
    </row>
    <row r="30" spans="1:15" x14ac:dyDescent="0.25">
      <c r="A30">
        <v>12.5</v>
      </c>
      <c r="C30">
        <v>6.0130745900099898E-3</v>
      </c>
      <c r="D30">
        <v>0.92759245766407605</v>
      </c>
      <c r="F30">
        <v>4.5612653199687797E-2</v>
      </c>
      <c r="G30">
        <v>0.62167930806070704</v>
      </c>
      <c r="K30">
        <f t="shared" si="0"/>
        <v>4.5612645109643454E-2</v>
      </c>
      <c r="L30">
        <f>(($L$35-$L$25)/10*5)+$L$25</f>
        <v>0.6216792961484463</v>
      </c>
      <c r="N30" t="b">
        <f>ROUND(K30,5)=ROUND(Table1[[#This Row],[Fwd_L]],5)</f>
        <v>1</v>
      </c>
    </row>
    <row r="31" spans="1:15" x14ac:dyDescent="0.25">
      <c r="A31">
        <v>13</v>
      </c>
      <c r="C31">
        <v>6.0395295875625898E-3</v>
      </c>
      <c r="D31">
        <v>0.92448983249912897</v>
      </c>
      <c r="F31">
        <v>4.6677188403172601E-2</v>
      </c>
      <c r="G31">
        <v>0.60750108672071002</v>
      </c>
      <c r="K31">
        <f t="shared" si="0"/>
        <v>4.6677179931101605E-2</v>
      </c>
      <c r="L31">
        <f>(($L$35-$L$25)/10*6)+$L$25</f>
        <v>0.6075010775948303</v>
      </c>
      <c r="N31" t="b">
        <f>ROUND(K31,5)=ROUND(Table1[[#This Row],[Fwd_L]],5)</f>
        <v>1</v>
      </c>
    </row>
    <row r="32" spans="1:15" x14ac:dyDescent="0.25">
      <c r="A32">
        <v>13.5</v>
      </c>
      <c r="C32">
        <v>6.0648592729517503E-3</v>
      </c>
      <c r="D32">
        <v>0.921387207334182</v>
      </c>
      <c r="F32">
        <v>4.7792600512369297E-2</v>
      </c>
      <c r="G32">
        <v>0.59332286538071199</v>
      </c>
      <c r="K32">
        <f t="shared" si="0"/>
        <v>4.7792591630558219E-2</v>
      </c>
      <c r="L32">
        <f>(($L$35-$L$25)/10*7)+$L$25</f>
        <v>0.59332285904121429</v>
      </c>
      <c r="N32" t="b">
        <f>ROUND(K32,5)=ROUND(Table1[[#This Row],[Fwd_L]],5)</f>
        <v>1</v>
      </c>
    </row>
    <row r="33" spans="1:15" x14ac:dyDescent="0.25">
      <c r="A33">
        <v>14</v>
      </c>
      <c r="C33">
        <v>6.0891896426706798E-3</v>
      </c>
      <c r="D33">
        <v>0.91828458216923503</v>
      </c>
      <c r="F33">
        <v>4.8962626127646902E-2</v>
      </c>
      <c r="G33">
        <v>0.57914464404071497</v>
      </c>
      <c r="K33">
        <f t="shared" si="0"/>
        <v>4.896261680563585E-2</v>
      </c>
      <c r="L33">
        <f>(($L$35-$L$25)/10*8)+$L$25</f>
        <v>0.57914464048759828</v>
      </c>
      <c r="N33" t="b">
        <f>ROUND(K33,5)=ROUND(Table1[[#This Row],[Fwd_L]],5)</f>
        <v>1</v>
      </c>
    </row>
    <row r="34" spans="1:15" x14ac:dyDescent="0.25">
      <c r="A34">
        <v>14.5</v>
      </c>
      <c r="C34">
        <v>6.1126293674718104E-3</v>
      </c>
      <c r="D34">
        <v>0.91518195700428795</v>
      </c>
      <c r="F34">
        <v>5.0191376939610198E-2</v>
      </c>
      <c r="G34">
        <v>0.56496642270071795</v>
      </c>
      <c r="K34">
        <f t="shared" si="0"/>
        <v>5.0191367143843341E-2</v>
      </c>
      <c r="L34">
        <f>(($L$35-$L$25)/10*9)+$L$25</f>
        <v>0.56496642193398228</v>
      </c>
      <c r="N34" t="b">
        <f>ROUND(K34,5)=ROUND(Table1[[#This Row],[Fwd_L]],5)</f>
        <v>1</v>
      </c>
    </row>
    <row r="35" spans="1:15" x14ac:dyDescent="0.25">
      <c r="A35" s="1">
        <v>15</v>
      </c>
      <c r="B35" s="1">
        <v>5.0000000000000001E-3</v>
      </c>
      <c r="C35" s="1">
        <v>6.1352727969292099E-3</v>
      </c>
      <c r="D35" s="1">
        <v>0.91207933025356502</v>
      </c>
      <c r="E35" s="1">
        <v>0.04</v>
      </c>
      <c r="F35" s="1">
        <v>5.1483388006388298E-2</v>
      </c>
      <c r="G35" s="1">
        <v>0.55078820136072004</v>
      </c>
      <c r="H35" s="1">
        <v>0.57496665881716935</v>
      </c>
      <c r="I35" s="1">
        <f>(SUM($D$6:D35)*0.5*Table1[[#This Row],[L]])</f>
        <v>0.57496665881716935</v>
      </c>
      <c r="J35" s="1">
        <f>0.5*SUMPRODUCT($D$6:D35,$K$6:K35)</f>
        <v>0.5749666549949406</v>
      </c>
      <c r="K35" s="1">
        <f t="shared" si="0"/>
        <v>5.1483377699811539E-2</v>
      </c>
      <c r="L35" s="1">
        <v>0.55078820338036627</v>
      </c>
      <c r="N35" s="1" t="b">
        <f>ROUND(K35,5)=ROUND(Table1[[#This Row],[Fwd_L]],5)</f>
        <v>1</v>
      </c>
      <c r="O35" s="1" t="s">
        <v>17</v>
      </c>
    </row>
    <row r="36" spans="1:15" x14ac:dyDescent="0.25">
      <c r="A36">
        <v>15.5</v>
      </c>
      <c r="C36">
        <v>6.1130147794141703E-3</v>
      </c>
      <c r="D36">
        <v>0.90959946508780698</v>
      </c>
      <c r="F36">
        <v>5.3310555020368397E-2</v>
      </c>
      <c r="G36">
        <v>0.53648796575270796</v>
      </c>
      <c r="K36">
        <f t="shared" si="0"/>
        <v>5.3310553000746184E-2</v>
      </c>
      <c r="L36">
        <f>(($L$45-$L$35)/10*M36)+$L$35</f>
        <v>0.53648796824760303</v>
      </c>
      <c r="M36">
        <v>1</v>
      </c>
      <c r="N36" t="b">
        <f>ROUND(K36,5)=ROUND(Table1[[#This Row],[Fwd_L]],5)</f>
        <v>1</v>
      </c>
    </row>
    <row r="37" spans="1:15" x14ac:dyDescent="0.25">
      <c r="A37">
        <v>16</v>
      </c>
      <c r="C37">
        <v>6.09261245238634E-3</v>
      </c>
      <c r="D37">
        <v>0.90711959992204905</v>
      </c>
      <c r="F37">
        <v>5.4770477291950601E-2</v>
      </c>
      <c r="G37">
        <v>0.52218773014469499</v>
      </c>
      <c r="K37">
        <f t="shared" si="0"/>
        <v>5.4770475160198083E-2</v>
      </c>
      <c r="L37">
        <f t="shared" ref="L37:L43" si="1">(($L$45-$L$35)/10*M37)+$L$35</f>
        <v>0.52218773311483979</v>
      </c>
      <c r="M37">
        <v>2</v>
      </c>
      <c r="N37" t="b">
        <f>ROUND(K37,5)=ROUND(Table1[[#This Row],[Fwd_L]],5)</f>
        <v>1</v>
      </c>
    </row>
    <row r="38" spans="1:15" x14ac:dyDescent="0.25">
      <c r="A38">
        <v>16.5</v>
      </c>
      <c r="C38">
        <v>6.0738995829723299E-3</v>
      </c>
      <c r="D38">
        <v>0.904639734756291</v>
      </c>
      <c r="F38">
        <v>5.6312611599378101E-2</v>
      </c>
      <c r="G38">
        <v>0.50788749453668203</v>
      </c>
      <c r="K38">
        <f t="shared" si="0"/>
        <v>5.63126093458906E-2</v>
      </c>
      <c r="L38">
        <f t="shared" si="1"/>
        <v>0.50788749798207655</v>
      </c>
      <c r="M38">
        <v>3</v>
      </c>
      <c r="N38" t="b">
        <f>ROUND(K38,5)=ROUND(Table1[[#This Row],[Fwd_L]],5)</f>
        <v>1</v>
      </c>
    </row>
    <row r="39" spans="1:15" x14ac:dyDescent="0.25">
      <c r="A39">
        <v>17</v>
      </c>
      <c r="C39">
        <v>6.05672951472513E-3</v>
      </c>
      <c r="D39">
        <v>0.90215986959053296</v>
      </c>
      <c r="F39">
        <v>5.7944103496720099E-2</v>
      </c>
      <c r="G39">
        <v>0.493587258928669</v>
      </c>
      <c r="K39">
        <f t="shared" si="0"/>
        <v>5.7944101110765256E-2</v>
      </c>
      <c r="L39">
        <f t="shared" si="1"/>
        <v>0.49358726284931331</v>
      </c>
      <c r="M39">
        <v>4</v>
      </c>
      <c r="N39" t="b">
        <f>ROUND(K39,5)=ROUND(Table1[[#This Row],[Fwd_L]],5)</f>
        <v>1</v>
      </c>
    </row>
    <row r="40" spans="1:15" x14ac:dyDescent="0.25">
      <c r="A40">
        <v>17.5</v>
      </c>
      <c r="C40">
        <v>6.04097237153489E-3</v>
      </c>
      <c r="D40">
        <v>0.89968000442477503</v>
      </c>
      <c r="F40">
        <v>5.96729513306491E-2</v>
      </c>
      <c r="G40">
        <v>0.47928702332065698</v>
      </c>
      <c r="K40">
        <f t="shared" si="0"/>
        <v>5.9672948800193214E-2</v>
      </c>
      <c r="L40">
        <f t="shared" si="1"/>
        <v>0.47928702771655007</v>
      </c>
      <c r="M40">
        <v>5</v>
      </c>
      <c r="N40" t="b">
        <f>ROUND(K40,5)=ROUND(Table1[[#This Row],[Fwd_L]],5)</f>
        <v>1</v>
      </c>
    </row>
    <row r="41" spans="1:15" x14ac:dyDescent="0.25">
      <c r="A41">
        <v>18</v>
      </c>
      <c r="C41">
        <v>6.0265127267733398E-3</v>
      </c>
      <c r="D41">
        <v>0.89720013925901698</v>
      </c>
      <c r="F41">
        <v>6.1508137374647401E-2</v>
      </c>
      <c r="G41">
        <v>0.46498678771264401</v>
      </c>
      <c r="K41">
        <f t="shared" si="0"/>
        <v>6.1508134686154355E-2</v>
      </c>
      <c r="L41">
        <f t="shared" si="1"/>
        <v>0.46498679258378683</v>
      </c>
      <c r="M41">
        <v>6</v>
      </c>
      <c r="N41" t="b">
        <f>ROUND(K41,5)=ROUND(Table1[[#This Row],[Fwd_L]],5)</f>
        <v>1</v>
      </c>
    </row>
    <row r="42" spans="1:15" x14ac:dyDescent="0.25">
      <c r="A42">
        <v>18.5</v>
      </c>
      <c r="C42">
        <v>6.0132476513352602E-3</v>
      </c>
      <c r="D42">
        <v>0.89472027409325805</v>
      </c>
      <c r="F42">
        <v>6.3459783928465893E-2</v>
      </c>
      <c r="G42">
        <v>0.45068655210463199</v>
      </c>
      <c r="K42">
        <f t="shared" si="0"/>
        <v>6.3459781066654952E-2</v>
      </c>
      <c r="L42">
        <f t="shared" si="1"/>
        <v>0.45068655745102365</v>
      </c>
      <c r="M42">
        <v>7</v>
      </c>
      <c r="N42" t="b">
        <f>ROUND(K42,5)=ROUND(Table1[[#This Row],[Fwd_L]],5)</f>
        <v>1</v>
      </c>
    </row>
    <row r="43" spans="1:15" x14ac:dyDescent="0.25">
      <c r="A43">
        <v>19</v>
      </c>
      <c r="C43">
        <v>6.0010850691138897E-3</v>
      </c>
      <c r="D43">
        <v>0.89224040892750101</v>
      </c>
      <c r="F43">
        <v>6.5539340109549302E-2</v>
      </c>
      <c r="G43">
        <v>0.43638631649661902</v>
      </c>
      <c r="K43">
        <f t="shared" si="0"/>
        <v>6.5539337057103964E-2</v>
      </c>
      <c r="L43">
        <f t="shared" si="1"/>
        <v>0.43638632231826041</v>
      </c>
      <c r="M43">
        <v>8</v>
      </c>
      <c r="N43" t="b">
        <f>ROUND(K43,5)=ROUND(Table1[[#This Row],[Fwd_L]],5)</f>
        <v>1</v>
      </c>
    </row>
    <row r="44" spans="1:15" x14ac:dyDescent="0.25">
      <c r="A44">
        <v>19.5</v>
      </c>
      <c r="C44">
        <v>5.9899423657938603E-3</v>
      </c>
      <c r="D44">
        <v>0.88976054376174296</v>
      </c>
      <c r="F44">
        <v>6.7759806615308005E-2</v>
      </c>
      <c r="G44">
        <v>0.422086080888606</v>
      </c>
      <c r="K44">
        <f t="shared" si="0"/>
        <v>6.7759803352526113E-2</v>
      </c>
      <c r="L44">
        <f>(($L$45-$L$35)/10*M44)+$L$35</f>
        <v>0.42208608718549717</v>
      </c>
      <c r="M44">
        <v>9</v>
      </c>
      <c r="N44" t="b">
        <f>ROUND(K44,5)=ROUND(Table1[[#This Row],[Fwd_L]],5)</f>
        <v>1</v>
      </c>
    </row>
    <row r="45" spans="1:15" x14ac:dyDescent="0.25">
      <c r="A45" s="1">
        <v>20</v>
      </c>
      <c r="B45" s="1">
        <v>5.2500000000000003E-3</v>
      </c>
      <c r="C45" s="1">
        <v>5.97974520651064E-3</v>
      </c>
      <c r="D45" s="1">
        <v>0.88728067859598403</v>
      </c>
      <c r="E45" s="1">
        <v>4.4999999999999998E-2</v>
      </c>
      <c r="F45" s="1">
        <v>7.0136007777184206E-2</v>
      </c>
      <c r="G45" s="1">
        <v>0.40778584528059397</v>
      </c>
      <c r="H45" s="1">
        <v>0.84898650733374215</v>
      </c>
      <c r="I45" s="1">
        <f>(SUM($D$6:D45)*0.5*Table1[[#This Row],[L]])</f>
        <v>0.84898650733374215</v>
      </c>
      <c r="J45" s="1">
        <f>0.5*SUMPRODUCT($D$6:D45,$K$6:K45)</f>
        <v>0.84898649154183148</v>
      </c>
      <c r="K45" s="1">
        <f>(L44-L45)/L45/0.5</f>
        <v>7.013600428155102E-2</v>
      </c>
      <c r="L45" s="1">
        <v>0.40778585205273393</v>
      </c>
      <c r="N45" s="1" t="b">
        <f>ROUND(K45,5)=ROUND(Table1[[#This Row],[Fwd_L]],5)</f>
        <v>1</v>
      </c>
      <c r="O45" s="1" t="s">
        <v>17</v>
      </c>
    </row>
    <row r="46" spans="1:15" x14ac:dyDescent="0.25">
      <c r="A46">
        <v>20.5</v>
      </c>
      <c r="C46">
        <v>5.9829576459513503E-3</v>
      </c>
      <c r="D46">
        <v>0.88457355172303898</v>
      </c>
      <c r="F46">
        <v>4.6294210561856897E-2</v>
      </c>
      <c r="G46">
        <v>0.39856032742097902</v>
      </c>
      <c r="K46">
        <f>(L45-L46)/L46/0.5</f>
        <v>4.6294261545583512E-2</v>
      </c>
      <c r="L46">
        <f>(($L$65-$L$45)/20*M46)+$L$45</f>
        <v>0.39856032410971998</v>
      </c>
      <c r="M46">
        <v>1</v>
      </c>
      <c r="N46" t="b">
        <f>ROUND(K46,5)=ROUND(Table1[[#This Row],[Fwd_L]],5)</f>
        <v>1</v>
      </c>
    </row>
    <row r="47" spans="1:15" x14ac:dyDescent="0.25">
      <c r="A47">
        <v>21</v>
      </c>
      <c r="C47">
        <v>5.9864631165851201E-3</v>
      </c>
      <c r="D47">
        <v>0.88186642485009303</v>
      </c>
      <c r="F47">
        <v>4.7391179175622702E-2</v>
      </c>
      <c r="G47">
        <v>0.38933480956136401</v>
      </c>
      <c r="K47">
        <f>(L46-L47)/L47/0.5</f>
        <v>4.7391232604155994E-2</v>
      </c>
      <c r="L47">
        <f>(($L$65-$L$45)/20*M47)+$L$45</f>
        <v>0.38933479616670597</v>
      </c>
      <c r="M47">
        <v>2</v>
      </c>
      <c r="N47" t="b">
        <f>ROUND(K47,5)=ROUND(Table1[[#This Row],[Fwd_L]],5)</f>
        <v>1</v>
      </c>
    </row>
    <row r="48" spans="1:15" x14ac:dyDescent="0.25">
      <c r="A48">
        <v>21.5</v>
      </c>
      <c r="C48">
        <v>5.9902438531889103E-3</v>
      </c>
      <c r="D48">
        <v>0.87915929797714798</v>
      </c>
      <c r="F48">
        <v>4.8541396177463197E-2</v>
      </c>
      <c r="G48">
        <v>0.38010929170174901</v>
      </c>
      <c r="K48">
        <f t="shared" si="0"/>
        <v>4.8541452230966328E-2</v>
      </c>
      <c r="L48">
        <f t="shared" ref="L48:L63" si="2">(($L$65-$L$45)/20*M48)+$L$45</f>
        <v>0.38010926822369201</v>
      </c>
      <c r="M48">
        <v>3</v>
      </c>
      <c r="N48" t="b">
        <f>ROUND(K48,5)=ROUND(Table1[[#This Row],[Fwd_L]],5)</f>
        <v>1</v>
      </c>
    </row>
    <row r="49" spans="1:14" x14ac:dyDescent="0.25">
      <c r="A49">
        <v>22</v>
      </c>
      <c r="C49">
        <v>5.9942837296222901E-3</v>
      </c>
      <c r="D49">
        <v>0.87645217110420204</v>
      </c>
      <c r="F49">
        <v>4.9748835135298097E-2</v>
      </c>
      <c r="G49">
        <v>0.370883773842134</v>
      </c>
      <c r="K49">
        <f t="shared" si="0"/>
        <v>4.9748894012082066E-2</v>
      </c>
      <c r="L49">
        <f t="shared" si="2"/>
        <v>0.370883740280678</v>
      </c>
      <c r="M49">
        <v>4</v>
      </c>
      <c r="N49" t="b">
        <f>ROUND(K49,5)=ROUND(Table1[[#This Row],[Fwd_L]],5)</f>
        <v>1</v>
      </c>
    </row>
    <row r="50" spans="1:14" x14ac:dyDescent="0.25">
      <c r="A50">
        <v>22.5</v>
      </c>
      <c r="C50">
        <v>5.99856807729892E-3</v>
      </c>
      <c r="D50">
        <v>0.87374504423125599</v>
      </c>
      <c r="F50">
        <v>5.1017875063030099E-2</v>
      </c>
      <c r="G50">
        <v>0.36165825598251999</v>
      </c>
      <c r="K50">
        <f t="shared" si="0"/>
        <v>5.1017936981895461E-2</v>
      </c>
      <c r="L50">
        <f t="shared" si="2"/>
        <v>0.36165821233766404</v>
      </c>
      <c r="M50">
        <v>5</v>
      </c>
      <c r="N50" t="b">
        <f>ROUND(K50,5)=ROUND(Table1[[#This Row],[Fwd_L]],5)</f>
        <v>1</v>
      </c>
    </row>
    <row r="51" spans="1:14" x14ac:dyDescent="0.25">
      <c r="A51">
        <v>23</v>
      </c>
      <c r="C51">
        <v>6.0030835266733302E-3</v>
      </c>
      <c r="D51">
        <v>0.87103791735831104</v>
      </c>
      <c r="F51">
        <v>5.23533534866873E-2</v>
      </c>
      <c r="G51">
        <v>0.35243273812290499</v>
      </c>
      <c r="K51">
        <f t="shared" si="0"/>
        <v>5.2353418689643279E-2</v>
      </c>
      <c r="L51">
        <f t="shared" si="2"/>
        <v>0.35243268439465003</v>
      </c>
      <c r="M51">
        <v>6</v>
      </c>
      <c r="N51" t="b">
        <f>ROUND(K51,5)=ROUND(Table1[[#This Row],[Fwd_L]],5)</f>
        <v>1</v>
      </c>
    </row>
    <row r="52" spans="1:14" x14ac:dyDescent="0.25">
      <c r="A52">
        <v>23.5</v>
      </c>
      <c r="C52">
        <v>6.0078178698308397E-3</v>
      </c>
      <c r="D52">
        <v>0.86833079048536499</v>
      </c>
      <c r="F52">
        <v>5.37606280691732E-2</v>
      </c>
      <c r="G52">
        <v>0.34320722026328998</v>
      </c>
      <c r="K52">
        <f t="shared" si="0"/>
        <v>5.3760696824595465E-2</v>
      </c>
      <c r="L52">
        <f t="shared" si="2"/>
        <v>0.34320715645163608</v>
      </c>
      <c r="M52">
        <v>7</v>
      </c>
      <c r="N52" t="b">
        <f>ROUND(K52,5)=ROUND(Table1[[#This Row],[Fwd_L]],5)</f>
        <v>1</v>
      </c>
    </row>
    <row r="53" spans="1:14" x14ac:dyDescent="0.25">
      <c r="A53">
        <v>24</v>
      </c>
      <c r="C53">
        <v>6.01275993938443E-3</v>
      </c>
      <c r="D53">
        <v>0.86562366361241905</v>
      </c>
      <c r="F53">
        <v>5.52456484485132E-2</v>
      </c>
      <c r="G53">
        <v>0.33398170240367497</v>
      </c>
      <c r="K53">
        <f t="shared" si="0"/>
        <v>5.5245721054838132E-2</v>
      </c>
      <c r="L53">
        <f t="shared" si="2"/>
        <v>0.33398162850862212</v>
      </c>
      <c r="M53">
        <v>8</v>
      </c>
      <c r="N53" t="b">
        <f>ROUND(K53,5)=ROUND(Table1[[#This Row],[Fwd_L]],5)</f>
        <v>1</v>
      </c>
    </row>
    <row r="54" spans="1:14" x14ac:dyDescent="0.25">
      <c r="A54">
        <v>24.5</v>
      </c>
      <c r="C54">
        <v>6.0178995026394198E-3</v>
      </c>
      <c r="D54">
        <v>0.86291653673947399</v>
      </c>
      <c r="F54">
        <v>5.6815040320583099E-2</v>
      </c>
      <c r="G54">
        <v>0.32475618454406102</v>
      </c>
      <c r="K54">
        <f t="shared" si="0"/>
        <v>5.6815117110634507E-2</v>
      </c>
      <c r="L54">
        <f t="shared" si="2"/>
        <v>0.32475610056560811</v>
      </c>
      <c r="M54">
        <v>9</v>
      </c>
      <c r="N54" t="b">
        <f>ROUND(K54,5)=ROUND(Table1[[#This Row],[Fwd_L]],5)</f>
        <v>1</v>
      </c>
    </row>
    <row r="55" spans="1:14" x14ac:dyDescent="0.25">
      <c r="A55">
        <v>25</v>
      </c>
      <c r="C55">
        <v>6.0232271685478596E-3</v>
      </c>
      <c r="D55">
        <v>0.86020940986652805</v>
      </c>
      <c r="F55">
        <v>5.84762042723471E-2</v>
      </c>
      <c r="G55">
        <v>0.31553066668444602</v>
      </c>
      <c r="K55">
        <f t="shared" si="0"/>
        <v>5.8476285618437734E-2</v>
      </c>
      <c r="L55">
        <f t="shared" si="2"/>
        <v>0.3155305726225941</v>
      </c>
      <c r="M55">
        <v>10</v>
      </c>
      <c r="N55" t="b">
        <f>ROUND(K55,5)=ROUND(Table1[[#This Row],[Fwd_L]],5)</f>
        <v>1</v>
      </c>
    </row>
    <row r="56" spans="1:14" x14ac:dyDescent="0.25">
      <c r="A56">
        <v>25.5</v>
      </c>
      <c r="C56">
        <v>6.0287343054543597E-3</v>
      </c>
      <c r="D56">
        <v>0.857502282993582</v>
      </c>
      <c r="F56">
        <v>6.0237432475486297E-2</v>
      </c>
      <c r="G56">
        <v>0.30630514882483101</v>
      </c>
      <c r="K56">
        <f t="shared" si="0"/>
        <v>6.0237518795451798E-2</v>
      </c>
      <c r="L56">
        <f t="shared" si="2"/>
        <v>0.30630504467958014</v>
      </c>
      <c r="M56">
        <v>11</v>
      </c>
      <c r="N56" t="b">
        <f>ROUND(K56,5)=ROUND(Table1[[#This Row],[Fwd_L]],5)</f>
        <v>1</v>
      </c>
    </row>
    <row r="57" spans="1:14" x14ac:dyDescent="0.25">
      <c r="A57">
        <v>26</v>
      </c>
      <c r="C57">
        <v>6.0344129682743299E-3</v>
      </c>
      <c r="D57">
        <v>0.85479515612063695</v>
      </c>
      <c r="F57">
        <v>6.2108047122859701E-2</v>
      </c>
      <c r="G57">
        <v>0.297079630965216</v>
      </c>
      <c r="K57">
        <f t="shared" si="0"/>
        <v>6.2108138887237034E-2</v>
      </c>
      <c r="L57">
        <f t="shared" si="2"/>
        <v>0.29707951673656618</v>
      </c>
      <c r="M57">
        <v>12</v>
      </c>
      <c r="N57" t="b">
        <f>ROUND(K57,5)=ROUND(Table1[[#This Row],[Fwd_L]],5)</f>
        <v>1</v>
      </c>
    </row>
    <row r="58" spans="1:14" x14ac:dyDescent="0.25">
      <c r="A58">
        <v>26.5</v>
      </c>
      <c r="C58">
        <v>6.0402558339855902E-3</v>
      </c>
      <c r="D58">
        <v>0.852088029247691</v>
      </c>
      <c r="F58">
        <v>6.4098565485707096E-2</v>
      </c>
      <c r="G58">
        <v>0.28785411310560099</v>
      </c>
      <c r="K58">
        <f t="shared" si="0"/>
        <v>6.4098663226310373E-2</v>
      </c>
      <c r="L58">
        <f t="shared" si="2"/>
        <v>0.28785398879355217</v>
      </c>
      <c r="M58">
        <v>13</v>
      </c>
      <c r="N58" t="b">
        <f>ROUND(K58,5)=ROUND(Table1[[#This Row],[Fwd_L]],5)</f>
        <v>1</v>
      </c>
    </row>
    <row r="59" spans="1:14" x14ac:dyDescent="0.25">
      <c r="A59">
        <v>27</v>
      </c>
      <c r="C59">
        <v>6.0462561444740697E-3</v>
      </c>
      <c r="D59">
        <v>0.84938090237474595</v>
      </c>
      <c r="F59">
        <v>6.6220897761552697E-2</v>
      </c>
      <c r="G59">
        <v>0.27862859524598699</v>
      </c>
      <c r="K59">
        <f t="shared" si="0"/>
        <v>6.6221002081784539E-2</v>
      </c>
      <c r="L59">
        <f t="shared" si="2"/>
        <v>0.27862846085053822</v>
      </c>
      <c r="M59">
        <v>14</v>
      </c>
      <c r="N59" t="b">
        <f>ROUND(K59,5)=ROUND(Table1[[#This Row],[Fwd_L]],5)</f>
        <v>1</v>
      </c>
    </row>
    <row r="60" spans="1:14" x14ac:dyDescent="0.25">
      <c r="A60">
        <v>27.5</v>
      </c>
      <c r="C60">
        <v>6.0524076552948003E-3</v>
      </c>
      <c r="D60">
        <v>0.84667377550180001</v>
      </c>
      <c r="F60">
        <v>6.8488585573087096E-2</v>
      </c>
      <c r="G60">
        <v>0.26940307738637198</v>
      </c>
      <c r="K60">
        <f t="shared" si="0"/>
        <v>6.8488697160403428E-2</v>
      </c>
      <c r="L60">
        <f t="shared" si="2"/>
        <v>0.26940293290752426</v>
      </c>
      <c r="M60">
        <v>15</v>
      </c>
      <c r="N60" t="b">
        <f>ROUND(K60,5)=ROUND(Table1[[#This Row],[Fwd_L]],5)</f>
        <v>1</v>
      </c>
    </row>
    <row r="61" spans="1:14" x14ac:dyDescent="0.25">
      <c r="A61">
        <v>28</v>
      </c>
      <c r="C61">
        <v>6.05870459010837E-3</v>
      </c>
      <c r="D61">
        <v>0.84396664862885395</v>
      </c>
      <c r="F61">
        <v>7.0917091207983202E-2</v>
      </c>
      <c r="G61">
        <v>0.26017755952675697</v>
      </c>
      <c r="K61">
        <f t="shared" si="0"/>
        <v>7.0917210849054543E-2</v>
      </c>
      <c r="L61">
        <f t="shared" si="2"/>
        <v>0.26017740496451025</v>
      </c>
      <c r="M61">
        <v>16</v>
      </c>
      <c r="N61" t="b">
        <f>ROUND(K61,5)=ROUND(Table1[[#This Row],[Fwd_L]],5)</f>
        <v>1</v>
      </c>
    </row>
    <row r="62" spans="1:14" x14ac:dyDescent="0.25">
      <c r="A62">
        <v>28.5</v>
      </c>
      <c r="C62">
        <v>6.0651415999934902E-3</v>
      </c>
      <c r="D62">
        <v>0.84125952175590901</v>
      </c>
      <c r="F62">
        <v>7.3524150657050993E-2</v>
      </c>
      <c r="G62">
        <v>0.25095204166714202</v>
      </c>
      <c r="K62">
        <f t="shared" si="0"/>
        <v>7.3524279256327402E-2</v>
      </c>
      <c r="L62">
        <f t="shared" si="2"/>
        <v>0.25095187702149624</v>
      </c>
      <c r="M62">
        <v>17</v>
      </c>
      <c r="N62" t="b">
        <f>ROUND(K62,5)=ROUND(Table1[[#This Row],[Fwd_L]],5)</f>
        <v>1</v>
      </c>
    </row>
    <row r="63" spans="1:14" x14ac:dyDescent="0.25">
      <c r="A63">
        <v>29</v>
      </c>
      <c r="C63">
        <v>6.0717137269161699E-3</v>
      </c>
      <c r="D63">
        <v>0.83855239488296296</v>
      </c>
      <c r="F63">
        <v>7.6330207494817295E-2</v>
      </c>
      <c r="G63">
        <v>0.24172652380752799</v>
      </c>
      <c r="K63">
        <f t="shared" si="0"/>
        <v>7.6330346097426602E-2</v>
      </c>
      <c r="L63">
        <f t="shared" si="2"/>
        <v>0.24172634907848228</v>
      </c>
      <c r="M63">
        <v>18</v>
      </c>
      <c r="N63" t="b">
        <f>ROUND(K63,5)=ROUND(Table1[[#This Row],[Fwd_L]],5)</f>
        <v>1</v>
      </c>
    </row>
    <row r="64" spans="1:14" x14ac:dyDescent="0.25">
      <c r="A64">
        <v>29.5</v>
      </c>
      <c r="C64">
        <v>6.0784163704763403E-3</v>
      </c>
      <c r="D64">
        <v>0.83584526801001702</v>
      </c>
      <c r="F64">
        <v>7.9358950057029198E-2</v>
      </c>
      <c r="G64">
        <v>0.23250100594791301</v>
      </c>
      <c r="K64">
        <f t="shared" si="0"/>
        <v>7.9359099877231512E-2</v>
      </c>
      <c r="L64">
        <f>(($L$65-$L$45)/20*M64)+$L$45</f>
        <v>0.2325008211354683</v>
      </c>
      <c r="M64">
        <v>19</v>
      </c>
      <c r="N64" t="b">
        <f>ROUND(K64,5)=ROUND(Table1[[#This Row],[Fwd_L]],5)</f>
        <v>1</v>
      </c>
    </row>
    <row r="65" spans="1:15" x14ac:dyDescent="0.25">
      <c r="A65" s="1">
        <v>30</v>
      </c>
      <c r="B65" s="1">
        <v>5.4999999999999997E-3</v>
      </c>
      <c r="C65" s="1">
        <v>6.08524525912127E-3</v>
      </c>
      <c r="D65" s="1">
        <v>0.83313814113707196</v>
      </c>
      <c r="E65" s="1">
        <v>0.05</v>
      </c>
      <c r="F65" s="1">
        <v>8.2637981791950005E-2</v>
      </c>
      <c r="G65" s="1">
        <v>0.223275488088298</v>
      </c>
      <c r="H65" s="1">
        <v>1.3727462646969633</v>
      </c>
      <c r="I65" s="1">
        <f>(SUM($D$6:D65)*0.5*Table1[[#This Row],[L]])</f>
        <v>1.3727462646969633</v>
      </c>
      <c r="J65" s="1">
        <f>0.5*SUMPRODUCT($D$6:D65,$K$6:K65)</f>
        <v>1.3727470326911655</v>
      </c>
      <c r="K65" s="1">
        <f>(L64-L65)/L65/0.5</f>
        <v>8.2638144248785739E-2</v>
      </c>
      <c r="L65" s="1">
        <v>0.22327529319245432</v>
      </c>
      <c r="N65" s="1" t="b">
        <f>ROUND(K65,5)=ROUND(Table1[[#This Row],[Fwd_L]],5)</f>
        <v>1</v>
      </c>
      <c r="O65" s="1" t="s">
        <v>17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2019-02-18T15:50:06Z</dcterms:created>
  <dcterms:modified xsi:type="dcterms:W3CDTF">2019-02-25T10:01:38Z</dcterms:modified>
</cp:coreProperties>
</file>