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Pivot" sheetId="8" r:id="rId11"/>
    <sheet state="visible" name="Label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<sst xmlns="http://schemas.openxmlformats.org/spreadsheetml/2006/main" count="890" uniqueCount="349">
  <si>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</si>
  <si>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</si>
  <si>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</si>
  <si>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</si>
  <si>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</si>
  <si>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</si>
  <si>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</si>
  <si>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</si>
  <si>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</si>
  <si>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</si>
  <si>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</si>
  <si>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</si>
  <si>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</si>
  <si>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</si>
  <si>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</si>
  <si>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</si>
  <si>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</si>
  <si>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</si>
  <si>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</si>
  <si>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</si>
  <si>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</si>
  <si>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</si>
  <si>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</si>
  <si>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</si>
  <si>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</si>
  <si>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</si>
  <si>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</si>
  <si>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</si>
  <si>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</si>
  <si>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</si>
  <si>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</si>
  <si>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</si>
  <si>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</si>
  <si>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</si>
  <si>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</si>
  <si>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</si>
  <si>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</si>
  <si>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</si>
  <si>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</si>
  <si>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</si>
  <si>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</si>
  <si>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</si>
  <si>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</si>
  <si>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</si>
  <si>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</si>
  <si>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</si>
  <si>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</si>
  <si>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</si>
  <si>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</si>
  <si>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</si>
  <si>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</si>
  <si>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</si>
  <si>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</si>
  <si>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</si>
  <si>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</si>
  <si>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</si>
  <si>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</si>
  <si>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</si>
  <si>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</si>
  <si>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</si>
  <si>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</si>
  <si>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</si>
  <si>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</si>
  <si>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</si>
  <si>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</si>
  <si>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</si>
  <si>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</si>
  <si>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</si>
  <si>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</si>
  <si>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</si>
  <si>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</si>
  <si>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</si>
  <si>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</si>
  <si>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</si>
  <si>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</si>
  <si>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</si>
  <si>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</si>
  <si>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</si>
  <si>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</si>
  <si>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</si>
  <si>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</si>
  <si>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</si>
  <si>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</si>
  <si>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</si>
  <si>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</si>
  <si>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</si>
  <si>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</si>
  <si>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</si>
  <si>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</si>
  <si>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</si>
  <si>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</si>
  <si>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</si>
  <si>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</si>
  <si>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</si>
  <si>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</si>
  <si>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</si>
  <si>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</si>
  <si>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</si>
  <si>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</si>
  <si>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</si>
  <si>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</si>
  <si>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</si>
  <si>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</si>
  <si>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</si>
  <si>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</si>
  <si>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</si>
  <si>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</si>
  <si>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</si>
  <si>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</si>
  <si>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</si>
  <si>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</si>
  <si>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</si>
  <si>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</si>
  <si>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</si>
  <si>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</si>
  <si>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</si>
  <si>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</si>
  <si>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</si>
  <si>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</si>
  <si>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</si>
  <si>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</si>
  <si>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</si>
  <si>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</si>
  <si>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</si>
  <si>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</si>
  <si>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</si>
  <si>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</si>
  <si>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</si>
  <si>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</si>
  <si>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</si>
  <si>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</si>
  <si>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</si>
  <si>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</si>
  <si>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</si>
  <si>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</si>
  <si>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</si>
  <si>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</si>
  <si>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</si>
  <si>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</si>
  <si>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</si>
  <si>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</si>
  <si>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</si>
  <si>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</si>
  <si>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</si>
  <si>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</si>
  <si>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</si>
  <si>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</si>
  <si>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</si>
  <si>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</si>
  <si>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</si>
  <si>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</si>
  <si>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</si>
  <si>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</si>
  <si>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</si>
  <si>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</si>
  <si>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</si>
  <si>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</si>
  <si>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</si>
  <si>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</si>
  <si>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</si>
  <si>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</si>
  <si>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</si>
  <si>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</si>
  <si>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</si>
  <si>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</si>
  <si>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</si>
  <si>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</si>
  <si>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</si>
  <si>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</si>
  <si>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</si>
  <si>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</si>
  <si>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</si>
  <si>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</si>
  <si>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</si>
  <si>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</si>
  <si>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</si>
  <si>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</si>
  <si>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</si>
  <si>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</si>
  <si>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</si>
  <si>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</si>
  <si>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</si>
  <si>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</si>
  <si>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</si>
  <si>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</si>
  <si>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</si>
  <si>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</si>
  <si>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</si>
  <si>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</si>
  <si>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</si>
  <si>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</si>
  <si>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</si>
  <si>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</si>
  <si>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</si>
  <si>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</si>
  <si>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</si>
  <si>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</si>
  <si>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NOT NULL values</t>
  </si>
  <si>
    <t>Filter NULL values</t>
  </si>
  <si>
    <t>Aggregate data (summary stats)</t>
  </si>
  <si>
    <t>Pivot Table</t>
  </si>
  <si>
    <t>Label - change column names</t>
  </si>
  <si>
    <t>Sort/ Order data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</si>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</sst>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sz val="11.0"/>
      <color rgb="FF000000"/>
      <name val="Inconsolata"/>
    </font>
    <font>
      <color theme="1"/>
      <name val="Arial"/>
      <scheme val="minor"/>
    </font>
    <font>
      <u/>
      <color rgb="FF0000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3" fontId="7" numFmtId="0" xfId="0" applyAlignment="1" applyFill="1" applyFont="1">
      <alignment horizontal="left"/>
    </xf>
    <xf borderId="0" fillId="0" fontId="2" numFmtId="2" xfId="0" applyFont="1" applyNumberFormat="1"/>
    <xf borderId="0" fillId="0" fontId="8" numFmtId="0" xfId="0" applyFont="1"/>
    <xf borderId="0" fillId="4" fontId="8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 t="str">
        <f>IFERROR(__xludf.DUMMYFUNCTION("QUERY(IMDB,""select A,B,C"")"),"NO")</f>
        <v>NO</v>
      </c>
      <c r="J1" s="8" t="str">
        <f>IFERROR(__xludf.DUMMYFUNCTION("""COMPUTED_VALUE"""),"MOVIE_NAME")</f>
        <v>MOVIE_NAME</v>
      </c>
      <c r="K1" s="8" t="str">
        <f>IFERROR(__xludf.DUMMYFUNCTION("""COMPUTED_VALUE"""),"YEAR")</f>
        <v>YEAR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>
        <f>IFERROR(__xludf.DUMMYFUNCTION("""COMPUTED_VALUE"""),1.0)</f>
        <v>1</v>
      </c>
      <c r="J2" s="8" t="str">
        <f>IFERROR(__xludf.DUMMYFUNCTION("""COMPUTED_VALUE"""),"The Shawshank Redemption")</f>
        <v>The Shawshank Redemption</v>
      </c>
      <c r="K2" s="8">
        <f>IFERROR(__xludf.DUMMYFUNCTION("""COMPUTED_VALUE"""),1994.0)</f>
        <v>1994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>
        <f>IFERROR(__xludf.DUMMYFUNCTION("""COMPUTED_VALUE"""),2.0)</f>
        <v>2</v>
      </c>
      <c r="J3" s="8" t="str">
        <f>IFERROR(__xludf.DUMMYFUNCTION("""COMPUTED_VALUE"""),"The Godfather")</f>
        <v>The Godfather</v>
      </c>
      <c r="K3" s="8">
        <f>IFERROR(__xludf.DUMMYFUNCTION("""COMPUTED_VALUE"""),1972.0)</f>
        <v>1972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>
        <f>IFERROR(__xludf.DUMMYFUNCTION("""COMPUTED_VALUE"""),3.0)</f>
        <v>3</v>
      </c>
      <c r="J4" s="8" t="str">
        <f>IFERROR(__xludf.DUMMYFUNCTION("""COMPUTED_VALUE"""),"The Dark Knight")</f>
        <v>The Dark Knight</v>
      </c>
      <c r="K4" s="8">
        <f>IFERROR(__xludf.DUMMYFUNCTION("""COMPUTED_VALUE"""),2008.0)</f>
        <v>2008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>
        <f>IFERROR(__xludf.DUMMYFUNCTION("""COMPUTED_VALUE"""),4.0)</f>
        <v>4</v>
      </c>
      <c r="J5" s="8" t="str">
        <f>IFERROR(__xludf.DUMMYFUNCTION("""COMPUTED_VALUE"""),"The Godfather: Part II")</f>
        <v>The Godfather: Part II</v>
      </c>
      <c r="K5" s="8">
        <f>IFERROR(__xludf.DUMMYFUNCTION("""COMPUTED_VALUE"""),1974.0)</f>
        <v>1974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>
        <f>IFERROR(__xludf.DUMMYFUNCTION("""COMPUTED_VALUE"""),5.0)</f>
        <v>5</v>
      </c>
      <c r="J6" s="8" t="str">
        <f>IFERROR(__xludf.DUMMYFUNCTION("""COMPUTED_VALUE"""),"The Lord of the Rings: The Return of the King")</f>
        <v>The Lord of the Rings: The Return of the King</v>
      </c>
      <c r="K6" s="8">
        <f>IFERROR(__xludf.DUMMYFUNCTION("""COMPUTED_VALUE"""),2003.0)</f>
        <v>2003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>
        <f>IFERROR(__xludf.DUMMYFUNCTION("""COMPUTED_VALUE"""),6.0)</f>
        <v>6</v>
      </c>
      <c r="J7" s="8" t="str">
        <f>IFERROR(__xludf.DUMMYFUNCTION("""COMPUTED_VALUE"""),"Pulp Fiction")</f>
        <v>Pulp Fiction</v>
      </c>
      <c r="K7" s="8">
        <f>IFERROR(__xludf.DUMMYFUNCTION("""COMPUTED_VALUE"""),1994.0)</f>
        <v>1994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>
        <f>IFERROR(__xludf.DUMMYFUNCTION("""COMPUTED_VALUE"""),7.0)</f>
        <v>7</v>
      </c>
      <c r="J8" s="8" t="str">
        <f>IFERROR(__xludf.DUMMYFUNCTION("""COMPUTED_VALUE"""),"Schindler's List")</f>
        <v>Schindler's List</v>
      </c>
      <c r="K8" s="8">
        <f>IFERROR(__xludf.DUMMYFUNCTION("""COMPUTED_VALUE"""),1993.0)</f>
        <v>1993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>
        <f>IFERROR(__xludf.DUMMYFUNCTION("""COMPUTED_VALUE"""),8.0)</f>
        <v>8</v>
      </c>
      <c r="J9" s="8" t="str">
        <f>IFERROR(__xludf.DUMMYFUNCTION("""COMPUTED_VALUE"""),"12 Angry Men")</f>
        <v>12 Angry Men</v>
      </c>
      <c r="K9" s="8">
        <f>IFERROR(__xludf.DUMMYFUNCTION("""COMPUTED_VALUE"""),1957.0)</f>
        <v>1957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>
        <f>IFERROR(__xludf.DUMMYFUNCTION("""COMPUTED_VALUE"""),9.0)</f>
        <v>9</v>
      </c>
      <c r="J10" s="8" t="str">
        <f>IFERROR(__xludf.DUMMYFUNCTION("""COMPUTED_VALUE"""),"Inception")</f>
        <v>Inception</v>
      </c>
      <c r="K10" s="8">
        <f>IFERROR(__xludf.DUMMYFUNCTION("""COMPUTED_VALUE"""),2010.0)</f>
        <v>2010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>
        <f>IFERROR(__xludf.DUMMYFUNCTION("""COMPUTED_VALUE"""),10.0)</f>
        <v>10</v>
      </c>
      <c r="J11" s="8" t="str">
        <f>IFERROR(__xludf.DUMMYFUNCTION("""COMPUTED_VALUE"""),"Fight Club")</f>
        <v>Fight Club</v>
      </c>
      <c r="K11" s="8">
        <f>IFERROR(__xludf.DUMMYFUNCTION("""COMPUTED_VALUE"""),1999.0)</f>
        <v>1999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>
        <f>IFERROR(__xludf.DUMMYFUNCTION("""COMPUTED_VALUE"""),11.0)</f>
        <v>11</v>
      </c>
      <c r="J12" s="8" t="str">
        <f>IFERROR(__xludf.DUMMYFUNCTION("""COMPUTED_VALUE"""),"The Lord of the Rings: The Fellowship of the Ring")</f>
        <v>The Lord of the Rings: The Fellowship of the Ring</v>
      </c>
      <c r="K12" s="8">
        <f>IFERROR(__xludf.DUMMYFUNCTION("""COMPUTED_VALUE"""),2001.0)</f>
        <v>2001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>
        <f>IFERROR(__xludf.DUMMYFUNCTION("""COMPUTED_VALUE"""),12.0)</f>
        <v>12</v>
      </c>
      <c r="J13" s="8" t="str">
        <f>IFERROR(__xludf.DUMMYFUNCTION("""COMPUTED_VALUE"""),"Forrest Gump")</f>
        <v>Forrest Gump</v>
      </c>
      <c r="K13" s="8">
        <f>IFERROR(__xludf.DUMMYFUNCTION("""COMPUTED_VALUE"""),1994.0)</f>
        <v>1994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>
        <f>IFERROR(__xludf.DUMMYFUNCTION("""COMPUTED_VALUE"""),13.0)</f>
        <v>13</v>
      </c>
      <c r="J14" s="8" t="str">
        <f>IFERROR(__xludf.DUMMYFUNCTION("""COMPUTED_VALUE"""),"The Good, the Bad and the Ugly")</f>
        <v>The Good, the Bad and the Ugly</v>
      </c>
      <c r="K14" s="8">
        <f>IFERROR(__xludf.DUMMYFUNCTION("""COMPUTED_VALUE"""),1966.0)</f>
        <v>1966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>
        <f>IFERROR(__xludf.DUMMYFUNCTION("""COMPUTED_VALUE"""),14.0)</f>
        <v>14</v>
      </c>
      <c r="J15" s="8" t="str">
        <f>IFERROR(__xludf.DUMMYFUNCTION("""COMPUTED_VALUE"""),"Hamilton")</f>
        <v>Hamilton</v>
      </c>
      <c r="K15" s="8">
        <f>IFERROR(__xludf.DUMMYFUNCTION("""COMPUTED_VALUE"""),2020.0)</f>
        <v>2020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>
        <f>IFERROR(__xludf.DUMMYFUNCTION("""COMPUTED_VALUE"""),15.0)</f>
        <v>15</v>
      </c>
      <c r="J16" s="8" t="str">
        <f>IFERROR(__xludf.DUMMYFUNCTION("""COMPUTED_VALUE"""),"The Lord of the Rings: The Two Towers")</f>
        <v>The Lord of the Rings: The Two Towers</v>
      </c>
      <c r="K16" s="8">
        <f>IFERROR(__xludf.DUMMYFUNCTION("""COMPUTED_VALUE"""),2002.0)</f>
        <v>2002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>
        <f>IFERROR(__xludf.DUMMYFUNCTION("""COMPUTED_VALUE"""),16.0)</f>
        <v>16</v>
      </c>
      <c r="J17" s="8" t="str">
        <f>IFERROR(__xludf.DUMMYFUNCTION("""COMPUTED_VALUE"""),"The Matrix")</f>
        <v>The Matrix</v>
      </c>
      <c r="K17" s="8">
        <f>IFERROR(__xludf.DUMMYFUNCTION("""COMPUTED_VALUE"""),1999.0)</f>
        <v>1999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>
        <f>IFERROR(__xludf.DUMMYFUNCTION("""COMPUTED_VALUE"""),17.0)</f>
        <v>17</v>
      </c>
      <c r="J18" s="8" t="str">
        <f>IFERROR(__xludf.DUMMYFUNCTION("""COMPUTED_VALUE"""),"Goodfellas")</f>
        <v>Goodfellas</v>
      </c>
      <c r="K18" s="8">
        <f>IFERROR(__xludf.DUMMYFUNCTION("""COMPUTED_VALUE"""),1990.0)</f>
        <v>1990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>
        <f>IFERROR(__xludf.DUMMYFUNCTION("""COMPUTED_VALUE"""),18.0)</f>
        <v>18</v>
      </c>
      <c r="J19" s="8" t="str">
        <f>IFERROR(__xludf.DUMMYFUNCTION("""COMPUTED_VALUE"""),"Star Wars: Episode V - The Empire Strikes Back")</f>
        <v>Star Wars: Episode V - The Empire Strikes Back</v>
      </c>
      <c r="K19" s="8">
        <f>IFERROR(__xludf.DUMMYFUNCTION("""COMPUTED_VALUE"""),1980.0)</f>
        <v>1980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>
        <f>IFERROR(__xludf.DUMMYFUNCTION("""COMPUTED_VALUE"""),19.0)</f>
        <v>19</v>
      </c>
      <c r="J20" s="8" t="str">
        <f>IFERROR(__xludf.DUMMYFUNCTION("""COMPUTED_VALUE"""),"One Flew Over the Cuckoo's Nest")</f>
        <v>One Flew Over the Cuckoo's Nest</v>
      </c>
      <c r="K20" s="8">
        <f>IFERROR(__xludf.DUMMYFUNCTION("""COMPUTED_VALUE"""),1975.0)</f>
        <v>1975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>
        <f>IFERROR(__xludf.DUMMYFUNCTION("""COMPUTED_VALUE"""),20.0)</f>
        <v>20</v>
      </c>
      <c r="J21" s="8" t="str">
        <f>IFERROR(__xludf.DUMMYFUNCTION("""COMPUTED_VALUE"""),"Parasite")</f>
        <v>Parasite</v>
      </c>
      <c r="K21" s="8">
        <f>IFERROR(__xludf.DUMMYFUNCTION("""COMPUTED_VALUE"""),2019.0)</f>
        <v>2019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>
        <f>IFERROR(__xludf.DUMMYFUNCTION("""COMPUTED_VALUE"""),21.0)</f>
        <v>21</v>
      </c>
      <c r="J22" s="8" t="str">
        <f>IFERROR(__xludf.DUMMYFUNCTION("""COMPUTED_VALUE"""),"Interstellar")</f>
        <v>Interstellar</v>
      </c>
      <c r="K22" s="8">
        <f>IFERROR(__xludf.DUMMYFUNCTION("""COMPUTED_VALUE"""),2014.0)</f>
        <v>2014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>
        <f>IFERROR(__xludf.DUMMYFUNCTION("""COMPUTED_VALUE"""),22.0)</f>
        <v>22</v>
      </c>
      <c r="J23" s="8" t="str">
        <f>IFERROR(__xludf.DUMMYFUNCTION("""COMPUTED_VALUE"""),"City of God")</f>
        <v>City of God</v>
      </c>
      <c r="K23" s="8">
        <f>IFERROR(__xludf.DUMMYFUNCTION("""COMPUTED_VALUE"""),2002.0)</f>
        <v>2002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>
        <f>IFERROR(__xludf.DUMMYFUNCTION("""COMPUTED_VALUE"""),23.0)</f>
        <v>23</v>
      </c>
      <c r="J24" s="8" t="str">
        <f>IFERROR(__xludf.DUMMYFUNCTION("""COMPUTED_VALUE"""),"Spirited Away")</f>
        <v>Spirited Away</v>
      </c>
      <c r="K24" s="8">
        <f>IFERROR(__xludf.DUMMYFUNCTION("""COMPUTED_VALUE"""),2001.0)</f>
        <v>2001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>
        <f>IFERROR(__xludf.DUMMYFUNCTION("""COMPUTED_VALUE"""),24.0)</f>
        <v>24</v>
      </c>
      <c r="J25" s="8" t="str">
        <f>IFERROR(__xludf.DUMMYFUNCTION("""COMPUTED_VALUE"""),"Saving Private Ryan")</f>
        <v>Saving Private Ryan</v>
      </c>
      <c r="K25" s="8">
        <f>IFERROR(__xludf.DUMMYFUNCTION("""COMPUTED_VALUE"""),1998.0)</f>
        <v>1998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>
        <f>IFERROR(__xludf.DUMMYFUNCTION("""COMPUTED_VALUE"""),25.0)</f>
        <v>25</v>
      </c>
      <c r="J26" s="8" t="str">
        <f>IFERROR(__xludf.DUMMYFUNCTION("""COMPUTED_VALUE"""),"The Green Mile")</f>
        <v>The Green Mile</v>
      </c>
      <c r="K26" s="8">
        <f>IFERROR(__xludf.DUMMYFUNCTION("""COMPUTED_VALUE"""),1999.0)</f>
        <v>1999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>
        <f>IFERROR(__xludf.DUMMYFUNCTION("""COMPUTED_VALUE"""),26.0)</f>
        <v>26</v>
      </c>
      <c r="J27" s="8" t="str">
        <f>IFERROR(__xludf.DUMMYFUNCTION("""COMPUTED_VALUE"""),"Life Is Beautiful")</f>
        <v>Life Is Beautiful</v>
      </c>
      <c r="K27" s="8">
        <f>IFERROR(__xludf.DUMMYFUNCTION("""COMPUTED_VALUE"""),1997.0)</f>
        <v>1997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>
        <f>IFERROR(__xludf.DUMMYFUNCTION("""COMPUTED_VALUE"""),27.0)</f>
        <v>27</v>
      </c>
      <c r="J28" s="8" t="str">
        <f>IFERROR(__xludf.DUMMYFUNCTION("""COMPUTED_VALUE"""),"Se7en")</f>
        <v>Se7en</v>
      </c>
      <c r="K28" s="8">
        <f>IFERROR(__xludf.DUMMYFUNCTION("""COMPUTED_VALUE"""),1995.0)</f>
        <v>1995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>
        <f>IFERROR(__xludf.DUMMYFUNCTION("""COMPUTED_VALUE"""),28.0)</f>
        <v>28</v>
      </c>
      <c r="J29" s="8" t="str">
        <f>IFERROR(__xludf.DUMMYFUNCTION("""COMPUTED_VALUE"""),"The Silence of the Lambs")</f>
        <v>The Silence of the Lambs</v>
      </c>
      <c r="K29" s="8">
        <f>IFERROR(__xludf.DUMMYFUNCTION("""COMPUTED_VALUE"""),1991.0)</f>
        <v>1991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>
        <f>IFERROR(__xludf.DUMMYFUNCTION("""COMPUTED_VALUE"""),29.0)</f>
        <v>29</v>
      </c>
      <c r="J30" s="8" t="str">
        <f>IFERROR(__xludf.DUMMYFUNCTION("""COMPUTED_VALUE"""),"Star Wars: Episode IV - A New Hope")</f>
        <v>Star Wars: Episode IV - A New Hope</v>
      </c>
      <c r="K30" s="8">
        <f>IFERROR(__xludf.DUMMYFUNCTION("""COMPUTED_VALUE"""),1977.0)</f>
        <v>1977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>
        <f>IFERROR(__xludf.DUMMYFUNCTION("""COMPUTED_VALUE"""),30.0)</f>
        <v>30</v>
      </c>
      <c r="J31" s="8" t="str">
        <f>IFERROR(__xludf.DUMMYFUNCTION("""COMPUTED_VALUE"""),"Harakiri")</f>
        <v>Harakiri</v>
      </c>
      <c r="K31" s="8">
        <f>IFERROR(__xludf.DUMMYFUNCTION("""COMPUTED_VALUE"""),1962.0)</f>
        <v>1962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>
        <f>IFERROR(__xludf.DUMMYFUNCTION("""COMPUTED_VALUE"""),31.0)</f>
        <v>31</v>
      </c>
      <c r="J32" s="8" t="str">
        <f>IFERROR(__xludf.DUMMYFUNCTION("""COMPUTED_VALUE"""),"Seven Samurai")</f>
        <v>Seven Samurai</v>
      </c>
      <c r="K32" s="8">
        <f>IFERROR(__xludf.DUMMYFUNCTION("""COMPUTED_VALUE"""),1954.0)</f>
        <v>1954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>
        <f>IFERROR(__xludf.DUMMYFUNCTION("""COMPUTED_VALUE"""),32.0)</f>
        <v>32</v>
      </c>
      <c r="J33" s="8" t="str">
        <f>IFERROR(__xludf.DUMMYFUNCTION("""COMPUTED_VALUE"""),"It's a Wonderful Life")</f>
        <v>It's a Wonderful Life</v>
      </c>
      <c r="K33" s="8">
        <f>IFERROR(__xludf.DUMMYFUNCTION("""COMPUTED_VALUE"""),1946.0)</f>
        <v>1946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>
        <f>IFERROR(__xludf.DUMMYFUNCTION("""COMPUTED_VALUE"""),33.0)</f>
        <v>33</v>
      </c>
      <c r="J34" s="8" t="str">
        <f>IFERROR(__xludf.DUMMYFUNCTION("""COMPUTED_VALUE"""),"Joker")</f>
        <v>Joker</v>
      </c>
      <c r="K34" s="8">
        <f>IFERROR(__xludf.DUMMYFUNCTION("""COMPUTED_VALUE"""),2019.0)</f>
        <v>2019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>
        <f>IFERROR(__xludf.DUMMYFUNCTION("""COMPUTED_VALUE"""),34.0)</f>
        <v>34</v>
      </c>
      <c r="J35" s="8" t="str">
        <f>IFERROR(__xludf.DUMMYFUNCTION("""COMPUTED_VALUE"""),"Whiplash")</f>
        <v>Whiplash</v>
      </c>
      <c r="K35" s="8">
        <f>IFERROR(__xludf.DUMMYFUNCTION("""COMPUTED_VALUE"""),2014.0)</f>
        <v>2014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>
        <f>IFERROR(__xludf.DUMMYFUNCTION("""COMPUTED_VALUE"""),35.0)</f>
        <v>35</v>
      </c>
      <c r="J36" s="8" t="str">
        <f>IFERROR(__xludf.DUMMYFUNCTION("""COMPUTED_VALUE"""),"The Intouchables")</f>
        <v>The Intouchables</v>
      </c>
      <c r="K36" s="8">
        <f>IFERROR(__xludf.DUMMYFUNCTION("""COMPUTED_VALUE"""),2011.0)</f>
        <v>2011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>
        <f>IFERROR(__xludf.DUMMYFUNCTION("""COMPUTED_VALUE"""),36.0)</f>
        <v>36</v>
      </c>
      <c r="J37" s="8" t="str">
        <f>IFERROR(__xludf.DUMMYFUNCTION("""COMPUTED_VALUE"""),"The Prestige")</f>
        <v>The Prestige</v>
      </c>
      <c r="K37" s="8">
        <f>IFERROR(__xludf.DUMMYFUNCTION("""COMPUTED_VALUE"""),2006.0)</f>
        <v>2006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>
        <f>IFERROR(__xludf.DUMMYFUNCTION("""COMPUTED_VALUE"""),37.0)</f>
        <v>37</v>
      </c>
      <c r="J38" s="8" t="str">
        <f>IFERROR(__xludf.DUMMYFUNCTION("""COMPUTED_VALUE"""),"The Departed")</f>
        <v>The Departed</v>
      </c>
      <c r="K38" s="8">
        <f>IFERROR(__xludf.DUMMYFUNCTION("""COMPUTED_VALUE"""),2006.0)</f>
        <v>2006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>
        <f>IFERROR(__xludf.DUMMYFUNCTION("""COMPUTED_VALUE"""),38.0)</f>
        <v>38</v>
      </c>
      <c r="J39" s="8" t="str">
        <f>IFERROR(__xludf.DUMMYFUNCTION("""COMPUTED_VALUE"""),"The Pianist")</f>
        <v>The Pianist</v>
      </c>
      <c r="K39" s="8">
        <f>IFERROR(__xludf.DUMMYFUNCTION("""COMPUTED_VALUE"""),2002.0)</f>
        <v>2002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>
        <f>IFERROR(__xludf.DUMMYFUNCTION("""COMPUTED_VALUE"""),39.0)</f>
        <v>39</v>
      </c>
      <c r="J40" s="8" t="str">
        <f>IFERROR(__xludf.DUMMYFUNCTION("""COMPUTED_VALUE"""),"Gladiator")</f>
        <v>Gladiator</v>
      </c>
      <c r="K40" s="8">
        <f>IFERROR(__xludf.DUMMYFUNCTION("""COMPUTED_VALUE"""),2000.0)</f>
        <v>2000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>
        <f>IFERROR(__xludf.DUMMYFUNCTION("""COMPUTED_VALUE"""),40.0)</f>
        <v>40</v>
      </c>
      <c r="J41" s="8" t="str">
        <f>IFERROR(__xludf.DUMMYFUNCTION("""COMPUTED_VALUE"""),"American History X")</f>
        <v>American History X</v>
      </c>
      <c r="K41" s="8">
        <f>IFERROR(__xludf.DUMMYFUNCTION("""COMPUTED_VALUE"""),1998.0)</f>
        <v>1998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>
        <f>IFERROR(__xludf.DUMMYFUNCTION("""COMPUTED_VALUE"""),41.0)</f>
        <v>41</v>
      </c>
      <c r="J42" s="8" t="str">
        <f>IFERROR(__xludf.DUMMYFUNCTION("""COMPUTED_VALUE"""),"The Usual Suspects")</f>
        <v>The Usual Suspects</v>
      </c>
      <c r="K42" s="8">
        <f>IFERROR(__xludf.DUMMYFUNCTION("""COMPUTED_VALUE"""),1995.0)</f>
        <v>1995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>
        <f>IFERROR(__xludf.DUMMYFUNCTION("""COMPUTED_VALUE"""),42.0)</f>
        <v>42</v>
      </c>
      <c r="J43" s="8" t="str">
        <f>IFERROR(__xludf.DUMMYFUNCTION("""COMPUTED_VALUE"""),"Léon: The Professional")</f>
        <v>Léon: The Professional</v>
      </c>
      <c r="K43" s="8">
        <f>IFERROR(__xludf.DUMMYFUNCTION("""COMPUTED_VALUE"""),1994.0)</f>
        <v>1994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>
        <f>IFERROR(__xludf.DUMMYFUNCTION("""COMPUTED_VALUE"""),43.0)</f>
        <v>43</v>
      </c>
      <c r="J44" s="8" t="str">
        <f>IFERROR(__xludf.DUMMYFUNCTION("""COMPUTED_VALUE"""),"The Lion King")</f>
        <v>The Lion King</v>
      </c>
      <c r="K44" s="8">
        <f>IFERROR(__xludf.DUMMYFUNCTION("""COMPUTED_VALUE"""),1994.0)</f>
        <v>1994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>
        <f>IFERROR(__xludf.DUMMYFUNCTION("""COMPUTED_VALUE"""),44.0)</f>
        <v>44</v>
      </c>
      <c r="J45" s="8" t="str">
        <f>IFERROR(__xludf.DUMMYFUNCTION("""COMPUTED_VALUE"""),"Terminator 2: Judgment Day")</f>
        <v>Terminator 2: Judgment Day</v>
      </c>
      <c r="K45" s="8">
        <f>IFERROR(__xludf.DUMMYFUNCTION("""COMPUTED_VALUE"""),1991.0)</f>
        <v>1991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>
        <f>IFERROR(__xludf.DUMMYFUNCTION("""COMPUTED_VALUE"""),45.0)</f>
        <v>45</v>
      </c>
      <c r="J46" s="8" t="str">
        <f>IFERROR(__xludf.DUMMYFUNCTION("""COMPUTED_VALUE"""),"Cinema Paradiso")</f>
        <v>Cinema Paradiso</v>
      </c>
      <c r="K46" s="8">
        <f>IFERROR(__xludf.DUMMYFUNCTION("""COMPUTED_VALUE"""),1988.0)</f>
        <v>1988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>
        <f>IFERROR(__xludf.DUMMYFUNCTION("""COMPUTED_VALUE"""),46.0)</f>
        <v>46</v>
      </c>
      <c r="J47" s="8" t="str">
        <f>IFERROR(__xludf.DUMMYFUNCTION("""COMPUTED_VALUE"""),"Grave of the Fireflies")</f>
        <v>Grave of the Fireflies</v>
      </c>
      <c r="K47" s="8">
        <f>IFERROR(__xludf.DUMMYFUNCTION("""COMPUTED_VALUE"""),1988.0)</f>
        <v>1988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>
        <f>IFERROR(__xludf.DUMMYFUNCTION("""COMPUTED_VALUE"""),47.0)</f>
        <v>47</v>
      </c>
      <c r="J48" s="8" t="str">
        <f>IFERROR(__xludf.DUMMYFUNCTION("""COMPUTED_VALUE"""),"Back to the Future")</f>
        <v>Back to the Future</v>
      </c>
      <c r="K48" s="8">
        <f>IFERROR(__xludf.DUMMYFUNCTION("""COMPUTED_VALUE"""),1985.0)</f>
        <v>1985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>
        <f>IFERROR(__xludf.DUMMYFUNCTION("""COMPUTED_VALUE"""),48.0)</f>
        <v>48</v>
      </c>
      <c r="J49" s="8" t="str">
        <f>IFERROR(__xludf.DUMMYFUNCTION("""COMPUTED_VALUE"""),"Anand")</f>
        <v>Anand</v>
      </c>
      <c r="K49" s="8">
        <f>IFERROR(__xludf.DUMMYFUNCTION("""COMPUTED_VALUE"""),1971.0)</f>
        <v>1971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>
        <f>IFERROR(__xludf.DUMMYFUNCTION("""COMPUTED_VALUE"""),49.0)</f>
        <v>49</v>
      </c>
      <c r="J50" s="8" t="str">
        <f>IFERROR(__xludf.DUMMYFUNCTION("""COMPUTED_VALUE"""),"Once Upon a Time in the West")</f>
        <v>Once Upon a Time in the West</v>
      </c>
      <c r="K50" s="8">
        <f>IFERROR(__xludf.DUMMYFUNCTION("""COMPUTED_VALUE"""),1968.0)</f>
        <v>1968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>
        <f>IFERROR(__xludf.DUMMYFUNCTION("""COMPUTED_VALUE"""),50.0)</f>
        <v>50</v>
      </c>
      <c r="J51" s="8" t="str">
        <f>IFERROR(__xludf.DUMMYFUNCTION("""COMPUTED_VALUE"""),"Psycho")</f>
        <v>Psycho</v>
      </c>
      <c r="K51" s="8">
        <f>IFERROR(__xludf.DUMMYFUNCTION("""COMPUTED_VALUE"""),1960.0)</f>
        <v>1960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>
        <f>IFERROR(__xludf.DUMMYFUNCTION("""COMPUTED_VALUE"""),51.0)</f>
        <v>51</v>
      </c>
      <c r="J52" s="8" t="str">
        <f>IFERROR(__xludf.DUMMYFUNCTION("""COMPUTED_VALUE"""),"Casablanca")</f>
        <v>Casablanca</v>
      </c>
      <c r="K52" s="8">
        <f>IFERROR(__xludf.DUMMYFUNCTION("""COMPUTED_VALUE"""),1942.0)</f>
        <v>1942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>
        <f>IFERROR(__xludf.DUMMYFUNCTION("""COMPUTED_VALUE"""),52.0)</f>
        <v>52</v>
      </c>
      <c r="J53" s="8" t="str">
        <f>IFERROR(__xludf.DUMMYFUNCTION("""COMPUTED_VALUE"""),"Modern Times")</f>
        <v>Modern Times</v>
      </c>
      <c r="K53" s="8">
        <f>IFERROR(__xludf.DUMMYFUNCTION("""COMPUTED_VALUE"""),1936.0)</f>
        <v>1936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>
        <f>IFERROR(__xludf.DUMMYFUNCTION("""COMPUTED_VALUE"""),53.0)</f>
        <v>53</v>
      </c>
      <c r="J54" s="8" t="str">
        <f>IFERROR(__xludf.DUMMYFUNCTION("""COMPUTED_VALUE"""),"City Lights")</f>
        <v>City Lights</v>
      </c>
      <c r="K54" s="8">
        <f>IFERROR(__xludf.DUMMYFUNCTION("""COMPUTED_VALUE"""),1931.0)</f>
        <v>1931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>
        <f>IFERROR(__xludf.DUMMYFUNCTION("""COMPUTED_VALUE"""),54.0)</f>
        <v>54</v>
      </c>
      <c r="J55" s="8" t="str">
        <f>IFERROR(__xludf.DUMMYFUNCTION("""COMPUTED_VALUE"""),"Capharnaüm")</f>
        <v>Capharnaüm</v>
      </c>
      <c r="K55" s="8">
        <f>IFERROR(__xludf.DUMMYFUNCTION("""COMPUTED_VALUE"""),2018.0)</f>
        <v>2018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>
        <f>IFERROR(__xludf.DUMMYFUNCTION("""COMPUTED_VALUE"""),55.0)</f>
        <v>55</v>
      </c>
      <c r="J56" s="8" t="str">
        <f>IFERROR(__xludf.DUMMYFUNCTION("""COMPUTED_VALUE"""),"Ayla: The Daughter of War")</f>
        <v>Ayla: The Daughter of War</v>
      </c>
      <c r="K56" s="8">
        <f>IFERROR(__xludf.DUMMYFUNCTION("""COMPUTED_VALUE"""),2017.0)</f>
        <v>2017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>
        <f>IFERROR(__xludf.DUMMYFUNCTION("""COMPUTED_VALUE"""),56.0)</f>
        <v>56</v>
      </c>
      <c r="J57" s="8" t="str">
        <f>IFERROR(__xludf.DUMMYFUNCTION("""COMPUTED_VALUE"""),"Your Name.")</f>
        <v>Your Name.</v>
      </c>
      <c r="K57" s="8">
        <f>IFERROR(__xludf.DUMMYFUNCTION("""COMPUTED_VALUE"""),2016.0)</f>
        <v>2016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>
        <f>IFERROR(__xludf.DUMMYFUNCTION("""COMPUTED_VALUE"""),57.0)</f>
        <v>57</v>
      </c>
      <c r="J58" s="8" t="str">
        <f>IFERROR(__xludf.DUMMYFUNCTION("""COMPUTED_VALUE"""),"Dangal")</f>
        <v>Dangal</v>
      </c>
      <c r="K58" s="8">
        <f>IFERROR(__xludf.DUMMYFUNCTION("""COMPUTED_VALUE"""),2016.0)</f>
        <v>2016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>
        <f>IFERROR(__xludf.DUMMYFUNCTION("""COMPUTED_VALUE"""),58.0)</f>
        <v>58</v>
      </c>
      <c r="J59" s="8" t="str">
        <f>IFERROR(__xludf.DUMMYFUNCTION("""COMPUTED_VALUE"""),"Spider-Man: Into the Spider-Verse")</f>
        <v>Spider-Man: Into the Spider-Verse</v>
      </c>
      <c r="K59" s="8">
        <f>IFERROR(__xludf.DUMMYFUNCTION("""COMPUTED_VALUE"""),2018.0)</f>
        <v>2018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>
        <f>IFERROR(__xludf.DUMMYFUNCTION("""COMPUTED_VALUE"""),59.0)</f>
        <v>59</v>
      </c>
      <c r="J60" s="8" t="str">
        <f>IFERROR(__xludf.DUMMYFUNCTION("""COMPUTED_VALUE"""),"Avengers: Endgame")</f>
        <v>Avengers: Endgame</v>
      </c>
      <c r="K60" s="8">
        <f>IFERROR(__xludf.DUMMYFUNCTION("""COMPUTED_VALUE"""),2019.0)</f>
        <v>2019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>
        <f>IFERROR(__xludf.DUMMYFUNCTION("""COMPUTED_VALUE"""),60.0)</f>
        <v>60</v>
      </c>
      <c r="J61" s="8" t="str">
        <f>IFERROR(__xludf.DUMMYFUNCTION("""COMPUTED_VALUE"""),"Avengers: Infinity War")</f>
        <v>Avengers: Infinity War</v>
      </c>
      <c r="K61" s="8">
        <f>IFERROR(__xludf.DUMMYFUNCTION("""COMPUTED_VALUE"""),2018.0)</f>
        <v>2018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>
        <f>IFERROR(__xludf.DUMMYFUNCTION("""COMPUTED_VALUE"""),61.0)</f>
        <v>61</v>
      </c>
      <c r="J62" s="8" t="str">
        <f>IFERROR(__xludf.DUMMYFUNCTION("""COMPUTED_VALUE"""),"Coco")</f>
        <v>Coco</v>
      </c>
      <c r="K62" s="8">
        <f>IFERROR(__xludf.DUMMYFUNCTION("""COMPUTED_VALUE"""),2017.0)</f>
        <v>2017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>
        <f>IFERROR(__xludf.DUMMYFUNCTION("""COMPUTED_VALUE"""),62.0)</f>
        <v>62</v>
      </c>
      <c r="J63" s="8" t="str">
        <f>IFERROR(__xludf.DUMMYFUNCTION("""COMPUTED_VALUE"""),"Django Unchained")</f>
        <v>Django Unchained</v>
      </c>
      <c r="K63" s="8">
        <f>IFERROR(__xludf.DUMMYFUNCTION("""COMPUTED_VALUE"""),2012.0)</f>
        <v>2012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>
        <f>IFERROR(__xludf.DUMMYFUNCTION("""COMPUTED_VALUE"""),63.0)</f>
        <v>63</v>
      </c>
      <c r="J64" s="8" t="str">
        <f>IFERROR(__xludf.DUMMYFUNCTION("""COMPUTED_VALUE"""),"The Dark Knight Rises")</f>
        <v>The Dark Knight Rises</v>
      </c>
      <c r="K64" s="8">
        <f>IFERROR(__xludf.DUMMYFUNCTION("""COMPUTED_VALUE"""),2012.0)</f>
        <v>2012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>
        <f>IFERROR(__xludf.DUMMYFUNCTION("""COMPUTED_VALUE"""),64.0)</f>
        <v>64</v>
      </c>
      <c r="J65" s="8" t="str">
        <f>IFERROR(__xludf.DUMMYFUNCTION("""COMPUTED_VALUE"""),"3 Idiots")</f>
        <v>3 Idiots</v>
      </c>
      <c r="K65" s="8">
        <f>IFERROR(__xludf.DUMMYFUNCTION("""COMPUTED_VALUE"""),2009.0)</f>
        <v>2009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>
        <f>IFERROR(__xludf.DUMMYFUNCTION("""COMPUTED_VALUE"""),65.0)</f>
        <v>65</v>
      </c>
      <c r="J66" s="8" t="str">
        <f>IFERROR(__xludf.DUMMYFUNCTION("""COMPUTED_VALUE"""),"Taare Zameen Par")</f>
        <v>Taare Zameen Par</v>
      </c>
      <c r="K66" s="8">
        <f>IFERROR(__xludf.DUMMYFUNCTION("""COMPUTED_VALUE"""),2007.0)</f>
        <v>2007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>
        <f>IFERROR(__xludf.DUMMYFUNCTION("""COMPUTED_VALUE"""),66.0)</f>
        <v>66</v>
      </c>
      <c r="J67" s="8" t="str">
        <f>IFERROR(__xludf.DUMMYFUNCTION("""COMPUTED_VALUE"""),"WALL·E")</f>
        <v>WALL·E</v>
      </c>
      <c r="K67" s="8">
        <f>IFERROR(__xludf.DUMMYFUNCTION("""COMPUTED_VALUE"""),2008.0)</f>
        <v>2008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>
        <f>IFERROR(__xludf.DUMMYFUNCTION("""COMPUTED_VALUE"""),67.0)</f>
        <v>67</v>
      </c>
      <c r="J68" s="8" t="str">
        <f>IFERROR(__xludf.DUMMYFUNCTION("""COMPUTED_VALUE"""),"The Lives of Others")</f>
        <v>The Lives of Others</v>
      </c>
      <c r="K68" s="8">
        <f>IFERROR(__xludf.DUMMYFUNCTION("""COMPUTED_VALUE"""),2006.0)</f>
        <v>2006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>
        <f>IFERROR(__xludf.DUMMYFUNCTION("""COMPUTED_VALUE"""),68.0)</f>
        <v>68</v>
      </c>
      <c r="J69" s="8" t="str">
        <f>IFERROR(__xludf.DUMMYFUNCTION("""COMPUTED_VALUE"""),"Oldboy")</f>
        <v>Oldboy</v>
      </c>
      <c r="K69" s="8">
        <f>IFERROR(__xludf.DUMMYFUNCTION("""COMPUTED_VALUE"""),2003.0)</f>
        <v>2003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>
        <f>IFERROR(__xludf.DUMMYFUNCTION("""COMPUTED_VALUE"""),69.0)</f>
        <v>69</v>
      </c>
      <c r="J70" s="8" t="str">
        <f>IFERROR(__xludf.DUMMYFUNCTION("""COMPUTED_VALUE"""),"Memento")</f>
        <v>Memento</v>
      </c>
      <c r="K70" s="8">
        <f>IFERROR(__xludf.DUMMYFUNCTION("""COMPUTED_VALUE"""),2000.0)</f>
        <v>2000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>
        <f>IFERROR(__xludf.DUMMYFUNCTION("""COMPUTED_VALUE"""),70.0)</f>
        <v>70</v>
      </c>
      <c r="J71" s="8" t="str">
        <f>IFERROR(__xludf.DUMMYFUNCTION("""COMPUTED_VALUE"""),"Princess Mononoke")</f>
        <v>Princess Mononoke</v>
      </c>
      <c r="K71" s="8">
        <f>IFERROR(__xludf.DUMMYFUNCTION("""COMPUTED_VALUE"""),1997.0)</f>
        <v>1997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>
        <f>IFERROR(__xludf.DUMMYFUNCTION("""COMPUTED_VALUE"""),71.0)</f>
        <v>71</v>
      </c>
      <c r="J72" s="8" t="str">
        <f>IFERROR(__xludf.DUMMYFUNCTION("""COMPUTED_VALUE"""),"Once Upon a Time in America")</f>
        <v>Once Upon a Time in America</v>
      </c>
      <c r="K72" s="8">
        <f>IFERROR(__xludf.DUMMYFUNCTION("""COMPUTED_VALUE"""),1984.0)</f>
        <v>1984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>
        <f>IFERROR(__xludf.DUMMYFUNCTION("""COMPUTED_VALUE"""),72.0)</f>
        <v>72</v>
      </c>
      <c r="J73" s="8" t="str">
        <f>IFERROR(__xludf.DUMMYFUNCTION("""COMPUTED_VALUE"""),"Raiders of the Lost Ark")</f>
        <v>Raiders of the Lost Ark</v>
      </c>
      <c r="K73" s="8">
        <f>IFERROR(__xludf.DUMMYFUNCTION("""COMPUTED_VALUE"""),1981.0)</f>
        <v>1981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>
        <f>IFERROR(__xludf.DUMMYFUNCTION("""COMPUTED_VALUE"""),73.0)</f>
        <v>73</v>
      </c>
      <c r="J74" s="8" t="str">
        <f>IFERROR(__xludf.DUMMYFUNCTION("""COMPUTED_VALUE"""),"The Shining")</f>
        <v>The Shining</v>
      </c>
      <c r="K74" s="8">
        <f>IFERROR(__xludf.DUMMYFUNCTION("""COMPUTED_VALUE"""),1980.0)</f>
        <v>1980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>
        <f>IFERROR(__xludf.DUMMYFUNCTION("""COMPUTED_VALUE"""),74.0)</f>
        <v>74</v>
      </c>
      <c r="J75" s="8" t="str">
        <f>IFERROR(__xludf.DUMMYFUNCTION("""COMPUTED_VALUE"""),"Apocalypse Now")</f>
        <v>Apocalypse Now</v>
      </c>
      <c r="K75" s="8">
        <f>IFERROR(__xludf.DUMMYFUNCTION("""COMPUTED_VALUE"""),1979.0)</f>
        <v>1979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>
        <f>IFERROR(__xludf.DUMMYFUNCTION("""COMPUTED_VALUE"""),75.0)</f>
        <v>75</v>
      </c>
      <c r="J76" s="8" t="str">
        <f>IFERROR(__xludf.DUMMYFUNCTION("""COMPUTED_VALUE"""),"Alien")</f>
        <v>Alien</v>
      </c>
      <c r="K76" s="8">
        <f>IFERROR(__xludf.DUMMYFUNCTION("""COMPUTED_VALUE"""),1979.0)</f>
        <v>1979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>
        <f>IFERROR(__xludf.DUMMYFUNCTION("""COMPUTED_VALUE"""),76.0)</f>
        <v>76</v>
      </c>
      <c r="J77" s="8" t="str">
        <f>IFERROR(__xludf.DUMMYFUNCTION("""COMPUTED_VALUE"""),"High and Low")</f>
        <v>High and Low</v>
      </c>
      <c r="K77" s="8">
        <f>IFERROR(__xludf.DUMMYFUNCTION("""COMPUTED_VALUE"""),1963.0)</f>
        <v>1963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>
        <f>IFERROR(__xludf.DUMMYFUNCTION("""COMPUTED_VALUE"""),77.0)</f>
        <v>77</v>
      </c>
      <c r="J78" s="8" t="str">
        <f>IFERROR(__xludf.DUMMYFUNCTION("""COMPUTED_VALUE"""),"Dr. Strangelove or: How I Learned to Stop Worrying and Love the Bomb")</f>
        <v>Dr. Strangelove or: How I Learned to Stop Worrying and Love the Bomb</v>
      </c>
      <c r="K78" s="8">
        <f>IFERROR(__xludf.DUMMYFUNCTION("""COMPUTED_VALUE"""),1964.0)</f>
        <v>1964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>
        <f>IFERROR(__xludf.DUMMYFUNCTION("""COMPUTED_VALUE"""),78.0)</f>
        <v>78</v>
      </c>
      <c r="J79" s="8" t="str">
        <f>IFERROR(__xludf.DUMMYFUNCTION("""COMPUTED_VALUE"""),"Witness for the Prosecution")</f>
        <v>Witness for the Prosecution</v>
      </c>
      <c r="K79" s="8">
        <f>IFERROR(__xludf.DUMMYFUNCTION("""COMPUTED_VALUE"""),1957.0)</f>
        <v>1957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>
        <f>IFERROR(__xludf.DUMMYFUNCTION("""COMPUTED_VALUE"""),79.0)</f>
        <v>79</v>
      </c>
      <c r="J80" s="8" t="str">
        <f>IFERROR(__xludf.DUMMYFUNCTION("""COMPUTED_VALUE"""),"Paths of Glory")</f>
        <v>Paths of Glory</v>
      </c>
      <c r="K80" s="8">
        <f>IFERROR(__xludf.DUMMYFUNCTION("""COMPUTED_VALUE"""),1957.0)</f>
        <v>1957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>
        <f>IFERROR(__xludf.DUMMYFUNCTION("""COMPUTED_VALUE"""),80.0)</f>
        <v>80</v>
      </c>
      <c r="J81" s="8" t="str">
        <f>IFERROR(__xludf.DUMMYFUNCTION("""COMPUTED_VALUE"""),"Rear Window")</f>
        <v>Rear Window</v>
      </c>
      <c r="K81" s="8">
        <f>IFERROR(__xludf.DUMMYFUNCTION("""COMPUTED_VALUE"""),1954.0)</f>
        <v>1954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>
        <f>IFERROR(__xludf.DUMMYFUNCTION("""COMPUTED_VALUE"""),81.0)</f>
        <v>81</v>
      </c>
      <c r="J82" s="8" t="str">
        <f>IFERROR(__xludf.DUMMYFUNCTION("""COMPUTED_VALUE"""),"Sunset Blvd.")</f>
        <v>Sunset Blvd.</v>
      </c>
      <c r="K82" s="8">
        <f>IFERROR(__xludf.DUMMYFUNCTION("""COMPUTED_VALUE"""),1950.0)</f>
        <v>1950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>
        <f>IFERROR(__xludf.DUMMYFUNCTION("""COMPUTED_VALUE"""),82.0)</f>
        <v>82</v>
      </c>
      <c r="J83" s="8" t="str">
        <f>IFERROR(__xludf.DUMMYFUNCTION("""COMPUTED_VALUE"""),"The Great Dictator")</f>
        <v>The Great Dictator</v>
      </c>
      <c r="K83" s="8">
        <f>IFERROR(__xludf.DUMMYFUNCTION("""COMPUTED_VALUE"""),1940.0)</f>
        <v>1940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>
        <f>IFERROR(__xludf.DUMMYFUNCTION("""COMPUTED_VALUE"""),83.0)</f>
        <v>83</v>
      </c>
      <c r="J84" s="8" t="str">
        <f>IFERROR(__xludf.DUMMYFUNCTION("""COMPUTED_VALUE"""),"1917")</f>
        <v>1917</v>
      </c>
      <c r="K84" s="8">
        <f>IFERROR(__xludf.DUMMYFUNCTION("""COMPUTED_VALUE"""),2019.0)</f>
        <v>2019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>
        <f>IFERROR(__xludf.DUMMYFUNCTION("""COMPUTED_VALUE"""),84.0)</f>
        <v>84</v>
      </c>
      <c r="J85" s="8" t="str">
        <f>IFERROR(__xludf.DUMMYFUNCTION("""COMPUTED_VALUE"""),"Uri: The Surgical Strike")</f>
        <v>Uri: The Surgical Strike</v>
      </c>
      <c r="K85" s="8">
        <f>IFERROR(__xludf.DUMMYFUNCTION("""COMPUTED_VALUE"""),2019.0)</f>
        <v>2019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>
        <f>IFERROR(__xludf.DUMMYFUNCTION("""COMPUTED_VALUE"""),85.0)</f>
        <v>85</v>
      </c>
      <c r="J86" s="8" t="str">
        <f>IFERROR(__xludf.DUMMYFUNCTION("""COMPUTED_VALUE"""),"Tumbbad")</f>
        <v>Tumbbad</v>
      </c>
      <c r="K86" s="8">
        <f>IFERROR(__xludf.DUMMYFUNCTION("""COMPUTED_VALUE"""),2018.0)</f>
        <v>2018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>
        <f>IFERROR(__xludf.DUMMYFUNCTION("""COMPUTED_VALUE"""),86.0)</f>
        <v>86</v>
      </c>
      <c r="J87" s="8" t="str">
        <f>IFERROR(__xludf.DUMMYFUNCTION("""COMPUTED_VALUE"""),"Andhadhun")</f>
        <v>Andhadhun</v>
      </c>
      <c r="K87" s="8">
        <f>IFERROR(__xludf.DUMMYFUNCTION("""COMPUTED_VALUE"""),2018.0)</f>
        <v>2018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>
        <f>IFERROR(__xludf.DUMMYFUNCTION("""COMPUTED_VALUE"""),87.0)</f>
        <v>87</v>
      </c>
      <c r="J88" s="8" t="str">
        <f>IFERROR(__xludf.DUMMYFUNCTION("""COMPUTED_VALUE"""),"Drishyam")</f>
        <v>Drishyam</v>
      </c>
      <c r="K88" s="8">
        <f>IFERROR(__xludf.DUMMYFUNCTION("""COMPUTED_VALUE"""),2013.0)</f>
        <v>2013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>
        <f>IFERROR(__xludf.DUMMYFUNCTION("""COMPUTED_VALUE"""),88.0)</f>
        <v>88</v>
      </c>
      <c r="J89" s="8" t="str">
        <f>IFERROR(__xludf.DUMMYFUNCTION("""COMPUTED_VALUE"""),"The Hunt")</f>
        <v>The Hunt</v>
      </c>
      <c r="K89" s="8">
        <f>IFERROR(__xludf.DUMMYFUNCTION("""COMPUTED_VALUE"""),2012.0)</f>
        <v>2012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>
        <f>IFERROR(__xludf.DUMMYFUNCTION("""COMPUTED_VALUE"""),89.0)</f>
        <v>89</v>
      </c>
      <c r="J90" s="8" t="str">
        <f>IFERROR(__xludf.DUMMYFUNCTION("""COMPUTED_VALUE"""),"A Separation")</f>
        <v>A Separation</v>
      </c>
      <c r="K90" s="8">
        <f>IFERROR(__xludf.DUMMYFUNCTION("""COMPUTED_VALUE"""),2011.0)</f>
        <v>2011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>
        <f>IFERROR(__xludf.DUMMYFUNCTION("""COMPUTED_VALUE"""),90.0)</f>
        <v>90</v>
      </c>
      <c r="J91" s="8" t="str">
        <f>IFERROR(__xludf.DUMMYFUNCTION("""COMPUTED_VALUE"""),"Incendies")</f>
        <v>Incendies</v>
      </c>
      <c r="K91" s="8">
        <f>IFERROR(__xludf.DUMMYFUNCTION("""COMPUTED_VALUE"""),2010.0)</f>
        <v>2010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>
        <f>IFERROR(__xludf.DUMMYFUNCTION("""COMPUTED_VALUE"""),91.0)</f>
        <v>91</v>
      </c>
      <c r="J92" s="8" t="str">
        <f>IFERROR(__xludf.DUMMYFUNCTION("""COMPUTED_VALUE"""),"Yedinci Kogustaki Mucize")</f>
        <v>Yedinci Kogustaki Mucize</v>
      </c>
      <c r="K92" s="8">
        <f>IFERROR(__xludf.DUMMYFUNCTION("""COMPUTED_VALUE"""),2019.0)</f>
        <v>2019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>
        <f>IFERROR(__xludf.DUMMYFUNCTION("""COMPUTED_VALUE"""),92.0)</f>
        <v>92</v>
      </c>
      <c r="J93" s="8" t="str">
        <f>IFERROR(__xludf.DUMMYFUNCTION("""COMPUTED_VALUE"""),"Babam ve Oglum")</f>
        <v>Babam ve Oglum</v>
      </c>
      <c r="K93" s="8">
        <f>IFERROR(__xludf.DUMMYFUNCTION("""COMPUTED_VALUE"""),2005.0)</f>
        <v>2005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>
        <f>IFERROR(__xludf.DUMMYFUNCTION("""COMPUTED_VALUE"""),93.0)</f>
        <v>93</v>
      </c>
      <c r="J94" s="8" t="str">
        <f>IFERROR(__xludf.DUMMYFUNCTION("""COMPUTED_VALUE"""),"Toy Story 3")</f>
        <v>Toy Story 3</v>
      </c>
      <c r="K94" s="8">
        <f>IFERROR(__xludf.DUMMYFUNCTION("""COMPUTED_VALUE"""),2010.0)</f>
        <v>2010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>
        <f>IFERROR(__xludf.DUMMYFUNCTION("""COMPUTED_VALUE"""),94.0)</f>
        <v>94</v>
      </c>
      <c r="J95" s="8" t="str">
        <f>IFERROR(__xludf.DUMMYFUNCTION("""COMPUTED_VALUE"""),"Inglourious Basterds")</f>
        <v>Inglourious Basterds</v>
      </c>
      <c r="K95" s="8">
        <f>IFERROR(__xludf.DUMMYFUNCTION("""COMPUTED_VALUE"""),2009.0)</f>
        <v>2009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>
        <f>IFERROR(__xludf.DUMMYFUNCTION("""COMPUTED_VALUE"""),95.0)</f>
        <v>95</v>
      </c>
      <c r="J96" s="8" t="str">
        <f>IFERROR(__xludf.DUMMYFUNCTION("""COMPUTED_VALUE"""),"Eternal Sunshine of the Spotless Mind")</f>
        <v>Eternal Sunshine of the Spotless Mind</v>
      </c>
      <c r="K96" s="8">
        <f>IFERROR(__xludf.DUMMYFUNCTION("""COMPUTED_VALUE"""),2004.0)</f>
        <v>2004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>
        <f>IFERROR(__xludf.DUMMYFUNCTION("""COMPUTED_VALUE"""),96.0)</f>
        <v>96</v>
      </c>
      <c r="J97" s="8" t="str">
        <f>IFERROR(__xludf.DUMMYFUNCTION("""COMPUTED_VALUE"""),"Amélie")</f>
        <v>Amélie</v>
      </c>
      <c r="K97" s="8">
        <f>IFERROR(__xludf.DUMMYFUNCTION("""COMPUTED_VALUE"""),2001.0)</f>
        <v>2001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>
        <f>IFERROR(__xludf.DUMMYFUNCTION("""COMPUTED_VALUE"""),97.0)</f>
        <v>97</v>
      </c>
      <c r="J98" s="8" t="str">
        <f>IFERROR(__xludf.DUMMYFUNCTION("""COMPUTED_VALUE"""),"Snatch")</f>
        <v>Snatch</v>
      </c>
      <c r="K98" s="8">
        <f>IFERROR(__xludf.DUMMYFUNCTION("""COMPUTED_VALUE"""),2000.0)</f>
        <v>2000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>
        <f>IFERROR(__xludf.DUMMYFUNCTION("""COMPUTED_VALUE"""),98.0)</f>
        <v>98</v>
      </c>
      <c r="J99" s="8" t="str">
        <f>IFERROR(__xludf.DUMMYFUNCTION("""COMPUTED_VALUE"""),"Requiem for a Dream")</f>
        <v>Requiem for a Dream</v>
      </c>
      <c r="K99" s="8">
        <f>IFERROR(__xludf.DUMMYFUNCTION("""COMPUTED_VALUE"""),2000.0)</f>
        <v>2000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>
        <f>IFERROR(__xludf.DUMMYFUNCTION("""COMPUTED_VALUE"""),99.0)</f>
        <v>99</v>
      </c>
      <c r="J100" s="8" t="str">
        <f>IFERROR(__xludf.DUMMYFUNCTION("""COMPUTED_VALUE"""),"American Beauty")</f>
        <v>American Beauty</v>
      </c>
      <c r="K100" s="8">
        <f>IFERROR(__xludf.DUMMYFUNCTION("""COMPUTED_VALUE"""),1999.0)</f>
        <v>1999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>
        <f>IFERROR(__xludf.DUMMYFUNCTION("""COMPUTED_VALUE"""),100.0)</f>
        <v>100</v>
      </c>
      <c r="J101" s="8" t="str">
        <f>IFERROR(__xludf.DUMMYFUNCTION("""COMPUTED_VALUE"""),"Good Will Hunting")</f>
        <v>Good Will Hunting</v>
      </c>
      <c r="K101" s="8">
        <f>IFERROR(__xludf.DUMMYFUNCTION("""COMPUTED_VALUE"""),1997.0)</f>
        <v>1997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B,C,D,G limit 5"")"),"MOVIE_NAME")</f>
        <v>MOVIE_NAME</v>
      </c>
      <c r="B10" s="8" t="str">
        <f>IFERROR(__xludf.DUMMYFUNCTION("""COMPUTED_VALUE"""),"YEAR")</f>
        <v>YEAR</v>
      </c>
      <c r="C10" s="8" t="str">
        <f>IFERROR(__xludf.DUMMYFUNCTION("""COMPUTED_VALUE"""),"RATING")</f>
        <v>RATING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>
        <f>IFERROR(__xludf.DUMMYFUNCTION("""COMPUTED_VALUE"""),9.3)</f>
        <v>9.3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>
        <f>IFERROR(__xludf.DUMMYFUNCTION("""COMPUTED_VALUE"""),9.2)</f>
        <v>9.2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>
        <f>IFERROR(__xludf.DUMMYFUNCTION("""COMPUTED_VALUE"""),9.0)</f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>
        <f>IFERROR(__xludf.DUMMYFUNCTION("""COMPUTED_VALUE"""),8.9)</f>
        <v>8.9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B, F where F like '%Drama%' "")"),"MOVIE_NAME")</f>
        <v>MOVIE_NAME</v>
      </c>
      <c r="B10" s="8" t="str">
        <f>IFERROR(__xludf.DUMMYFUNCTION("""COMPUTED_VALUE"""),"GENRE")</f>
        <v>GENRE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 t="str">
        <f>IFERROR(__xludf.DUMMYFUNCTION("""COMPUTED_VALUE"""),"Drama")</f>
        <v>Drama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 t="str">
        <f>IFERROR(__xludf.DUMMYFUNCTION("""COMPUTED_VALUE"""),"Crime, Drama")</f>
        <v>Crime, Drama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 t="str">
        <f>IFERROR(__xludf.DUMMYFUNCTION("""COMPUTED_VALUE"""),"Action, Crime, Drama")</f>
        <v>Action, Crime, Drama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 t="str">
        <f>IFERROR(__xludf.DUMMYFUNCTION("""COMPUTED_VALUE"""),"Crime, Drama")</f>
        <v>Crime, Drama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 t="str">
        <f>IFERROR(__xludf.DUMMYFUNCTION("""COMPUTED_VALUE"""),"Action, Adventure, Drama")</f>
        <v>Action, Adventure, Drama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IFERROR(__xludf.DUMMYFUNCTION("""COMPUTED_VALUE"""),"Pulp Fiction")</f>
        <v>Pulp Fiction</v>
      </c>
      <c r="B16" s="8" t="str">
        <f>IFERROR(__xludf.DUMMYFUNCTION("""COMPUTED_VALUE"""),"Crime, Drama")</f>
        <v>Crime, Drama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IFERROR(__xludf.DUMMYFUNCTION("""COMPUTED_VALUE"""),"Schindler's List")</f>
        <v>Schindler's List</v>
      </c>
      <c r="B17" s="8" t="str">
        <f>IFERROR(__xludf.DUMMYFUNCTION("""COMPUTED_VALUE"""),"Biography, Drama, History")</f>
        <v>Biography, Drama, History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IFERROR(__xludf.DUMMYFUNCTION("""COMPUTED_VALUE"""),"12 Angry Men")</f>
        <v>12 Angry Men</v>
      </c>
      <c r="B18" s="8" t="str">
        <f>IFERROR(__xludf.DUMMYFUNCTION("""COMPUTED_VALUE"""),"Crime, Drama")</f>
        <v>Crime, Drama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IFERROR(__xludf.DUMMYFUNCTION("""COMPUTED_VALUE"""),"Fight Club")</f>
        <v>Fight Club</v>
      </c>
      <c r="B19" s="8" t="str">
        <f>IFERROR(__xludf.DUMMYFUNCTION("""COMPUTED_VALUE"""),"Drama")</f>
        <v>Drama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IFERROR(__xludf.DUMMYFUNCTION("""COMPUTED_VALUE"""),"The Lord of the Rings: The Fellowship of the Ring")</f>
        <v>The Lord of the Rings: The Fellowship of the Ring</v>
      </c>
      <c r="B20" s="8" t="str">
        <f>IFERROR(__xludf.DUMMYFUNCTION("""COMPUTED_VALUE"""),"Action, Adventure, Drama")</f>
        <v>Action, Adventure, Drama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IFERROR(__xludf.DUMMYFUNCTION("""COMPUTED_VALUE"""),"Forrest Gump")</f>
        <v>Forrest Gump</v>
      </c>
      <c r="B21" s="8" t="str">
        <f>IFERROR(__xludf.DUMMYFUNCTION("""COMPUTED_VALUE"""),"Drama, Romance")</f>
        <v>Drama, Romance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IFERROR(__xludf.DUMMYFUNCTION("""COMPUTED_VALUE"""),"Hamilton")</f>
        <v>Hamilton</v>
      </c>
      <c r="B22" s="8" t="str">
        <f>IFERROR(__xludf.DUMMYFUNCTION("""COMPUTED_VALUE"""),"Biography, Drama, History")</f>
        <v>Biography, Drama, History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IFERROR(__xludf.DUMMYFUNCTION("""COMPUTED_VALUE"""),"The Lord of the Rings: The Two Towers")</f>
        <v>The Lord of the Rings: The Two Towers</v>
      </c>
      <c r="B23" s="8" t="str">
        <f>IFERROR(__xludf.DUMMYFUNCTION("""COMPUTED_VALUE"""),"Action, Adventure, Drama")</f>
        <v>Action, Adventure, Drama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IFERROR(__xludf.DUMMYFUNCTION("""COMPUTED_VALUE"""),"Goodfellas")</f>
        <v>Goodfellas</v>
      </c>
      <c r="B24" s="8" t="str">
        <f>IFERROR(__xludf.DUMMYFUNCTION("""COMPUTED_VALUE"""),"Biography, Crime, Drama")</f>
        <v>Biography, Crime, Drama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IFERROR(__xludf.DUMMYFUNCTION("""COMPUTED_VALUE"""),"One Flew Over the Cuckoo's Nest")</f>
        <v>One Flew Over the Cuckoo's Nest</v>
      </c>
      <c r="B25" s="8" t="str">
        <f>IFERROR(__xludf.DUMMYFUNCTION("""COMPUTED_VALUE"""),"Drama")</f>
        <v>Drama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IFERROR(__xludf.DUMMYFUNCTION("""COMPUTED_VALUE"""),"Parasite")</f>
        <v>Parasite</v>
      </c>
      <c r="B26" s="8" t="str">
        <f>IFERROR(__xludf.DUMMYFUNCTION("""COMPUTED_VALUE"""),"Comedy, Drama, Thriller")</f>
        <v>Comedy, Drama, Thriller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IFERROR(__xludf.DUMMYFUNCTION("""COMPUTED_VALUE"""),"Interstellar")</f>
        <v>Interstellar</v>
      </c>
      <c r="B27" s="8" t="str">
        <f>IFERROR(__xludf.DUMMYFUNCTION("""COMPUTED_VALUE"""),"Adventure, Drama, Sci-Fi")</f>
        <v>Adventure, Drama, Sci-Fi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IFERROR(__xludf.DUMMYFUNCTION("""COMPUTED_VALUE"""),"City of God")</f>
        <v>City of God</v>
      </c>
      <c r="B28" s="8" t="str">
        <f>IFERROR(__xludf.DUMMYFUNCTION("""COMPUTED_VALUE"""),"Crime, Drama")</f>
        <v>Crime, Drama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IFERROR(__xludf.DUMMYFUNCTION("""COMPUTED_VALUE"""),"Saving Private Ryan")</f>
        <v>Saving Private Ryan</v>
      </c>
      <c r="B29" s="8" t="str">
        <f>IFERROR(__xludf.DUMMYFUNCTION("""COMPUTED_VALUE"""),"Drama, War")</f>
        <v>Drama, War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Green Mile")</f>
        <v>The Green Mile</v>
      </c>
      <c r="B30" s="8" t="str">
        <f>IFERROR(__xludf.DUMMYFUNCTION("""COMPUTED_VALUE"""),"Crime, Drama, Fantasy")</f>
        <v>Crime, Drama, Fantasy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IFERROR(__xludf.DUMMYFUNCTION("""COMPUTED_VALUE"""),"Life Is Beautiful")</f>
        <v>Life Is Beautiful</v>
      </c>
      <c r="B31" s="8" t="str">
        <f>IFERROR(__xludf.DUMMYFUNCTION("""COMPUTED_VALUE"""),"Comedy, Drama, Romance")</f>
        <v>Comedy, Drama, Romance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IFERROR(__xludf.DUMMYFUNCTION("""COMPUTED_VALUE"""),"Se7en")</f>
        <v>Se7en</v>
      </c>
      <c r="B32" s="8" t="str">
        <f>IFERROR(__xludf.DUMMYFUNCTION("""COMPUTED_VALUE"""),"Crime, Drama, Mystery")</f>
        <v>Crime, Drama, Mystery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IFERROR(__xludf.DUMMYFUNCTION("""COMPUTED_VALUE"""),"The Silence of the Lambs")</f>
        <v>The Silence of the Lambs</v>
      </c>
      <c r="B33" s="8" t="str">
        <f>IFERROR(__xludf.DUMMYFUNCTION("""COMPUTED_VALUE"""),"Crime, Drama, Thriller")</f>
        <v>Crime, Drama, Thriller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IFERROR(__xludf.DUMMYFUNCTION("""COMPUTED_VALUE"""),"Harakiri")</f>
        <v>Harakiri</v>
      </c>
      <c r="B34" s="8" t="str">
        <f>IFERROR(__xludf.DUMMYFUNCTION("""COMPUTED_VALUE"""),"Action, Drama, Mystery")</f>
        <v>Action, Drama, Mystery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IFERROR(__xludf.DUMMYFUNCTION("""COMPUTED_VALUE"""),"Seven Samurai")</f>
        <v>Seven Samurai</v>
      </c>
      <c r="B35" s="8" t="str">
        <f>IFERROR(__xludf.DUMMYFUNCTION("""COMPUTED_VALUE"""),"Action, Adventure, Drama")</f>
        <v>Action, Adventure, Drama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IFERROR(__xludf.DUMMYFUNCTION("""COMPUTED_VALUE"""),"It's a Wonderful Life")</f>
        <v>It's a Wonderful Life</v>
      </c>
      <c r="B36" s="8" t="str">
        <f>IFERROR(__xludf.DUMMYFUNCTION("""COMPUTED_VALUE"""),"Drama, Family, Fantasy")</f>
        <v>Drama, Family, Fantasy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IFERROR(__xludf.DUMMYFUNCTION("""COMPUTED_VALUE"""),"Joker")</f>
        <v>Joker</v>
      </c>
      <c r="B37" s="8" t="str">
        <f>IFERROR(__xludf.DUMMYFUNCTION("""COMPUTED_VALUE"""),"Crime, Drama, Thriller")</f>
        <v>Crime, Drama, Thriller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IFERROR(__xludf.DUMMYFUNCTION("""COMPUTED_VALUE"""),"Whiplash")</f>
        <v>Whiplash</v>
      </c>
      <c r="B38" s="8" t="str">
        <f>IFERROR(__xludf.DUMMYFUNCTION("""COMPUTED_VALUE"""),"Drama, Music")</f>
        <v>Drama, Music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IFERROR(__xludf.DUMMYFUNCTION("""COMPUTED_VALUE"""),"The Intouchables")</f>
        <v>The Intouchables</v>
      </c>
      <c r="B39" s="8" t="str">
        <f>IFERROR(__xludf.DUMMYFUNCTION("""COMPUTED_VALUE"""),"Biography, Comedy, Drama")</f>
        <v>Biography, Comedy, Drama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IFERROR(__xludf.DUMMYFUNCTION("""COMPUTED_VALUE"""),"The Prestige")</f>
        <v>The Prestige</v>
      </c>
      <c r="B40" s="8" t="str">
        <f>IFERROR(__xludf.DUMMYFUNCTION("""COMPUTED_VALUE"""),"Drama, Mystery, Sci-Fi")</f>
        <v>Drama, Mystery, Sci-Fi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IFERROR(__xludf.DUMMYFUNCTION("""COMPUTED_VALUE"""),"The Departed")</f>
        <v>The Departed</v>
      </c>
      <c r="B41" s="8" t="str">
        <f>IFERROR(__xludf.DUMMYFUNCTION("""COMPUTED_VALUE"""),"Crime, Drama, Thriller")</f>
        <v>Crime, Drama, Thriller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IFERROR(__xludf.DUMMYFUNCTION("""COMPUTED_VALUE"""),"The Pianist")</f>
        <v>The Pianist</v>
      </c>
      <c r="B42" s="8" t="str">
        <f>IFERROR(__xludf.DUMMYFUNCTION("""COMPUTED_VALUE"""),"Biography, Drama, Music")</f>
        <v>Biography, Drama, Music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IFERROR(__xludf.DUMMYFUNCTION("""COMPUTED_VALUE"""),"Gladiator")</f>
        <v>Gladiator</v>
      </c>
      <c r="B43" s="8" t="str">
        <f>IFERROR(__xludf.DUMMYFUNCTION("""COMPUTED_VALUE"""),"Action, Adventure, Drama")</f>
        <v>Action, Adventure, Drama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IFERROR(__xludf.DUMMYFUNCTION("""COMPUTED_VALUE"""),"American History X")</f>
        <v>American History X</v>
      </c>
      <c r="B44" s="8" t="str">
        <f>IFERROR(__xludf.DUMMYFUNCTION("""COMPUTED_VALUE"""),"Drama")</f>
        <v>Drama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IFERROR(__xludf.DUMMYFUNCTION("""COMPUTED_VALUE"""),"Léon: The Professional")</f>
        <v>Léon: The Professional</v>
      </c>
      <c r="B45" s="8" t="str">
        <f>IFERROR(__xludf.DUMMYFUNCTION("""COMPUTED_VALUE"""),"Action, Crime, Drama")</f>
        <v>Action, Crime, Drama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Lion King")</f>
        <v>The Lion King</v>
      </c>
      <c r="B46" s="8" t="str">
        <f>IFERROR(__xludf.DUMMYFUNCTION("""COMPUTED_VALUE"""),"Animation, Adventure, Drama")</f>
        <v>Animation, Adventure, Drama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IFERROR(__xludf.DUMMYFUNCTION("""COMPUTED_VALUE"""),"Cinema Paradiso")</f>
        <v>Cinema Paradiso</v>
      </c>
      <c r="B47" s="8" t="str">
        <f>IFERROR(__xludf.DUMMYFUNCTION("""COMPUTED_VALUE"""),"Drama")</f>
        <v>Drama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IFERROR(__xludf.DUMMYFUNCTION("""COMPUTED_VALUE"""),"Grave of the Fireflies")</f>
        <v>Grave of the Fireflies</v>
      </c>
      <c r="B48" s="8" t="str">
        <f>IFERROR(__xludf.DUMMYFUNCTION("""COMPUTED_VALUE"""),"Animation, Drama, War")</f>
        <v>Animation, Drama, War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IFERROR(__xludf.DUMMYFUNCTION("""COMPUTED_VALUE"""),"Anand")</f>
        <v>Anand</v>
      </c>
      <c r="B49" s="8" t="str">
        <f>IFERROR(__xludf.DUMMYFUNCTION("""COMPUTED_VALUE"""),"Drama, Musical")</f>
        <v>Drama, Musical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IFERROR(__xludf.DUMMYFUNCTION("""COMPUTED_VALUE"""),"Casablanca")</f>
        <v>Casablanca</v>
      </c>
      <c r="B50" s="8" t="str">
        <f>IFERROR(__xludf.DUMMYFUNCTION("""COMPUTED_VALUE"""),"Drama, Romance, War")</f>
        <v>Drama, Romance, War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IFERROR(__xludf.DUMMYFUNCTION("""COMPUTED_VALUE"""),"Modern Times")</f>
        <v>Modern Times</v>
      </c>
      <c r="B51" s="8" t="str">
        <f>IFERROR(__xludf.DUMMYFUNCTION("""COMPUTED_VALUE"""),"Comedy, Drama, Family")</f>
        <v>Comedy, Drama, Family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IFERROR(__xludf.DUMMYFUNCTION("""COMPUTED_VALUE"""),"City Lights")</f>
        <v>City Lights</v>
      </c>
      <c r="B52" s="8" t="str">
        <f>IFERROR(__xludf.DUMMYFUNCTION("""COMPUTED_VALUE"""),"Comedy, Drama, Romance")</f>
        <v>Comedy, Drama, Romance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IFERROR(__xludf.DUMMYFUNCTION("""COMPUTED_VALUE"""),"Capharnaüm")</f>
        <v>Capharnaüm</v>
      </c>
      <c r="B53" s="8" t="str">
        <f>IFERROR(__xludf.DUMMYFUNCTION("""COMPUTED_VALUE"""),"Drama")</f>
        <v>Drama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IFERROR(__xludf.DUMMYFUNCTION("""COMPUTED_VALUE"""),"Ayla: The Daughter of War")</f>
        <v>Ayla: The Daughter of War</v>
      </c>
      <c r="B54" s="8" t="str">
        <f>IFERROR(__xludf.DUMMYFUNCTION("""COMPUTED_VALUE"""),"Biography, Drama, History")</f>
        <v>Biography, Drama, History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IFERROR(__xludf.DUMMYFUNCTION("""COMPUTED_VALUE"""),"Your Name.")</f>
        <v>Your Name.</v>
      </c>
      <c r="B55" s="8" t="str">
        <f>IFERROR(__xludf.DUMMYFUNCTION("""COMPUTED_VALUE"""),"Animation, Drama, Fantasy")</f>
        <v>Animation, Drama, Fantasy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IFERROR(__xludf.DUMMYFUNCTION("""COMPUTED_VALUE"""),"Dangal")</f>
        <v>Dangal</v>
      </c>
      <c r="B56" s="8" t="str">
        <f>IFERROR(__xludf.DUMMYFUNCTION("""COMPUTED_VALUE"""),"Action, Biography, Drama")</f>
        <v>Action, Biography, Drama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IFERROR(__xludf.DUMMYFUNCTION("""COMPUTED_VALUE"""),"Avengers: Endgame")</f>
        <v>Avengers: Endgame</v>
      </c>
      <c r="B57" s="8" t="str">
        <f>IFERROR(__xludf.DUMMYFUNCTION("""COMPUTED_VALUE"""),"Action, Adventure, Drama")</f>
        <v>Action, Adventure, Drama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IFERROR(__xludf.DUMMYFUNCTION("""COMPUTED_VALUE"""),"Django Unchained")</f>
        <v>Django Unchained</v>
      </c>
      <c r="B58" s="8" t="str">
        <f>IFERROR(__xludf.DUMMYFUNCTION("""COMPUTED_VALUE"""),"Drama, Western")</f>
        <v>Drama, Western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IFERROR(__xludf.DUMMYFUNCTION("""COMPUTED_VALUE"""),"3 Idiots")</f>
        <v>3 Idiots</v>
      </c>
      <c r="B59" s="8" t="str">
        <f>IFERROR(__xludf.DUMMYFUNCTION("""COMPUTED_VALUE"""),"Comedy, Drama")</f>
        <v>Comedy, Drama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IFERROR(__xludf.DUMMYFUNCTION("""COMPUTED_VALUE"""),"Taare Zameen Par")</f>
        <v>Taare Zameen Par</v>
      </c>
      <c r="B60" s="8" t="str">
        <f>IFERROR(__xludf.DUMMYFUNCTION("""COMPUTED_VALUE"""),"Drama, Family")</f>
        <v>Drama, Family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IFERROR(__xludf.DUMMYFUNCTION("""COMPUTED_VALUE"""),"The Lives of Others")</f>
        <v>The Lives of Others</v>
      </c>
      <c r="B61" s="8" t="str">
        <f>IFERROR(__xludf.DUMMYFUNCTION("""COMPUTED_VALUE"""),"Drama, Mystery, Thriller")</f>
        <v>Drama, Mystery, Thriller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IFERROR(__xludf.DUMMYFUNCTION("""COMPUTED_VALUE"""),"Oldboy")</f>
        <v>Oldboy</v>
      </c>
      <c r="B62" s="8" t="str">
        <f>IFERROR(__xludf.DUMMYFUNCTION("""COMPUTED_VALUE"""),"Action, Drama, Mystery")</f>
        <v>Action, Drama, Mystery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IFERROR(__xludf.DUMMYFUNCTION("""COMPUTED_VALUE"""),"Once Upon a Time in America")</f>
        <v>Once Upon a Time in America</v>
      </c>
      <c r="B63" s="8" t="str">
        <f>IFERROR(__xludf.DUMMYFUNCTION("""COMPUTED_VALUE"""),"Crime, Drama")</f>
        <v>Crime, Drama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Shining")</f>
        <v>The Shining</v>
      </c>
      <c r="B64" s="8" t="str">
        <f>IFERROR(__xludf.DUMMYFUNCTION("""COMPUTED_VALUE"""),"Drama, Horror")</f>
        <v>Drama, Horror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IFERROR(__xludf.DUMMYFUNCTION("""COMPUTED_VALUE"""),"Apocalypse Now")</f>
        <v>Apocalypse Now</v>
      </c>
      <c r="B65" s="8" t="str">
        <f>IFERROR(__xludf.DUMMYFUNCTION("""COMPUTED_VALUE"""),"Drama, Mystery, War")</f>
        <v>Drama, Mystery, War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IFERROR(__xludf.DUMMYFUNCTION("""COMPUTED_VALUE"""),"High and Low")</f>
        <v>High and Low</v>
      </c>
      <c r="B66" s="8" t="str">
        <f>IFERROR(__xludf.DUMMYFUNCTION("""COMPUTED_VALUE"""),"Crime, Drama, Mystery")</f>
        <v>Crime, Drama, Mystery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IFERROR(__xludf.DUMMYFUNCTION("""COMPUTED_VALUE"""),"Witness for the Prosecution")</f>
        <v>Witness for the Prosecution</v>
      </c>
      <c r="B67" s="8" t="str">
        <f>IFERROR(__xludf.DUMMYFUNCTION("""COMPUTED_VALUE"""),"Crime, Drama, Mystery")</f>
        <v>Crime, Drama, Mystery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IFERROR(__xludf.DUMMYFUNCTION("""COMPUTED_VALUE"""),"Paths of Glory")</f>
        <v>Paths of Glory</v>
      </c>
      <c r="B68" s="8" t="str">
        <f>IFERROR(__xludf.DUMMYFUNCTION("""COMPUTED_VALUE"""),"Drama, War")</f>
        <v>Drama, War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IFERROR(__xludf.DUMMYFUNCTION("""COMPUTED_VALUE"""),"Sunset Blvd.")</f>
        <v>Sunset Blvd.</v>
      </c>
      <c r="B69" s="8" t="str">
        <f>IFERROR(__xludf.DUMMYFUNCTION("""COMPUTED_VALUE"""),"Drama, Film-Noir")</f>
        <v>Drama, Film-Noir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IFERROR(__xludf.DUMMYFUNCTION("""COMPUTED_VALUE"""),"The Great Dictator")</f>
        <v>The Great Dictator</v>
      </c>
      <c r="B70" s="8" t="str">
        <f>IFERROR(__xludf.DUMMYFUNCTION("""COMPUTED_VALUE"""),"Comedy, Drama, War")</f>
        <v>Comedy, Drama, War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IFERROR(__xludf.DUMMYFUNCTION("""COMPUTED_VALUE"""),"1917")</f>
        <v>1917</v>
      </c>
      <c r="B71" s="8" t="str">
        <f>IFERROR(__xludf.DUMMYFUNCTION("""COMPUTED_VALUE"""),"Drama, War")</f>
        <v>Drama, War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IFERROR(__xludf.DUMMYFUNCTION("""COMPUTED_VALUE"""),"Uri: The Surgical Strike")</f>
        <v>Uri: The Surgical Strike</v>
      </c>
      <c r="B72" s="8" t="str">
        <f>IFERROR(__xludf.DUMMYFUNCTION("""COMPUTED_VALUE"""),"Action, Drama, War")</f>
        <v>Action, Drama, War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IFERROR(__xludf.DUMMYFUNCTION("""COMPUTED_VALUE"""),"Tumbbad")</f>
        <v>Tumbbad</v>
      </c>
      <c r="B73" s="8" t="str">
        <f>IFERROR(__xludf.DUMMYFUNCTION("""COMPUTED_VALUE"""),"Drama, Fantasy, Horror")</f>
        <v>Drama, Fantasy, Horror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IFERROR(__xludf.DUMMYFUNCTION("""COMPUTED_VALUE"""),"Drishyam")</f>
        <v>Drishyam</v>
      </c>
      <c r="B74" s="8" t="str">
        <f>IFERROR(__xludf.DUMMYFUNCTION("""COMPUTED_VALUE"""),"Crime, Drama, Thriller")</f>
        <v>Crime, Drama, Thriller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IFERROR(__xludf.DUMMYFUNCTION("""COMPUTED_VALUE"""),"The Hunt")</f>
        <v>The Hunt</v>
      </c>
      <c r="B75" s="8" t="str">
        <f>IFERROR(__xludf.DUMMYFUNCTION("""COMPUTED_VALUE"""),"Drama")</f>
        <v>Drama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IFERROR(__xludf.DUMMYFUNCTION("""COMPUTED_VALUE"""),"A Separation")</f>
        <v>A Separation</v>
      </c>
      <c r="B76" s="8" t="str">
        <f>IFERROR(__xludf.DUMMYFUNCTION("""COMPUTED_VALUE"""),"Drama, Thriller")</f>
        <v>Drama, Thriller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IFERROR(__xludf.DUMMYFUNCTION("""COMPUTED_VALUE"""),"Incendies")</f>
        <v>Incendies</v>
      </c>
      <c r="B77" s="8" t="str">
        <f>IFERROR(__xludf.DUMMYFUNCTION("""COMPUTED_VALUE"""),"Drama, Mystery, War")</f>
        <v>Drama, Mystery, War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IFERROR(__xludf.DUMMYFUNCTION("""COMPUTED_VALUE"""),"Yedinci Kogustaki Mucize")</f>
        <v>Yedinci Kogustaki Mucize</v>
      </c>
      <c r="B78" s="8" t="str">
        <f>IFERROR(__xludf.DUMMYFUNCTION("""COMPUTED_VALUE"""),"Drama")</f>
        <v>Drama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IFERROR(__xludf.DUMMYFUNCTION("""COMPUTED_VALUE"""),"Babam ve Oglum")</f>
        <v>Babam ve Oglum</v>
      </c>
      <c r="B79" s="8" t="str">
        <f>IFERROR(__xludf.DUMMYFUNCTION("""COMPUTED_VALUE"""),"Drama, Family")</f>
        <v>Drama, Family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IFERROR(__xludf.DUMMYFUNCTION("""COMPUTED_VALUE"""),"Inglourious Basterds")</f>
        <v>Inglourious Basterds</v>
      </c>
      <c r="B80" s="8" t="str">
        <f>IFERROR(__xludf.DUMMYFUNCTION("""COMPUTED_VALUE"""),"Adventure, Drama, War")</f>
        <v>Adventure, Drama, War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IFERROR(__xludf.DUMMYFUNCTION("""COMPUTED_VALUE"""),"Eternal Sunshine of the Spotless Mind")</f>
        <v>Eternal Sunshine of the Spotless Mind</v>
      </c>
      <c r="B81" s="8" t="str">
        <f>IFERROR(__xludf.DUMMYFUNCTION("""COMPUTED_VALUE"""),"Drama, Romance, Sci-Fi")</f>
        <v>Drama, Romance, Sci-Fi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IFERROR(__xludf.DUMMYFUNCTION("""COMPUTED_VALUE"""),"Requiem for a Dream")</f>
        <v>Requiem for a Dream</v>
      </c>
      <c r="B82" s="8" t="str">
        <f>IFERROR(__xludf.DUMMYFUNCTION("""COMPUTED_VALUE"""),"Drama")</f>
        <v>Drama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IFERROR(__xludf.DUMMYFUNCTION("""COMPUTED_VALUE"""),"American Beauty")</f>
        <v>American Beauty</v>
      </c>
      <c r="B83" s="8" t="str">
        <f>IFERROR(__xludf.DUMMYFUNCTION("""COMPUTED_VALUE"""),"Drama")</f>
        <v>Drama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IFERROR(__xludf.DUMMYFUNCTION("""COMPUTED_VALUE"""),"Good Will Hunting")</f>
        <v>Good Will Hunting</v>
      </c>
      <c r="B84" s="8" t="str">
        <f>IFERROR(__xludf.DUMMYFUNCTION("""COMPUTED_VALUE"""),"Drama, Romance")</f>
        <v>Drama, Romance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16" t="s">
        <v>197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17" t="str">
        <f>IFERROR(__xludf.DUMMYFUNCTION("QUERY(IMDB , ""select A,B,C,D where D is not null"")"),"NO")</f>
        <v>NO</v>
      </c>
      <c r="G9" s="8" t="str">
        <f>IFERROR(__xludf.DUMMYFUNCTION("""COMPUTED_VALUE"""),"MOVIE_NAME")</f>
        <v>MOVIE_NAME</v>
      </c>
      <c r="H9" s="8" t="str">
        <f>IFERROR(__xludf.DUMMYFUNCTION("""COMPUTED_VALUE"""),"YEAR")</f>
        <v>YEAR</v>
      </c>
      <c r="I9" s="8" t="str">
        <f>IFERROR(__xludf.DUMMYFUNCTION("""COMPUTED_VALUE"""),"RATING")</f>
        <v>RATING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 , ""select A,B,C,D where D is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/>
      <c r="F10" s="8">
        <f>IFERROR(__xludf.DUMMYFUNCTION("""COMPUTED_VALUE"""),1.0)</f>
        <v>1</v>
      </c>
      <c r="G10" s="8" t="str">
        <f>IFERROR(__xludf.DUMMYFUNCTION("""COMPUTED_VALUE"""),"The Shawshank Redemption")</f>
        <v>The Shawshank Redemption</v>
      </c>
      <c r="H10" s="8">
        <f>IFERROR(__xludf.DUMMYFUNCTION("""COMPUTED_VALUE"""),1994.0)</f>
        <v>1994</v>
      </c>
      <c r="I10" s="8" t="str">
        <f>IFERROR(__xludf.DUMMYFUNCTION("""COMPUTED_VALUE"""),"R")</f>
        <v>R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IFERROR(__xludf.DUMMYFUNCTION("""COMPUTED_VALUE"""),55.0)</f>
        <v>55</v>
      </c>
      <c r="B11" s="8" t="str">
        <f>IFERROR(__xludf.DUMMYFUNCTION("""COMPUTED_VALUE"""),"Ayla: The Daughter of War")</f>
        <v>Ayla: The Daughter of War</v>
      </c>
      <c r="C11" s="8">
        <f>IFERROR(__xludf.DUMMYFUNCTION("""COMPUTED_VALUE"""),2017.0)</f>
        <v>2017</v>
      </c>
      <c r="D11" s="8"/>
      <c r="E11" s="8"/>
      <c r="F11" s="8">
        <f>IFERROR(__xludf.DUMMYFUNCTION("""COMPUTED_VALUE"""),2.0)</f>
        <v>2</v>
      </c>
      <c r="G11" s="8" t="str">
        <f>IFERROR(__xludf.DUMMYFUNCTION("""COMPUTED_VALUE"""),"The Godfather")</f>
        <v>The Godfather</v>
      </c>
      <c r="H11" s="8">
        <f>IFERROR(__xludf.DUMMYFUNCTION("""COMPUTED_VALUE"""),1972.0)</f>
        <v>1972</v>
      </c>
      <c r="I11" s="8" t="str">
        <f>IFERROR(__xludf.DUMMYFUNCTION("""COMPUTED_VALUE"""),"R")</f>
        <v>R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IFERROR(__xludf.DUMMYFUNCTION("""COMPUTED_VALUE"""),91.0)</f>
        <v>91</v>
      </c>
      <c r="B12" s="8" t="str">
        <f>IFERROR(__xludf.DUMMYFUNCTION("""COMPUTED_VALUE"""),"Yedinci Kogustaki Mucize")</f>
        <v>Yedinci Kogustaki Mucize</v>
      </c>
      <c r="C12" s="8">
        <f>IFERROR(__xludf.DUMMYFUNCTION("""COMPUTED_VALUE"""),2019.0)</f>
        <v>2019</v>
      </c>
      <c r="D12" s="8"/>
      <c r="E12" s="8"/>
      <c r="F12" s="8">
        <f>IFERROR(__xludf.DUMMYFUNCTION("""COMPUTED_VALUE"""),3.0)</f>
        <v>3</v>
      </c>
      <c r="G12" s="8" t="str">
        <f>IFERROR(__xludf.DUMMYFUNCTION("""COMPUTED_VALUE"""),"The Dark Knight")</f>
        <v>The Dark Knight</v>
      </c>
      <c r="H12" s="8">
        <f>IFERROR(__xludf.DUMMYFUNCTION("""COMPUTED_VALUE"""),2008.0)</f>
        <v>2008</v>
      </c>
      <c r="I12" s="8" t="str">
        <f>IFERROR(__xludf.DUMMYFUNCTION("""COMPUTED_VALUE"""),"PG-13")</f>
        <v>PG-13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IFERROR(__xludf.DUMMYFUNCTION("""COMPUTED_VALUE"""),92.0)</f>
        <v>92</v>
      </c>
      <c r="B13" s="8" t="str">
        <f>IFERROR(__xludf.DUMMYFUNCTION("""COMPUTED_VALUE"""),"Babam ve Oglum")</f>
        <v>Babam ve Oglum</v>
      </c>
      <c r="C13" s="8">
        <f>IFERROR(__xludf.DUMMYFUNCTION("""COMPUTED_VALUE"""),2005.0)</f>
        <v>2005</v>
      </c>
      <c r="D13" s="8"/>
      <c r="E13" s="8"/>
      <c r="F13" s="8">
        <f>IFERROR(__xludf.DUMMYFUNCTION("""COMPUTED_VALUE"""),4.0)</f>
        <v>4</v>
      </c>
      <c r="G13" s="8" t="str">
        <f>IFERROR(__xludf.DUMMYFUNCTION("""COMPUTED_VALUE"""),"The Godfather: Part II")</f>
        <v>The Godfather: Part II</v>
      </c>
      <c r="H13" s="8">
        <f>IFERROR(__xludf.DUMMYFUNCTION("""COMPUTED_VALUE"""),1974.0)</f>
        <v>1974</v>
      </c>
      <c r="I13" s="8" t="str">
        <f>IFERROR(__xludf.DUMMYFUNCTION("""COMPUTED_VALUE"""),"R")</f>
        <v>R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>
        <f>IFERROR(__xludf.DUMMYFUNCTION("""COMPUTED_VALUE"""),5.0)</f>
        <v>5</v>
      </c>
      <c r="G14" s="8" t="str">
        <f>IFERROR(__xludf.DUMMYFUNCTION("""COMPUTED_VALUE"""),"The Lord of the Rings: The Return of the King")</f>
        <v>The Lord of the Rings: The Return of the King</v>
      </c>
      <c r="H14" s="8">
        <f>IFERROR(__xludf.DUMMYFUNCTION("""COMPUTED_VALUE"""),2003.0)</f>
        <v>2003</v>
      </c>
      <c r="I14" s="8" t="str">
        <f>IFERROR(__xludf.DUMMYFUNCTION("""COMPUTED_VALUE"""),"PG-13")</f>
        <v>PG-13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>
        <f>IFERROR(__xludf.DUMMYFUNCTION("""COMPUTED_VALUE"""),6.0)</f>
        <v>6</v>
      </c>
      <c r="G15" s="8" t="str">
        <f>IFERROR(__xludf.DUMMYFUNCTION("""COMPUTED_VALUE"""),"Pulp Fiction")</f>
        <v>Pulp Fiction</v>
      </c>
      <c r="H15" s="8">
        <f>IFERROR(__xludf.DUMMYFUNCTION("""COMPUTED_VALUE"""),1994.0)</f>
        <v>1994</v>
      </c>
      <c r="I15" s="8" t="str">
        <f>IFERROR(__xludf.DUMMYFUNCTION("""COMPUTED_VALUE"""),"R")</f>
        <v>R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>
        <f>IFERROR(__xludf.DUMMYFUNCTION("""COMPUTED_VALUE"""),7.0)</f>
        <v>7</v>
      </c>
      <c r="G16" s="8" t="str">
        <f>IFERROR(__xludf.DUMMYFUNCTION("""COMPUTED_VALUE"""),"Schindler's List")</f>
        <v>Schindler's List</v>
      </c>
      <c r="H16" s="8">
        <f>IFERROR(__xludf.DUMMYFUNCTION("""COMPUTED_VALUE"""),1993.0)</f>
        <v>1993</v>
      </c>
      <c r="I16" s="8" t="str">
        <f>IFERROR(__xludf.DUMMYFUNCTION("""COMPUTED_VALUE"""),"R")</f>
        <v>R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>
        <f>IFERROR(__xludf.DUMMYFUNCTION("""COMPUTED_VALUE"""),8.0)</f>
        <v>8</v>
      </c>
      <c r="G17" s="8" t="str">
        <f>IFERROR(__xludf.DUMMYFUNCTION("""COMPUTED_VALUE"""),"12 Angry Men")</f>
        <v>12 Angry Men</v>
      </c>
      <c r="H17" s="8">
        <f>IFERROR(__xludf.DUMMYFUNCTION("""COMPUTED_VALUE"""),1957.0)</f>
        <v>1957</v>
      </c>
      <c r="I17" s="8" t="str">
        <f>IFERROR(__xludf.DUMMYFUNCTION("""COMPUTED_VALUE"""),"Approved")</f>
        <v>Approved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>
        <f>IFERROR(__xludf.DUMMYFUNCTION("""COMPUTED_VALUE"""),9.0)</f>
        <v>9</v>
      </c>
      <c r="G18" s="8" t="str">
        <f>IFERROR(__xludf.DUMMYFUNCTION("""COMPUTED_VALUE"""),"Inception")</f>
        <v>Inception</v>
      </c>
      <c r="H18" s="8">
        <f>IFERROR(__xludf.DUMMYFUNCTION("""COMPUTED_VALUE"""),2010.0)</f>
        <v>2010</v>
      </c>
      <c r="I18" s="8" t="str">
        <f>IFERROR(__xludf.DUMMYFUNCTION("""COMPUTED_VALUE"""),"PG-13")</f>
        <v>PG-13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>
        <f>IFERROR(__xludf.DUMMYFUNCTION("""COMPUTED_VALUE"""),10.0)</f>
        <v>10</v>
      </c>
      <c r="G19" s="8" t="str">
        <f>IFERROR(__xludf.DUMMYFUNCTION("""COMPUTED_VALUE"""),"Fight Club")</f>
        <v>Fight Club</v>
      </c>
      <c r="H19" s="8">
        <f>IFERROR(__xludf.DUMMYFUNCTION("""COMPUTED_VALUE"""),1999.0)</f>
        <v>1999</v>
      </c>
      <c r="I19" s="8" t="str">
        <f>IFERROR(__xludf.DUMMYFUNCTION("""COMPUTED_VALUE"""),"R")</f>
        <v>R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>
        <f>IFERROR(__xludf.DUMMYFUNCTION("""COMPUTED_VALUE"""),11.0)</f>
        <v>11</v>
      </c>
      <c r="G20" s="8" t="str">
        <f>IFERROR(__xludf.DUMMYFUNCTION("""COMPUTED_VALUE"""),"The Lord of the Rings: The Fellowship of the Ring")</f>
        <v>The Lord of the Rings: The Fellowship of the Ring</v>
      </c>
      <c r="H20" s="8">
        <f>IFERROR(__xludf.DUMMYFUNCTION("""COMPUTED_VALUE"""),2001.0)</f>
        <v>2001</v>
      </c>
      <c r="I20" s="8" t="str">
        <f>IFERROR(__xludf.DUMMYFUNCTION("""COMPUTED_VALUE"""),"PG-13")</f>
        <v>PG-13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>
        <f>IFERROR(__xludf.DUMMYFUNCTION("""COMPUTED_VALUE"""),12.0)</f>
        <v>12</v>
      </c>
      <c r="G21" s="8" t="str">
        <f>IFERROR(__xludf.DUMMYFUNCTION("""COMPUTED_VALUE"""),"Forrest Gump")</f>
        <v>Forrest Gump</v>
      </c>
      <c r="H21" s="8">
        <f>IFERROR(__xludf.DUMMYFUNCTION("""COMPUTED_VALUE"""),1994.0)</f>
        <v>1994</v>
      </c>
      <c r="I21" s="8" t="str">
        <f>IFERROR(__xludf.DUMMYFUNCTION("""COMPUTED_VALUE"""),"PG-13")</f>
        <v>PG-13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>
        <f>IFERROR(__xludf.DUMMYFUNCTION("""COMPUTED_VALUE"""),13.0)</f>
        <v>13</v>
      </c>
      <c r="G22" s="8" t="str">
        <f>IFERROR(__xludf.DUMMYFUNCTION("""COMPUTED_VALUE"""),"The Good, the Bad and the Ugly")</f>
        <v>The Good, the Bad and the Ugly</v>
      </c>
      <c r="H22" s="8">
        <f>IFERROR(__xludf.DUMMYFUNCTION("""COMPUTED_VALUE"""),1966.0)</f>
        <v>1966</v>
      </c>
      <c r="I22" s="8" t="str">
        <f>IFERROR(__xludf.DUMMYFUNCTION("""COMPUTED_VALUE"""),"R")</f>
        <v>R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>
        <f>IFERROR(__xludf.DUMMYFUNCTION("""COMPUTED_VALUE"""),14.0)</f>
        <v>14</v>
      </c>
      <c r="G23" s="8" t="str">
        <f>IFERROR(__xludf.DUMMYFUNCTION("""COMPUTED_VALUE"""),"Hamilton")</f>
        <v>Hamilton</v>
      </c>
      <c r="H23" s="8">
        <f>IFERROR(__xludf.DUMMYFUNCTION("""COMPUTED_VALUE"""),2020.0)</f>
        <v>2020</v>
      </c>
      <c r="I23" s="8" t="str">
        <f>IFERROR(__xludf.DUMMYFUNCTION("""COMPUTED_VALUE"""),"PG-13")</f>
        <v>PG-13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>
        <f>IFERROR(__xludf.DUMMYFUNCTION("""COMPUTED_VALUE"""),15.0)</f>
        <v>15</v>
      </c>
      <c r="G24" s="8" t="str">
        <f>IFERROR(__xludf.DUMMYFUNCTION("""COMPUTED_VALUE"""),"The Lord of the Rings: The Two Towers")</f>
        <v>The Lord of the Rings: The Two Towers</v>
      </c>
      <c r="H24" s="8">
        <f>IFERROR(__xludf.DUMMYFUNCTION("""COMPUTED_VALUE"""),2002.0)</f>
        <v>2002</v>
      </c>
      <c r="I24" s="8" t="str">
        <f>IFERROR(__xludf.DUMMYFUNCTION("""COMPUTED_VALUE"""),"PG-13")</f>
        <v>PG-13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>
        <f>IFERROR(__xludf.DUMMYFUNCTION("""COMPUTED_VALUE"""),16.0)</f>
        <v>16</v>
      </c>
      <c r="G25" s="8" t="str">
        <f>IFERROR(__xludf.DUMMYFUNCTION("""COMPUTED_VALUE"""),"The Matrix")</f>
        <v>The Matrix</v>
      </c>
      <c r="H25" s="8">
        <f>IFERROR(__xludf.DUMMYFUNCTION("""COMPUTED_VALUE"""),1999.0)</f>
        <v>1999</v>
      </c>
      <c r="I25" s="8" t="str">
        <f>IFERROR(__xludf.DUMMYFUNCTION("""COMPUTED_VALUE"""),"R")</f>
        <v>R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>
        <f>IFERROR(__xludf.DUMMYFUNCTION("""COMPUTED_VALUE"""),17.0)</f>
        <v>17</v>
      </c>
      <c r="G26" s="8" t="str">
        <f>IFERROR(__xludf.DUMMYFUNCTION("""COMPUTED_VALUE"""),"Goodfellas")</f>
        <v>Goodfellas</v>
      </c>
      <c r="H26" s="8">
        <f>IFERROR(__xludf.DUMMYFUNCTION("""COMPUTED_VALUE"""),1990.0)</f>
        <v>1990</v>
      </c>
      <c r="I26" s="8" t="str">
        <f>IFERROR(__xludf.DUMMYFUNCTION("""COMPUTED_VALUE"""),"R")</f>
        <v>R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>
        <f>IFERROR(__xludf.DUMMYFUNCTION("""COMPUTED_VALUE"""),18.0)</f>
        <v>18</v>
      </c>
      <c r="G27" s="8" t="str">
        <f>IFERROR(__xludf.DUMMYFUNCTION("""COMPUTED_VALUE"""),"Star Wars: Episode V - The Empire Strikes Back")</f>
        <v>Star Wars: Episode V - The Empire Strikes Back</v>
      </c>
      <c r="H27" s="8">
        <f>IFERROR(__xludf.DUMMYFUNCTION("""COMPUTED_VALUE"""),1980.0)</f>
        <v>1980</v>
      </c>
      <c r="I27" s="8" t="str">
        <f>IFERROR(__xludf.DUMMYFUNCTION("""COMPUTED_VALUE"""),"PG")</f>
        <v>PG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>
        <f>IFERROR(__xludf.DUMMYFUNCTION("""COMPUTED_VALUE"""),19.0)</f>
        <v>19</v>
      </c>
      <c r="G28" s="8" t="str">
        <f>IFERROR(__xludf.DUMMYFUNCTION("""COMPUTED_VALUE"""),"One Flew Over the Cuckoo's Nest")</f>
        <v>One Flew Over the Cuckoo's Nest</v>
      </c>
      <c r="H28" s="8">
        <f>IFERROR(__xludf.DUMMYFUNCTION("""COMPUTED_VALUE"""),1975.0)</f>
        <v>1975</v>
      </c>
      <c r="I28" s="8" t="str">
        <f>IFERROR(__xludf.DUMMYFUNCTION("""COMPUTED_VALUE"""),"R")</f>
        <v>R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>
        <f>IFERROR(__xludf.DUMMYFUNCTION("""COMPUTED_VALUE"""),20.0)</f>
        <v>20</v>
      </c>
      <c r="G29" s="8" t="str">
        <f>IFERROR(__xludf.DUMMYFUNCTION("""COMPUTED_VALUE"""),"Parasite")</f>
        <v>Parasite</v>
      </c>
      <c r="H29" s="8">
        <f>IFERROR(__xludf.DUMMYFUNCTION("""COMPUTED_VALUE"""),2019.0)</f>
        <v>2019</v>
      </c>
      <c r="I29" s="8" t="str">
        <f>IFERROR(__xludf.DUMMYFUNCTION("""COMPUTED_VALUE"""),"R")</f>
        <v>R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>
        <f>IFERROR(__xludf.DUMMYFUNCTION("""COMPUTED_VALUE"""),21.0)</f>
        <v>21</v>
      </c>
      <c r="G30" s="8" t="str">
        <f>IFERROR(__xludf.DUMMYFUNCTION("""COMPUTED_VALUE"""),"Interstellar")</f>
        <v>Interstellar</v>
      </c>
      <c r="H30" s="8">
        <f>IFERROR(__xludf.DUMMYFUNCTION("""COMPUTED_VALUE"""),2014.0)</f>
        <v>2014</v>
      </c>
      <c r="I30" s="8" t="str">
        <f>IFERROR(__xludf.DUMMYFUNCTION("""COMPUTED_VALUE"""),"PG-13")</f>
        <v>PG-13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>
        <f>IFERROR(__xludf.DUMMYFUNCTION("""COMPUTED_VALUE"""),22.0)</f>
        <v>22</v>
      </c>
      <c r="G31" s="8" t="str">
        <f>IFERROR(__xludf.DUMMYFUNCTION("""COMPUTED_VALUE"""),"City of God")</f>
        <v>City of God</v>
      </c>
      <c r="H31" s="8">
        <f>IFERROR(__xludf.DUMMYFUNCTION("""COMPUTED_VALUE"""),2002.0)</f>
        <v>2002</v>
      </c>
      <c r="I31" s="8" t="str">
        <f>IFERROR(__xludf.DUMMYFUNCTION("""COMPUTED_VALUE"""),"R")</f>
        <v>R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>
        <f>IFERROR(__xludf.DUMMYFUNCTION("""COMPUTED_VALUE"""),23.0)</f>
        <v>23</v>
      </c>
      <c r="G32" s="8" t="str">
        <f>IFERROR(__xludf.DUMMYFUNCTION("""COMPUTED_VALUE"""),"Spirited Away")</f>
        <v>Spirited Away</v>
      </c>
      <c r="H32" s="8">
        <f>IFERROR(__xludf.DUMMYFUNCTION("""COMPUTED_VALUE"""),2001.0)</f>
        <v>2001</v>
      </c>
      <c r="I32" s="8" t="str">
        <f>IFERROR(__xludf.DUMMYFUNCTION("""COMPUTED_VALUE"""),"PG")</f>
        <v>PG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>
        <f>IFERROR(__xludf.DUMMYFUNCTION("""COMPUTED_VALUE"""),24.0)</f>
        <v>24</v>
      </c>
      <c r="G33" s="8" t="str">
        <f>IFERROR(__xludf.DUMMYFUNCTION("""COMPUTED_VALUE"""),"Saving Private Ryan")</f>
        <v>Saving Private Ryan</v>
      </c>
      <c r="H33" s="8">
        <f>IFERROR(__xludf.DUMMYFUNCTION("""COMPUTED_VALUE"""),1998.0)</f>
        <v>1998</v>
      </c>
      <c r="I33" s="8" t="str">
        <f>IFERROR(__xludf.DUMMYFUNCTION("""COMPUTED_VALUE"""),"R")</f>
        <v>R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>
        <f>IFERROR(__xludf.DUMMYFUNCTION("""COMPUTED_VALUE"""),25.0)</f>
        <v>25</v>
      </c>
      <c r="G34" s="8" t="str">
        <f>IFERROR(__xludf.DUMMYFUNCTION("""COMPUTED_VALUE"""),"The Green Mile")</f>
        <v>The Green Mile</v>
      </c>
      <c r="H34" s="8">
        <f>IFERROR(__xludf.DUMMYFUNCTION("""COMPUTED_VALUE"""),1999.0)</f>
        <v>1999</v>
      </c>
      <c r="I34" s="8" t="str">
        <f>IFERROR(__xludf.DUMMYFUNCTION("""COMPUTED_VALUE"""),"R")</f>
        <v>R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>
        <f>IFERROR(__xludf.DUMMYFUNCTION("""COMPUTED_VALUE"""),26.0)</f>
        <v>26</v>
      </c>
      <c r="G35" s="8" t="str">
        <f>IFERROR(__xludf.DUMMYFUNCTION("""COMPUTED_VALUE"""),"Life Is Beautiful")</f>
        <v>Life Is Beautiful</v>
      </c>
      <c r="H35" s="8">
        <f>IFERROR(__xludf.DUMMYFUNCTION("""COMPUTED_VALUE"""),1997.0)</f>
        <v>1997</v>
      </c>
      <c r="I35" s="8" t="str">
        <f>IFERROR(__xludf.DUMMYFUNCTION("""COMPUTED_VALUE"""),"PG-13")</f>
        <v>PG-13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>
        <f>IFERROR(__xludf.DUMMYFUNCTION("""COMPUTED_VALUE"""),27.0)</f>
        <v>27</v>
      </c>
      <c r="G36" s="8" t="str">
        <f>IFERROR(__xludf.DUMMYFUNCTION("""COMPUTED_VALUE"""),"Se7en")</f>
        <v>Se7en</v>
      </c>
      <c r="H36" s="8">
        <f>IFERROR(__xludf.DUMMYFUNCTION("""COMPUTED_VALUE"""),1995.0)</f>
        <v>1995</v>
      </c>
      <c r="I36" s="8" t="str">
        <f>IFERROR(__xludf.DUMMYFUNCTION("""COMPUTED_VALUE"""),"R")</f>
        <v>R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>
        <f>IFERROR(__xludf.DUMMYFUNCTION("""COMPUTED_VALUE"""),28.0)</f>
        <v>28</v>
      </c>
      <c r="G37" s="8" t="str">
        <f>IFERROR(__xludf.DUMMYFUNCTION("""COMPUTED_VALUE"""),"The Silence of the Lambs")</f>
        <v>The Silence of the Lambs</v>
      </c>
      <c r="H37" s="8">
        <f>IFERROR(__xludf.DUMMYFUNCTION("""COMPUTED_VALUE"""),1991.0)</f>
        <v>1991</v>
      </c>
      <c r="I37" s="8" t="str">
        <f>IFERROR(__xludf.DUMMYFUNCTION("""COMPUTED_VALUE"""),"R")</f>
        <v>R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>
        <f>IFERROR(__xludf.DUMMYFUNCTION("""COMPUTED_VALUE"""),29.0)</f>
        <v>29</v>
      </c>
      <c r="G38" s="8" t="str">
        <f>IFERROR(__xludf.DUMMYFUNCTION("""COMPUTED_VALUE"""),"Star Wars: Episode IV - A New Hope")</f>
        <v>Star Wars: Episode IV - A New Hope</v>
      </c>
      <c r="H38" s="8">
        <f>IFERROR(__xludf.DUMMYFUNCTION("""COMPUTED_VALUE"""),1977.0)</f>
        <v>1977</v>
      </c>
      <c r="I38" s="8" t="str">
        <f>IFERROR(__xludf.DUMMYFUNCTION("""COMPUTED_VALUE"""),"PG")</f>
        <v>PG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>
        <f>IFERROR(__xludf.DUMMYFUNCTION("""COMPUTED_VALUE"""),30.0)</f>
        <v>30</v>
      </c>
      <c r="G39" s="8" t="str">
        <f>IFERROR(__xludf.DUMMYFUNCTION("""COMPUTED_VALUE"""),"Harakiri")</f>
        <v>Harakiri</v>
      </c>
      <c r="H39" s="8">
        <f>IFERROR(__xludf.DUMMYFUNCTION("""COMPUTED_VALUE"""),1962.0)</f>
        <v>1962</v>
      </c>
      <c r="I39" s="8" t="str">
        <f>IFERROR(__xludf.DUMMYFUNCTION("""COMPUTED_VALUE"""),"Not Rated")</f>
        <v>Not Rated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>
        <f>IFERROR(__xludf.DUMMYFUNCTION("""COMPUTED_VALUE"""),31.0)</f>
        <v>31</v>
      </c>
      <c r="G40" s="8" t="str">
        <f>IFERROR(__xludf.DUMMYFUNCTION("""COMPUTED_VALUE"""),"Seven Samurai")</f>
        <v>Seven Samurai</v>
      </c>
      <c r="H40" s="8">
        <f>IFERROR(__xludf.DUMMYFUNCTION("""COMPUTED_VALUE"""),1954.0)</f>
        <v>1954</v>
      </c>
      <c r="I40" s="8" t="str">
        <f>IFERROR(__xludf.DUMMYFUNCTION("""COMPUTED_VALUE"""),"Not Rated")</f>
        <v>Not Rated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>
        <f>IFERROR(__xludf.DUMMYFUNCTION("""COMPUTED_VALUE"""),32.0)</f>
        <v>32</v>
      </c>
      <c r="G41" s="8" t="str">
        <f>IFERROR(__xludf.DUMMYFUNCTION("""COMPUTED_VALUE"""),"It's a Wonderful Life")</f>
        <v>It's a Wonderful Life</v>
      </c>
      <c r="H41" s="8">
        <f>IFERROR(__xludf.DUMMYFUNCTION("""COMPUTED_VALUE"""),1946.0)</f>
        <v>1946</v>
      </c>
      <c r="I41" s="8" t="str">
        <f>IFERROR(__xludf.DUMMYFUNCTION("""COMPUTED_VALUE"""),"PG")</f>
        <v>PG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>
        <f>IFERROR(__xludf.DUMMYFUNCTION("""COMPUTED_VALUE"""),33.0)</f>
        <v>33</v>
      </c>
      <c r="G42" s="8" t="str">
        <f>IFERROR(__xludf.DUMMYFUNCTION("""COMPUTED_VALUE"""),"Joker")</f>
        <v>Joker</v>
      </c>
      <c r="H42" s="8">
        <f>IFERROR(__xludf.DUMMYFUNCTION("""COMPUTED_VALUE"""),2019.0)</f>
        <v>2019</v>
      </c>
      <c r="I42" s="8" t="str">
        <f>IFERROR(__xludf.DUMMYFUNCTION("""COMPUTED_VALUE"""),"R")</f>
        <v>R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>
        <f>IFERROR(__xludf.DUMMYFUNCTION("""COMPUTED_VALUE"""),34.0)</f>
        <v>34</v>
      </c>
      <c r="G43" s="8" t="str">
        <f>IFERROR(__xludf.DUMMYFUNCTION("""COMPUTED_VALUE"""),"Whiplash")</f>
        <v>Whiplash</v>
      </c>
      <c r="H43" s="8">
        <f>IFERROR(__xludf.DUMMYFUNCTION("""COMPUTED_VALUE"""),2014.0)</f>
        <v>2014</v>
      </c>
      <c r="I43" s="8" t="str">
        <f>IFERROR(__xludf.DUMMYFUNCTION("""COMPUTED_VALUE"""),"R")</f>
        <v>R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>
        <f>IFERROR(__xludf.DUMMYFUNCTION("""COMPUTED_VALUE"""),35.0)</f>
        <v>35</v>
      </c>
      <c r="G44" s="8" t="str">
        <f>IFERROR(__xludf.DUMMYFUNCTION("""COMPUTED_VALUE"""),"The Intouchables")</f>
        <v>The Intouchables</v>
      </c>
      <c r="H44" s="8">
        <f>IFERROR(__xludf.DUMMYFUNCTION("""COMPUTED_VALUE"""),2011.0)</f>
        <v>2011</v>
      </c>
      <c r="I44" s="8" t="str">
        <f>IFERROR(__xludf.DUMMYFUNCTION("""COMPUTED_VALUE"""),"R")</f>
        <v>R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>
        <f>IFERROR(__xludf.DUMMYFUNCTION("""COMPUTED_VALUE"""),36.0)</f>
        <v>36</v>
      </c>
      <c r="G45" s="8" t="str">
        <f>IFERROR(__xludf.DUMMYFUNCTION("""COMPUTED_VALUE"""),"The Prestige")</f>
        <v>The Prestige</v>
      </c>
      <c r="H45" s="8">
        <f>IFERROR(__xludf.DUMMYFUNCTION("""COMPUTED_VALUE"""),2006.0)</f>
        <v>2006</v>
      </c>
      <c r="I45" s="8" t="str">
        <f>IFERROR(__xludf.DUMMYFUNCTION("""COMPUTED_VALUE"""),"PG-13")</f>
        <v>PG-13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>
        <f>IFERROR(__xludf.DUMMYFUNCTION("""COMPUTED_VALUE"""),37.0)</f>
        <v>37</v>
      </c>
      <c r="G46" s="8" t="str">
        <f>IFERROR(__xludf.DUMMYFUNCTION("""COMPUTED_VALUE"""),"The Departed")</f>
        <v>The Departed</v>
      </c>
      <c r="H46" s="8">
        <f>IFERROR(__xludf.DUMMYFUNCTION("""COMPUTED_VALUE"""),2006.0)</f>
        <v>2006</v>
      </c>
      <c r="I46" s="8" t="str">
        <f>IFERROR(__xludf.DUMMYFUNCTION("""COMPUTED_VALUE"""),"R")</f>
        <v>R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>
        <f>IFERROR(__xludf.DUMMYFUNCTION("""COMPUTED_VALUE"""),38.0)</f>
        <v>38</v>
      </c>
      <c r="G47" s="8" t="str">
        <f>IFERROR(__xludf.DUMMYFUNCTION("""COMPUTED_VALUE"""),"The Pianist")</f>
        <v>The Pianist</v>
      </c>
      <c r="H47" s="8">
        <f>IFERROR(__xludf.DUMMYFUNCTION("""COMPUTED_VALUE"""),2002.0)</f>
        <v>2002</v>
      </c>
      <c r="I47" s="8" t="str">
        <f>IFERROR(__xludf.DUMMYFUNCTION("""COMPUTED_VALUE"""),"R")</f>
        <v>R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>
        <f>IFERROR(__xludf.DUMMYFUNCTION("""COMPUTED_VALUE"""),39.0)</f>
        <v>39</v>
      </c>
      <c r="G48" s="8" t="str">
        <f>IFERROR(__xludf.DUMMYFUNCTION("""COMPUTED_VALUE"""),"Gladiator")</f>
        <v>Gladiator</v>
      </c>
      <c r="H48" s="8">
        <f>IFERROR(__xludf.DUMMYFUNCTION("""COMPUTED_VALUE"""),2000.0)</f>
        <v>2000</v>
      </c>
      <c r="I48" s="8" t="str">
        <f>IFERROR(__xludf.DUMMYFUNCTION("""COMPUTED_VALUE"""),"R")</f>
        <v>R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>
        <f>IFERROR(__xludf.DUMMYFUNCTION("""COMPUTED_VALUE"""),40.0)</f>
        <v>40</v>
      </c>
      <c r="G49" s="8" t="str">
        <f>IFERROR(__xludf.DUMMYFUNCTION("""COMPUTED_VALUE"""),"American History X")</f>
        <v>American History X</v>
      </c>
      <c r="H49" s="8">
        <f>IFERROR(__xludf.DUMMYFUNCTION("""COMPUTED_VALUE"""),1998.0)</f>
        <v>1998</v>
      </c>
      <c r="I49" s="8" t="str">
        <f>IFERROR(__xludf.DUMMYFUNCTION("""COMPUTED_VALUE"""),"R")</f>
        <v>R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>
        <f>IFERROR(__xludf.DUMMYFUNCTION("""COMPUTED_VALUE"""),41.0)</f>
        <v>41</v>
      </c>
      <c r="G50" s="8" t="str">
        <f>IFERROR(__xludf.DUMMYFUNCTION("""COMPUTED_VALUE"""),"The Usual Suspects")</f>
        <v>The Usual Suspects</v>
      </c>
      <c r="H50" s="8">
        <f>IFERROR(__xludf.DUMMYFUNCTION("""COMPUTED_VALUE"""),1995.0)</f>
        <v>1995</v>
      </c>
      <c r="I50" s="8" t="str">
        <f>IFERROR(__xludf.DUMMYFUNCTION("""COMPUTED_VALUE"""),"R")</f>
        <v>R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>
        <f>IFERROR(__xludf.DUMMYFUNCTION("""COMPUTED_VALUE"""),42.0)</f>
        <v>42</v>
      </c>
      <c r="G51" s="8" t="str">
        <f>IFERROR(__xludf.DUMMYFUNCTION("""COMPUTED_VALUE"""),"Léon: The Professional")</f>
        <v>Léon: The Professional</v>
      </c>
      <c r="H51" s="8">
        <f>IFERROR(__xludf.DUMMYFUNCTION("""COMPUTED_VALUE"""),1994.0)</f>
        <v>1994</v>
      </c>
      <c r="I51" s="8" t="str">
        <f>IFERROR(__xludf.DUMMYFUNCTION("""COMPUTED_VALUE"""),"R")</f>
        <v>R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>
        <f>IFERROR(__xludf.DUMMYFUNCTION("""COMPUTED_VALUE"""),43.0)</f>
        <v>43</v>
      </c>
      <c r="G52" s="8" t="str">
        <f>IFERROR(__xludf.DUMMYFUNCTION("""COMPUTED_VALUE"""),"The Lion King")</f>
        <v>The Lion King</v>
      </c>
      <c r="H52" s="8">
        <f>IFERROR(__xludf.DUMMYFUNCTION("""COMPUTED_VALUE"""),1994.0)</f>
        <v>1994</v>
      </c>
      <c r="I52" s="8" t="str">
        <f>IFERROR(__xludf.DUMMYFUNCTION("""COMPUTED_VALUE"""),"G")</f>
        <v>G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>
        <f>IFERROR(__xludf.DUMMYFUNCTION("""COMPUTED_VALUE"""),44.0)</f>
        <v>44</v>
      </c>
      <c r="G53" s="8" t="str">
        <f>IFERROR(__xludf.DUMMYFUNCTION("""COMPUTED_VALUE"""),"Terminator 2: Judgment Day")</f>
        <v>Terminator 2: Judgment Day</v>
      </c>
      <c r="H53" s="8">
        <f>IFERROR(__xludf.DUMMYFUNCTION("""COMPUTED_VALUE"""),1991.0)</f>
        <v>1991</v>
      </c>
      <c r="I53" s="8" t="str">
        <f>IFERROR(__xludf.DUMMYFUNCTION("""COMPUTED_VALUE"""),"R")</f>
        <v>R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>
        <f>IFERROR(__xludf.DUMMYFUNCTION("""COMPUTED_VALUE"""),45.0)</f>
        <v>45</v>
      </c>
      <c r="G54" s="8" t="str">
        <f>IFERROR(__xludf.DUMMYFUNCTION("""COMPUTED_VALUE"""),"Cinema Paradiso")</f>
        <v>Cinema Paradiso</v>
      </c>
      <c r="H54" s="8">
        <f>IFERROR(__xludf.DUMMYFUNCTION("""COMPUTED_VALUE"""),1988.0)</f>
        <v>1988</v>
      </c>
      <c r="I54" s="8" t="str">
        <f>IFERROR(__xludf.DUMMYFUNCTION("""COMPUTED_VALUE"""),"R")</f>
        <v>R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>
        <f>IFERROR(__xludf.DUMMYFUNCTION("""COMPUTED_VALUE"""),46.0)</f>
        <v>46</v>
      </c>
      <c r="G55" s="8" t="str">
        <f>IFERROR(__xludf.DUMMYFUNCTION("""COMPUTED_VALUE"""),"Grave of the Fireflies")</f>
        <v>Grave of the Fireflies</v>
      </c>
      <c r="H55" s="8">
        <f>IFERROR(__xludf.DUMMYFUNCTION("""COMPUTED_VALUE"""),1988.0)</f>
        <v>1988</v>
      </c>
      <c r="I55" s="8" t="str">
        <f>IFERROR(__xludf.DUMMYFUNCTION("""COMPUTED_VALUE"""),"Not Rated")</f>
        <v>Not Rated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>
        <f>IFERROR(__xludf.DUMMYFUNCTION("""COMPUTED_VALUE"""),47.0)</f>
        <v>47</v>
      </c>
      <c r="G56" s="8" t="str">
        <f>IFERROR(__xludf.DUMMYFUNCTION("""COMPUTED_VALUE"""),"Back to the Future")</f>
        <v>Back to the Future</v>
      </c>
      <c r="H56" s="8">
        <f>IFERROR(__xludf.DUMMYFUNCTION("""COMPUTED_VALUE"""),1985.0)</f>
        <v>1985</v>
      </c>
      <c r="I56" s="8" t="str">
        <f>IFERROR(__xludf.DUMMYFUNCTION("""COMPUTED_VALUE"""),"PG")</f>
        <v>PG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>
        <f>IFERROR(__xludf.DUMMYFUNCTION("""COMPUTED_VALUE"""),48.0)</f>
        <v>48</v>
      </c>
      <c r="G57" s="8" t="str">
        <f>IFERROR(__xludf.DUMMYFUNCTION("""COMPUTED_VALUE"""),"Anand")</f>
        <v>Anand</v>
      </c>
      <c r="H57" s="8">
        <f>IFERROR(__xludf.DUMMYFUNCTION("""COMPUTED_VALUE"""),1971.0)</f>
        <v>1971</v>
      </c>
      <c r="I57" s="8" t="str">
        <f>IFERROR(__xludf.DUMMYFUNCTION("""COMPUTED_VALUE"""),"Not Rated")</f>
        <v>Not Rated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>
        <f>IFERROR(__xludf.DUMMYFUNCTION("""COMPUTED_VALUE"""),49.0)</f>
        <v>49</v>
      </c>
      <c r="G58" s="8" t="str">
        <f>IFERROR(__xludf.DUMMYFUNCTION("""COMPUTED_VALUE"""),"Once Upon a Time in the West")</f>
        <v>Once Upon a Time in the West</v>
      </c>
      <c r="H58" s="8">
        <f>IFERROR(__xludf.DUMMYFUNCTION("""COMPUTED_VALUE"""),1968.0)</f>
        <v>1968</v>
      </c>
      <c r="I58" s="8" t="str">
        <f>IFERROR(__xludf.DUMMYFUNCTION("""COMPUTED_VALUE"""),"PG-13")</f>
        <v>PG-13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>
        <f>IFERROR(__xludf.DUMMYFUNCTION("""COMPUTED_VALUE"""),50.0)</f>
        <v>50</v>
      </c>
      <c r="G59" s="8" t="str">
        <f>IFERROR(__xludf.DUMMYFUNCTION("""COMPUTED_VALUE"""),"Psycho")</f>
        <v>Psycho</v>
      </c>
      <c r="H59" s="8">
        <f>IFERROR(__xludf.DUMMYFUNCTION("""COMPUTED_VALUE"""),1960.0)</f>
        <v>1960</v>
      </c>
      <c r="I59" s="8" t="str">
        <f>IFERROR(__xludf.DUMMYFUNCTION("""COMPUTED_VALUE"""),"R")</f>
        <v>R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>
        <f>IFERROR(__xludf.DUMMYFUNCTION("""COMPUTED_VALUE"""),51.0)</f>
        <v>51</v>
      </c>
      <c r="G60" s="8" t="str">
        <f>IFERROR(__xludf.DUMMYFUNCTION("""COMPUTED_VALUE"""),"Casablanca")</f>
        <v>Casablanca</v>
      </c>
      <c r="H60" s="8">
        <f>IFERROR(__xludf.DUMMYFUNCTION("""COMPUTED_VALUE"""),1942.0)</f>
        <v>1942</v>
      </c>
      <c r="I60" s="8" t="str">
        <f>IFERROR(__xludf.DUMMYFUNCTION("""COMPUTED_VALUE"""),"PG")</f>
        <v>PG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>
        <f>IFERROR(__xludf.DUMMYFUNCTION("""COMPUTED_VALUE"""),52.0)</f>
        <v>52</v>
      </c>
      <c r="G61" s="8" t="str">
        <f>IFERROR(__xludf.DUMMYFUNCTION("""COMPUTED_VALUE"""),"Modern Times")</f>
        <v>Modern Times</v>
      </c>
      <c r="H61" s="8">
        <f>IFERROR(__xludf.DUMMYFUNCTION("""COMPUTED_VALUE"""),1936.0)</f>
        <v>1936</v>
      </c>
      <c r="I61" s="8" t="str">
        <f>IFERROR(__xludf.DUMMYFUNCTION("""COMPUTED_VALUE"""),"G")</f>
        <v>G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>
        <f>IFERROR(__xludf.DUMMYFUNCTION("""COMPUTED_VALUE"""),53.0)</f>
        <v>53</v>
      </c>
      <c r="G62" s="8" t="str">
        <f>IFERROR(__xludf.DUMMYFUNCTION("""COMPUTED_VALUE"""),"City Lights")</f>
        <v>City Lights</v>
      </c>
      <c r="H62" s="8">
        <f>IFERROR(__xludf.DUMMYFUNCTION("""COMPUTED_VALUE"""),1931.0)</f>
        <v>1931</v>
      </c>
      <c r="I62" s="8" t="str">
        <f>IFERROR(__xludf.DUMMYFUNCTION("""COMPUTED_VALUE"""),"G")</f>
        <v>G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>
        <f>IFERROR(__xludf.DUMMYFUNCTION("""COMPUTED_VALUE"""),54.0)</f>
        <v>54</v>
      </c>
      <c r="G63" s="8" t="str">
        <f>IFERROR(__xludf.DUMMYFUNCTION("""COMPUTED_VALUE"""),"Capharnaüm")</f>
        <v>Capharnaüm</v>
      </c>
      <c r="H63" s="8">
        <f>IFERROR(__xludf.DUMMYFUNCTION("""COMPUTED_VALUE"""),2018.0)</f>
        <v>2018</v>
      </c>
      <c r="I63" s="8" t="str">
        <f>IFERROR(__xludf.DUMMYFUNCTION("""COMPUTED_VALUE"""),"R")</f>
        <v>R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>
        <f>IFERROR(__xludf.DUMMYFUNCTION("""COMPUTED_VALUE"""),56.0)</f>
        <v>56</v>
      </c>
      <c r="G64" s="8" t="str">
        <f>IFERROR(__xludf.DUMMYFUNCTION("""COMPUTED_VALUE"""),"Your Name.")</f>
        <v>Your Name.</v>
      </c>
      <c r="H64" s="8">
        <f>IFERROR(__xludf.DUMMYFUNCTION("""COMPUTED_VALUE"""),2016.0)</f>
        <v>2016</v>
      </c>
      <c r="I64" s="8" t="str">
        <f>IFERROR(__xludf.DUMMYFUNCTION("""COMPUTED_VALUE"""),"PG")</f>
        <v>PG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>
        <f>IFERROR(__xludf.DUMMYFUNCTION("""COMPUTED_VALUE"""),57.0)</f>
        <v>57</v>
      </c>
      <c r="G65" s="8" t="str">
        <f>IFERROR(__xludf.DUMMYFUNCTION("""COMPUTED_VALUE"""),"Dangal")</f>
        <v>Dangal</v>
      </c>
      <c r="H65" s="8">
        <f>IFERROR(__xludf.DUMMYFUNCTION("""COMPUTED_VALUE"""),2016.0)</f>
        <v>2016</v>
      </c>
      <c r="I65" s="8" t="str">
        <f>IFERROR(__xludf.DUMMYFUNCTION("""COMPUTED_VALUE"""),"Not Rated")</f>
        <v>Not Rated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>
        <f>IFERROR(__xludf.DUMMYFUNCTION("""COMPUTED_VALUE"""),58.0)</f>
        <v>58</v>
      </c>
      <c r="G66" s="8" t="str">
        <f>IFERROR(__xludf.DUMMYFUNCTION("""COMPUTED_VALUE"""),"Spider-Man: Into the Spider-Verse")</f>
        <v>Spider-Man: Into the Spider-Verse</v>
      </c>
      <c r="H66" s="8">
        <f>IFERROR(__xludf.DUMMYFUNCTION("""COMPUTED_VALUE"""),2018.0)</f>
        <v>2018</v>
      </c>
      <c r="I66" s="8" t="str">
        <f>IFERROR(__xludf.DUMMYFUNCTION("""COMPUTED_VALUE"""),"PG")</f>
        <v>PG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>
        <f>IFERROR(__xludf.DUMMYFUNCTION("""COMPUTED_VALUE"""),59.0)</f>
        <v>59</v>
      </c>
      <c r="G67" s="8" t="str">
        <f>IFERROR(__xludf.DUMMYFUNCTION("""COMPUTED_VALUE"""),"Avengers: Endgame")</f>
        <v>Avengers: Endgame</v>
      </c>
      <c r="H67" s="8">
        <f>IFERROR(__xludf.DUMMYFUNCTION("""COMPUTED_VALUE"""),2019.0)</f>
        <v>2019</v>
      </c>
      <c r="I67" s="8" t="str">
        <f>IFERROR(__xludf.DUMMYFUNCTION("""COMPUTED_VALUE"""),"PG-13")</f>
        <v>PG-13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>
        <f>IFERROR(__xludf.DUMMYFUNCTION("""COMPUTED_VALUE"""),60.0)</f>
        <v>60</v>
      </c>
      <c r="G68" s="8" t="str">
        <f>IFERROR(__xludf.DUMMYFUNCTION("""COMPUTED_VALUE"""),"Avengers: Infinity War")</f>
        <v>Avengers: Infinity War</v>
      </c>
      <c r="H68" s="8">
        <f>IFERROR(__xludf.DUMMYFUNCTION("""COMPUTED_VALUE"""),2018.0)</f>
        <v>2018</v>
      </c>
      <c r="I68" s="8" t="str">
        <f>IFERROR(__xludf.DUMMYFUNCTION("""COMPUTED_VALUE"""),"PG-13")</f>
        <v>PG-13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>
        <f>IFERROR(__xludf.DUMMYFUNCTION("""COMPUTED_VALUE"""),61.0)</f>
        <v>61</v>
      </c>
      <c r="G69" s="8" t="str">
        <f>IFERROR(__xludf.DUMMYFUNCTION("""COMPUTED_VALUE"""),"Coco")</f>
        <v>Coco</v>
      </c>
      <c r="H69" s="8">
        <f>IFERROR(__xludf.DUMMYFUNCTION("""COMPUTED_VALUE"""),2017.0)</f>
        <v>2017</v>
      </c>
      <c r="I69" s="8" t="str">
        <f>IFERROR(__xludf.DUMMYFUNCTION("""COMPUTED_VALUE"""),"PG")</f>
        <v>PG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>
        <f>IFERROR(__xludf.DUMMYFUNCTION("""COMPUTED_VALUE"""),62.0)</f>
        <v>62</v>
      </c>
      <c r="G70" s="8" t="str">
        <f>IFERROR(__xludf.DUMMYFUNCTION("""COMPUTED_VALUE"""),"Django Unchained")</f>
        <v>Django Unchained</v>
      </c>
      <c r="H70" s="8">
        <f>IFERROR(__xludf.DUMMYFUNCTION("""COMPUTED_VALUE"""),2012.0)</f>
        <v>2012</v>
      </c>
      <c r="I70" s="8" t="str">
        <f>IFERROR(__xludf.DUMMYFUNCTION("""COMPUTED_VALUE"""),"R")</f>
        <v>R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>
        <f>IFERROR(__xludf.DUMMYFUNCTION("""COMPUTED_VALUE"""),63.0)</f>
        <v>63</v>
      </c>
      <c r="G71" s="8" t="str">
        <f>IFERROR(__xludf.DUMMYFUNCTION("""COMPUTED_VALUE"""),"The Dark Knight Rises")</f>
        <v>The Dark Knight Rises</v>
      </c>
      <c r="H71" s="8">
        <f>IFERROR(__xludf.DUMMYFUNCTION("""COMPUTED_VALUE"""),2012.0)</f>
        <v>2012</v>
      </c>
      <c r="I71" s="8" t="str">
        <f>IFERROR(__xludf.DUMMYFUNCTION("""COMPUTED_VALUE"""),"PG-13")</f>
        <v>PG-13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>
        <f>IFERROR(__xludf.DUMMYFUNCTION("""COMPUTED_VALUE"""),64.0)</f>
        <v>64</v>
      </c>
      <c r="G72" s="8" t="str">
        <f>IFERROR(__xludf.DUMMYFUNCTION("""COMPUTED_VALUE"""),"3 Idiots")</f>
        <v>3 Idiots</v>
      </c>
      <c r="H72" s="8">
        <f>IFERROR(__xludf.DUMMYFUNCTION("""COMPUTED_VALUE"""),2009.0)</f>
        <v>2009</v>
      </c>
      <c r="I72" s="8" t="str">
        <f>IFERROR(__xludf.DUMMYFUNCTION("""COMPUTED_VALUE"""),"PG-13")</f>
        <v>PG-13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>
        <f>IFERROR(__xludf.DUMMYFUNCTION("""COMPUTED_VALUE"""),65.0)</f>
        <v>65</v>
      </c>
      <c r="G73" s="8" t="str">
        <f>IFERROR(__xludf.DUMMYFUNCTION("""COMPUTED_VALUE"""),"Taare Zameen Par")</f>
        <v>Taare Zameen Par</v>
      </c>
      <c r="H73" s="8">
        <f>IFERROR(__xludf.DUMMYFUNCTION("""COMPUTED_VALUE"""),2007.0)</f>
        <v>2007</v>
      </c>
      <c r="I73" s="8" t="str">
        <f>IFERROR(__xludf.DUMMYFUNCTION("""COMPUTED_VALUE"""),"PG")</f>
        <v>PG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>
        <f>IFERROR(__xludf.DUMMYFUNCTION("""COMPUTED_VALUE"""),66.0)</f>
        <v>66</v>
      </c>
      <c r="G74" s="8" t="str">
        <f>IFERROR(__xludf.DUMMYFUNCTION("""COMPUTED_VALUE"""),"WALL·E")</f>
        <v>WALL·E</v>
      </c>
      <c r="H74" s="8">
        <f>IFERROR(__xludf.DUMMYFUNCTION("""COMPUTED_VALUE"""),2008.0)</f>
        <v>2008</v>
      </c>
      <c r="I74" s="8" t="str">
        <f>IFERROR(__xludf.DUMMYFUNCTION("""COMPUTED_VALUE"""),"G")</f>
        <v>G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>
        <f>IFERROR(__xludf.DUMMYFUNCTION("""COMPUTED_VALUE"""),67.0)</f>
        <v>67</v>
      </c>
      <c r="G75" s="8" t="str">
        <f>IFERROR(__xludf.DUMMYFUNCTION("""COMPUTED_VALUE"""),"The Lives of Others")</f>
        <v>The Lives of Others</v>
      </c>
      <c r="H75" s="8">
        <f>IFERROR(__xludf.DUMMYFUNCTION("""COMPUTED_VALUE"""),2006.0)</f>
        <v>2006</v>
      </c>
      <c r="I75" s="8" t="str">
        <f>IFERROR(__xludf.DUMMYFUNCTION("""COMPUTED_VALUE"""),"R")</f>
        <v>R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>
        <f>IFERROR(__xludf.DUMMYFUNCTION("""COMPUTED_VALUE"""),68.0)</f>
        <v>68</v>
      </c>
      <c r="G76" s="8" t="str">
        <f>IFERROR(__xludf.DUMMYFUNCTION("""COMPUTED_VALUE"""),"Oldboy")</f>
        <v>Oldboy</v>
      </c>
      <c r="H76" s="8">
        <f>IFERROR(__xludf.DUMMYFUNCTION("""COMPUTED_VALUE"""),2003.0)</f>
        <v>2003</v>
      </c>
      <c r="I76" s="8" t="str">
        <f>IFERROR(__xludf.DUMMYFUNCTION("""COMPUTED_VALUE"""),"R")</f>
        <v>R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>
        <f>IFERROR(__xludf.DUMMYFUNCTION("""COMPUTED_VALUE"""),69.0)</f>
        <v>69</v>
      </c>
      <c r="G77" s="8" t="str">
        <f>IFERROR(__xludf.DUMMYFUNCTION("""COMPUTED_VALUE"""),"Memento")</f>
        <v>Memento</v>
      </c>
      <c r="H77" s="8">
        <f>IFERROR(__xludf.DUMMYFUNCTION("""COMPUTED_VALUE"""),2000.0)</f>
        <v>2000</v>
      </c>
      <c r="I77" s="8" t="str">
        <f>IFERROR(__xludf.DUMMYFUNCTION("""COMPUTED_VALUE"""),"R")</f>
        <v>R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>
        <f>IFERROR(__xludf.DUMMYFUNCTION("""COMPUTED_VALUE"""),70.0)</f>
        <v>70</v>
      </c>
      <c r="G78" s="8" t="str">
        <f>IFERROR(__xludf.DUMMYFUNCTION("""COMPUTED_VALUE"""),"Princess Mononoke")</f>
        <v>Princess Mononoke</v>
      </c>
      <c r="H78" s="8">
        <f>IFERROR(__xludf.DUMMYFUNCTION("""COMPUTED_VALUE"""),1997.0)</f>
        <v>1997</v>
      </c>
      <c r="I78" s="8" t="str">
        <f>IFERROR(__xludf.DUMMYFUNCTION("""COMPUTED_VALUE"""),"PG-13")</f>
        <v>PG-13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>
        <f>IFERROR(__xludf.DUMMYFUNCTION("""COMPUTED_VALUE"""),71.0)</f>
        <v>71</v>
      </c>
      <c r="G79" s="8" t="str">
        <f>IFERROR(__xludf.DUMMYFUNCTION("""COMPUTED_VALUE"""),"Once Upon a Time in America")</f>
        <v>Once Upon a Time in America</v>
      </c>
      <c r="H79" s="8">
        <f>IFERROR(__xludf.DUMMYFUNCTION("""COMPUTED_VALUE"""),1984.0)</f>
        <v>1984</v>
      </c>
      <c r="I79" s="8" t="str">
        <f>IFERROR(__xludf.DUMMYFUNCTION("""COMPUTED_VALUE"""),"R")</f>
        <v>R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>
        <f>IFERROR(__xludf.DUMMYFUNCTION("""COMPUTED_VALUE"""),72.0)</f>
        <v>72</v>
      </c>
      <c r="G80" s="8" t="str">
        <f>IFERROR(__xludf.DUMMYFUNCTION("""COMPUTED_VALUE"""),"Raiders of the Lost Ark")</f>
        <v>Raiders of the Lost Ark</v>
      </c>
      <c r="H80" s="8">
        <f>IFERROR(__xludf.DUMMYFUNCTION("""COMPUTED_VALUE"""),1981.0)</f>
        <v>1981</v>
      </c>
      <c r="I80" s="8" t="str">
        <f>IFERROR(__xludf.DUMMYFUNCTION("""COMPUTED_VALUE"""),"PG")</f>
        <v>PG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>
        <f>IFERROR(__xludf.DUMMYFUNCTION("""COMPUTED_VALUE"""),73.0)</f>
        <v>73</v>
      </c>
      <c r="G81" s="8" t="str">
        <f>IFERROR(__xludf.DUMMYFUNCTION("""COMPUTED_VALUE"""),"The Shining")</f>
        <v>The Shining</v>
      </c>
      <c r="H81" s="8">
        <f>IFERROR(__xludf.DUMMYFUNCTION("""COMPUTED_VALUE"""),1980.0)</f>
        <v>1980</v>
      </c>
      <c r="I81" s="8" t="str">
        <f>IFERROR(__xludf.DUMMYFUNCTION("""COMPUTED_VALUE"""),"R")</f>
        <v>R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>
        <f>IFERROR(__xludf.DUMMYFUNCTION("""COMPUTED_VALUE"""),74.0)</f>
        <v>74</v>
      </c>
      <c r="G82" s="8" t="str">
        <f>IFERROR(__xludf.DUMMYFUNCTION("""COMPUTED_VALUE"""),"Apocalypse Now")</f>
        <v>Apocalypse Now</v>
      </c>
      <c r="H82" s="8">
        <f>IFERROR(__xludf.DUMMYFUNCTION("""COMPUTED_VALUE"""),1979.0)</f>
        <v>1979</v>
      </c>
      <c r="I82" s="8" t="str">
        <f>IFERROR(__xludf.DUMMYFUNCTION("""COMPUTED_VALUE"""),"R")</f>
        <v>R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>
        <f>IFERROR(__xludf.DUMMYFUNCTION("""COMPUTED_VALUE"""),75.0)</f>
        <v>75</v>
      </c>
      <c r="G83" s="8" t="str">
        <f>IFERROR(__xludf.DUMMYFUNCTION("""COMPUTED_VALUE"""),"Alien")</f>
        <v>Alien</v>
      </c>
      <c r="H83" s="8">
        <f>IFERROR(__xludf.DUMMYFUNCTION("""COMPUTED_VALUE"""),1979.0)</f>
        <v>1979</v>
      </c>
      <c r="I83" s="8" t="str">
        <f>IFERROR(__xludf.DUMMYFUNCTION("""COMPUTED_VALUE"""),"R")</f>
        <v>R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>
        <f>IFERROR(__xludf.DUMMYFUNCTION("""COMPUTED_VALUE"""),76.0)</f>
        <v>76</v>
      </c>
      <c r="G84" s="8" t="str">
        <f>IFERROR(__xludf.DUMMYFUNCTION("""COMPUTED_VALUE"""),"High and Low")</f>
        <v>High and Low</v>
      </c>
      <c r="H84" s="8">
        <f>IFERROR(__xludf.DUMMYFUNCTION("""COMPUTED_VALUE"""),1963.0)</f>
        <v>1963</v>
      </c>
      <c r="I84" s="8" t="str">
        <f>IFERROR(__xludf.DUMMYFUNCTION("""COMPUTED_VALUE"""),"Not Rated")</f>
        <v>Not Rated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>
        <f>IFERROR(__xludf.DUMMYFUNCTION("""COMPUTED_VALUE"""),77.0)</f>
        <v>77</v>
      </c>
      <c r="G85" s="8" t="str">
        <f>IFERROR(__xludf.DUMMYFUNCTION("""COMPUTED_VALUE"""),"Dr. Strangelove or: How I Learned to Stop Worrying and Love the Bomb")</f>
        <v>Dr. Strangelove or: How I Learned to Stop Worrying and Love the Bomb</v>
      </c>
      <c r="H85" s="8">
        <f>IFERROR(__xludf.DUMMYFUNCTION("""COMPUTED_VALUE"""),1964.0)</f>
        <v>1964</v>
      </c>
      <c r="I85" s="8" t="str">
        <f>IFERROR(__xludf.DUMMYFUNCTION("""COMPUTED_VALUE"""),"PG")</f>
        <v>PG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>
        <f>IFERROR(__xludf.DUMMYFUNCTION("""COMPUTED_VALUE"""),78.0)</f>
        <v>78</v>
      </c>
      <c r="G86" s="8" t="str">
        <f>IFERROR(__xludf.DUMMYFUNCTION("""COMPUTED_VALUE"""),"Witness for the Prosecution")</f>
        <v>Witness for the Prosecution</v>
      </c>
      <c r="H86" s="8">
        <f>IFERROR(__xludf.DUMMYFUNCTION("""COMPUTED_VALUE"""),1957.0)</f>
        <v>1957</v>
      </c>
      <c r="I86" s="8" t="str">
        <f>IFERROR(__xludf.DUMMYFUNCTION("""COMPUTED_VALUE"""),"Approved")</f>
        <v>Approved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>
        <f>IFERROR(__xludf.DUMMYFUNCTION("""COMPUTED_VALUE"""),79.0)</f>
        <v>79</v>
      </c>
      <c r="G87" s="8" t="str">
        <f>IFERROR(__xludf.DUMMYFUNCTION("""COMPUTED_VALUE"""),"Paths of Glory")</f>
        <v>Paths of Glory</v>
      </c>
      <c r="H87" s="8">
        <f>IFERROR(__xludf.DUMMYFUNCTION("""COMPUTED_VALUE"""),1957.0)</f>
        <v>1957</v>
      </c>
      <c r="I87" s="8" t="str">
        <f>IFERROR(__xludf.DUMMYFUNCTION("""COMPUTED_VALUE"""),"Approved")</f>
        <v>Approved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>
        <f>IFERROR(__xludf.DUMMYFUNCTION("""COMPUTED_VALUE"""),80.0)</f>
        <v>80</v>
      </c>
      <c r="G88" s="8" t="str">
        <f>IFERROR(__xludf.DUMMYFUNCTION("""COMPUTED_VALUE"""),"Rear Window")</f>
        <v>Rear Window</v>
      </c>
      <c r="H88" s="8">
        <f>IFERROR(__xludf.DUMMYFUNCTION("""COMPUTED_VALUE"""),1954.0)</f>
        <v>1954</v>
      </c>
      <c r="I88" s="8" t="str">
        <f>IFERROR(__xludf.DUMMYFUNCTION("""COMPUTED_VALUE"""),"PG")</f>
        <v>PG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>
        <f>IFERROR(__xludf.DUMMYFUNCTION("""COMPUTED_VALUE"""),81.0)</f>
        <v>81</v>
      </c>
      <c r="G89" s="8" t="str">
        <f>IFERROR(__xludf.DUMMYFUNCTION("""COMPUTED_VALUE"""),"Sunset Blvd.")</f>
        <v>Sunset Blvd.</v>
      </c>
      <c r="H89" s="8">
        <f>IFERROR(__xludf.DUMMYFUNCTION("""COMPUTED_VALUE"""),1950.0)</f>
        <v>1950</v>
      </c>
      <c r="I89" s="8" t="str">
        <f>IFERROR(__xludf.DUMMYFUNCTION("""COMPUTED_VALUE"""),"Passed")</f>
        <v>Passed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>
        <f>IFERROR(__xludf.DUMMYFUNCTION("""COMPUTED_VALUE"""),82.0)</f>
        <v>82</v>
      </c>
      <c r="G90" s="8" t="str">
        <f>IFERROR(__xludf.DUMMYFUNCTION("""COMPUTED_VALUE"""),"The Great Dictator")</f>
        <v>The Great Dictator</v>
      </c>
      <c r="H90" s="8">
        <f>IFERROR(__xludf.DUMMYFUNCTION("""COMPUTED_VALUE"""),1940.0)</f>
        <v>1940</v>
      </c>
      <c r="I90" s="8" t="str">
        <f>IFERROR(__xludf.DUMMYFUNCTION("""COMPUTED_VALUE"""),"Passed")</f>
        <v>Passed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>
        <f>IFERROR(__xludf.DUMMYFUNCTION("""COMPUTED_VALUE"""),83.0)</f>
        <v>83</v>
      </c>
      <c r="G91" s="8" t="str">
        <f>IFERROR(__xludf.DUMMYFUNCTION("""COMPUTED_VALUE"""),"1917")</f>
        <v>1917</v>
      </c>
      <c r="H91" s="8">
        <f>IFERROR(__xludf.DUMMYFUNCTION("""COMPUTED_VALUE"""),2019.0)</f>
        <v>2019</v>
      </c>
      <c r="I91" s="8" t="str">
        <f>IFERROR(__xludf.DUMMYFUNCTION("""COMPUTED_VALUE"""),"R")</f>
        <v>R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>
        <f>IFERROR(__xludf.DUMMYFUNCTION("""COMPUTED_VALUE"""),84.0)</f>
        <v>84</v>
      </c>
      <c r="G92" s="8" t="str">
        <f>IFERROR(__xludf.DUMMYFUNCTION("""COMPUTED_VALUE"""),"Uri: The Surgical Strike")</f>
        <v>Uri: The Surgical Strike</v>
      </c>
      <c r="H92" s="8">
        <f>IFERROR(__xludf.DUMMYFUNCTION("""COMPUTED_VALUE"""),2019.0)</f>
        <v>2019</v>
      </c>
      <c r="I92" s="8" t="str">
        <f>IFERROR(__xludf.DUMMYFUNCTION("""COMPUTED_VALUE"""),"Not Rated")</f>
        <v>Not Rated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>
        <f>IFERROR(__xludf.DUMMYFUNCTION("""COMPUTED_VALUE"""),85.0)</f>
        <v>85</v>
      </c>
      <c r="G93" s="8" t="str">
        <f>IFERROR(__xludf.DUMMYFUNCTION("""COMPUTED_VALUE"""),"Tumbbad")</f>
        <v>Tumbbad</v>
      </c>
      <c r="H93" s="8">
        <f>IFERROR(__xludf.DUMMYFUNCTION("""COMPUTED_VALUE"""),2018.0)</f>
        <v>2018</v>
      </c>
      <c r="I93" s="8" t="str">
        <f>IFERROR(__xludf.DUMMYFUNCTION("""COMPUTED_VALUE"""),"Not Rated")</f>
        <v>Not Rated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>
        <f>IFERROR(__xludf.DUMMYFUNCTION("""COMPUTED_VALUE"""),86.0)</f>
        <v>86</v>
      </c>
      <c r="G94" s="8" t="str">
        <f>IFERROR(__xludf.DUMMYFUNCTION("""COMPUTED_VALUE"""),"Andhadhun")</f>
        <v>Andhadhun</v>
      </c>
      <c r="H94" s="8">
        <f>IFERROR(__xludf.DUMMYFUNCTION("""COMPUTED_VALUE"""),2018.0)</f>
        <v>2018</v>
      </c>
      <c r="I94" s="8" t="str">
        <f>IFERROR(__xludf.DUMMYFUNCTION("""COMPUTED_VALUE"""),"Not Rated")</f>
        <v>Not Rated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>
        <f>IFERROR(__xludf.DUMMYFUNCTION("""COMPUTED_VALUE"""),87.0)</f>
        <v>87</v>
      </c>
      <c r="G95" s="8" t="str">
        <f>IFERROR(__xludf.DUMMYFUNCTION("""COMPUTED_VALUE"""),"Drishyam")</f>
        <v>Drishyam</v>
      </c>
      <c r="H95" s="8">
        <f>IFERROR(__xludf.DUMMYFUNCTION("""COMPUTED_VALUE"""),2013.0)</f>
        <v>2013</v>
      </c>
      <c r="I95" s="8" t="str">
        <f>IFERROR(__xludf.DUMMYFUNCTION("""COMPUTED_VALUE"""),"Not Rated")</f>
        <v>Not Rated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>
        <f>IFERROR(__xludf.DUMMYFUNCTION("""COMPUTED_VALUE"""),88.0)</f>
        <v>88</v>
      </c>
      <c r="G96" s="8" t="str">
        <f>IFERROR(__xludf.DUMMYFUNCTION("""COMPUTED_VALUE"""),"The Hunt")</f>
        <v>The Hunt</v>
      </c>
      <c r="H96" s="8">
        <f>IFERROR(__xludf.DUMMYFUNCTION("""COMPUTED_VALUE"""),2012.0)</f>
        <v>2012</v>
      </c>
      <c r="I96" s="8" t="str">
        <f>IFERROR(__xludf.DUMMYFUNCTION("""COMPUTED_VALUE"""),"R")</f>
        <v>R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>
        <f>IFERROR(__xludf.DUMMYFUNCTION("""COMPUTED_VALUE"""),89.0)</f>
        <v>89</v>
      </c>
      <c r="G97" s="8" t="str">
        <f>IFERROR(__xludf.DUMMYFUNCTION("""COMPUTED_VALUE"""),"A Separation")</f>
        <v>A Separation</v>
      </c>
      <c r="H97" s="8">
        <f>IFERROR(__xludf.DUMMYFUNCTION("""COMPUTED_VALUE"""),2011.0)</f>
        <v>2011</v>
      </c>
      <c r="I97" s="8" t="str">
        <f>IFERROR(__xludf.DUMMYFUNCTION("""COMPUTED_VALUE"""),"PG-13")</f>
        <v>PG-13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>
        <f>IFERROR(__xludf.DUMMYFUNCTION("""COMPUTED_VALUE"""),90.0)</f>
        <v>90</v>
      </c>
      <c r="G98" s="8" t="str">
        <f>IFERROR(__xludf.DUMMYFUNCTION("""COMPUTED_VALUE"""),"Incendies")</f>
        <v>Incendies</v>
      </c>
      <c r="H98" s="8">
        <f>IFERROR(__xludf.DUMMYFUNCTION("""COMPUTED_VALUE"""),2010.0)</f>
        <v>2010</v>
      </c>
      <c r="I98" s="8" t="str">
        <f>IFERROR(__xludf.DUMMYFUNCTION("""COMPUTED_VALUE"""),"R")</f>
        <v>R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>
        <f>IFERROR(__xludf.DUMMYFUNCTION("""COMPUTED_VALUE"""),93.0)</f>
        <v>93</v>
      </c>
      <c r="G99" s="8" t="str">
        <f>IFERROR(__xludf.DUMMYFUNCTION("""COMPUTED_VALUE"""),"Toy Story 3")</f>
        <v>Toy Story 3</v>
      </c>
      <c r="H99" s="8">
        <f>IFERROR(__xludf.DUMMYFUNCTION("""COMPUTED_VALUE"""),2010.0)</f>
        <v>2010</v>
      </c>
      <c r="I99" s="8" t="str">
        <f>IFERROR(__xludf.DUMMYFUNCTION("""COMPUTED_VALUE"""),"G")</f>
        <v>G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>
        <f>IFERROR(__xludf.DUMMYFUNCTION("""COMPUTED_VALUE"""),94.0)</f>
        <v>94</v>
      </c>
      <c r="G100" s="8" t="str">
        <f>IFERROR(__xludf.DUMMYFUNCTION("""COMPUTED_VALUE"""),"Inglourious Basterds")</f>
        <v>Inglourious Basterds</v>
      </c>
      <c r="H100" s="8">
        <f>IFERROR(__xludf.DUMMYFUNCTION("""COMPUTED_VALUE"""),2009.0)</f>
        <v>2009</v>
      </c>
      <c r="I100" s="8" t="str">
        <f>IFERROR(__xludf.DUMMYFUNCTION("""COMPUTED_VALUE"""),"R")</f>
        <v>R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>
        <f>IFERROR(__xludf.DUMMYFUNCTION("""COMPUTED_VALUE"""),95.0)</f>
        <v>95</v>
      </c>
      <c r="G101" s="8" t="str">
        <f>IFERROR(__xludf.DUMMYFUNCTION("""COMPUTED_VALUE"""),"Eternal Sunshine of the Spotless Mind")</f>
        <v>Eternal Sunshine of the Spotless Mind</v>
      </c>
      <c r="H101" s="8">
        <f>IFERROR(__xludf.DUMMYFUNCTION("""COMPUTED_VALUE"""),2004.0)</f>
        <v>2004</v>
      </c>
      <c r="I101" s="8" t="str">
        <f>IFERROR(__xludf.DUMMYFUNCTION("""COMPUTED_VALUE"""),"R")</f>
        <v>R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>
        <f>IFERROR(__xludf.DUMMYFUNCTION("""COMPUTED_VALUE"""),96.0)</f>
        <v>96</v>
      </c>
      <c r="G102" s="8" t="str">
        <f>IFERROR(__xludf.DUMMYFUNCTION("""COMPUTED_VALUE"""),"Amélie")</f>
        <v>Amélie</v>
      </c>
      <c r="H102" s="8">
        <f>IFERROR(__xludf.DUMMYFUNCTION("""COMPUTED_VALUE"""),2001.0)</f>
        <v>2001</v>
      </c>
      <c r="I102" s="8" t="str">
        <f>IFERROR(__xludf.DUMMYFUNCTION("""COMPUTED_VALUE"""),"R")</f>
        <v>R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>
        <f>IFERROR(__xludf.DUMMYFUNCTION("""COMPUTED_VALUE"""),97.0)</f>
        <v>97</v>
      </c>
      <c r="G103" s="8" t="str">
        <f>IFERROR(__xludf.DUMMYFUNCTION("""COMPUTED_VALUE"""),"Snatch")</f>
        <v>Snatch</v>
      </c>
      <c r="H103" s="8">
        <f>IFERROR(__xludf.DUMMYFUNCTION("""COMPUTED_VALUE"""),2000.0)</f>
        <v>2000</v>
      </c>
      <c r="I103" s="8" t="str">
        <f>IFERROR(__xludf.DUMMYFUNCTION("""COMPUTED_VALUE"""),"R")</f>
        <v>R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>
        <f>IFERROR(__xludf.DUMMYFUNCTION("""COMPUTED_VALUE"""),98.0)</f>
        <v>98</v>
      </c>
      <c r="G104" s="8" t="str">
        <f>IFERROR(__xludf.DUMMYFUNCTION("""COMPUTED_VALUE"""),"Requiem for a Dream")</f>
        <v>Requiem for a Dream</v>
      </c>
      <c r="H104" s="8">
        <f>IFERROR(__xludf.DUMMYFUNCTION("""COMPUTED_VALUE"""),2000.0)</f>
        <v>2000</v>
      </c>
      <c r="I104" s="8" t="str">
        <f>IFERROR(__xludf.DUMMYFUNCTION("""COMPUTED_VALUE"""),"R")</f>
        <v>R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>
        <f>IFERROR(__xludf.DUMMYFUNCTION("""COMPUTED_VALUE"""),99.0)</f>
        <v>99</v>
      </c>
      <c r="G105" s="8" t="str">
        <f>IFERROR(__xludf.DUMMYFUNCTION("""COMPUTED_VALUE"""),"American Beauty")</f>
        <v>American Beauty</v>
      </c>
      <c r="H105" s="8">
        <f>IFERROR(__xludf.DUMMYFUNCTION("""COMPUTED_VALUE"""),1999.0)</f>
        <v>1999</v>
      </c>
      <c r="I105" s="8" t="str">
        <f>IFERROR(__xludf.DUMMYFUNCTION("""COMPUTED_VALUE"""),"R")</f>
        <v>R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>
        <f>IFERROR(__xludf.DUMMYFUNCTION("""COMPUTED_VALUE"""),100.0)</f>
        <v>100</v>
      </c>
      <c r="G106" s="8" t="str">
        <f>IFERROR(__xludf.DUMMYFUNCTION("""COMPUTED_VALUE"""),"Good Will Hunting")</f>
        <v>Good Will Hunting</v>
      </c>
      <c r="H106" s="8">
        <f>IFERROR(__xludf.DUMMYFUNCTION("""COMPUTED_VALUE"""),1997.0)</f>
        <v>1997</v>
      </c>
      <c r="I106" s="8" t="str">
        <f>IFERROR(__xludf.DUMMYFUNCTION("""COMPUTED_VALUE"""),"R")</f>
        <v>R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AVG(E) , SUM(E) , MIN(E) ,MAX(E) , COUNT(E)"")"),"avg LENGTH")</f>
        <v>avg LENGTH</v>
      </c>
      <c r="B10" s="8" t="str">
        <f>IFERROR(__xludf.DUMMYFUNCTION("""COMPUTED_VALUE"""),"sum LENGTH")</f>
        <v>sum LENGTH</v>
      </c>
      <c r="C10" s="8" t="str">
        <f>IFERROR(__xludf.DUMMYFUNCTION("""COMPUTED_VALUE"""),"min LENGTH")</f>
        <v>min LENGTH</v>
      </c>
      <c r="D10" s="8" t="str">
        <f>IFERROR(__xludf.DUMMYFUNCTION("""COMPUTED_VALUE"""),"max LENGTH")</f>
        <v>max LENGTH</v>
      </c>
      <c r="E10" s="8" t="str">
        <f>IFERROR(__xludf.DUMMYFUNCTION("""COMPUTED_VALUE"""),"count LENGTH")</f>
        <v>count LENGTH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IFERROR(__xludf.DUMMYFUNCTION("""COMPUTED_VALUE"""),134.54)</f>
        <v>134.54</v>
      </c>
      <c r="B11" s="8">
        <f>IFERROR(__xludf.DUMMYFUNCTION("""COMPUTED_VALUE"""),13454.0)</f>
        <v>13454</v>
      </c>
      <c r="C11" s="8">
        <f>IFERROR(__xludf.DUMMYFUNCTION("""COMPUTED_VALUE"""),87.0)</f>
        <v>87</v>
      </c>
      <c r="D11" s="8">
        <f>IFERROR(__xludf.DUMMYFUNCTION("""COMPUTED_VALUE"""),229.0)</f>
        <v>229</v>
      </c>
      <c r="E11" s="8">
        <f>IFERROR(__xludf.DUMMYFUNCTION("""COMPUTED_VALUE"""),100.0)</f>
        <v>100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D, AVG(E) ,SUM(E) ,COUNT(E) where D is not null group by D"")"),"RATING")</f>
        <v>RATING</v>
      </c>
      <c r="B10" s="8" t="str">
        <f>IFERROR(__xludf.DUMMYFUNCTION("""COMPUTED_VALUE"""),"avg LENGTH")</f>
        <v>avg LENGTH</v>
      </c>
      <c r="C10" s="8" t="str">
        <f>IFERROR(__xludf.DUMMYFUNCTION("""COMPUTED_VALUE"""),"sum LENGTH")</f>
        <v>sum LENGTH</v>
      </c>
      <c r="D10" s="8" t="str">
        <f>IFERROR(__xludf.DUMMYFUNCTION("""COMPUTED_VALUE"""),"count LENGTH")</f>
        <v>count LENGTH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18">
        <f>IFERROR(__xludf.DUMMYFUNCTION("""COMPUTED_VALUE"""),100.0)</f>
        <v>100</v>
      </c>
      <c r="C11" s="8">
        <f>IFERROR(__xludf.DUMMYFUNCTION("""COMPUTED_VALUE"""),300.0)</f>
        <v>300</v>
      </c>
      <c r="D11" s="8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18">
        <f>IFERROR(__xludf.DUMMYFUNCTION("""COMPUTED_VALUE"""),92.6)</f>
        <v>92.6</v>
      </c>
      <c r="C12" s="8">
        <f>IFERROR(__xludf.DUMMYFUNCTION("""COMPUTED_VALUE"""),463.0)</f>
        <v>463</v>
      </c>
      <c r="D12" s="8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18">
        <f>IFERROR(__xludf.DUMMYFUNCTION("""COMPUTED_VALUE"""),139.6)</f>
        <v>139.6</v>
      </c>
      <c r="C13" s="8">
        <f>IFERROR(__xludf.DUMMYFUNCTION("""COMPUTED_VALUE"""),1396.0)</f>
        <v>1396</v>
      </c>
      <c r="D13" s="8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18">
        <f>IFERROR(__xludf.DUMMYFUNCTION("""COMPUTED_VALUE"""),117.92307692307692)</f>
        <v>117.9230769</v>
      </c>
      <c r="C14" s="8">
        <f>IFERROR(__xludf.DUMMYFUNCTION("""COMPUTED_VALUE"""),1533.0)</f>
        <v>1533</v>
      </c>
      <c r="D14" s="8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18">
        <f>IFERROR(__xludf.DUMMYFUNCTION("""COMPUTED_VALUE"""),156.52941176470588)</f>
        <v>156.5294118</v>
      </c>
      <c r="C15" s="8">
        <f>IFERROR(__xludf.DUMMYFUNCTION("""COMPUTED_VALUE"""),2661.0)</f>
        <v>2661</v>
      </c>
      <c r="D15" s="8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18">
        <f>IFERROR(__xludf.DUMMYFUNCTION("""COMPUTED_VALUE"""),117.5)</f>
        <v>117.5</v>
      </c>
      <c r="C16" s="8">
        <f>IFERROR(__xludf.DUMMYFUNCTION("""COMPUTED_VALUE"""),235.0)</f>
        <v>235</v>
      </c>
      <c r="D16" s="8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18">
        <f>IFERROR(__xludf.DUMMYFUNCTION("""COMPUTED_VALUE"""),138.2340425531915)</f>
        <v>138.2340426</v>
      </c>
      <c r="C17" s="8">
        <f>IFERROR(__xludf.DUMMYFUNCTION("""COMPUTED_VALUE"""),6497.0)</f>
        <v>6497</v>
      </c>
      <c r="D17" s="8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19" t="str">
        <f>IFERROR(__xludf.DUMMYFUNCTION("QUERY(IMDB, ""select D,AVG(G) where D is not null group by D"")"),"RATING")</f>
        <v>RATING</v>
      </c>
      <c r="B10" s="19" t="str">
        <f>IFERROR(__xludf.DUMMYFUNCTION("""COMPUTED_VALUE"""),"avg SCORE")</f>
        <v>avg SCORE</v>
      </c>
      <c r="D10" s="19" t="str">
        <f>IFERROR(__xludf.DUMMYFUNCTION("TRANSPOSE(QUERY(IMDB,""select AVG(G) where D is not null pivot D""))"),"Approved")</f>
        <v>Approved</v>
      </c>
      <c r="E10" s="19">
        <f>IFERROR(__xludf.DUMMYFUNCTION("""COMPUTED_VALUE"""),8.566666666666668)</f>
        <v>8.566666667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9" t="str">
        <f>IFERROR(__xludf.DUMMYFUNCTION("""COMPUTED_VALUE"""),"Approved")</f>
        <v>Approved</v>
      </c>
      <c r="B11" s="19">
        <f>IFERROR(__xludf.DUMMYFUNCTION("""COMPUTED_VALUE"""),8.566666666666668)</f>
        <v>8.566666667</v>
      </c>
      <c r="D11" s="19" t="str">
        <f>IFERROR(__xludf.DUMMYFUNCTION("""COMPUTED_VALUE"""),"G")</f>
        <v>G</v>
      </c>
      <c r="E11" s="19">
        <f>IFERROR(__xludf.DUMMYFUNCTION("""COMPUTED_VALUE"""),8.440000000000001)</f>
        <v>8.44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9" t="str">
        <f>IFERROR(__xludf.DUMMYFUNCTION("""COMPUTED_VALUE"""),"G")</f>
        <v>G</v>
      </c>
      <c r="B12" s="19">
        <f>IFERROR(__xludf.DUMMYFUNCTION("""COMPUTED_VALUE"""),8.440000000000001)</f>
        <v>8.44</v>
      </c>
      <c r="D12" s="19" t="str">
        <f>IFERROR(__xludf.DUMMYFUNCTION("""COMPUTED_VALUE"""),"Not Rated")</f>
        <v>Not Rated</v>
      </c>
      <c r="E12" s="19">
        <f>IFERROR(__xludf.DUMMYFUNCTION("""COMPUTED_VALUE"""),8.419999999999998)</f>
        <v>8.42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9" t="str">
        <f>IFERROR(__xludf.DUMMYFUNCTION("""COMPUTED_VALUE"""),"Not Rated")</f>
        <v>Not Rated</v>
      </c>
      <c r="B13" s="19">
        <f>IFERROR(__xludf.DUMMYFUNCTION("""COMPUTED_VALUE"""),8.419999999999998)</f>
        <v>8.42</v>
      </c>
      <c r="D13" s="19" t="str">
        <f>IFERROR(__xludf.DUMMYFUNCTION("""COMPUTED_VALUE"""),"PG")</f>
        <v>PG</v>
      </c>
      <c r="E13" s="19">
        <f>IFERROR(__xludf.DUMMYFUNCTION("""COMPUTED_VALUE"""),8.484615384615386)</f>
        <v>8.484615385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9" t="str">
        <f>IFERROR(__xludf.DUMMYFUNCTION("""COMPUTED_VALUE"""),"PG")</f>
        <v>PG</v>
      </c>
      <c r="B14" s="19">
        <f>IFERROR(__xludf.DUMMYFUNCTION("""COMPUTED_VALUE"""),8.484615384615386)</f>
        <v>8.484615385</v>
      </c>
      <c r="D14" s="19" t="str">
        <f>IFERROR(__xludf.DUMMYFUNCTION("""COMPUTED_VALUE"""),"PG-13")</f>
        <v>PG-13</v>
      </c>
      <c r="E14" s="19">
        <f>IFERROR(__xludf.DUMMYFUNCTION("""COMPUTED_VALUE"""),8.600000000000001)</f>
        <v>8.6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9" t="str">
        <f>IFERROR(__xludf.DUMMYFUNCTION("""COMPUTED_VALUE"""),"PG-13")</f>
        <v>PG-13</v>
      </c>
      <c r="B15" s="19">
        <f>IFERROR(__xludf.DUMMYFUNCTION("""COMPUTED_VALUE"""),8.600000000000001)</f>
        <v>8.6</v>
      </c>
      <c r="D15" s="19" t="str">
        <f>IFERROR(__xludf.DUMMYFUNCTION("""COMPUTED_VALUE"""),"Passed")</f>
        <v>Passed</v>
      </c>
      <c r="E15" s="19">
        <f>IFERROR(__xludf.DUMMYFUNCTION("""COMPUTED_VALUE"""),8.4)</f>
        <v>8.4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9" t="str">
        <f>IFERROR(__xludf.DUMMYFUNCTION("""COMPUTED_VALUE"""),"Passed")</f>
        <v>Passed</v>
      </c>
      <c r="B16" s="19">
        <f>IFERROR(__xludf.DUMMYFUNCTION("""COMPUTED_VALUE"""),8.4)</f>
        <v>8.4</v>
      </c>
      <c r="D16" s="19" t="str">
        <f>IFERROR(__xludf.DUMMYFUNCTION("""COMPUTED_VALUE"""),"R")</f>
        <v>R</v>
      </c>
      <c r="E16" s="19">
        <f>IFERROR(__xludf.DUMMYFUNCTION("""COMPUTED_VALUE"""),8.536170212765956)</f>
        <v>8.536170213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9" t="str">
        <f>IFERROR(__xludf.DUMMYFUNCTION("""COMPUTED_VALUE"""),"R")</f>
        <v>R</v>
      </c>
      <c r="B17" s="19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A,B,C limit 5 label A 'MOVIE_ID' , B 'MOVIE_TITLE' , C 'RELEASED_YEAR'"")"),"MOVIE_ID")</f>
        <v>MOVIE_ID</v>
      </c>
      <c r="B10" s="8" t="str">
        <f>IFERROR(__xludf.DUMMYFUNCTION("""COMPUTED_VALUE"""),"MOVIE_TITLE")</f>
        <v>MOVIE_TITLE</v>
      </c>
      <c r="C10" s="8" t="str">
        <f>IFERROR(__xludf.DUMMYFUNCTION("""COMPUTED_VALUE"""),"RELEASED_YEAR")</f>
        <v>RELEASED_YEAR</v>
      </c>
      <c r="D10" s="8"/>
      <c r="E10" s="8"/>
      <c r="F10" s="8" t="str">
        <f>IFERROR(__xludf.DUMMYFUNCTION("QUERY(IMDB, ""select D, avg(G) where D is not null group by D
 label AVG(G) 'Average Score' "")"),"RATING")</f>
        <v>RATING</v>
      </c>
      <c r="G10" s="8" t="str">
        <f>IFERROR(__xludf.DUMMYFUNCTION("""COMPUTED_VALUE"""),"Average Score")</f>
        <v>Average 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/>
      <c r="F11" s="8" t="str">
        <f>IFERROR(__xludf.DUMMYFUNCTION("""COMPUTED_VALUE"""),"Approved")</f>
        <v>Approved</v>
      </c>
      <c r="G11" s="8">
        <f>IFERROR(__xludf.DUMMYFUNCTION("""COMPUTED_VALUE"""),8.566666666666668)</f>
        <v>8.566666667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/>
      <c r="F12" s="8" t="str">
        <f>IFERROR(__xludf.DUMMYFUNCTION("""COMPUTED_VALUE"""),"G")</f>
        <v>G</v>
      </c>
      <c r="G12" s="8">
        <f>IFERROR(__xludf.DUMMYFUNCTION("""COMPUTED_VALUE"""),8.440000000000001)</f>
        <v>8.44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/>
      <c r="F13" s="8" t="str">
        <f>IFERROR(__xludf.DUMMYFUNCTION("""COMPUTED_VALUE"""),"Not Rated")</f>
        <v>Not Rated</v>
      </c>
      <c r="G13" s="8">
        <f>IFERROR(__xludf.DUMMYFUNCTION("""COMPUTED_VALUE"""),8.419999999999998)</f>
        <v>8.42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/>
      <c r="F14" s="8" t="str">
        <f>IFERROR(__xludf.DUMMYFUNCTION("""COMPUTED_VALUE"""),"PG")</f>
        <v>PG</v>
      </c>
      <c r="G14" s="8">
        <f>IFERROR(__xludf.DUMMYFUNCTION("""COMPUTED_VALUE"""),8.484615384615386)</f>
        <v>8.484615385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/>
      <c r="F15" s="8" t="str">
        <f>IFERROR(__xludf.DUMMYFUNCTION("""COMPUTED_VALUE"""),"PG-13")</f>
        <v>PG-13</v>
      </c>
      <c r="G15" s="8">
        <f>IFERROR(__xludf.DUMMYFUNCTION("""COMPUTED_VALUE"""),8.600000000000001)</f>
        <v>8.6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 t="str">
        <f>IFERROR(__xludf.DUMMYFUNCTION("""COMPUTED_VALUE"""),"Passed")</f>
        <v>Passed</v>
      </c>
      <c r="G16" s="8">
        <f>IFERROR(__xludf.DUMMYFUNCTION("""COMPUTED_VALUE"""),8.4)</f>
        <v>8.4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 t="str">
        <f>IFERROR(__xludf.DUMMYFUNCTION("""COMPUTED_VALUE"""),"R")</f>
        <v>R</v>
      </c>
      <c r="G17" s="8">
        <f>IFERROR(__xludf.DUMMYFUNCTION("""COMPUTED_VALUE"""),8.536170212765956)</f>
        <v>8.536170213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B,D,E,G where D is not null order by D,E desc"")"),"MOVIE_NAME")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IFERROR(__xludf.DUMMYFUNCTION("""COMPUTED_VALUE"""),"Witness for the Prosecution")</f>
        <v>Witness for the Prosecution</v>
      </c>
      <c r="B11" s="8" t="str">
        <f>IFERROR(__xludf.DUMMYFUNCTION("""COMPUTED_VALUE"""),"Approved")</f>
        <v>Approved</v>
      </c>
      <c r="C11" s="8">
        <f>IFERROR(__xludf.DUMMYFUNCTION("""COMPUTED_VALUE"""),116.0)</f>
        <v>116</v>
      </c>
      <c r="D11" s="8">
        <f>IFERROR(__xludf.DUMMYFUNCTION("""COMPUTED_VALUE"""),8.4)</f>
        <v>8.4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IFERROR(__xludf.DUMMYFUNCTION("""COMPUTED_VALUE"""),"12 Angry Men")</f>
        <v>12 Angry Men</v>
      </c>
      <c r="B12" s="8" t="str">
        <f>IFERROR(__xludf.DUMMYFUNCTION("""COMPUTED_VALUE"""),"Approved")</f>
        <v>Approved</v>
      </c>
      <c r="C12" s="8">
        <f>IFERROR(__xludf.DUMMYFUNCTION("""COMPUTED_VALUE"""),96.0)</f>
        <v>96</v>
      </c>
      <c r="D12" s="8">
        <f>IFERROR(__xludf.DUMMYFUNCTION("""COMPUTED_VALUE"""),8.9)</f>
        <v>8.9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IFERROR(__xludf.DUMMYFUNCTION("""COMPUTED_VALUE"""),"Toy Story 3")</f>
        <v>Toy Story 3</v>
      </c>
      <c r="B14" s="8" t="str">
        <f>IFERROR(__xludf.DUMMYFUNCTION("""COMPUTED_VALUE"""),"G")</f>
        <v>G</v>
      </c>
      <c r="C14" s="8">
        <f>IFERROR(__xludf.DUMMYFUNCTION("""COMPUTED_VALUE"""),103.0)</f>
        <v>103</v>
      </c>
      <c r="D14" s="8">
        <f>IFERROR(__xludf.DUMMYFUNCTION("""COMPUTED_VALUE"""),8.3)</f>
        <v>8.3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IFERROR(__xludf.DUMMYFUNCTION("""COMPUTED_VALUE"""),"WALL·E")</f>
        <v>WALL·E</v>
      </c>
      <c r="B15" s="8" t="str">
        <f>IFERROR(__xludf.DUMMYFUNCTION("""COMPUTED_VALUE"""),"G")</f>
        <v>G</v>
      </c>
      <c r="C15" s="8">
        <f>IFERROR(__xludf.DUMMYFUNCTION("""COMPUTED_VALUE"""),98.0)</f>
        <v>98</v>
      </c>
      <c r="D15" s="8">
        <f>IFERROR(__xludf.DUMMYFUNCTION("""COMPUTED_VALUE"""),8.4)</f>
        <v>8.4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Lion King")</f>
        <v>The Lion King</v>
      </c>
      <c r="B16" s="8" t="str">
        <f>IFERROR(__xludf.DUMMYFUNCTION("""COMPUTED_VALUE"""),"G")</f>
        <v>G</v>
      </c>
      <c r="C16" s="8">
        <f>IFERROR(__xludf.DUMMYFUNCTION("""COMPUTED_VALUE"""),88.0)</f>
        <v>88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IFERROR(__xludf.DUMMYFUNCTION("""COMPUTED_VALUE"""),"Modern Times")</f>
        <v>Modern Times</v>
      </c>
      <c r="B17" s="8" t="str">
        <f>IFERROR(__xludf.DUMMYFUNCTION("""COMPUTED_VALUE"""),"G")</f>
        <v>G</v>
      </c>
      <c r="C17" s="8">
        <f>IFERROR(__xludf.DUMMYFUNCTION("""COMPUTED_VALUE"""),87.0)</f>
        <v>87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IFERROR(__xludf.DUMMYFUNCTION("""COMPUTED_VALUE"""),"City Lights")</f>
        <v>City Lights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IFERROR(__xludf.DUMMYFUNCTION("""COMPUTED_VALUE"""),"Seven Samurai")</f>
        <v>Seven Samurai</v>
      </c>
      <c r="B19" s="8" t="str">
        <f>IFERROR(__xludf.DUMMYFUNCTION("""COMPUTED_VALUE"""),"Not Rated")</f>
        <v>Not Rated</v>
      </c>
      <c r="C19" s="8">
        <f>IFERROR(__xludf.DUMMYFUNCTION("""COMPUTED_VALUE"""),207.0)</f>
        <v>207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IFERROR(__xludf.DUMMYFUNCTION("""COMPUTED_VALUE"""),"Dangal")</f>
        <v>Dangal</v>
      </c>
      <c r="B20" s="8" t="str">
        <f>IFERROR(__xludf.DUMMYFUNCTION("""COMPUTED_VALUE"""),"Not Rated")</f>
        <v>Not Rated</v>
      </c>
      <c r="C20" s="8">
        <f>IFERROR(__xludf.DUMMYFUNCTION("""COMPUTED_VALUE"""),161.0)</f>
        <v>161</v>
      </c>
      <c r="D20" s="8">
        <f>IFERROR(__xludf.DUMMYFUNCTION("""COMPUTED_VALUE"""),8.4)</f>
        <v>8.4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IFERROR(__xludf.DUMMYFUNCTION("""COMPUTED_VALUE"""),"Drishyam")</f>
        <v>Drishyam</v>
      </c>
      <c r="B21" s="8" t="str">
        <f>IFERROR(__xludf.DUMMYFUNCTION("""COMPUTED_VALUE"""),"Not Rated")</f>
        <v>Not Rated</v>
      </c>
      <c r="C21" s="8">
        <f>IFERROR(__xludf.DUMMYFUNCTION("""COMPUTED_VALUE"""),160.0)</f>
        <v>160</v>
      </c>
      <c r="D21" s="8">
        <f>IFERROR(__xludf.DUMMYFUNCTION("""COMPUTED_VALUE"""),8.3)</f>
        <v>8.3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IFERROR(__xludf.DUMMYFUNCTION("""COMPUTED_VALUE"""),"High and Low")</f>
        <v>High and Low</v>
      </c>
      <c r="B22" s="8" t="str">
        <f>IFERROR(__xludf.DUMMYFUNCTION("""COMPUTED_VALUE"""),"Not Rated")</f>
        <v>Not Rated</v>
      </c>
      <c r="C22" s="8">
        <f>IFERROR(__xludf.DUMMYFUNCTION("""COMPUTED_VALUE"""),143.0)</f>
        <v>143</v>
      </c>
      <c r="D22" s="8">
        <f>IFERROR(__xludf.DUMMYFUNCTION("""COMPUTED_VALUE"""),8.4)</f>
        <v>8.4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IFERROR(__xludf.DUMMYFUNCTION("""COMPUTED_VALUE"""),"Andhadhun")</f>
        <v>Andhadhun</v>
      </c>
      <c r="B23" s="8" t="str">
        <f>IFERROR(__xludf.DUMMYFUNCTION("""COMPUTED_VALUE"""),"Not Rated")</f>
        <v>Not Rated</v>
      </c>
      <c r="C23" s="8">
        <f>IFERROR(__xludf.DUMMYFUNCTION("""COMPUTED_VALUE"""),139.0)</f>
        <v>139</v>
      </c>
      <c r="D23" s="8">
        <f>IFERROR(__xludf.DUMMYFUNCTION("""COMPUTED_VALUE"""),8.3)</f>
        <v>8.3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IFERROR(__xludf.DUMMYFUNCTION("""COMPUTED_VALUE"""),"Uri: The Surgical Strike")</f>
        <v>Uri: The Surgical Strike</v>
      </c>
      <c r="B24" s="8" t="str">
        <f>IFERROR(__xludf.DUMMYFUNCTION("""COMPUTED_VALUE"""),"Not Rated")</f>
        <v>Not Rated</v>
      </c>
      <c r="C24" s="8">
        <f>IFERROR(__xludf.DUMMYFUNCTION("""COMPUTED_VALUE"""),138.0)</f>
        <v>138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IFERROR(__xludf.DUMMYFUNCTION("""COMPUTED_VALUE"""),"Harakiri")</f>
        <v>Harakiri</v>
      </c>
      <c r="B25" s="8" t="str">
        <f>IFERROR(__xludf.DUMMYFUNCTION("""COMPUTED_VALUE"""),"Not Rated")</f>
        <v>Not Rated</v>
      </c>
      <c r="C25" s="8">
        <f>IFERROR(__xludf.DUMMYFUNCTION("""COMPUTED_VALUE"""),133.0)</f>
        <v>133</v>
      </c>
      <c r="D25" s="8">
        <f>IFERROR(__xludf.DUMMYFUNCTION("""COMPUTED_VALUE"""),8.6)</f>
        <v>8.6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IFERROR(__xludf.DUMMYFUNCTION("""COMPUTED_VALUE"""),"Anand")</f>
        <v>Anand</v>
      </c>
      <c r="B26" s="8" t="str">
        <f>IFERROR(__xludf.DUMMYFUNCTION("""COMPUTED_VALUE"""),"Not Rated")</f>
        <v>Not Rated</v>
      </c>
      <c r="C26" s="8">
        <f>IFERROR(__xludf.DUMMYFUNCTION("""COMPUTED_VALUE"""),122.0)</f>
        <v>122</v>
      </c>
      <c r="D26" s="8">
        <f>IFERROR(__xludf.DUMMYFUNCTION("""COMPUTED_VALUE"""),8.5)</f>
        <v>8.5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IFERROR(__xludf.DUMMYFUNCTION("""COMPUTED_VALUE"""),"Tumbbad")</f>
        <v>Tumbbad</v>
      </c>
      <c r="B27" s="8" t="str">
        <f>IFERROR(__xludf.DUMMYFUNCTION("""COMPUTED_VALUE"""),"Not Rated")</f>
        <v>Not Rated</v>
      </c>
      <c r="C27" s="8">
        <f>IFERROR(__xludf.DUMMYFUNCTION("""COMPUTED_VALUE"""),104.0)</f>
        <v>104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IFERROR(__xludf.DUMMYFUNCTION("""COMPUTED_VALUE"""),"Grave of the Fireflies")</f>
        <v>Grave of the Fireflies</v>
      </c>
      <c r="B28" s="8" t="str">
        <f>IFERROR(__xludf.DUMMYFUNCTION("""COMPUTED_VALUE"""),"Not Rated")</f>
        <v>Not Rated</v>
      </c>
      <c r="C28" s="8">
        <f>IFERROR(__xludf.DUMMYFUNCTION("""COMPUTED_VALUE"""),89.0)</f>
        <v>89</v>
      </c>
      <c r="D28" s="8">
        <f>IFERROR(__xludf.DUMMYFUNCTION("""COMPUTED_VALUE"""),8.5)</f>
        <v>8.5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IFERROR(__xludf.DUMMYFUNCTION("""COMPUTED_VALUE"""),"The Great Dictator")</f>
        <v>The Great Dictator</v>
      </c>
      <c r="B29" s="8" t="str">
        <f>IFERROR(__xludf.DUMMYFUNCTION("""COMPUTED_VALUE"""),"Passed")</f>
        <v>Passed</v>
      </c>
      <c r="C29" s="8">
        <f>IFERROR(__xludf.DUMMYFUNCTION("""COMPUTED_VALUE"""),125.0)</f>
        <v>125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IFERROR(__xludf.DUMMYFUNCTION("""COMPUTED_VALUE"""),"Sunset Blvd.")</f>
        <v>Sunset Blvd.</v>
      </c>
      <c r="B30" s="8" t="str">
        <f>IFERROR(__xludf.DUMMYFUNCTION("""COMPUTED_VALUE"""),"Passed")</f>
        <v>Passed</v>
      </c>
      <c r="C30" s="8">
        <f>IFERROR(__xludf.DUMMYFUNCTION("""COMPUTED_VALUE"""),110.0)</f>
        <v>110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IFERROR(__xludf.DUMMYFUNCTION("""COMPUTED_VALUE"""),"Taare Zameen Par")</f>
        <v>Taare Zameen Par</v>
      </c>
      <c r="B31" s="8" t="str">
        <f>IFERROR(__xludf.DUMMYFUNCTION("""COMPUTED_VALUE"""),"PG")</f>
        <v>PG</v>
      </c>
      <c r="C31" s="8">
        <f>IFERROR(__xludf.DUMMYFUNCTION("""COMPUTED_VALUE"""),165.0)</f>
        <v>165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IFERROR(__xludf.DUMMYFUNCTION("""COMPUTED_VALUE"""),"It's a Wonderful Life")</f>
        <v>It's a Wonderful Life</v>
      </c>
      <c r="B32" s="8" t="str">
        <f>IFERROR(__xludf.DUMMYFUNCTION("""COMPUTED_VALUE"""),"PG")</f>
        <v>PG</v>
      </c>
      <c r="C32" s="8">
        <f>IFERROR(__xludf.DUMMYFUNCTION("""COMPUTED_VALUE"""),130.0)</f>
        <v>130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IFERROR(__xludf.DUMMYFUNCTION("""COMPUTED_VALUE"""),"Spirited Away")</f>
        <v>Spirited Away</v>
      </c>
      <c r="B33" s="8" t="str">
        <f>IFERROR(__xludf.DUMMYFUNCTION("""COMPUTED_VALUE"""),"PG")</f>
        <v>PG</v>
      </c>
      <c r="C33" s="8">
        <f>IFERROR(__xludf.DUMMYFUNCTION("""COMPUTED_VALUE"""),125.0)</f>
        <v>125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IFERROR(__xludf.DUMMYFUNCTION("""COMPUTED_VALUE"""),"Star Wars: Episode V - The Empire Strikes Back")</f>
        <v>Star Wars: Episode V - The Empire Strikes Back</v>
      </c>
      <c r="B34" s="8" t="str">
        <f>IFERROR(__xludf.DUMMYFUNCTION("""COMPUTED_VALUE"""),"PG")</f>
        <v>PG</v>
      </c>
      <c r="C34" s="8">
        <f>IFERROR(__xludf.DUMMYFUNCTION("""COMPUTED_VALUE"""),124.0)</f>
        <v>124</v>
      </c>
      <c r="D34" s="8">
        <f>IFERROR(__xludf.DUMMYFUNCTION("""COMPUTED_VALUE"""),8.7)</f>
        <v>8.7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IV - A New Hope")</f>
        <v>Star Wars: Episode IV - A New Hope</v>
      </c>
      <c r="B35" s="8" t="str">
        <f>IFERROR(__xludf.DUMMYFUNCTION("""COMPUTED_VALUE"""),"PG")</f>
        <v>PG</v>
      </c>
      <c r="C35" s="8">
        <f>IFERROR(__xludf.DUMMYFUNCTION("""COMPUTED_VALUE"""),121.0)</f>
        <v>121</v>
      </c>
      <c r="D35" s="8">
        <f>IFERROR(__xludf.DUMMYFUNCTION("""COMPUTED_VALUE"""),8.6)</f>
        <v>8.6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IFERROR(__xludf.DUMMYFUNCTION("""COMPUTED_VALUE"""),"Spider-Man: Into the Spider-Verse")</f>
        <v>Spider-Man: Into the Spider-Verse</v>
      </c>
      <c r="B36" s="8" t="str">
        <f>IFERROR(__xludf.DUMMYFUNCTION("""COMPUTED_VALUE"""),"PG")</f>
        <v>PG</v>
      </c>
      <c r="C36" s="8">
        <f>IFERROR(__xludf.DUMMYFUNCTION("""COMPUTED_VALUE"""),117.0)</f>
        <v>117</v>
      </c>
      <c r="D36" s="8">
        <f>IFERROR(__xludf.DUMMYFUNCTION("""COMPUTED_VALUE"""),8.4)</f>
        <v>8.4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IFERROR(__xludf.DUMMYFUNCTION("""COMPUTED_VALUE"""),"Back to the Future")</f>
        <v>Back to the Future</v>
      </c>
      <c r="B37" s="8" t="str">
        <f>IFERROR(__xludf.DUMMYFUNCTION("""COMPUTED_VALUE"""),"PG")</f>
        <v>PG</v>
      </c>
      <c r="C37" s="8">
        <f>IFERROR(__xludf.DUMMYFUNCTION("""COMPUTED_VALUE"""),116.0)</f>
        <v>116</v>
      </c>
      <c r="D37" s="8">
        <f>IFERROR(__xludf.DUMMYFUNCTION("""COMPUTED_VALUE"""),8.5)</f>
        <v>8.5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IFERROR(__xludf.DUMMYFUNCTION("""COMPUTED_VALUE"""),"Raiders of the Lost Ark")</f>
        <v>Raiders of the Lost Ark</v>
      </c>
      <c r="B38" s="8" t="str">
        <f>IFERROR(__xludf.DUMMYFUNCTION("""COMPUTED_VALUE"""),"PG")</f>
        <v>PG</v>
      </c>
      <c r="C38" s="8">
        <f>IFERROR(__xludf.DUMMYFUNCTION("""COMPUTED_VALUE"""),115.0)</f>
        <v>115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IFERROR(__xludf.DUMMYFUNCTION("""COMPUTED_VALUE"""),"Rear Window")</f>
        <v>Rear Window</v>
      </c>
      <c r="B39" s="8" t="str">
        <f>IFERROR(__xludf.DUMMYFUNCTION("""COMPUTED_VALUE"""),"PG")</f>
        <v>PG</v>
      </c>
      <c r="C39" s="8">
        <f>IFERROR(__xludf.DUMMYFUNCTION("""COMPUTED_VALUE"""),112.0)</f>
        <v>112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IFERROR(__xludf.DUMMYFUNCTION("""COMPUTED_VALUE"""),"Your Name.")</f>
        <v>Your Name.</v>
      </c>
      <c r="B40" s="8" t="str">
        <f>IFERROR(__xludf.DUMMYFUNCTION("""COMPUTED_VALUE"""),"PG")</f>
        <v>PG</v>
      </c>
      <c r="C40" s="8">
        <f>IFERROR(__xludf.DUMMYFUNCTION("""COMPUTED_VALUE"""),106.0)</f>
        <v>106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IFERROR(__xludf.DUMMYFUNCTION("""COMPUTED_VALUE"""),"Coco")</f>
        <v>Coco</v>
      </c>
      <c r="B41" s="8" t="str">
        <f>IFERROR(__xludf.DUMMYFUNCTION("""COMPUTED_VALUE"""),"PG")</f>
        <v>PG</v>
      </c>
      <c r="C41" s="8">
        <f>IFERROR(__xludf.DUMMYFUNCTION("""COMPUTED_VALUE"""),105.0)</f>
        <v>105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IFERROR(__xludf.DUMMYFUNCTION("""COMPUTED_VALUE"""),"Casablanca")</f>
        <v>Casablanca</v>
      </c>
      <c r="B42" s="8" t="str">
        <f>IFERROR(__xludf.DUMMYFUNCTION("""COMPUTED_VALUE"""),"PG")</f>
        <v>PG</v>
      </c>
      <c r="C42" s="8">
        <f>IFERROR(__xludf.DUMMYFUNCTION("""COMPUTED_VALUE"""),102.0)</f>
        <v>102</v>
      </c>
      <c r="D42" s="8">
        <f>IFERROR(__xludf.DUMMYFUNCTION("""COMPUTED_VALUE"""),8.5)</f>
        <v>8.5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IFERROR(__xludf.DUMMYFUNCTION("""COMPUTED_VALUE"""),"Dr. Strangelove or: How I Learned to Stop Worrying and Love the Bomb")</f>
        <v>Dr. Strangelove or: How I Learned to Stop Worrying and Love the Bomb</v>
      </c>
      <c r="B43" s="8" t="str">
        <f>IFERROR(__xludf.DUMMYFUNCTION("""COMPUTED_VALUE"""),"PG")</f>
        <v>PG</v>
      </c>
      <c r="C43" s="8">
        <f>IFERROR(__xludf.DUMMYFUNCTION("""COMPUTED_VALUE"""),95.0)</f>
        <v>95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Lord of the Rings: The Return of the King")</f>
        <v>The Lord of the Rings: The Return of the King</v>
      </c>
      <c r="B44" s="8" t="str">
        <f>IFERROR(__xludf.DUMMYFUNCTION("""COMPUTED_VALUE"""),"PG-13")</f>
        <v>PG-13</v>
      </c>
      <c r="C44" s="8">
        <f>IFERROR(__xludf.DUMMYFUNCTION("""COMPUTED_VALUE"""),201.0)</f>
        <v>201</v>
      </c>
      <c r="D44" s="8">
        <f>IFERROR(__xludf.DUMMYFUNCTION("""COMPUTED_VALUE"""),8.9)</f>
        <v>8.9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IFERROR(__xludf.DUMMYFUNCTION("""COMPUTED_VALUE"""),"Avengers: Endgame")</f>
        <v>Avengers: Endgame</v>
      </c>
      <c r="B45" s="8" t="str">
        <f>IFERROR(__xludf.DUMMYFUNCTION("""COMPUTED_VALUE"""),"PG-13")</f>
        <v>PG-13</v>
      </c>
      <c r="C45" s="8">
        <f>IFERROR(__xludf.DUMMYFUNCTION("""COMPUTED_VALUE"""),181.0)</f>
        <v>181</v>
      </c>
      <c r="D45" s="8">
        <f>IFERROR(__xludf.DUMMYFUNCTION("""COMPUTED_VALUE"""),8.4)</f>
        <v>8.4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Lord of the Rings: The Two Towers")</f>
        <v>The Lord of the Rings: The Two Towers</v>
      </c>
      <c r="B46" s="8" t="str">
        <f>IFERROR(__xludf.DUMMYFUNCTION("""COMPUTED_VALUE"""),"PG-13")</f>
        <v>PG-13</v>
      </c>
      <c r="C46" s="8">
        <f>IFERROR(__xludf.DUMMYFUNCTION("""COMPUTED_VALUE"""),179.0)</f>
        <v>179</v>
      </c>
      <c r="D46" s="8">
        <f>IFERROR(__xludf.DUMMYFUNCTION("""COMPUTED_VALUE"""),8.7)</f>
        <v>8.7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IFERROR(__xludf.DUMMYFUNCTION("""COMPUTED_VALUE"""),"3 Idiots")</f>
        <v>3 Idiots</v>
      </c>
      <c r="B48" s="8" t="str">
        <f>IFERROR(__xludf.DUMMYFUNCTION("""COMPUTED_VALUE"""),"PG-13")</f>
        <v>PG-13</v>
      </c>
      <c r="C48" s="8">
        <f>IFERROR(__xludf.DUMMYFUNCTION("""COMPUTED_VALUE"""),170.0)</f>
        <v>170</v>
      </c>
      <c r="D48" s="8">
        <f>IFERROR(__xludf.DUMMYFUNCTION("""COMPUTED_VALUE"""),8.4)</f>
        <v>8.4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IFERROR(__xludf.DUMMYFUNCTION("""COMPUTED_VALUE"""),"Interstellar")</f>
        <v>Interstellar</v>
      </c>
      <c r="B49" s="8" t="str">
        <f>IFERROR(__xludf.DUMMYFUNCTION("""COMPUTED_VALUE"""),"PG-13")</f>
        <v>PG-13</v>
      </c>
      <c r="C49" s="8">
        <f>IFERROR(__xludf.DUMMYFUNCTION("""COMPUTED_VALUE"""),169.0)</f>
        <v>169</v>
      </c>
      <c r="D49" s="8">
        <f>IFERROR(__xludf.DUMMYFUNCTION("""COMPUTED_VALUE"""),8.6)</f>
        <v>8.6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IFERROR(__xludf.DUMMYFUNCTION("""COMPUTED_VALUE"""),"Once Upon a Time in the West")</f>
        <v>Once Upon a Time in the West</v>
      </c>
      <c r="B50" s="8" t="str">
        <f>IFERROR(__xludf.DUMMYFUNCTION("""COMPUTED_VALUE"""),"PG-13")</f>
        <v>PG-13</v>
      </c>
      <c r="C50" s="8">
        <f>IFERROR(__xludf.DUMMYFUNCTION("""COMPUTED_VALUE"""),165.0)</f>
        <v>165</v>
      </c>
      <c r="D50" s="8">
        <f>IFERROR(__xludf.DUMMYFUNCTION("""COMPUTED_VALUE"""),8.5)</f>
        <v>8.5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Dark Knight Rises")</f>
        <v>The Dark Knight Rises</v>
      </c>
      <c r="B51" s="8" t="str">
        <f>IFERROR(__xludf.DUMMYFUNCTION("""COMPUTED_VALUE"""),"PG-13")</f>
        <v>PG-13</v>
      </c>
      <c r="C51" s="8">
        <f>IFERROR(__xludf.DUMMYFUNCTION("""COMPUTED_VALUE"""),164.0)</f>
        <v>164</v>
      </c>
      <c r="D51" s="8">
        <f>IFERROR(__xludf.DUMMYFUNCTION("""COMPUTED_VALUE"""),8.4)</f>
        <v>8.4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IFERROR(__xludf.DUMMYFUNCTION("""COMPUTED_VALUE"""),"Hamilton")</f>
        <v>Hamilton</v>
      </c>
      <c r="B52" s="8" t="str">
        <f>IFERROR(__xludf.DUMMYFUNCTION("""COMPUTED_VALUE"""),"PG-13")</f>
        <v>PG-13</v>
      </c>
      <c r="C52" s="8">
        <f>IFERROR(__xludf.DUMMYFUNCTION("""COMPUTED_VALUE"""),160.0)</f>
        <v>160</v>
      </c>
      <c r="D52" s="8">
        <f>IFERROR(__xludf.DUMMYFUNCTION("""COMPUTED_VALUE"""),8.7)</f>
        <v>8.7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Dark Knight")</f>
        <v>The Dark Knight</v>
      </c>
      <c r="B53" s="8" t="str">
        <f>IFERROR(__xludf.DUMMYFUNCTION("""COMPUTED_VALUE"""),"PG-13")</f>
        <v>PG-13</v>
      </c>
      <c r="C53" s="8">
        <f>IFERROR(__xludf.DUMMYFUNCTION("""COMPUTED_VALUE"""),152.0)</f>
        <v>152</v>
      </c>
      <c r="D53" s="8">
        <f>IFERROR(__xludf.DUMMYFUNCTION("""COMPUTED_VALUE"""),9.0)</f>
        <v>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IFERROR(__xludf.DUMMYFUNCTION("""COMPUTED_VALUE"""),"Avengers: Infinity War")</f>
        <v>Avengers: Infinity War</v>
      </c>
      <c r="B54" s="8" t="str">
        <f>IFERROR(__xludf.DUMMYFUNCTION("""COMPUTED_VALUE"""),"PG-13")</f>
        <v>PG-13</v>
      </c>
      <c r="C54" s="8">
        <f>IFERROR(__xludf.DUMMYFUNCTION("""COMPUTED_VALUE"""),149.0)</f>
        <v>149</v>
      </c>
      <c r="D54" s="8">
        <f>IFERROR(__xludf.DUMMYFUNCTION("""COMPUTED_VALUE"""),8.4)</f>
        <v>8.4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IFERROR(__xludf.DUMMYFUNCTION("""COMPUTED_VALUE"""),"Inception")</f>
        <v>Inception</v>
      </c>
      <c r="B55" s="8" t="str">
        <f>IFERROR(__xludf.DUMMYFUNCTION("""COMPUTED_VALUE"""),"PG-13")</f>
        <v>PG-13</v>
      </c>
      <c r="C55" s="8">
        <f>IFERROR(__xludf.DUMMYFUNCTION("""COMPUTED_VALUE"""),148.0)</f>
        <v>148</v>
      </c>
      <c r="D55" s="8">
        <f>IFERROR(__xludf.DUMMYFUNCTION("""COMPUTED_VALUE"""),8.8)</f>
        <v>8.8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IFERROR(__xludf.DUMMYFUNCTION("""COMPUTED_VALUE"""),"Forrest Gump")</f>
        <v>Forrest Gump</v>
      </c>
      <c r="B56" s="8" t="str">
        <f>IFERROR(__xludf.DUMMYFUNCTION("""COMPUTED_VALUE"""),"PG-13")</f>
        <v>PG-13</v>
      </c>
      <c r="C56" s="8">
        <f>IFERROR(__xludf.DUMMYFUNCTION("""COMPUTED_VALUE"""),142.0)</f>
        <v>142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IFERROR(__xludf.DUMMYFUNCTION("""COMPUTED_VALUE"""),"Princess Mononoke")</f>
        <v>Princess Mononoke</v>
      </c>
      <c r="B57" s="8" t="str">
        <f>IFERROR(__xludf.DUMMYFUNCTION("""COMPUTED_VALUE"""),"PG-13")</f>
        <v>PG-13</v>
      </c>
      <c r="C57" s="8">
        <f>IFERROR(__xludf.DUMMYFUNCTION("""COMPUTED_VALUE"""),134.0)</f>
        <v>134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IFERROR(__xludf.DUMMYFUNCTION("""COMPUTED_VALUE"""),"The Prestige")</f>
        <v>The Prestige</v>
      </c>
      <c r="B58" s="8" t="str">
        <f>IFERROR(__xludf.DUMMYFUNCTION("""COMPUTED_VALUE"""),"PG-13")</f>
        <v>PG-13</v>
      </c>
      <c r="C58" s="8">
        <f>IFERROR(__xludf.DUMMYFUNCTION("""COMPUTED_VALUE"""),130.0)</f>
        <v>130</v>
      </c>
      <c r="D58" s="8">
        <f>IFERROR(__xludf.DUMMYFUNCTION("""COMPUTED_VALUE"""),8.5)</f>
        <v>8.5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 Separation")</f>
        <v>A Separation</v>
      </c>
      <c r="B59" s="8" t="str">
        <f>IFERROR(__xludf.DUMMYFUNCTION("""COMPUTED_VALUE"""),"PG-13")</f>
        <v>PG-13</v>
      </c>
      <c r="C59" s="8">
        <f>IFERROR(__xludf.DUMMYFUNCTION("""COMPUTED_VALUE"""),123.0)</f>
        <v>123</v>
      </c>
      <c r="D59" s="8">
        <f>IFERROR(__xludf.DUMMYFUNCTION("""COMPUTED_VALUE"""),8.3)</f>
        <v>8.3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IFERROR(__xludf.DUMMYFUNCTION("""COMPUTED_VALUE"""),"Life Is Beautiful")</f>
        <v>Life Is Beautiful</v>
      </c>
      <c r="B60" s="8" t="str">
        <f>IFERROR(__xludf.DUMMYFUNCTION("""COMPUTED_VALUE"""),"PG-13")</f>
        <v>PG-13</v>
      </c>
      <c r="C60" s="8">
        <f>IFERROR(__xludf.DUMMYFUNCTION("""COMPUTED_VALUE"""),116.0)</f>
        <v>116</v>
      </c>
      <c r="D60" s="8">
        <f>IFERROR(__xludf.DUMMYFUNCTION("""COMPUTED_VALUE"""),8.6)</f>
        <v>8.6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IFERROR(__xludf.DUMMYFUNCTION("""COMPUTED_VALUE"""),"Once Upon a Time in America")</f>
        <v>Once Upon a Time in America</v>
      </c>
      <c r="B61" s="8" t="str">
        <f>IFERROR(__xludf.DUMMYFUNCTION("""COMPUTED_VALUE"""),"R")</f>
        <v>R</v>
      </c>
      <c r="C61" s="8">
        <f>IFERROR(__xludf.DUMMYFUNCTION("""COMPUTED_VALUE"""),229.0)</f>
        <v>229</v>
      </c>
      <c r="D61" s="8">
        <f>IFERROR(__xludf.DUMMYFUNCTION("""COMPUTED_VALUE"""),8.4)</f>
        <v>8.4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Godfather: Part II")</f>
        <v>The Godfather: Part II</v>
      </c>
      <c r="B62" s="8" t="str">
        <f>IFERROR(__xludf.DUMMYFUNCTION("""COMPUTED_VALUE"""),"R")</f>
        <v>R</v>
      </c>
      <c r="C62" s="8">
        <f>IFERROR(__xludf.DUMMYFUNCTION("""COMPUTED_VALUE"""),202.0)</f>
        <v>202</v>
      </c>
      <c r="D62" s="8">
        <f>IFERROR(__xludf.DUMMYFUNCTION("""COMPUTED_VALUE"""),9.0)</f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IFERROR(__xludf.DUMMYFUNCTION("""COMPUTED_VALUE"""),"Schindler's List")</f>
        <v>Schindler's List</v>
      </c>
      <c r="B63" s="8" t="str">
        <f>IFERROR(__xludf.DUMMYFUNCTION("""COMPUTED_VALUE"""),"R")</f>
        <v>R</v>
      </c>
      <c r="C63" s="8">
        <f>IFERROR(__xludf.DUMMYFUNCTION("""COMPUTED_VALUE"""),195.0)</f>
        <v>195</v>
      </c>
      <c r="D63" s="8">
        <f>IFERROR(__xludf.DUMMYFUNCTION("""COMPUTED_VALUE"""),8.9)</f>
        <v>8.9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Green Mile")</f>
        <v>The Green Mile</v>
      </c>
      <c r="B64" s="8" t="str">
        <f>IFERROR(__xludf.DUMMYFUNCTION("""COMPUTED_VALUE"""),"R")</f>
        <v>R</v>
      </c>
      <c r="C64" s="8">
        <f>IFERROR(__xludf.DUMMYFUNCTION("""COMPUTED_VALUE"""),189.0)</f>
        <v>189</v>
      </c>
      <c r="D64" s="8">
        <f>IFERROR(__xludf.DUMMYFUNCTION("""COMPUTED_VALUE"""),8.6)</f>
        <v>8.6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Good, the Bad and the Ugly")</f>
        <v>The Good, the Bad and the Ugly</v>
      </c>
      <c r="B65" s="8" t="str">
        <f>IFERROR(__xludf.DUMMYFUNCTION("""COMPUTED_VALUE"""),"R")</f>
        <v>R</v>
      </c>
      <c r="C65" s="8">
        <f>IFERROR(__xludf.DUMMYFUNCTION("""COMPUTED_VALUE"""),178.0)</f>
        <v>178</v>
      </c>
      <c r="D65" s="8">
        <f>IFERROR(__xludf.DUMMYFUNCTION("""COMPUTED_VALUE"""),8.8)</f>
        <v>8.8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Godfather")</f>
        <v>The Godfather</v>
      </c>
      <c r="B66" s="8" t="str">
        <f>IFERROR(__xludf.DUMMYFUNCTION("""COMPUTED_VALUE"""),"R")</f>
        <v>R</v>
      </c>
      <c r="C66" s="8">
        <f>IFERROR(__xludf.DUMMYFUNCTION("""COMPUTED_VALUE"""),175.0)</f>
        <v>175</v>
      </c>
      <c r="D66" s="8">
        <f>IFERROR(__xludf.DUMMYFUNCTION("""COMPUTED_VALUE"""),9.2)</f>
        <v>9.2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IFERROR(__xludf.DUMMYFUNCTION("""COMPUTED_VALUE"""),"Saving Private Ryan")</f>
        <v>Saving Private Ryan</v>
      </c>
      <c r="B67" s="8" t="str">
        <f>IFERROR(__xludf.DUMMYFUNCTION("""COMPUTED_VALUE"""),"R")</f>
        <v>R</v>
      </c>
      <c r="C67" s="8">
        <f>IFERROR(__xludf.DUMMYFUNCTION("""COMPUTED_VALUE"""),169.0)</f>
        <v>169</v>
      </c>
      <c r="D67" s="8">
        <f>IFERROR(__xludf.DUMMYFUNCTION("""COMPUTED_VALUE"""),8.6)</f>
        <v>8.6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IFERROR(__xludf.DUMMYFUNCTION("""COMPUTED_VALUE"""),"Django Unchained")</f>
        <v>Django Unchained</v>
      </c>
      <c r="B68" s="8" t="str">
        <f>IFERROR(__xludf.DUMMYFUNCTION("""COMPUTED_VALUE"""),"R")</f>
        <v>R</v>
      </c>
      <c r="C68" s="8">
        <f>IFERROR(__xludf.DUMMYFUNCTION("""COMPUTED_VALUE"""),165.0)</f>
        <v>165</v>
      </c>
      <c r="D68" s="8">
        <f>IFERROR(__xludf.DUMMYFUNCTION("""COMPUTED_VALUE"""),8.4)</f>
        <v>8.4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IFERROR(__xludf.DUMMYFUNCTION("""COMPUTED_VALUE"""),"Gladiator")</f>
        <v>Gladiator</v>
      </c>
      <c r="B69" s="8" t="str">
        <f>IFERROR(__xludf.DUMMYFUNCTION("""COMPUTED_VALUE"""),"R")</f>
        <v>R</v>
      </c>
      <c r="C69" s="8">
        <f>IFERROR(__xludf.DUMMYFUNCTION("""COMPUTED_VALUE"""),155.0)</f>
        <v>155</v>
      </c>
      <c r="D69" s="8">
        <f>IFERROR(__xludf.DUMMYFUNCTION("""COMPUTED_VALUE"""),8.5)</f>
        <v>8.5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IFERROR(__xludf.DUMMYFUNCTION("""COMPUTED_VALUE"""),"Cinema Paradiso")</f>
        <v>Cinema Paradiso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IFERROR(__xludf.DUMMYFUNCTION("""COMPUTED_VALUE"""),"Pulp Fiction")</f>
        <v>Pulp Fiction</v>
      </c>
      <c r="B71" s="8" t="str">
        <f>IFERROR(__xludf.DUMMYFUNCTION("""COMPUTED_VALUE"""),"R")</f>
        <v>R</v>
      </c>
      <c r="C71" s="8">
        <f>IFERROR(__xludf.DUMMYFUNCTION("""COMPUTED_VALUE"""),154.0)</f>
        <v>154</v>
      </c>
      <c r="D71" s="8">
        <f>IFERROR(__xludf.DUMMYFUNCTION("""COMPUTED_VALUE"""),8.9)</f>
        <v>8.9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IFERROR(__xludf.DUMMYFUNCTION("""COMPUTED_VALUE"""),"Inglourious Basterds")</f>
        <v>Inglourious Basterds</v>
      </c>
      <c r="B72" s="8" t="str">
        <f>IFERROR(__xludf.DUMMYFUNCTION("""COMPUTED_VALUE"""),"R")</f>
        <v>R</v>
      </c>
      <c r="C72" s="8">
        <f>IFERROR(__xludf.DUMMYFUNCTION("""COMPUTED_VALUE"""),153.0)</f>
        <v>153</v>
      </c>
      <c r="D72" s="8">
        <f>IFERROR(__xludf.DUMMYFUNCTION("""COMPUTED_VALUE"""),8.3)</f>
        <v>8.3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IFERROR(__xludf.DUMMYFUNCTION("""COMPUTED_VALUE"""),"The Departed")</f>
        <v>The Departed</v>
      </c>
      <c r="B73" s="8" t="str">
        <f>IFERROR(__xludf.DUMMYFUNCTION("""COMPUTED_VALUE"""),"R")</f>
        <v>R</v>
      </c>
      <c r="C73" s="8">
        <f>IFERROR(__xludf.DUMMYFUNCTION("""COMPUTED_VALUE"""),151.0)</f>
        <v>151</v>
      </c>
      <c r="D73" s="8">
        <f>IFERROR(__xludf.DUMMYFUNCTION("""COMPUTED_VALUE"""),8.5)</f>
        <v>8.5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Pianist")</f>
        <v>The Pianist</v>
      </c>
      <c r="B74" s="8" t="str">
        <f>IFERROR(__xludf.DUMMYFUNCTION("""COMPUTED_VALUE"""),"R")</f>
        <v>R</v>
      </c>
      <c r="C74" s="8">
        <f>IFERROR(__xludf.DUMMYFUNCTION("""COMPUTED_VALUE"""),150.0)</f>
        <v>150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IFERROR(__xludf.DUMMYFUNCTION("""COMPUTED_VALUE"""),"Apocalypse Now")</f>
        <v>Apocalypse Now</v>
      </c>
      <c r="B75" s="8" t="str">
        <f>IFERROR(__xludf.DUMMYFUNCTION("""COMPUTED_VALUE"""),"R")</f>
        <v>R</v>
      </c>
      <c r="C75" s="8">
        <f>IFERROR(__xludf.DUMMYFUNCTION("""COMPUTED_VALUE"""),147.0)</f>
        <v>147</v>
      </c>
      <c r="D75" s="8">
        <f>IFERROR(__xludf.DUMMYFUNCTION("""COMPUTED_VALUE"""),8.4)</f>
        <v>8.4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IFERROR(__xludf.DUMMYFUNCTION("""COMPUTED_VALUE"""),"Goodfellas")</f>
        <v>Goodfellas</v>
      </c>
      <c r="B76" s="8" t="str">
        <f>IFERROR(__xludf.DUMMYFUNCTION("""COMPUTED_VALUE"""),"R")</f>
        <v>R</v>
      </c>
      <c r="C76" s="8">
        <f>IFERROR(__xludf.DUMMYFUNCTION("""COMPUTED_VALUE"""),146.0)</f>
        <v>146</v>
      </c>
      <c r="D76" s="8">
        <f>IFERROR(__xludf.DUMMYFUNCTION("""COMPUTED_VALUE"""),8.7)</f>
        <v>8.7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IFERROR(__xludf.DUMMYFUNCTION("""COMPUTED_VALUE"""),"The Shining")</f>
        <v>The Shining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IFERROR(__xludf.DUMMYFUNCTION("""COMPUTED_VALUE"""),8.4)</f>
        <v>8.4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Shawshank Redemption")</f>
        <v>The Shawshank Redemption</v>
      </c>
      <c r="B78" s="8" t="str">
        <f>IFERROR(__xludf.DUMMYFUNCTION("""COMPUTED_VALUE"""),"R")</f>
        <v>R</v>
      </c>
      <c r="C78" s="8">
        <f>IFERROR(__xludf.DUMMYFUNCTION("""COMPUTED_VALUE"""),142.0)</f>
        <v>142</v>
      </c>
      <c r="D78" s="8">
        <f>IFERROR(__xludf.DUMMYFUNCTION("""COMPUTED_VALUE"""),9.3)</f>
        <v>9.3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IFERROR(__xludf.DUMMYFUNCTION("""COMPUTED_VALUE"""),"Fight Club")</f>
        <v>Fight Club</v>
      </c>
      <c r="B79" s="8" t="str">
        <f>IFERROR(__xludf.DUMMYFUNCTION("""COMPUTED_VALUE"""),"R")</f>
        <v>R</v>
      </c>
      <c r="C79" s="8">
        <f>IFERROR(__xludf.DUMMYFUNCTION("""COMPUTED_VALUE"""),139.0)</f>
        <v>139</v>
      </c>
      <c r="D79" s="8">
        <f>IFERROR(__xludf.DUMMYFUNCTION("""COMPUTED_VALUE"""),8.8)</f>
        <v>8.8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IFERROR(__xludf.DUMMYFUNCTION("""COMPUTED_VALUE"""),"Terminator 2: Judgment Day")</f>
        <v>Terminator 2: Judgment Day</v>
      </c>
      <c r="B80" s="8" t="str">
        <f>IFERROR(__xludf.DUMMYFUNCTION("""COMPUTED_VALUE"""),"R")</f>
        <v>R</v>
      </c>
      <c r="C80" s="8">
        <f>IFERROR(__xludf.DUMMYFUNCTION("""COMPUTED_VALUE"""),137.0)</f>
        <v>137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Lives of Others")</f>
        <v>The Lives of Others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IFERROR(__xludf.DUMMYFUNCTION("""COMPUTED_VALUE"""),8.4)</f>
        <v>8.4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Matrix")</f>
        <v>The Matrix</v>
      </c>
      <c r="B82" s="8" t="str">
        <f>IFERROR(__xludf.DUMMYFUNCTION("""COMPUTED_VALUE"""),"R")</f>
        <v>R</v>
      </c>
      <c r="C82" s="8">
        <f>IFERROR(__xludf.DUMMYFUNCTION("""COMPUTED_VALUE"""),136.0)</f>
        <v>136</v>
      </c>
      <c r="D82" s="8">
        <f>IFERROR(__xludf.DUMMYFUNCTION("""COMPUTED_VALUE"""),8.7)</f>
        <v>8.7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IFERROR(__xludf.DUMMYFUNCTION("""COMPUTED_VALUE"""),"One Flew Over the Cuckoo's Nest")</f>
        <v>One Flew Over the Cuckoo's Nest</v>
      </c>
      <c r="B83" s="8" t="str">
        <f>IFERROR(__xludf.DUMMYFUNCTION("""COMPUTED_VALUE"""),"R")</f>
        <v>R</v>
      </c>
      <c r="C83" s="8">
        <f>IFERROR(__xludf.DUMMYFUNCTION("""COMPUTED_VALUE"""),133.0)</f>
        <v>133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IFERROR(__xludf.DUMMYFUNCTION("""COMPUTED_VALUE"""),"Parasite")</f>
        <v>Parasite</v>
      </c>
      <c r="B84" s="8" t="str">
        <f>IFERROR(__xludf.DUMMYFUNCTION("""COMPUTED_VALUE"""),"R")</f>
        <v>R</v>
      </c>
      <c r="C84" s="8">
        <f>IFERROR(__xludf.DUMMYFUNCTION("""COMPUTED_VALUE"""),132.0)</f>
        <v>132</v>
      </c>
      <c r="D84" s="8">
        <f>IFERROR(__xludf.DUMMYFUNCTION("""COMPUTED_VALUE"""),8.6)</f>
        <v>8.6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IFERROR(__xludf.DUMMYFUNCTION("""COMPUTED_VALUE"""),"Incendies")</f>
        <v>Incendies</v>
      </c>
      <c r="B85" s="8" t="str">
        <f>IFERROR(__xludf.DUMMYFUNCTION("""COMPUTED_VALUE"""),"R")</f>
        <v>R</v>
      </c>
      <c r="C85" s="8">
        <f>IFERROR(__xludf.DUMMYFUNCTION("""COMPUTED_VALUE"""),131.0)</f>
        <v>131</v>
      </c>
      <c r="D85" s="8">
        <f>IFERROR(__xludf.DUMMYFUNCTION("""COMPUTED_VALUE"""),8.3)</f>
        <v>8.3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IFERROR(__xludf.DUMMYFUNCTION("""COMPUTED_VALUE"""),"City of God")</f>
        <v>City of God</v>
      </c>
      <c r="B86" s="8" t="str">
        <f>IFERROR(__xludf.DUMMYFUNCTION("""COMPUTED_VALUE"""),"R")</f>
        <v>R</v>
      </c>
      <c r="C86" s="8">
        <f>IFERROR(__xludf.DUMMYFUNCTION("""COMPUTED_VALUE"""),130.0)</f>
        <v>130</v>
      </c>
      <c r="D86" s="8">
        <f>IFERROR(__xludf.DUMMYFUNCTION("""COMPUTED_VALUE"""),8.6)</f>
        <v>8.6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IFERROR(__xludf.DUMMYFUNCTION("""COMPUTED_VALUE"""),"Se7en")</f>
        <v>Se7en</v>
      </c>
      <c r="B87" s="8" t="str">
        <f>IFERROR(__xludf.DUMMYFUNCTION("""COMPUTED_VALUE"""),"R")</f>
        <v>R</v>
      </c>
      <c r="C87" s="8">
        <f>IFERROR(__xludf.DUMMYFUNCTION("""COMPUTED_VALUE"""),127.0)</f>
        <v>127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IFERROR(__xludf.DUMMYFUNCTION("""COMPUTED_VALUE"""),"Capharnaüm")</f>
        <v>Capharnaüm</v>
      </c>
      <c r="B88" s="8" t="str">
        <f>IFERROR(__xludf.DUMMYFUNCTION("""COMPUTED_VALUE"""),"R")</f>
        <v>R</v>
      </c>
      <c r="C88" s="8">
        <f>IFERROR(__xludf.DUMMYFUNCTION("""COMPUTED_VALUE"""),126.0)</f>
        <v>126</v>
      </c>
      <c r="D88" s="8">
        <f>IFERROR(__xludf.DUMMYFUNCTION("""COMPUTED_VALUE"""),8.4)</f>
        <v>8.4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IFERROR(__xludf.DUMMYFUNCTION("""COMPUTED_VALUE"""),"Good Will Hunting")</f>
        <v>Good Will Hunting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IFERROR(__xludf.DUMMYFUNCTION("""COMPUTED_VALUE"""),8.3)</f>
        <v>8.3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IFERROR(__xludf.DUMMYFUNCTION("""COMPUTED_VALUE"""),"Joker")</f>
        <v>Joker</v>
      </c>
      <c r="B90" s="8" t="str">
        <f>IFERROR(__xludf.DUMMYFUNCTION("""COMPUTED_VALUE"""),"R")</f>
        <v>R</v>
      </c>
      <c r="C90" s="8">
        <f>IFERROR(__xludf.DUMMYFUNCTION("""COMPUTED_VALUE"""),122.0)</f>
        <v>122</v>
      </c>
      <c r="D90" s="8">
        <f>IFERROR(__xludf.DUMMYFUNCTION("""COMPUTED_VALUE"""),8.5)</f>
        <v>8.5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IFERROR(__xludf.DUMMYFUNCTION("""COMPUTED_VALUE"""),"Amélie")</f>
        <v>Amélie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IFERROR(__xludf.DUMMYFUNCTION("""COMPUTED_VALUE"""),8.3)</f>
        <v>8.3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IFERROR(__xludf.DUMMYFUNCTION("""COMPUTED_VALUE"""),"American Beauty")</f>
        <v>American Beauty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IFERROR(__xludf.DUMMYFUNCTION("""COMPUTED_VALUE"""),"Oldboy")</f>
        <v>Oldboy</v>
      </c>
      <c r="B93" s="8" t="str">
        <f>IFERROR(__xludf.DUMMYFUNCTION("""COMPUTED_VALUE"""),"R")</f>
        <v>R</v>
      </c>
      <c r="C93" s="8">
        <f>IFERROR(__xludf.DUMMYFUNCTION("""COMPUTED_VALUE"""),120.0)</f>
        <v>120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IFERROR(__xludf.DUMMYFUNCTION("""COMPUTED_VALUE"""),"American History X")</f>
        <v>American History X</v>
      </c>
      <c r="B94" s="8" t="str">
        <f>IFERROR(__xludf.DUMMYFUNCTION("""COMPUTED_VALUE"""),"R")</f>
        <v>R</v>
      </c>
      <c r="C94" s="8">
        <f>IFERROR(__xludf.DUMMYFUNCTION("""COMPUTED_VALUE"""),119.0)</f>
        <v>119</v>
      </c>
      <c r="D94" s="8">
        <f>IFERROR(__xludf.DUMMYFUNCTION("""COMPUTED_VALUE"""),8.5)</f>
        <v>8.5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IFERROR(__xludf.DUMMYFUNCTION("""COMPUTED_VALUE"""),"1917")</f>
        <v>1917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IFERROR(__xludf.DUMMYFUNCTION("""COMPUTED_VALUE"""),8.3)</f>
        <v>8.3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IFERROR(__xludf.DUMMYFUNCTION("""COMPUTED_VALUE"""),"The Silence of the Lambs")</f>
        <v>The Silence of the Lambs</v>
      </c>
      <c r="B96" s="8" t="str">
        <f>IFERROR(__xludf.DUMMYFUNCTION("""COMPUTED_VALUE"""),"R")</f>
        <v>R</v>
      </c>
      <c r="C96" s="8">
        <f>IFERROR(__xludf.DUMMYFUNCTION("""COMPUTED_VALUE"""),118.0)</f>
        <v>118</v>
      </c>
      <c r="D96" s="8">
        <f>IFERROR(__xludf.DUMMYFUNCTION("""COMPUTED_VALUE"""),8.6)</f>
        <v>8.6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IFERROR(__xludf.DUMMYFUNCTION("""COMPUTED_VALUE"""),"The Hunt")</f>
        <v>The Hunt</v>
      </c>
      <c r="B98" s="8" t="str">
        <f>IFERROR(__xludf.DUMMYFUNCTION("""COMPUTED_VALUE"""),"R")</f>
        <v>R</v>
      </c>
      <c r="C98" s="8">
        <f>IFERROR(__xludf.DUMMYFUNCTION("""COMPUTED_VALUE"""),115.0)</f>
        <v>115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IFERROR(__xludf.DUMMYFUNCTION("""COMPUTED_VALUE"""),"Memento")</f>
        <v>Memento</v>
      </c>
      <c r="B99" s="8" t="str">
        <f>IFERROR(__xludf.DUMMYFUNCTION("""COMPUTED_VALUE"""),"R")</f>
        <v>R</v>
      </c>
      <c r="C99" s="8">
        <f>IFERROR(__xludf.DUMMYFUNCTION("""COMPUTED_VALUE"""),113.0)</f>
        <v>113</v>
      </c>
      <c r="D99" s="8">
        <f>IFERROR(__xludf.DUMMYFUNCTION("""COMPUTED_VALUE"""),8.4)</f>
        <v>8.4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IFERROR(__xludf.DUMMYFUNCTION("""COMPUTED_VALUE"""),"The Intouchables")</f>
        <v>The Intouchables</v>
      </c>
      <c r="B100" s="8" t="str">
        <f>IFERROR(__xludf.DUMMYFUNCTION("""COMPUTED_VALUE"""),"R")</f>
        <v>R</v>
      </c>
      <c r="C100" s="8">
        <f>IFERROR(__xludf.DUMMYFUNCTION("""COMPUTED_VALUE"""),112.0)</f>
        <v>112</v>
      </c>
      <c r="D100" s="8">
        <f>IFERROR(__xludf.DUMMYFUNCTION("""COMPUTED_VALUE"""),8.5)</f>
        <v>8.5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IFERROR(__xludf.DUMMYFUNCTION("""COMPUTED_VALUE"""),"Léon: The Professional")</f>
        <v>Léon: The Professional</v>
      </c>
      <c r="B101" s="8" t="str">
        <f>IFERROR(__xludf.DUMMYFUNCTION("""COMPUTED_VALUE"""),"R")</f>
        <v>R</v>
      </c>
      <c r="C101" s="8">
        <f>IFERROR(__xludf.DUMMYFUNCTION("""COMPUTED_VALUE"""),110.0)</f>
        <v>110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IFERROR(__xludf.DUMMYFUNCTION("""COMPUTED_VALUE"""),"Psycho")</f>
        <v>Psycho</v>
      </c>
      <c r="B102" s="8" t="str">
        <f>IFERROR(__xludf.DUMMYFUNCTION("""COMPUTED_VALUE"""),"R")</f>
        <v>R</v>
      </c>
      <c r="C102" s="8">
        <f>IFERROR(__xludf.DUMMYFUNCTION("""COMPUTED_VALUE"""),109.0)</f>
        <v>109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IFERROR(__xludf.DUMMYFUNCTION("""COMPUTED_VALUE"""),"Eternal Sunshine of the Spotless Mind")</f>
        <v>Eternal Sunshine of the Spotless Mind</v>
      </c>
      <c r="B103" s="8" t="str">
        <f>IFERROR(__xludf.DUMMYFUNCTION("""COMPUTED_VALUE"""),"R")</f>
        <v>R</v>
      </c>
      <c r="C103" s="8">
        <f>IFERROR(__xludf.DUMMYFUNCTION("""COMPUTED_VALUE"""),108.0)</f>
        <v>108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IFERROR(__xludf.DUMMYFUNCTION("""COMPUTED_VALUE"""),"Whiplash")</f>
        <v>Whiplash</v>
      </c>
      <c r="B104" s="8" t="str">
        <f>IFERROR(__xludf.DUMMYFUNCTION("""COMPUTED_VALUE"""),"R")</f>
        <v>R</v>
      </c>
      <c r="C104" s="8">
        <f>IFERROR(__xludf.DUMMYFUNCTION("""COMPUTED_VALUE"""),106.0)</f>
        <v>106</v>
      </c>
      <c r="D104" s="8">
        <f>IFERROR(__xludf.DUMMYFUNCTION("""COMPUTED_VALUE"""),8.5)</f>
        <v>8.5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IFERROR(__xludf.DUMMYFUNCTION("""COMPUTED_VALUE"""),"The Usual Suspects")</f>
        <v>The Usual Suspects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IFERROR(__xludf.DUMMYFUNCTION("""COMPUTED_VALUE"""),"Snatch")</f>
        <v>Snatch</v>
      </c>
      <c r="B106" s="8" t="str">
        <f>IFERROR(__xludf.DUMMYFUNCTION("""COMPUTED_VALUE"""),"R")</f>
        <v>R</v>
      </c>
      <c r="C106" s="8">
        <f>IFERROR(__xludf.DUMMYFUNCTION("""COMPUTED_VALUE"""),102.0)</f>
        <v>102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IFERROR(__xludf.DUMMYFUNCTION("""COMPUTED_VALUE"""),"Requiem for a Dream")</f>
        <v>Requiem for a Dream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20" t="s">
        <v>33</v>
      </c>
      <c r="D9" s="21">
        <v>2000.0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 ""select * where F like '%"" &amp; C9 &amp; ""%' and C&lt;"" &amp; D9)"),"NO")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 t="str">
        <f>IFERROR(__xludf.DUMMYFUNCTION("""COMPUTED_VALUE"""),"R")</f>
        <v>R</v>
      </c>
      <c r="E11" s="8">
        <f>IFERROR(__xludf.DUMMYFUNCTION("""COMPUTED_VALUE"""),142.0)</f>
        <v>142</v>
      </c>
      <c r="F11" s="8" t="str">
        <f>IFERROR(__xludf.DUMMYFUNCTION("""COMPUTED_VALUE"""),"Drama")</f>
        <v>Drama</v>
      </c>
      <c r="G11" s="8">
        <f>IFERROR(__xludf.DUMMYFUNCTION("""COMPUTED_VALUE"""),9.3)</f>
        <v>9.3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 t="str">
        <f>IFERROR(__xludf.DUMMYFUNCTION("""COMPUTED_VALUE"""),"R")</f>
        <v>R</v>
      </c>
      <c r="E12" s="8">
        <f>IFERROR(__xludf.DUMMYFUNCTION("""COMPUTED_VALUE"""),175.0)</f>
        <v>175</v>
      </c>
      <c r="F12" s="8" t="str">
        <f>IFERROR(__xludf.DUMMYFUNCTION("""COMPUTED_VALUE"""),"Crime, Drama")</f>
        <v>Crime, Drama</v>
      </c>
      <c r="G12" s="8">
        <f>IFERROR(__xludf.DUMMYFUNCTION("""COMPUTED_VALUE"""),9.2)</f>
        <v>9.2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IFERROR(__xludf.DUMMYFUNCTION("""COMPUTED_VALUE"""),4.0)</f>
        <v>4</v>
      </c>
      <c r="B13" s="8" t="str">
        <f>IFERROR(__xludf.DUMMYFUNCTION("""COMPUTED_VALUE"""),"The Godfather: Part II")</f>
        <v>The Godfather: Part II</v>
      </c>
      <c r="C13" s="8">
        <f>IFERROR(__xludf.DUMMYFUNCTION("""COMPUTED_VALUE"""),1974.0)</f>
        <v>1974</v>
      </c>
      <c r="D13" s="8" t="str">
        <f>IFERROR(__xludf.DUMMYFUNCTION("""COMPUTED_VALUE"""),"R")</f>
        <v>R</v>
      </c>
      <c r="E13" s="8">
        <f>IFERROR(__xludf.DUMMYFUNCTION("""COMPUTED_VALUE"""),202.0)</f>
        <v>202</v>
      </c>
      <c r="F13" s="8" t="str">
        <f>IFERROR(__xludf.DUMMYFUNCTION("""COMPUTED_VALUE"""),"Crime, Drama")</f>
        <v>Crime, Drama</v>
      </c>
      <c r="G13" s="8">
        <f>IFERROR(__xludf.DUMMYFUNCTION("""COMPUTED_VALUE"""),9.0)</f>
        <v>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IFERROR(__xludf.DUMMYFUNCTION("""COMPUTED_VALUE"""),6.0)</f>
        <v>6</v>
      </c>
      <c r="B14" s="8" t="str">
        <f>IFERROR(__xludf.DUMMYFUNCTION("""COMPUTED_VALUE"""),"Pulp Fiction")</f>
        <v>Pulp Fiction</v>
      </c>
      <c r="C14" s="8">
        <f>IFERROR(__xludf.DUMMYFUNCTION("""COMPUTED_VALUE"""),1994.0)</f>
        <v>1994</v>
      </c>
      <c r="D14" s="8" t="str">
        <f>IFERROR(__xludf.DUMMYFUNCTION("""COMPUTED_VALUE"""),"R")</f>
        <v>R</v>
      </c>
      <c r="E14" s="8">
        <f>IFERROR(__xludf.DUMMYFUNCTION("""COMPUTED_VALUE"""),154.0)</f>
        <v>154</v>
      </c>
      <c r="F14" s="8" t="str">
        <f>IFERROR(__xludf.DUMMYFUNCTION("""COMPUTED_VALUE"""),"Crime, Drama")</f>
        <v>Crime, Drama</v>
      </c>
      <c r="G14" s="8">
        <f>IFERROR(__xludf.DUMMYFUNCTION("""COMPUTED_VALUE"""),8.9)</f>
        <v>8.9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IFERROR(__xludf.DUMMYFUNCTION("""COMPUTED_VALUE"""),7.0)</f>
        <v>7</v>
      </c>
      <c r="B15" s="8" t="str">
        <f>IFERROR(__xludf.DUMMYFUNCTION("""COMPUTED_VALUE"""),"Schindler's List")</f>
        <v>Schindler's List</v>
      </c>
      <c r="C15" s="8">
        <f>IFERROR(__xludf.DUMMYFUNCTION("""COMPUTED_VALUE"""),1993.0)</f>
        <v>1993</v>
      </c>
      <c r="D15" s="8" t="str">
        <f>IFERROR(__xludf.DUMMYFUNCTION("""COMPUTED_VALUE"""),"R")</f>
        <v>R</v>
      </c>
      <c r="E15" s="8">
        <f>IFERROR(__xludf.DUMMYFUNCTION("""COMPUTED_VALUE"""),195.0)</f>
        <v>195</v>
      </c>
      <c r="F15" s="8" t="str">
        <f>IFERROR(__xludf.DUMMYFUNCTION("""COMPUTED_VALUE"""),"Biography, Drama, History")</f>
        <v>Biography, Drama, History</v>
      </c>
      <c r="G15" s="8">
        <f>IFERROR(__xludf.DUMMYFUNCTION("""COMPUTED_VALUE"""),8.9)</f>
        <v>8.9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IFERROR(__xludf.DUMMYFUNCTION("""COMPUTED_VALUE"""),8.0)</f>
        <v>8</v>
      </c>
      <c r="B16" s="8" t="str">
        <f>IFERROR(__xludf.DUMMYFUNCTION("""COMPUTED_VALUE"""),"12 Angry Men")</f>
        <v>12 Angry Men</v>
      </c>
      <c r="C16" s="8">
        <f>IFERROR(__xludf.DUMMYFUNCTION("""COMPUTED_VALUE"""),1957.0)</f>
        <v>1957</v>
      </c>
      <c r="D16" s="8" t="str">
        <f>IFERROR(__xludf.DUMMYFUNCTION("""COMPUTED_VALUE"""),"Approved")</f>
        <v>Approved</v>
      </c>
      <c r="E16" s="8">
        <f>IFERROR(__xludf.DUMMYFUNCTION("""COMPUTED_VALUE"""),96.0)</f>
        <v>96</v>
      </c>
      <c r="F16" s="8" t="str">
        <f>IFERROR(__xludf.DUMMYFUNCTION("""COMPUTED_VALUE"""),"Crime, Drama")</f>
        <v>Crime, Drama</v>
      </c>
      <c r="G16" s="8">
        <f>IFERROR(__xludf.DUMMYFUNCTION("""COMPUTED_VALUE"""),8.9)</f>
        <v>8.9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IFERROR(__xludf.DUMMYFUNCTION("""COMPUTED_VALUE"""),10.0)</f>
        <v>10</v>
      </c>
      <c r="B17" s="8" t="str">
        <f>IFERROR(__xludf.DUMMYFUNCTION("""COMPUTED_VALUE"""),"Fight Club")</f>
        <v>Fight Club</v>
      </c>
      <c r="C17" s="8">
        <f>IFERROR(__xludf.DUMMYFUNCTION("""COMPUTED_VALUE"""),1999.0)</f>
        <v>1999</v>
      </c>
      <c r="D17" s="8" t="str">
        <f>IFERROR(__xludf.DUMMYFUNCTION("""COMPUTED_VALUE"""),"R")</f>
        <v>R</v>
      </c>
      <c r="E17" s="8">
        <f>IFERROR(__xludf.DUMMYFUNCTION("""COMPUTED_VALUE"""),139.0)</f>
        <v>139</v>
      </c>
      <c r="F17" s="8" t="str">
        <f>IFERROR(__xludf.DUMMYFUNCTION("""COMPUTED_VALUE"""),"Drama")</f>
        <v>Drama</v>
      </c>
      <c r="G17" s="8">
        <f>IFERROR(__xludf.DUMMYFUNCTION("""COMPUTED_VALUE"""),8.8)</f>
        <v>8.8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IFERROR(__xludf.DUMMYFUNCTION("""COMPUTED_VALUE"""),12.0)</f>
        <v>12</v>
      </c>
      <c r="B18" s="8" t="str">
        <f>IFERROR(__xludf.DUMMYFUNCTION("""COMPUTED_VALUE"""),"Forrest Gump")</f>
        <v>Forrest Gump</v>
      </c>
      <c r="C18" s="8">
        <f>IFERROR(__xludf.DUMMYFUNCTION("""COMPUTED_VALUE"""),1994.0)</f>
        <v>1994</v>
      </c>
      <c r="D18" s="8" t="str">
        <f>IFERROR(__xludf.DUMMYFUNCTION("""COMPUTED_VALUE"""),"PG-13")</f>
        <v>PG-13</v>
      </c>
      <c r="E18" s="8">
        <f>IFERROR(__xludf.DUMMYFUNCTION("""COMPUTED_VALUE"""),142.0)</f>
        <v>142</v>
      </c>
      <c r="F18" s="8" t="str">
        <f>IFERROR(__xludf.DUMMYFUNCTION("""COMPUTED_VALUE"""),"Drama, Romance")</f>
        <v>Drama, Romance</v>
      </c>
      <c r="G18" s="8">
        <f>IFERROR(__xludf.DUMMYFUNCTION("""COMPUTED_VALUE"""),8.8)</f>
        <v>8.8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IFERROR(__xludf.DUMMYFUNCTION("""COMPUTED_VALUE"""),17.0)</f>
        <v>17</v>
      </c>
      <c r="B19" s="8" t="str">
        <f>IFERROR(__xludf.DUMMYFUNCTION("""COMPUTED_VALUE"""),"Goodfellas")</f>
        <v>Goodfellas</v>
      </c>
      <c r="C19" s="8">
        <f>IFERROR(__xludf.DUMMYFUNCTION("""COMPUTED_VALUE"""),1990.0)</f>
        <v>1990</v>
      </c>
      <c r="D19" s="8" t="str">
        <f>IFERROR(__xludf.DUMMYFUNCTION("""COMPUTED_VALUE"""),"R")</f>
        <v>R</v>
      </c>
      <c r="E19" s="8">
        <f>IFERROR(__xludf.DUMMYFUNCTION("""COMPUTED_VALUE"""),146.0)</f>
        <v>146</v>
      </c>
      <c r="F19" s="8" t="str">
        <f>IFERROR(__xludf.DUMMYFUNCTION("""COMPUTED_VALUE"""),"Biography, Crime, Drama")</f>
        <v>Biography, Crime, Drama</v>
      </c>
      <c r="G19" s="8">
        <f>IFERROR(__xludf.DUMMYFUNCTION("""COMPUTED_VALUE"""),8.7)</f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IFERROR(__xludf.DUMMYFUNCTION("""COMPUTED_VALUE"""),19.0)</f>
        <v>19</v>
      </c>
      <c r="B20" s="8" t="str">
        <f>IFERROR(__xludf.DUMMYFUNCTION("""COMPUTED_VALUE"""),"One Flew Over the Cuckoo's Nest")</f>
        <v>One Flew Over the Cuckoo's Nest</v>
      </c>
      <c r="C20" s="8">
        <f>IFERROR(__xludf.DUMMYFUNCTION("""COMPUTED_VALUE"""),1975.0)</f>
        <v>1975</v>
      </c>
      <c r="D20" s="8" t="str">
        <f>IFERROR(__xludf.DUMMYFUNCTION("""COMPUTED_VALUE"""),"R")</f>
        <v>R</v>
      </c>
      <c r="E20" s="8">
        <f>IFERROR(__xludf.DUMMYFUNCTION("""COMPUTED_VALUE"""),133.0)</f>
        <v>133</v>
      </c>
      <c r="F20" s="8" t="str">
        <f>IFERROR(__xludf.DUMMYFUNCTION("""COMPUTED_VALUE"""),"Drama")</f>
        <v>Drama</v>
      </c>
      <c r="G20" s="8">
        <f>IFERROR(__xludf.DUMMYFUNCTION("""COMPUTED_VALUE"""),8.7)</f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IFERROR(__xludf.DUMMYFUNCTION("""COMPUTED_VALUE"""),24.0)</f>
        <v>24</v>
      </c>
      <c r="B21" s="8" t="str">
        <f>IFERROR(__xludf.DUMMYFUNCTION("""COMPUTED_VALUE"""),"Saving Private Ryan")</f>
        <v>Saving Private Ryan</v>
      </c>
      <c r="C21" s="8">
        <f>IFERROR(__xludf.DUMMYFUNCTION("""COMPUTED_VALUE"""),1998.0)</f>
        <v>1998</v>
      </c>
      <c r="D21" s="8" t="str">
        <f>IFERROR(__xludf.DUMMYFUNCTION("""COMPUTED_VALUE"""),"R")</f>
        <v>R</v>
      </c>
      <c r="E21" s="8">
        <f>IFERROR(__xludf.DUMMYFUNCTION("""COMPUTED_VALUE"""),169.0)</f>
        <v>169</v>
      </c>
      <c r="F21" s="8" t="str">
        <f>IFERROR(__xludf.DUMMYFUNCTION("""COMPUTED_VALUE"""),"Drama, War")</f>
        <v>Drama, War</v>
      </c>
      <c r="G21" s="8">
        <f>IFERROR(__xludf.DUMMYFUNCTION("""COMPUTED_VALUE"""),8.6)</f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IFERROR(__xludf.DUMMYFUNCTION("""COMPUTED_VALUE"""),25.0)</f>
        <v>25</v>
      </c>
      <c r="B22" s="8" t="str">
        <f>IFERROR(__xludf.DUMMYFUNCTION("""COMPUTED_VALUE"""),"The Green Mile")</f>
        <v>The Green Mile</v>
      </c>
      <c r="C22" s="8">
        <f>IFERROR(__xludf.DUMMYFUNCTION("""COMPUTED_VALUE"""),1999.0)</f>
        <v>1999</v>
      </c>
      <c r="D22" s="8" t="str">
        <f>IFERROR(__xludf.DUMMYFUNCTION("""COMPUTED_VALUE"""),"R")</f>
        <v>R</v>
      </c>
      <c r="E22" s="8">
        <f>IFERROR(__xludf.DUMMYFUNCTION("""COMPUTED_VALUE"""),189.0)</f>
        <v>189</v>
      </c>
      <c r="F22" s="8" t="str">
        <f>IFERROR(__xludf.DUMMYFUNCTION("""COMPUTED_VALUE"""),"Crime, Drama, Fantasy")</f>
        <v>Crime, Drama, Fantasy</v>
      </c>
      <c r="G22" s="8">
        <f>IFERROR(__xludf.DUMMYFUNCTION("""COMPUTED_VALUE"""),8.6)</f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IFERROR(__xludf.DUMMYFUNCTION("""COMPUTED_VALUE"""),26.0)</f>
        <v>26</v>
      </c>
      <c r="B23" s="8" t="str">
        <f>IFERROR(__xludf.DUMMYFUNCTION("""COMPUTED_VALUE"""),"Life Is Beautiful")</f>
        <v>Life Is Beautiful</v>
      </c>
      <c r="C23" s="8">
        <f>IFERROR(__xludf.DUMMYFUNCTION("""COMPUTED_VALUE"""),1997.0)</f>
        <v>1997</v>
      </c>
      <c r="D23" s="8" t="str">
        <f>IFERROR(__xludf.DUMMYFUNCTION("""COMPUTED_VALUE"""),"PG-13")</f>
        <v>PG-13</v>
      </c>
      <c r="E23" s="8">
        <f>IFERROR(__xludf.DUMMYFUNCTION("""COMPUTED_VALUE"""),116.0)</f>
        <v>116</v>
      </c>
      <c r="F23" s="8" t="str">
        <f>IFERROR(__xludf.DUMMYFUNCTION("""COMPUTED_VALUE"""),"Comedy, Drama, Romance")</f>
        <v>Comedy, Drama, Romance</v>
      </c>
      <c r="G23" s="8">
        <f>IFERROR(__xludf.DUMMYFUNCTION("""COMPUTED_VALUE"""),8.6)</f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IFERROR(__xludf.DUMMYFUNCTION("""COMPUTED_VALUE"""),27.0)</f>
        <v>27</v>
      </c>
      <c r="B24" s="8" t="str">
        <f>IFERROR(__xludf.DUMMYFUNCTION("""COMPUTED_VALUE"""),"Se7en")</f>
        <v>Se7en</v>
      </c>
      <c r="C24" s="8">
        <f>IFERROR(__xludf.DUMMYFUNCTION("""COMPUTED_VALUE"""),1995.0)</f>
        <v>1995</v>
      </c>
      <c r="D24" s="8" t="str">
        <f>IFERROR(__xludf.DUMMYFUNCTION("""COMPUTED_VALUE"""),"R")</f>
        <v>R</v>
      </c>
      <c r="E24" s="8">
        <f>IFERROR(__xludf.DUMMYFUNCTION("""COMPUTED_VALUE"""),127.0)</f>
        <v>127</v>
      </c>
      <c r="F24" s="8" t="str">
        <f>IFERROR(__xludf.DUMMYFUNCTION("""COMPUTED_VALUE"""),"Crime, Drama, Mystery")</f>
        <v>Crime, Drama, Mystery</v>
      </c>
      <c r="G24" s="8">
        <f>IFERROR(__xludf.DUMMYFUNCTION("""COMPUTED_VALUE"""),8.6)</f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>
        <f>IFERROR(__xludf.DUMMYFUNCTION("""COMPUTED_VALUE"""),28.0)</f>
        <v>28</v>
      </c>
      <c r="B25" s="8" t="str">
        <f>IFERROR(__xludf.DUMMYFUNCTION("""COMPUTED_VALUE"""),"The Silence of the Lambs")</f>
        <v>The Silence of the Lambs</v>
      </c>
      <c r="C25" s="8">
        <f>IFERROR(__xludf.DUMMYFUNCTION("""COMPUTED_VALUE"""),1991.0)</f>
        <v>1991</v>
      </c>
      <c r="D25" s="8" t="str">
        <f>IFERROR(__xludf.DUMMYFUNCTION("""COMPUTED_VALUE"""),"R")</f>
        <v>R</v>
      </c>
      <c r="E25" s="8">
        <f>IFERROR(__xludf.DUMMYFUNCTION("""COMPUTED_VALUE"""),118.0)</f>
        <v>118</v>
      </c>
      <c r="F25" s="8" t="str">
        <f>IFERROR(__xludf.DUMMYFUNCTION("""COMPUTED_VALUE"""),"Crime, Drama, Thriller")</f>
        <v>Crime, Drama, Thriller</v>
      </c>
      <c r="G25" s="8">
        <f>IFERROR(__xludf.DUMMYFUNCTION("""COMPUTED_VALUE"""),8.6)</f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>
        <f>IFERROR(__xludf.DUMMYFUNCTION("""COMPUTED_VALUE"""),30.0)</f>
        <v>30</v>
      </c>
      <c r="B26" s="8" t="str">
        <f>IFERROR(__xludf.DUMMYFUNCTION("""COMPUTED_VALUE"""),"Harakiri")</f>
        <v>Harakiri</v>
      </c>
      <c r="C26" s="8">
        <f>IFERROR(__xludf.DUMMYFUNCTION("""COMPUTED_VALUE"""),1962.0)</f>
        <v>1962</v>
      </c>
      <c r="D26" s="8" t="str">
        <f>IFERROR(__xludf.DUMMYFUNCTION("""COMPUTED_VALUE"""),"Not Rated")</f>
        <v>Not Rated</v>
      </c>
      <c r="E26" s="8">
        <f>IFERROR(__xludf.DUMMYFUNCTION("""COMPUTED_VALUE"""),133.0)</f>
        <v>133</v>
      </c>
      <c r="F26" s="8" t="str">
        <f>IFERROR(__xludf.DUMMYFUNCTION("""COMPUTED_VALUE"""),"Action, Drama, Mystery")</f>
        <v>Action, Drama, Mystery</v>
      </c>
      <c r="G26" s="8">
        <f>IFERROR(__xludf.DUMMYFUNCTION("""COMPUTED_VALUE"""),8.6)</f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>
        <f>IFERROR(__xludf.DUMMYFUNCTION("""COMPUTED_VALUE"""),31.0)</f>
        <v>31</v>
      </c>
      <c r="B27" s="8" t="str">
        <f>IFERROR(__xludf.DUMMYFUNCTION("""COMPUTED_VALUE"""),"Seven Samurai")</f>
        <v>Seven Samurai</v>
      </c>
      <c r="C27" s="8">
        <f>IFERROR(__xludf.DUMMYFUNCTION("""COMPUTED_VALUE"""),1954.0)</f>
        <v>1954</v>
      </c>
      <c r="D27" s="8" t="str">
        <f>IFERROR(__xludf.DUMMYFUNCTION("""COMPUTED_VALUE"""),"Not Rated")</f>
        <v>Not Rated</v>
      </c>
      <c r="E27" s="8">
        <f>IFERROR(__xludf.DUMMYFUNCTION("""COMPUTED_VALUE"""),207.0)</f>
        <v>207</v>
      </c>
      <c r="F27" s="8" t="str">
        <f>IFERROR(__xludf.DUMMYFUNCTION("""COMPUTED_VALUE"""),"Action, Adventure, Drama")</f>
        <v>Action, Adventure, Drama</v>
      </c>
      <c r="G27" s="8">
        <f>IFERROR(__xludf.DUMMYFUNCTION("""COMPUTED_VALUE"""),8.6)</f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>
        <f>IFERROR(__xludf.DUMMYFUNCTION("""COMPUTED_VALUE"""),32.0)</f>
        <v>32</v>
      </c>
      <c r="B28" s="8" t="str">
        <f>IFERROR(__xludf.DUMMYFUNCTION("""COMPUTED_VALUE"""),"It's a Wonderful Life")</f>
        <v>It's a Wonderful Life</v>
      </c>
      <c r="C28" s="8">
        <f>IFERROR(__xludf.DUMMYFUNCTION("""COMPUTED_VALUE"""),1946.0)</f>
        <v>1946</v>
      </c>
      <c r="D28" s="8" t="str">
        <f>IFERROR(__xludf.DUMMYFUNCTION("""COMPUTED_VALUE"""),"PG")</f>
        <v>PG</v>
      </c>
      <c r="E28" s="8">
        <f>IFERROR(__xludf.DUMMYFUNCTION("""COMPUTED_VALUE"""),130.0)</f>
        <v>130</v>
      </c>
      <c r="F28" s="8" t="str">
        <f>IFERROR(__xludf.DUMMYFUNCTION("""COMPUTED_VALUE"""),"Drama, Family, Fantasy")</f>
        <v>Drama, Family, Fantasy</v>
      </c>
      <c r="G28" s="8">
        <f>IFERROR(__xludf.DUMMYFUNCTION("""COMPUTED_VALUE"""),8.6)</f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>
        <f>IFERROR(__xludf.DUMMYFUNCTION("""COMPUTED_VALUE"""),40.0)</f>
        <v>40</v>
      </c>
      <c r="B29" s="8" t="str">
        <f>IFERROR(__xludf.DUMMYFUNCTION("""COMPUTED_VALUE"""),"American History X")</f>
        <v>American History X</v>
      </c>
      <c r="C29" s="8">
        <f>IFERROR(__xludf.DUMMYFUNCTION("""COMPUTED_VALUE"""),1998.0)</f>
        <v>1998</v>
      </c>
      <c r="D29" s="8" t="str">
        <f>IFERROR(__xludf.DUMMYFUNCTION("""COMPUTED_VALUE"""),"R")</f>
        <v>R</v>
      </c>
      <c r="E29" s="8">
        <f>IFERROR(__xludf.DUMMYFUNCTION("""COMPUTED_VALUE"""),119.0)</f>
        <v>119</v>
      </c>
      <c r="F29" s="8" t="str">
        <f>IFERROR(__xludf.DUMMYFUNCTION("""COMPUTED_VALUE"""),"Drama")</f>
        <v>Drama</v>
      </c>
      <c r="G29" s="8">
        <f>IFERROR(__xludf.DUMMYFUNCTION("""COMPUTED_VALUE"""),8.5)</f>
        <v>8.5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>
        <f>IFERROR(__xludf.DUMMYFUNCTION("""COMPUTED_VALUE"""),42.0)</f>
        <v>42</v>
      </c>
      <c r="B30" s="8" t="str">
        <f>IFERROR(__xludf.DUMMYFUNCTION("""COMPUTED_VALUE"""),"Léon: The Professional")</f>
        <v>Léon: The Professional</v>
      </c>
      <c r="C30" s="8">
        <f>IFERROR(__xludf.DUMMYFUNCTION("""COMPUTED_VALUE"""),1994.0)</f>
        <v>1994</v>
      </c>
      <c r="D30" s="8" t="str">
        <f>IFERROR(__xludf.DUMMYFUNCTION("""COMPUTED_VALUE"""),"R")</f>
        <v>R</v>
      </c>
      <c r="E30" s="8">
        <f>IFERROR(__xludf.DUMMYFUNCTION("""COMPUTED_VALUE"""),110.0)</f>
        <v>110</v>
      </c>
      <c r="F30" s="8" t="str">
        <f>IFERROR(__xludf.DUMMYFUNCTION("""COMPUTED_VALUE"""),"Action, Crime, Drama")</f>
        <v>Action, Crime, Drama</v>
      </c>
      <c r="G30" s="8">
        <f>IFERROR(__xludf.DUMMYFUNCTION("""COMPUTED_VALUE"""),8.5)</f>
        <v>8.5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>
        <f>IFERROR(__xludf.DUMMYFUNCTION("""COMPUTED_VALUE"""),43.0)</f>
        <v>43</v>
      </c>
      <c r="B31" s="8" t="str">
        <f>IFERROR(__xludf.DUMMYFUNCTION("""COMPUTED_VALUE"""),"The Lion King")</f>
        <v>The Lion King</v>
      </c>
      <c r="C31" s="8">
        <f>IFERROR(__xludf.DUMMYFUNCTION("""COMPUTED_VALUE"""),1994.0)</f>
        <v>1994</v>
      </c>
      <c r="D31" s="8" t="str">
        <f>IFERROR(__xludf.DUMMYFUNCTION("""COMPUTED_VALUE"""),"G")</f>
        <v>G</v>
      </c>
      <c r="E31" s="8">
        <f>IFERROR(__xludf.DUMMYFUNCTION("""COMPUTED_VALUE"""),88.0)</f>
        <v>88</v>
      </c>
      <c r="F31" s="8" t="str">
        <f>IFERROR(__xludf.DUMMYFUNCTION("""COMPUTED_VALUE"""),"Animation, Adventure, Drama")</f>
        <v>Animation, Adventure, Drama</v>
      </c>
      <c r="G31" s="8">
        <f>IFERROR(__xludf.DUMMYFUNCTION("""COMPUTED_VALUE"""),8.5)</f>
        <v>8.5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>
        <f>IFERROR(__xludf.DUMMYFUNCTION("""COMPUTED_VALUE"""),45.0)</f>
        <v>45</v>
      </c>
      <c r="B32" s="8" t="str">
        <f>IFERROR(__xludf.DUMMYFUNCTION("""COMPUTED_VALUE"""),"Cinema Paradiso")</f>
        <v>Cinema Paradiso</v>
      </c>
      <c r="C32" s="8">
        <f>IFERROR(__xludf.DUMMYFUNCTION("""COMPUTED_VALUE"""),1988.0)</f>
        <v>1988</v>
      </c>
      <c r="D32" s="8" t="str">
        <f>IFERROR(__xludf.DUMMYFUNCTION("""COMPUTED_VALUE"""),"R")</f>
        <v>R</v>
      </c>
      <c r="E32" s="8">
        <f>IFERROR(__xludf.DUMMYFUNCTION("""COMPUTED_VALUE"""),155.0)</f>
        <v>155</v>
      </c>
      <c r="F32" s="8" t="str">
        <f>IFERROR(__xludf.DUMMYFUNCTION("""COMPUTED_VALUE"""),"Drama")</f>
        <v>Drama</v>
      </c>
      <c r="G32" s="8">
        <f>IFERROR(__xludf.DUMMYFUNCTION("""COMPUTED_VALUE"""),8.5)</f>
        <v>8.5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>
        <f>IFERROR(__xludf.DUMMYFUNCTION("""COMPUTED_VALUE"""),46.0)</f>
        <v>46</v>
      </c>
      <c r="B33" s="8" t="str">
        <f>IFERROR(__xludf.DUMMYFUNCTION("""COMPUTED_VALUE"""),"Grave of the Fireflies")</f>
        <v>Grave of the Fireflies</v>
      </c>
      <c r="C33" s="8">
        <f>IFERROR(__xludf.DUMMYFUNCTION("""COMPUTED_VALUE"""),1988.0)</f>
        <v>1988</v>
      </c>
      <c r="D33" s="8" t="str">
        <f>IFERROR(__xludf.DUMMYFUNCTION("""COMPUTED_VALUE"""),"Not Rated")</f>
        <v>Not Rated</v>
      </c>
      <c r="E33" s="8">
        <f>IFERROR(__xludf.DUMMYFUNCTION("""COMPUTED_VALUE"""),89.0)</f>
        <v>89</v>
      </c>
      <c r="F33" s="8" t="str">
        <f>IFERROR(__xludf.DUMMYFUNCTION("""COMPUTED_VALUE"""),"Animation, Drama, War")</f>
        <v>Animation, Drama, War</v>
      </c>
      <c r="G33" s="8">
        <f>IFERROR(__xludf.DUMMYFUNCTION("""COMPUTED_VALUE"""),8.5)</f>
        <v>8.5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>
        <f>IFERROR(__xludf.DUMMYFUNCTION("""COMPUTED_VALUE"""),48.0)</f>
        <v>48</v>
      </c>
      <c r="B34" s="8" t="str">
        <f>IFERROR(__xludf.DUMMYFUNCTION("""COMPUTED_VALUE"""),"Anand")</f>
        <v>Anand</v>
      </c>
      <c r="C34" s="8">
        <f>IFERROR(__xludf.DUMMYFUNCTION("""COMPUTED_VALUE"""),1971.0)</f>
        <v>1971</v>
      </c>
      <c r="D34" s="8" t="str">
        <f>IFERROR(__xludf.DUMMYFUNCTION("""COMPUTED_VALUE"""),"Not Rated")</f>
        <v>Not Rated</v>
      </c>
      <c r="E34" s="8">
        <f>IFERROR(__xludf.DUMMYFUNCTION("""COMPUTED_VALUE"""),122.0)</f>
        <v>122</v>
      </c>
      <c r="F34" s="8" t="str">
        <f>IFERROR(__xludf.DUMMYFUNCTION("""COMPUTED_VALUE"""),"Drama, Musical")</f>
        <v>Drama, Musical</v>
      </c>
      <c r="G34" s="8">
        <f>IFERROR(__xludf.DUMMYFUNCTION("""COMPUTED_VALUE"""),8.5)</f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>
        <f>IFERROR(__xludf.DUMMYFUNCTION("""COMPUTED_VALUE"""),51.0)</f>
        <v>51</v>
      </c>
      <c r="B35" s="8" t="str">
        <f>IFERROR(__xludf.DUMMYFUNCTION("""COMPUTED_VALUE"""),"Casablanca")</f>
        <v>Casablanca</v>
      </c>
      <c r="C35" s="8">
        <f>IFERROR(__xludf.DUMMYFUNCTION("""COMPUTED_VALUE"""),1942.0)</f>
        <v>1942</v>
      </c>
      <c r="D35" s="8" t="str">
        <f>IFERROR(__xludf.DUMMYFUNCTION("""COMPUTED_VALUE"""),"PG")</f>
        <v>PG</v>
      </c>
      <c r="E35" s="8">
        <f>IFERROR(__xludf.DUMMYFUNCTION("""COMPUTED_VALUE"""),102.0)</f>
        <v>102</v>
      </c>
      <c r="F35" s="8" t="str">
        <f>IFERROR(__xludf.DUMMYFUNCTION("""COMPUTED_VALUE"""),"Drama, Romance, War")</f>
        <v>Drama, Romance, War</v>
      </c>
      <c r="G35" s="8">
        <f>IFERROR(__xludf.DUMMYFUNCTION("""COMPUTED_VALUE"""),8.5)</f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>
        <f>IFERROR(__xludf.DUMMYFUNCTION("""COMPUTED_VALUE"""),52.0)</f>
        <v>52</v>
      </c>
      <c r="B36" s="8" t="str">
        <f>IFERROR(__xludf.DUMMYFUNCTION("""COMPUTED_VALUE"""),"Modern Times")</f>
        <v>Modern Times</v>
      </c>
      <c r="C36" s="8">
        <f>IFERROR(__xludf.DUMMYFUNCTION("""COMPUTED_VALUE"""),1936.0)</f>
        <v>1936</v>
      </c>
      <c r="D36" s="8" t="str">
        <f>IFERROR(__xludf.DUMMYFUNCTION("""COMPUTED_VALUE"""),"G")</f>
        <v>G</v>
      </c>
      <c r="E36" s="8">
        <f>IFERROR(__xludf.DUMMYFUNCTION("""COMPUTED_VALUE"""),87.0)</f>
        <v>87</v>
      </c>
      <c r="F36" s="8" t="str">
        <f>IFERROR(__xludf.DUMMYFUNCTION("""COMPUTED_VALUE"""),"Comedy, Drama, Family")</f>
        <v>Comedy, Drama, Family</v>
      </c>
      <c r="G36" s="8">
        <f>IFERROR(__xludf.DUMMYFUNCTION("""COMPUTED_VALUE"""),8.5)</f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>
        <f>IFERROR(__xludf.DUMMYFUNCTION("""COMPUTED_VALUE"""),53.0)</f>
        <v>53</v>
      </c>
      <c r="B37" s="8" t="str">
        <f>IFERROR(__xludf.DUMMYFUNCTION("""COMPUTED_VALUE"""),"City Lights")</f>
        <v>City Lights</v>
      </c>
      <c r="C37" s="8">
        <f>IFERROR(__xludf.DUMMYFUNCTION("""COMPUTED_VALUE"""),1931.0)</f>
        <v>1931</v>
      </c>
      <c r="D37" s="8" t="str">
        <f>IFERROR(__xludf.DUMMYFUNCTION("""COMPUTED_VALUE"""),"G")</f>
        <v>G</v>
      </c>
      <c r="E37" s="8">
        <f>IFERROR(__xludf.DUMMYFUNCTION("""COMPUTED_VALUE"""),87.0)</f>
        <v>87</v>
      </c>
      <c r="F37" s="8" t="str">
        <f>IFERROR(__xludf.DUMMYFUNCTION("""COMPUTED_VALUE"""),"Comedy, Drama, Romance")</f>
        <v>Comedy, Drama, Romance</v>
      </c>
      <c r="G37" s="8">
        <f>IFERROR(__xludf.DUMMYFUNCTION("""COMPUTED_VALUE"""),8.5)</f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>
        <f>IFERROR(__xludf.DUMMYFUNCTION("""COMPUTED_VALUE"""),71.0)</f>
        <v>71</v>
      </c>
      <c r="B38" s="8" t="str">
        <f>IFERROR(__xludf.DUMMYFUNCTION("""COMPUTED_VALUE"""),"Once Upon a Time in America")</f>
        <v>Once Upon a Time in America</v>
      </c>
      <c r="C38" s="8">
        <f>IFERROR(__xludf.DUMMYFUNCTION("""COMPUTED_VALUE"""),1984.0)</f>
        <v>1984</v>
      </c>
      <c r="D38" s="8" t="str">
        <f>IFERROR(__xludf.DUMMYFUNCTION("""COMPUTED_VALUE"""),"R")</f>
        <v>R</v>
      </c>
      <c r="E38" s="8">
        <f>IFERROR(__xludf.DUMMYFUNCTION("""COMPUTED_VALUE"""),229.0)</f>
        <v>229</v>
      </c>
      <c r="F38" s="8" t="str">
        <f>IFERROR(__xludf.DUMMYFUNCTION("""COMPUTED_VALUE"""),"Crime, Drama")</f>
        <v>Crime, Drama</v>
      </c>
      <c r="G38" s="8">
        <f>IFERROR(__xludf.DUMMYFUNCTION("""COMPUTED_VALUE"""),8.4)</f>
        <v>8.4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>
        <f>IFERROR(__xludf.DUMMYFUNCTION("""COMPUTED_VALUE"""),73.0)</f>
        <v>73</v>
      </c>
      <c r="B39" s="8" t="str">
        <f>IFERROR(__xludf.DUMMYFUNCTION("""COMPUTED_VALUE"""),"The Shining")</f>
        <v>The Shining</v>
      </c>
      <c r="C39" s="8">
        <f>IFERROR(__xludf.DUMMYFUNCTION("""COMPUTED_VALUE"""),1980.0)</f>
        <v>1980</v>
      </c>
      <c r="D39" s="8" t="str">
        <f>IFERROR(__xludf.DUMMYFUNCTION("""COMPUTED_VALUE"""),"R")</f>
        <v>R</v>
      </c>
      <c r="E39" s="8">
        <f>IFERROR(__xludf.DUMMYFUNCTION("""COMPUTED_VALUE"""),146.0)</f>
        <v>146</v>
      </c>
      <c r="F39" s="8" t="str">
        <f>IFERROR(__xludf.DUMMYFUNCTION("""COMPUTED_VALUE"""),"Drama, Horror")</f>
        <v>Drama, Horror</v>
      </c>
      <c r="G39" s="8">
        <f>IFERROR(__xludf.DUMMYFUNCTION("""COMPUTED_VALUE"""),8.4)</f>
        <v>8.4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>
        <f>IFERROR(__xludf.DUMMYFUNCTION("""COMPUTED_VALUE"""),74.0)</f>
        <v>74</v>
      </c>
      <c r="B40" s="8" t="str">
        <f>IFERROR(__xludf.DUMMYFUNCTION("""COMPUTED_VALUE"""),"Apocalypse Now")</f>
        <v>Apocalypse Now</v>
      </c>
      <c r="C40" s="8">
        <f>IFERROR(__xludf.DUMMYFUNCTION("""COMPUTED_VALUE"""),1979.0)</f>
        <v>1979</v>
      </c>
      <c r="D40" s="8" t="str">
        <f>IFERROR(__xludf.DUMMYFUNCTION("""COMPUTED_VALUE"""),"R")</f>
        <v>R</v>
      </c>
      <c r="E40" s="8">
        <f>IFERROR(__xludf.DUMMYFUNCTION("""COMPUTED_VALUE"""),147.0)</f>
        <v>147</v>
      </c>
      <c r="F40" s="8" t="str">
        <f>IFERROR(__xludf.DUMMYFUNCTION("""COMPUTED_VALUE"""),"Drama, Mystery, War")</f>
        <v>Drama, Mystery, War</v>
      </c>
      <c r="G40" s="8">
        <f>IFERROR(__xludf.DUMMYFUNCTION("""COMPUTED_VALUE"""),8.4)</f>
        <v>8.4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>
        <f>IFERROR(__xludf.DUMMYFUNCTION("""COMPUTED_VALUE"""),76.0)</f>
        <v>76</v>
      </c>
      <c r="B41" s="8" t="str">
        <f>IFERROR(__xludf.DUMMYFUNCTION("""COMPUTED_VALUE"""),"High and Low")</f>
        <v>High and Low</v>
      </c>
      <c r="C41" s="8">
        <f>IFERROR(__xludf.DUMMYFUNCTION("""COMPUTED_VALUE"""),1963.0)</f>
        <v>1963</v>
      </c>
      <c r="D41" s="8" t="str">
        <f>IFERROR(__xludf.DUMMYFUNCTION("""COMPUTED_VALUE"""),"Not Rated")</f>
        <v>Not Rated</v>
      </c>
      <c r="E41" s="8">
        <f>IFERROR(__xludf.DUMMYFUNCTION("""COMPUTED_VALUE"""),143.0)</f>
        <v>143</v>
      </c>
      <c r="F41" s="8" t="str">
        <f>IFERROR(__xludf.DUMMYFUNCTION("""COMPUTED_VALUE"""),"Crime, Drama, Mystery")</f>
        <v>Crime, Drama, Mystery</v>
      </c>
      <c r="G41" s="8">
        <f>IFERROR(__xludf.DUMMYFUNCTION("""COMPUTED_VALUE"""),8.4)</f>
        <v>8.4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>
        <f>IFERROR(__xludf.DUMMYFUNCTION("""COMPUTED_VALUE"""),78.0)</f>
        <v>78</v>
      </c>
      <c r="B42" s="8" t="str">
        <f>IFERROR(__xludf.DUMMYFUNCTION("""COMPUTED_VALUE"""),"Witness for the Prosecution")</f>
        <v>Witness for the Prosecution</v>
      </c>
      <c r="C42" s="8">
        <f>IFERROR(__xludf.DUMMYFUNCTION("""COMPUTED_VALUE"""),1957.0)</f>
        <v>1957</v>
      </c>
      <c r="D42" s="8" t="str">
        <f>IFERROR(__xludf.DUMMYFUNCTION("""COMPUTED_VALUE"""),"Approved")</f>
        <v>Approved</v>
      </c>
      <c r="E42" s="8">
        <f>IFERROR(__xludf.DUMMYFUNCTION("""COMPUTED_VALUE"""),116.0)</f>
        <v>116</v>
      </c>
      <c r="F42" s="8" t="str">
        <f>IFERROR(__xludf.DUMMYFUNCTION("""COMPUTED_VALUE"""),"Crime, Drama, Mystery")</f>
        <v>Crime, Drama, Mystery</v>
      </c>
      <c r="G42" s="8">
        <f>IFERROR(__xludf.DUMMYFUNCTION("""COMPUTED_VALUE"""),8.4)</f>
        <v>8.4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>
        <f>IFERROR(__xludf.DUMMYFUNCTION("""COMPUTED_VALUE"""),79.0)</f>
        <v>79</v>
      </c>
      <c r="B43" s="8" t="str">
        <f>IFERROR(__xludf.DUMMYFUNCTION("""COMPUTED_VALUE"""),"Paths of Glory")</f>
        <v>Paths of Glory</v>
      </c>
      <c r="C43" s="8">
        <f>IFERROR(__xludf.DUMMYFUNCTION("""COMPUTED_VALUE"""),1957.0)</f>
        <v>1957</v>
      </c>
      <c r="D43" s="8" t="str">
        <f>IFERROR(__xludf.DUMMYFUNCTION("""COMPUTED_VALUE"""),"Approved")</f>
        <v>Approved</v>
      </c>
      <c r="E43" s="8">
        <f>IFERROR(__xludf.DUMMYFUNCTION("""COMPUTED_VALUE"""),88.0)</f>
        <v>88</v>
      </c>
      <c r="F43" s="8" t="str">
        <f>IFERROR(__xludf.DUMMYFUNCTION("""COMPUTED_VALUE"""),"Drama, War")</f>
        <v>Drama, War</v>
      </c>
      <c r="G43" s="8">
        <f>IFERROR(__xludf.DUMMYFUNCTION("""COMPUTED_VALUE"""),8.4)</f>
        <v>8.4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>
        <f>IFERROR(__xludf.DUMMYFUNCTION("""COMPUTED_VALUE"""),81.0)</f>
        <v>81</v>
      </c>
      <c r="B44" s="8" t="str">
        <f>IFERROR(__xludf.DUMMYFUNCTION("""COMPUTED_VALUE"""),"Sunset Blvd.")</f>
        <v>Sunset Blvd.</v>
      </c>
      <c r="C44" s="8">
        <f>IFERROR(__xludf.DUMMYFUNCTION("""COMPUTED_VALUE"""),1950.0)</f>
        <v>1950</v>
      </c>
      <c r="D44" s="8" t="str">
        <f>IFERROR(__xludf.DUMMYFUNCTION("""COMPUTED_VALUE"""),"Passed")</f>
        <v>Passed</v>
      </c>
      <c r="E44" s="8">
        <f>IFERROR(__xludf.DUMMYFUNCTION("""COMPUTED_VALUE"""),110.0)</f>
        <v>110</v>
      </c>
      <c r="F44" s="8" t="str">
        <f>IFERROR(__xludf.DUMMYFUNCTION("""COMPUTED_VALUE"""),"Drama, Film-Noir")</f>
        <v>Drama, Film-Noir</v>
      </c>
      <c r="G44" s="8">
        <f>IFERROR(__xludf.DUMMYFUNCTION("""COMPUTED_VALUE"""),8.4)</f>
        <v>8.4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>
        <f>IFERROR(__xludf.DUMMYFUNCTION("""COMPUTED_VALUE"""),82.0)</f>
        <v>82</v>
      </c>
      <c r="B45" s="8" t="str">
        <f>IFERROR(__xludf.DUMMYFUNCTION("""COMPUTED_VALUE"""),"The Great Dictator")</f>
        <v>The Great Dictator</v>
      </c>
      <c r="C45" s="8">
        <f>IFERROR(__xludf.DUMMYFUNCTION("""COMPUTED_VALUE"""),1940.0)</f>
        <v>1940</v>
      </c>
      <c r="D45" s="8" t="str">
        <f>IFERROR(__xludf.DUMMYFUNCTION("""COMPUTED_VALUE"""),"Passed")</f>
        <v>Passed</v>
      </c>
      <c r="E45" s="8">
        <f>IFERROR(__xludf.DUMMYFUNCTION("""COMPUTED_VALUE"""),125.0)</f>
        <v>125</v>
      </c>
      <c r="F45" s="8" t="str">
        <f>IFERROR(__xludf.DUMMYFUNCTION("""COMPUTED_VALUE"""),"Comedy, Drama, War")</f>
        <v>Comedy, Drama, War</v>
      </c>
      <c r="G45" s="8">
        <f>IFERROR(__xludf.DUMMYFUNCTION("""COMPUTED_VALUE"""),8.4)</f>
        <v>8.4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>
        <f>IFERROR(__xludf.DUMMYFUNCTION("""COMPUTED_VALUE"""),99.0)</f>
        <v>99</v>
      </c>
      <c r="B46" s="8" t="str">
        <f>IFERROR(__xludf.DUMMYFUNCTION("""COMPUTED_VALUE"""),"American Beauty")</f>
        <v>American Beauty</v>
      </c>
      <c r="C46" s="8">
        <f>IFERROR(__xludf.DUMMYFUNCTION("""COMPUTED_VALUE"""),1999.0)</f>
        <v>1999</v>
      </c>
      <c r="D46" s="8" t="str">
        <f>IFERROR(__xludf.DUMMYFUNCTION("""COMPUTED_VALUE"""),"R")</f>
        <v>R</v>
      </c>
      <c r="E46" s="8">
        <f>IFERROR(__xludf.DUMMYFUNCTION("""COMPUTED_VALUE"""),122.0)</f>
        <v>122</v>
      </c>
      <c r="F46" s="8" t="str">
        <f>IFERROR(__xludf.DUMMYFUNCTION("""COMPUTED_VALUE"""),"Drama")</f>
        <v>Drama</v>
      </c>
      <c r="G46" s="8">
        <f>IFERROR(__xludf.DUMMYFUNCTION("""COMPUTED_VALUE"""),8.3)</f>
        <v>8.3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>
        <f>IFERROR(__xludf.DUMMYFUNCTION("""COMPUTED_VALUE"""),100.0)</f>
        <v>100</v>
      </c>
      <c r="B47" s="8" t="str">
        <f>IFERROR(__xludf.DUMMYFUNCTION("""COMPUTED_VALUE"""),"Good Will Hunting")</f>
        <v>Good Will Hunting</v>
      </c>
      <c r="C47" s="8">
        <f>IFERROR(__xludf.DUMMYFUNCTION("""COMPUTED_VALUE"""),1997.0)</f>
        <v>1997</v>
      </c>
      <c r="D47" s="8" t="str">
        <f>IFERROR(__xludf.DUMMYFUNCTION("""COMPUTED_VALUE"""),"R")</f>
        <v>R</v>
      </c>
      <c r="E47" s="8">
        <f>IFERROR(__xludf.DUMMYFUNCTION("""COMPUTED_VALUE"""),126.0)</f>
        <v>126</v>
      </c>
      <c r="F47" s="8" t="str">
        <f>IFERROR(__xludf.DUMMYFUNCTION("""COMPUTED_VALUE"""),"Drama, Romance")</f>
        <v>Drama, Romance</v>
      </c>
      <c r="G47" s="8">
        <f>IFERROR(__xludf.DUMMYFUNCTION("""COMPUTED_VALUE"""),8.3)</f>
        <v>8.3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howErrorMessage="1" sqref="D9">
      <formula1>"1990,2000,2010"</formula1>
    </dataValidation>
    <dataValidation type="list" allowBlank="1" showErrorMessage="1" sqref="C9">
      <formula1>"Action,Drama,Crime,Adventure"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2" t="s">
        <v>204</v>
      </c>
      <c r="B10" s="23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2" t="s">
        <v>206</v>
      </c>
      <c r="B11" s="23" t="s">
        <v>207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2" t="s">
        <v>208</v>
      </c>
      <c r="B12" s="23" t="s">
        <v>209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2" t="s">
        <v>210</v>
      </c>
      <c r="B13" s="23" t="s">
        <v>211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2" t="s">
        <v>212</v>
      </c>
      <c r="B14" s="23" t="s">
        <v>213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2" t="s">
        <v>15</v>
      </c>
      <c r="B15" s="23" t="s">
        <v>214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2" t="s">
        <v>17</v>
      </c>
      <c r="B16" s="23" t="s">
        <v>215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2" t="s">
        <v>216</v>
      </c>
      <c r="B17" s="23" t="s">
        <v>217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2" t="s">
        <v>21</v>
      </c>
      <c r="B18" s="23" t="s">
        <v>218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4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220</v>
      </c>
      <c r="B2" s="11"/>
      <c r="C2" s="8"/>
      <c r="D2" s="8"/>
      <c r="E2" s="23" t="s">
        <v>221</v>
      </c>
      <c r="F2" s="23" t="s">
        <v>222</v>
      </c>
      <c r="G2" s="23" t="s">
        <v>223</v>
      </c>
      <c r="H2" s="23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tr">
        <f>IFERROR(__xludf.DUMMYFUNCTION("IMPORTXML(A1, ""//h3"")"),"1. Once Upon a Time... in Hollywood")</f>
        <v>1. Once Upon a Time... in Hollywood</v>
      </c>
      <c r="B3" s="11"/>
      <c r="C3" s="8"/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tr">
        <f>IFERROR(__xludf.DUMMYFUNCTION("""COMPUTED_VALUE"""),"2. Harry Potter and the Sorcerer's Stone")</f>
        <v>2. Harry Potter and the Sorcerer's Stone</v>
      </c>
      <c r="B4" s="11"/>
      <c r="C4" s="8"/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tr">
        <f>IFERROR(__xludf.DUMMYFUNCTION("""COMPUTED_VALUE"""),"3. Aftersun")</f>
        <v>3. Aftersun</v>
      </c>
      <c r="B5" s="11"/>
      <c r="C5" s="8"/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tr">
        <f>IFERROR(__xludf.DUMMYFUNCTION("""COMPUTED_VALUE"""),"4. American Psycho")</f>
        <v>4. American Psycho</v>
      </c>
      <c r="B6" s="11"/>
      <c r="C6" s="8"/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tr">
        <f>IFERROR(__xludf.DUMMYFUNCTION("""COMPUTED_VALUE"""),"5. Watchmen")</f>
        <v>5. Watchmen</v>
      </c>
      <c r="B7" s="11"/>
      <c r="C7" s="8"/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tr">
        <f>IFERROR(__xludf.DUMMYFUNCTION("""COMPUTED_VALUE"""),"6. Stardust")</f>
        <v>6. Stardust</v>
      </c>
      <c r="B8" s="11"/>
      <c r="C8" s="8"/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tr">
        <f>IFERROR(__xludf.DUMMYFUNCTION("""COMPUTED_VALUE"""),"7. Deadpool 2")</f>
        <v>7. Deadpool 2</v>
      </c>
      <c r="B9" s="11"/>
      <c r="C9" s="8"/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IFERROR(__xludf.DUMMYFUNCTION("""COMPUTED_VALUE"""),"8. 300")</f>
        <v>8. 300</v>
      </c>
      <c r="B10" s="11"/>
      <c r="C10" s="8"/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IFERROR(__xludf.DUMMYFUNCTION("""COMPUTED_VALUE"""),"9. The Fifth Element")</f>
        <v>9. The Fifth Element</v>
      </c>
      <c r="B11" s="11"/>
      <c r="C11" s="8"/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IFERROR(__xludf.DUMMYFUNCTION("""COMPUTED_VALUE"""),"10. Moneyball")</f>
        <v>10. Moneyball</v>
      </c>
      <c r="B12" s="11"/>
      <c r="C12" s="8"/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IFERROR(__xludf.DUMMYFUNCTION("""COMPUTED_VALUE"""),"11. Office Space")</f>
        <v>11. Office Space</v>
      </c>
      <c r="B13" s="11"/>
      <c r="C13" s="8"/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IFERROR(__xludf.DUMMYFUNCTION("""COMPUTED_VALUE"""),"12. Hell or High Water")</f>
        <v>12. Hell or High Water</v>
      </c>
      <c r="B14" s="11"/>
      <c r="C14" s="8"/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IFERROR(__xludf.DUMMYFUNCTION("""COMPUTED_VALUE"""),"13. Superbad")</f>
        <v>13. Superbad</v>
      </c>
      <c r="B15" s="11"/>
      <c r="C15" s="8"/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IFERROR(__xludf.DUMMYFUNCTION("""COMPUTED_VALUE"""),"14. Despicable Me")</f>
        <v>14. Despicable Me</v>
      </c>
      <c r="B16" s="11"/>
      <c r="C16" s="8"/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IFERROR(__xludf.DUMMYFUNCTION("""COMPUTED_VALUE"""),"15. RoboCop")</f>
        <v>15. RoboCop</v>
      </c>
      <c r="B17" s="11"/>
      <c r="C17" s="8"/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IFERROR(__xludf.DUMMYFUNCTION("""COMPUTED_VALUE"""),"16. Guardians of the Galaxy Vol. 2")</f>
        <v>16. Guardians of the Galaxy Vol. 2</v>
      </c>
      <c r="B18" s="11"/>
      <c r="C18" s="8"/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IFERROR(__xludf.DUMMYFUNCTION("""COMPUTED_VALUE"""),"17. Gone Baby Gone")</f>
        <v>17. Gone Baby Gone</v>
      </c>
      <c r="B19" s="11"/>
      <c r="C19" s="8"/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IFERROR(__xludf.DUMMYFUNCTION("""COMPUTED_VALUE"""),"18. Star Wars: Episode III - Revenge of the Sith")</f>
        <v>18. Star Wars: Episode III - Revenge of the Sith</v>
      </c>
      <c r="B20" s="11"/>
      <c r="C20" s="8"/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IFERROR(__xludf.DUMMYFUNCTION("""COMPUTED_VALUE"""),"19. The Road Warrior")</f>
        <v>19. The Road Warrior</v>
      </c>
      <c r="B21" s="11"/>
      <c r="C21" s="8"/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IFERROR(__xludf.DUMMYFUNCTION("""COMPUTED_VALUE"""),"20. Kung Fu Panda")</f>
        <v>20. Kung Fu Panda</v>
      </c>
      <c r="B22" s="11"/>
      <c r="C22" s="8"/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IFERROR(__xludf.DUMMYFUNCTION("""COMPUTED_VALUE"""),"21. Kick-Ass")</f>
        <v>21. Kick-Ass</v>
      </c>
      <c r="B23" s="11"/>
      <c r="C23" s="8"/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IFERROR(__xludf.DUMMYFUNCTION("""COMPUTED_VALUE"""),"22. My Cousin Vinny")</f>
        <v>22. My Cousin Vinny</v>
      </c>
      <c r="B24" s="11"/>
      <c r="C24" s="8"/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IFERROR(__xludf.DUMMYFUNCTION("""COMPUTED_VALUE"""),"23. The Butterfly Effect")</f>
        <v>23. The Butterfly Effect</v>
      </c>
      <c r="B25" s="11"/>
      <c r="C25" s="8"/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IFERROR(__xludf.DUMMYFUNCTION("""COMPUTED_VALUE"""),"24. Lethal Weapon")</f>
        <v>24. Lethal Weapon</v>
      </c>
      <c r="B26" s="11"/>
      <c r="C26" s="8"/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IFERROR(__xludf.DUMMYFUNCTION("""COMPUTED_VALUE"""),"25. The Thin Red Line")</f>
        <v>25. The Thin Red Line</v>
      </c>
      <c r="B27" s="11"/>
      <c r="C27" s="8"/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IFERROR(__xludf.DUMMYFUNCTION("""COMPUTED_VALUE"""),"26. Saw")</f>
        <v>26. Saw</v>
      </c>
      <c r="B28" s="11"/>
      <c r="C28" s="8"/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IFERROR(__xludf.DUMMYFUNCTION("""COMPUTED_VALUE"""),"27. Dark Waters")</f>
        <v>27. Dark Waters</v>
      </c>
      <c r="B29" s="11"/>
      <c r="C29" s="8"/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IFERROR(__xludf.DUMMYFUNCTION("""COMPUTED_VALUE"""),"28. Minority Report")</f>
        <v>28. Minority Report</v>
      </c>
      <c r="B30" s="11"/>
      <c r="C30" s="8"/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IFERROR(__xludf.DUMMYFUNCTION("""COMPUTED_VALUE"""),"29. The Others")</f>
        <v>29. The Others</v>
      </c>
      <c r="B31" s="11"/>
      <c r="C31" s="8"/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IFERROR(__xludf.DUMMYFUNCTION("""COMPUTED_VALUE"""),"30. What We Do in the Shadows")</f>
        <v>30. What We Do in the Shadows</v>
      </c>
      <c r="B32" s="11"/>
      <c r="C32" s="8"/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IFERROR(__xludf.DUMMYFUNCTION("""COMPUTED_VALUE"""),"31. True Grit")</f>
        <v>31. True Grit</v>
      </c>
      <c r="B33" s="11"/>
      <c r="C33" s="8"/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IFERROR(__xludf.DUMMYFUNCTION("""COMPUTED_VALUE"""),"32. The Machinist")</f>
        <v>32. The Machinist</v>
      </c>
      <c r="B34" s="11"/>
      <c r="C34" s="8"/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IFERROR(__xludf.DUMMYFUNCTION("""COMPUTED_VALUE"""),"33. End of Watch")</f>
        <v>33. End of Watch</v>
      </c>
      <c r="B35" s="11"/>
      <c r="C35" s="8"/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IFERROR(__xludf.DUMMYFUNCTION("""COMPUTED_VALUE"""),"34. Midnight in Paris")</f>
        <v>34. Midnight in Paris</v>
      </c>
      <c r="B36" s="11"/>
      <c r="C36" s="8"/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IFERROR(__xludf.DUMMYFUNCTION("""COMPUTED_VALUE"""),"35. The Blind Side")</f>
        <v>35. The Blind Side</v>
      </c>
      <c r="B37" s="11"/>
      <c r="C37" s="8"/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IFERROR(__xludf.DUMMYFUNCTION("""COMPUTED_VALUE"""),"36. Eastern Promises")</f>
        <v>36. Eastern Promises</v>
      </c>
      <c r="B38" s="11"/>
      <c r="C38" s="8"/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IFERROR(__xludf.DUMMYFUNCTION("""COMPUTED_VALUE"""),"37. 3:10 to Yuma")</f>
        <v>37. 3:10 to Yuma</v>
      </c>
      <c r="B39" s="11"/>
      <c r="C39" s="8"/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IFERROR(__xludf.DUMMYFUNCTION("""COMPUTED_VALUE"""),"38. Ponyo")</f>
        <v>38. Ponyo</v>
      </c>
      <c r="B40" s="11"/>
      <c r="C40" s="8"/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IFERROR(__xludf.DUMMYFUNCTION("""COMPUTED_VALUE"""),"39. The Fly")</f>
        <v>39. The Fly</v>
      </c>
      <c r="B41" s="11"/>
      <c r="C41" s="8"/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IFERROR(__xludf.DUMMYFUNCTION("""COMPUTED_VALUE"""),"40. The Jungle Book")</f>
        <v>40. The Jungle Book</v>
      </c>
      <c r="B42" s="11"/>
      <c r="C42" s="8"/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IFERROR(__xludf.DUMMYFUNCTION("""COMPUTED_VALUE"""),"41. The Raid: Redemption")</f>
        <v>41. The Raid: Redemption</v>
      </c>
      <c r="B43" s="11"/>
      <c r="C43" s="8"/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IFERROR(__xludf.DUMMYFUNCTION("""COMPUTED_VALUE"""),"42. After Hours")</f>
        <v>42. After Hours</v>
      </c>
      <c r="B44" s="11"/>
      <c r="C44" s="8"/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IFERROR(__xludf.DUMMYFUNCTION("""COMPUTED_VALUE"""),"43. Die Hard with a Vengeance")</f>
        <v>43. Die Hard with a Vengeance</v>
      </c>
      <c r="B45" s="11"/>
      <c r="C45" s="8"/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IFERROR(__xludf.DUMMYFUNCTION("""COMPUTED_VALUE"""),"44. The Mitchells vs the Machines")</f>
        <v>44. The Mitchells vs the Machines</v>
      </c>
      <c r="B46" s="11"/>
      <c r="C46" s="8"/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IFERROR(__xludf.DUMMYFUNCTION("""COMPUTED_VALUE"""),"45. The Birds")</f>
        <v>45. The Birds</v>
      </c>
      <c r="B47" s="11"/>
      <c r="C47" s="8"/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IFERROR(__xludf.DUMMYFUNCTION("""COMPUTED_VALUE"""),"46. The Royal Tenenbaums")</f>
        <v>46. The Royal Tenenbaums</v>
      </c>
      <c r="B48" s="11"/>
      <c r="C48" s="8"/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IFERROR(__xludf.DUMMYFUNCTION("""COMPUTED_VALUE"""),"47. Rebel Without a Cause")</f>
        <v>47. Rebel Without a Cause</v>
      </c>
      <c r="B49" s="11"/>
      <c r="C49" s="8"/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IFERROR(__xludf.DUMMYFUNCTION("""COMPUTED_VALUE"""),"48. Rushmore")</f>
        <v>48. Rushmore</v>
      </c>
      <c r="B50" s="11"/>
      <c r="C50" s="8"/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IFERROR(__xludf.DUMMYFUNCTION("""COMPUTED_VALUE"""),"49. 50/50")</f>
        <v>49. 50/50</v>
      </c>
      <c r="B51" s="11"/>
      <c r="C51" s="8"/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IFERROR(__xludf.DUMMYFUNCTION("""COMPUTED_VALUE"""),"50. Barton Fink")</f>
        <v>50. Barton Fink</v>
      </c>
      <c r="B52" s="11"/>
      <c r="C52" s="8"/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IFERROR(__xludf.DUMMYFUNCTION("""COMPUTED_VALUE"""),"51. The Bridges of Madison County")</f>
        <v>51. The Bridges of Madison County</v>
      </c>
      <c r="B53" s="11"/>
      <c r="C53" s="8"/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IFERROR(__xludf.DUMMYFUNCTION("""COMPUTED_VALUE"""),"52. I Am Sam")</f>
        <v>52. I Am Sam</v>
      </c>
      <c r="B54" s="11"/>
      <c r="C54" s="8"/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IFERROR(__xludf.DUMMYFUNCTION("""COMPUTED_VALUE"""),"53. Belle de Jour")</f>
        <v>53. Belle de Jour</v>
      </c>
      <c r="B55" s="11"/>
      <c r="C55" s="8"/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IFERROR(__xludf.DUMMYFUNCTION("""COMPUTED_VALUE"""),"54. Searching")</f>
        <v>54. Searching</v>
      </c>
      <c r="B56" s="11"/>
      <c r="C56" s="8"/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IFERROR(__xludf.DUMMYFUNCTION("""COMPUTED_VALUE"""),"55. 21 Grams")</f>
        <v>55. 21 Grams</v>
      </c>
      <c r="B57" s="11"/>
      <c r="C57" s="8"/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IFERROR(__xludf.DUMMYFUNCTION("""COMPUTED_VALUE"""),"56. The Last King of Scotland")</f>
        <v>56. The Last King of Scotland</v>
      </c>
      <c r="B58" s="11"/>
      <c r="C58" s="8"/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IFERROR(__xludf.DUMMYFUNCTION("""COMPUTED_VALUE"""),"57. Short Cuts")</f>
        <v>57. Short Cuts</v>
      </c>
      <c r="B59" s="11"/>
      <c r="C59" s="8"/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IFERROR(__xludf.DUMMYFUNCTION("""COMPUTED_VALUE"""),"58. When Marnie Was There")</f>
        <v>58. When Marnie Was There</v>
      </c>
      <c r="B60" s="11"/>
      <c r="C60" s="8"/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IFERROR(__xludf.DUMMYFUNCTION("""COMPUTED_VALUE"""),"59. Philomena")</f>
        <v>59. Philomena</v>
      </c>
      <c r="B61" s="11"/>
      <c r="C61" s="8"/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IFERROR(__xludf.DUMMYFUNCTION("""COMPUTED_VALUE"""),"60. A Very Long Engagement")</f>
        <v>60. A Very Long Engagement</v>
      </c>
      <c r="B62" s="11"/>
      <c r="C62" s="8"/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IFERROR(__xludf.DUMMYFUNCTION("""COMPUTED_VALUE"""),"61. Control")</f>
        <v>61. Control</v>
      </c>
      <c r="B63" s="11"/>
      <c r="C63" s="8"/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IFERROR(__xludf.DUMMYFUNCTION("""COMPUTED_VALUE"""),"62. The Invisible Man")</f>
        <v>62. The Invisible Man</v>
      </c>
      <c r="B64" s="11"/>
      <c r="C64" s="8"/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IFERROR(__xludf.DUMMYFUNCTION("""COMPUTED_VALUE"""),"63. Killers of the Flower Moon")</f>
        <v>63. Killers of the Flower Moon</v>
      </c>
      <c r="B65" s="11"/>
      <c r="C65" s="8"/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IFERROR(__xludf.DUMMYFUNCTION("""COMPUTED_VALUE"""),"64. Mission: Impossible - Dead Reckoning Part One")</f>
        <v>64. Mission: Impossible - Dead Reckoning Part One</v>
      </c>
      <c r="B66" s="11"/>
      <c r="C66" s="8"/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IFERROR(__xludf.DUMMYFUNCTION("""COMPUTED_VALUE"""),"65. John Wick: Chapter 4")</f>
        <v>65. John Wick: Chapter 4</v>
      </c>
      <c r="B67" s="11"/>
      <c r="C67" s="8"/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IFERROR(__xludf.DUMMYFUNCTION("""COMPUTED_VALUE"""),"66. Fried Green Tomatoes")</f>
        <v>66. Fried Green Tomatoes</v>
      </c>
      <c r="B68" s="11"/>
      <c r="C68" s="8"/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IFERROR(__xludf.DUMMYFUNCTION("""COMPUTED_VALUE"""),"67. Blazing Saddles")</f>
        <v>67. Blazing Saddles</v>
      </c>
      <c r="B69" s="11"/>
      <c r="C69" s="8"/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IFERROR(__xludf.DUMMYFUNCTION("""COMPUTED_VALUE"""),"68. The Banshees of Inisherin")</f>
        <v>68. The Banshees of Inisherin</v>
      </c>
      <c r="B70" s="11"/>
      <c r="C70" s="8"/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IFERROR(__xludf.DUMMYFUNCTION("""COMPUTED_VALUE"""),"69. Kingsman: The Secret Service")</f>
        <v>69. Kingsman: The Secret Service</v>
      </c>
      <c r="B71" s="11"/>
      <c r="C71" s="8"/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IFERROR(__xludf.DUMMYFUNCTION("""COMPUTED_VALUE"""),"70. Sicario")</f>
        <v>70. Sicario</v>
      </c>
      <c r="B72" s="11"/>
      <c r="C72" s="8"/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IFERROR(__xludf.DUMMYFUNCTION("""COMPUTED_VALUE"""),"71. The Goonies")</f>
        <v>71. The Goonies</v>
      </c>
      <c r="B73" s="11"/>
      <c r="C73" s="8"/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IFERROR(__xludf.DUMMYFUNCTION("""COMPUTED_VALUE"""),"72. The Whale")</f>
        <v>72. The Whale</v>
      </c>
      <c r="B74" s="11"/>
      <c r="C74" s="8"/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IFERROR(__xludf.DUMMYFUNCTION("""COMPUTED_VALUE"""),"73. Airplane!")</f>
        <v>73. Airplane!</v>
      </c>
      <c r="B75" s="11"/>
      <c r="C75" s="8"/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IFERROR(__xludf.DUMMYFUNCTION("""COMPUTED_VALUE"""),"74. Mission: Impossible - Fallout")</f>
        <v>74. Mission: Impossible - Fallout</v>
      </c>
      <c r="B76" s="11"/>
      <c r="C76" s="8"/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IFERROR(__xludf.DUMMYFUNCTION("""COMPUTED_VALUE"""),"75. Home Alone")</f>
        <v>75. Home Alone</v>
      </c>
      <c r="B77" s="11"/>
      <c r="C77" s="8"/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IFERROR(__xludf.DUMMYFUNCTION("""COMPUTED_VALUE"""),"76. Harry Potter and the Goblet of Fire")</f>
        <v>76. Harry Potter and the Goblet of Fire</v>
      </c>
      <c r="B78" s="11"/>
      <c r="C78" s="8"/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IFERROR(__xludf.DUMMYFUNCTION("""COMPUTED_VALUE"""),"77. Mr. Nobody")</f>
        <v>77. Mr. Nobody</v>
      </c>
      <c r="B79" s="11"/>
      <c r="C79" s="8"/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IFERROR(__xludf.DUMMYFUNCTION("""COMPUTED_VALUE"""),"78. A Few Good Men")</f>
        <v>78. A Few Good Men</v>
      </c>
      <c r="B80" s="11"/>
      <c r="C80" s="8"/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IFERROR(__xludf.DUMMYFUNCTION("""COMPUTED_VALUE"""),"79. The Color Purple")</f>
        <v>79. The Color Purple</v>
      </c>
      <c r="B81" s="11"/>
      <c r="C81" s="8"/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IFERROR(__xludf.DUMMYFUNCTION("""COMPUTED_VALUE"""),"80. Zodiac")</f>
        <v>80. Zodiac</v>
      </c>
      <c r="B82" s="11"/>
      <c r="C82" s="8"/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IFERROR(__xludf.DUMMYFUNCTION("""COMPUTED_VALUE"""),"81. The Hangover")</f>
        <v>81. The Hangover</v>
      </c>
      <c r="B83" s="11"/>
      <c r="C83" s="8"/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IFERROR(__xludf.DUMMYFUNCTION("""COMPUTED_VALUE"""),"82. Apollo 13")</f>
        <v>82. Apollo 13</v>
      </c>
      <c r="B84" s="11"/>
      <c r="C84" s="8"/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IFERROR(__xludf.DUMMYFUNCTION("""COMPUTED_VALUE"""),"83. Blue Is the Warmest Colour")</f>
        <v>83. Blue Is the Warmest Colour</v>
      </c>
      <c r="B85" s="11"/>
      <c r="C85" s="8"/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IFERROR(__xludf.DUMMYFUNCTION("""COMPUTED_VALUE"""),"84. 500 Days of Summer")</f>
        <v>84. 500 Days of Summer</v>
      </c>
      <c r="B86" s="11"/>
      <c r="C86" s="8"/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IFERROR(__xludf.DUMMYFUNCTION("""COMPUTED_VALUE"""),"85. Ocean's Eleven")</f>
        <v>85. Ocean's Eleven</v>
      </c>
      <c r="B87" s="11"/>
      <c r="C87" s="8"/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IFERROR(__xludf.DUMMYFUNCTION("""COMPUTED_VALUE"""),"86. Wind River")</f>
        <v>86. Wind River</v>
      </c>
      <c r="B88" s="11"/>
      <c r="C88" s="8"/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IFERROR(__xludf.DUMMYFUNCTION("""COMPUTED_VALUE"""),"87. Ex Machina")</f>
        <v>87. Ex Machina</v>
      </c>
      <c r="B89" s="11"/>
      <c r="C89" s="8"/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IFERROR(__xludf.DUMMYFUNCTION("""COMPUTED_VALUE"""),"88. The Worst Person in the World")</f>
        <v>88. The Worst Person in the World</v>
      </c>
      <c r="B90" s="11"/>
      <c r="C90" s="8"/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IFERROR(__xludf.DUMMYFUNCTION("""COMPUTED_VALUE"""),"89. Man on Fire")</f>
        <v>89. Man on Fire</v>
      </c>
      <c r="B91" s="11"/>
      <c r="C91" s="8"/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IFERROR(__xludf.DUMMYFUNCTION("""COMPUTED_VALUE"""),"90. X-Men: First Class")</f>
        <v>90. X-Men: First Class</v>
      </c>
      <c r="B92" s="11"/>
      <c r="C92" s="8"/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IFERROR(__xludf.DUMMYFUNCTION("""COMPUTED_VALUE"""),"91. Harry Potter and the Deathly Hallows: Part 1")</f>
        <v>91. Harry Potter and the Deathly Hallows: Part 1</v>
      </c>
      <c r="B93" s="11"/>
      <c r="C93" s="8"/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IFERROR(__xludf.DUMMYFUNCTION("""COMPUTED_VALUE"""),"92. Coraline")</f>
        <v>92. Coraline</v>
      </c>
      <c r="B94" s="11"/>
      <c r="C94" s="8"/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IFERROR(__xludf.DUMMYFUNCTION("""COMPUTED_VALUE"""),"93. Silver Linings Playbook")</f>
        <v>93. Silver Linings Playbook</v>
      </c>
      <c r="B95" s="11"/>
      <c r="C95" s="8"/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IFERROR(__xludf.DUMMYFUNCTION("""COMPUTED_VALUE"""),"94. Another Round")</f>
        <v>94. Another Round</v>
      </c>
      <c r="B96" s="11"/>
      <c r="C96" s="8"/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IFERROR(__xludf.DUMMYFUNCTION("""COMPUTED_VALUE"""),"95. Training Day")</f>
        <v>95. Training Day</v>
      </c>
      <c r="B97" s="11"/>
      <c r="C97" s="8"/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IFERROR(__xludf.DUMMYFUNCTION("""COMPUTED_VALUE"""),"96. The Dirty Dozen")</f>
        <v>96. The Dirty Dozen</v>
      </c>
      <c r="B98" s="11"/>
      <c r="C98" s="8"/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IFERROR(__xludf.DUMMYFUNCTION("""COMPUTED_VALUE"""),"97. Brokeback Mountain")</f>
        <v>97. Brokeback Mountain</v>
      </c>
      <c r="B99" s="11"/>
      <c r="C99" s="8"/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IFERROR(__xludf.DUMMYFUNCTION("""COMPUTED_VALUE"""),"98. Blue Velvet")</f>
        <v>98. Blue Velvet</v>
      </c>
      <c r="B100" s="11"/>
      <c r="C100" s="8"/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IFERROR(__xludf.DUMMYFUNCTION("""COMPUTED_VALUE"""),"99. The Last of the Mohicans")</f>
        <v>99. The Last of the Mohicans</v>
      </c>
      <c r="B101" s="11"/>
      <c r="C101" s="8"/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IFERROR(__xludf.DUMMYFUNCTION("""COMPUTED_VALUE"""),"100. Lost in Translation")</f>
        <v>100. Lost in Translation</v>
      </c>
      <c r="B102" s="11"/>
      <c r="C102" s="8"/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