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openxmlformats-officedocument.spreadsheetml.chartsheet+xml" PartName="/xl/chartsheets/sheet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2.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_data" sheetId="1" r:id="rId4"/>
    <sheet state="visible" name="Pivot Table 4" sheetId="2" r:id="rId5"/>
    <sheet state="visible" name="Pivot Table 3" sheetId="3" r:id="rId6"/>
    <sheet state="visible" name="Chart1" sheetId="4" r:id="rId7"/>
    <sheet state="visible" name="Pivot Table 2" sheetId="5" r:id="rId8"/>
    <sheet state="visible" name="Pivot Table 1" sheetId="6" r:id="rId9"/>
  </sheets>
  <definedNames>
    <definedName name="Data">example_data!$A$1:$G$44</definedName>
    <definedName hidden="1" localSheetId="0" name="Z_5F01A568_8956_4D47_984D_FC51343B7C7E_.wvu.FilterData">example_data!$A$1:$G$44</definedName>
    <definedName hidden="1" localSheetId="0" name="Z_9F9AA0BE_9C8F_4E2E_B4E8_26AA8DDEADD6_.wvu.FilterData">example_data!$A$1:$G$44</definedName>
    <definedName name="SlicerCache_Table_1_Col_2">#N/A</definedName>
    <definedName name="SlicerCache_Table_1_Col_4">#N/A</definedName>
  </definedNames>
  <calcPr/>
  <customWorkbookViews>
    <customWorkbookView activeSheetId="0" maximized="1" windowHeight="0" windowWidth="0" guid="{9F9AA0BE-9C8F-4E2E-B4E8-26AA8DDEADD6}" name="Filter 2"/>
    <customWorkbookView activeSheetId="0" maximized="1" windowHeight="0" windowWidth="0" guid="{5F01A568-8956-4D47-984D-FC51343B7C7E}" name="Filter 1"/>
  </customWorkbookViews>
  <pivotCaches>
    <pivotCache cacheId="0" r:id="rId10"/>
    <pivotCache cacheId="1" r:id="rId11"/>
  </pivotCaches>
  <extLst>
    <ext uri="{46BE6895-7355-4a93-B00E-2C351335B9C9}">
      <x15:slicerCaches>
        <x14:slicerCache r:id="rId12"/>
        <x14:slicerCache r:id="rId13"/>
      </x15:slicerCaches>
    </ext>
  </extLst>
</workbook>
</file>

<file path=xl/sharedStrings.xml><?xml version="1.0" encoding="utf-8"?>
<sst xmlns="http://schemas.openxmlformats.org/spreadsheetml/2006/main" count="211" uniqueCount="49">
  <si>
    <t>OrderDate</t>
  </si>
  <si>
    <t>Region</t>
  </si>
  <si>
    <t>Rep</t>
  </si>
  <si>
    <t>Item</t>
  </si>
  <si>
    <t>Units</t>
  </si>
  <si>
    <t>UnitCost</t>
  </si>
  <si>
    <t>Total</t>
  </si>
  <si>
    <t>East</t>
  </si>
  <si>
    <t>Jones</t>
  </si>
  <si>
    <t>Pencil</t>
  </si>
  <si>
    <t>Date</t>
  </si>
  <si>
    <t>Central</t>
  </si>
  <si>
    <t>Kivell</t>
  </si>
  <si>
    <t>Binder</t>
  </si>
  <si>
    <t>Dimension</t>
  </si>
  <si>
    <t>Jardine</t>
  </si>
  <si>
    <t>Measurement</t>
  </si>
  <si>
    <t>Gill</t>
  </si>
  <si>
    <t>Pen</t>
  </si>
  <si>
    <t>West</t>
  </si>
  <si>
    <t>Sorvino</t>
  </si>
  <si>
    <t>Andrews</t>
  </si>
  <si>
    <t>Sum_Total</t>
  </si>
  <si>
    <t>Thompson</t>
  </si>
  <si>
    <t>Morgan</t>
  </si>
  <si>
    <t>Howard</t>
  </si>
  <si>
    <t>Parent</t>
  </si>
  <si>
    <t>Smith</t>
  </si>
  <si>
    <t>Desk</t>
  </si>
  <si>
    <t>Pen Set</t>
  </si>
  <si>
    <t>Count</t>
  </si>
  <si>
    <t>Avg_Total</t>
  </si>
  <si>
    <t>Total_Rev</t>
  </si>
  <si>
    <t>Profit 20%</t>
  </si>
  <si>
    <t>Tax 7%</t>
  </si>
  <si>
    <t>Grand Total</t>
  </si>
  <si>
    <t>SUM of Total</t>
  </si>
  <si>
    <t>OrderDate - Year</t>
  </si>
  <si>
    <t>2019</t>
  </si>
  <si>
    <t>2020</t>
  </si>
  <si>
    <t>Growth</t>
  </si>
  <si>
    <t>สูตร (ปีล่าสุด/ปีก่อนหน้า) - 1</t>
  </si>
  <si>
    <t>COUNTA of Region</t>
  </si>
  <si>
    <t>AVERAGE of Total</t>
  </si>
  <si>
    <t>COUNTA</t>
  </si>
  <si>
    <t>AVG_Rev</t>
  </si>
  <si>
    <t>Central Total</t>
  </si>
  <si>
    <t>East Total</t>
  </si>
  <si>
    <t>West Total</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</si>
</sst>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quot;$&quot;#,##0"/>
    <numFmt numFmtId="166" formatCode="&quot;$&quot;#,##0.00"/>
    <numFmt numFmtId="167" formatCode="m/d/yyyy h:mm:ss"/>
  </numFmts>
  <fonts count="5">
    <font>
      <sz val="10.0"/>
      <color rgb="FF000000"/>
      <name val="Arial"/>
      <scheme val="minor"/>
    </font>
    <font>
      <b/>
      <sz val="12.0"/>
      <color rgb="FFFFFFFF"/>
      <name val="Work Sans"/>
    </font>
    <font>
      <b/>
      <color theme="1"/>
      <name val="Arial"/>
      <scheme val="minor"/>
    </font>
    <font>
      <sz val="12.0"/>
      <color rgb="FF333333"/>
      <name val="Work Sans"/>
    </font>
    <font>
      <color theme="1"/>
      <name val="Arial"/>
      <scheme val="minor"/>
    </font>
  </fonts>
  <fills count="9">
    <fill>
      <patternFill patternType="none"/>
    </fill>
    <fill>
      <patternFill patternType="lightGray"/>
    </fill>
    <fill>
      <patternFill patternType="solid">
        <fgColor rgb="FFFF0000"/>
        <bgColor rgb="FFFF0000"/>
      </patternFill>
    </fill>
    <fill>
      <patternFill patternType="solid">
        <fgColor rgb="FF3C78D8"/>
        <bgColor rgb="FF3C78D8"/>
      </patternFill>
    </fill>
    <fill>
      <patternFill patternType="solid">
        <fgColor rgb="FFE69138"/>
        <bgColor rgb="FFE69138"/>
      </patternFill>
    </fill>
    <fill>
      <patternFill patternType="solid">
        <fgColor rgb="FFFFFFFF"/>
        <bgColor rgb="FFFFFFFF"/>
      </patternFill>
    </fill>
    <fill>
      <patternFill patternType="solid">
        <fgColor rgb="FFF9CB9C"/>
        <bgColor rgb="FFF9CB9C"/>
      </patternFill>
    </fill>
    <fill>
      <patternFill patternType="solid">
        <fgColor rgb="FFF4CCCC"/>
        <bgColor rgb="FFF4CCCC"/>
      </patternFill>
    </fill>
    <fill>
      <patternFill patternType="solid">
        <fgColor rgb="FFA4C2F4"/>
        <bgColor rgb="FFA4C2F4"/>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right" vertical="bottom"/>
    </xf>
    <xf borderId="0" fillId="3" fontId="1" numFmtId="0" xfId="0" applyAlignment="1" applyFill="1" applyFont="1">
      <alignment horizontal="center" vertical="bottom"/>
    </xf>
    <xf borderId="0" fillId="4" fontId="1" numFmtId="0" xfId="0" applyAlignment="1" applyFill="1" applyFont="1">
      <alignment horizontal="right" vertical="bottom"/>
    </xf>
    <xf borderId="0" fillId="0" fontId="2" numFmtId="0" xfId="0" applyFont="1"/>
    <xf borderId="0" fillId="0" fontId="2" numFmtId="0" xfId="0" applyAlignment="1" applyFont="1">
      <alignment readingOrder="0"/>
    </xf>
    <xf borderId="0" fillId="5" fontId="3" numFmtId="164" xfId="0" applyAlignment="1" applyFill="1" applyFont="1" applyNumberFormat="1">
      <alignment horizontal="right" vertical="bottom"/>
    </xf>
    <xf borderId="0" fillId="5" fontId="3" numFmtId="0" xfId="0" applyAlignment="1" applyFont="1">
      <alignment horizontal="center" vertical="bottom"/>
    </xf>
    <xf borderId="0" fillId="5" fontId="3" numFmtId="0" xfId="0" applyAlignment="1" applyFont="1">
      <alignment horizontal="right" vertical="bottom"/>
    </xf>
    <xf borderId="0" fillId="2" fontId="4" numFmtId="0" xfId="0" applyFont="1"/>
    <xf borderId="0" fillId="0" fontId="4" numFmtId="0" xfId="0" applyAlignment="1" applyFont="1">
      <alignment readingOrder="0"/>
    </xf>
    <xf borderId="0" fillId="3" fontId="4" numFmtId="0" xfId="0" applyFont="1"/>
    <xf borderId="0" fillId="4" fontId="4" numFmtId="0" xfId="0" applyFont="1"/>
    <xf borderId="0" fillId="6" fontId="2" numFmtId="0" xfId="0" applyFill="1" applyFont="1"/>
    <xf borderId="0" fillId="6" fontId="2" numFmtId="0" xfId="0" applyAlignment="1" applyFont="1">
      <alignment readingOrder="0"/>
    </xf>
    <xf borderId="0" fillId="0" fontId="4" numFmtId="0" xfId="0" applyFont="1"/>
    <xf borderId="0" fillId="5" fontId="3" numFmtId="4" xfId="0" applyAlignment="1" applyFont="1" applyNumberFormat="1">
      <alignment horizontal="right" vertical="bottom"/>
    </xf>
    <xf borderId="0" fillId="0" fontId="4" numFmtId="2" xfId="0" applyFont="1" applyNumberFormat="1"/>
    <xf borderId="0" fillId="7" fontId="2" numFmtId="2" xfId="0" applyFill="1" applyFont="1" applyNumberFormat="1"/>
    <xf borderId="0" fillId="0" fontId="4" numFmtId="165" xfId="0" applyFont="1" applyNumberFormat="1"/>
    <xf borderId="0" fillId="0" fontId="4" numFmtId="166" xfId="0" applyFont="1" applyNumberFormat="1"/>
    <xf borderId="0" fillId="0" fontId="4" numFmtId="10" xfId="0" applyFont="1" applyNumberFormat="1"/>
    <xf borderId="0" fillId="0" fontId="4" numFmtId="9" xfId="0" applyFont="1" applyNumberFormat="1"/>
    <xf borderId="0" fillId="0" fontId="4" numFmtId="167" xfId="0" applyFont="1" applyNumberFormat="1"/>
    <xf borderId="0" fillId="8" fontId="4" numFmtId="0" xfId="0" applyAlignment="1" applyFill="1" applyFont="1">
      <alignment horizontal="center" readingOrder="0"/>
    </xf>
  </cellXfs>
  <cellStyles count="1">
    <cellStyle xfId="0" name="Normal" builtinId="0"/>
  </cellStyles>
  <dxfs count="7">
    <dxf>
      <font/>
      <fill>
        <patternFill patternType="none"/>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2" type="wholeTable"/>
      <tableStyleElement dxfId="3" type="firstRowSubheading"/>
      <tableStyleElement dxfId="3" type="secondRowSubheading"/>
      <tableStyleElement dxfId="3" type="thirdRowSubheading"/>
      <tableStyleElement dxfId="4" type="firstColumnSubheading"/>
      <tableStyleElement dxfId="4" type="secondColumnSubheading"/>
      <tableStyleElement dxfId="4" type="thirdColumnSubheading"/>
      <tableStyleElement dxfId="4" type="headerRow"/>
      <tableStyleElement dxfId="5" type="firstSubtotalRow"/>
      <tableStyleElement dxfId="5" type="secondSubtotalRow"/>
      <tableStyleElement dxfId="5" type="thirdSubtotalRow"/>
      <tableStyleElement dxfId="6"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chartsheet" Target="chartsheets/sheet1.xml"/><Relationship Id="rId8"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Total_Rev, Profit 20% and Tax 7%</a:t>
            </a:r>
          </a:p>
        </c:rich>
      </c:tx>
      <c:overlay val="0"/>
    </c:title>
    <c:plotArea>
      <c:layout/>
      <c:barChart>
        <c:barDir val="col"/>
        <c:ser>
          <c:idx val="0"/>
          <c:order val="0"/>
          <c:tx>
            <c:strRef>
              <c:f>'Pivot Table 4'!$B$1</c:f>
            </c:strRef>
          </c:tx>
          <c:spPr>
            <a:solidFill>
              <a:schemeClr val="accent1"/>
            </a:solidFill>
            <a:ln cmpd="sng">
              <a:solidFill>
                <a:srgbClr val="000000"/>
              </a:solidFill>
            </a:ln>
          </c:spPr>
          <c:cat>
            <c:strRef>
              <c:f>'Pivot Table 4'!$A$2:$A$5</c:f>
            </c:strRef>
          </c:cat>
          <c:val>
            <c:numRef>
              <c:f>'Pivot Table 4'!$B$2:$B$5</c:f>
              <c:numCache/>
            </c:numRef>
          </c:val>
        </c:ser>
        <c:ser>
          <c:idx val="1"/>
          <c:order val="1"/>
          <c:tx>
            <c:strRef>
              <c:f>'Pivot Table 4'!$C$1</c:f>
            </c:strRef>
          </c:tx>
          <c:spPr>
            <a:solidFill>
              <a:schemeClr val="accent2"/>
            </a:solidFill>
            <a:ln cmpd="sng">
              <a:solidFill>
                <a:srgbClr val="000000"/>
              </a:solidFill>
            </a:ln>
          </c:spPr>
          <c:cat>
            <c:strRef>
              <c:f>'Pivot Table 4'!$A$2:$A$5</c:f>
            </c:strRef>
          </c:cat>
          <c:val>
            <c:numRef>
              <c:f>'Pivot Table 4'!$C$2:$C$5</c:f>
              <c:numCache/>
            </c:numRef>
          </c:val>
        </c:ser>
        <c:ser>
          <c:idx val="2"/>
          <c:order val="2"/>
          <c:tx>
            <c:strRef>
              <c:f>'Pivot Table 4'!$D$1</c:f>
            </c:strRef>
          </c:tx>
          <c:spPr>
            <a:solidFill>
              <a:schemeClr val="accent3"/>
            </a:solidFill>
            <a:ln cmpd="sng">
              <a:solidFill>
                <a:srgbClr val="000000"/>
              </a:solidFill>
            </a:ln>
          </c:spPr>
          <c:cat>
            <c:strRef>
              <c:f>'Pivot Table 4'!$A$2:$A$5</c:f>
            </c:strRef>
          </c:cat>
          <c:val>
            <c:numRef>
              <c:f>'Pivot Table 4'!$D$2:$D$5</c:f>
              <c:numCache/>
            </c:numRef>
          </c:val>
        </c:ser>
        <c:axId val="654971863"/>
        <c:axId val="918627681"/>
      </c:barChart>
      <c:catAx>
        <c:axId val="6549718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918627681"/>
      </c:catAx>
      <c:valAx>
        <c:axId val="9186276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5497186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Binder, Desk, Pen, Pen Set, Pencil…</a:t>
            </a:r>
          </a:p>
        </c:rich>
      </c:tx>
      <c:overlay val="0"/>
    </c:title>
    <c:plotArea>
      <c:layout/>
      <c:barChart>
        <c:barDir val="col"/>
        <c:grouping val="percentStacked"/>
        <c:ser>
          <c:idx val="0"/>
          <c:order val="0"/>
          <c:tx>
            <c:strRef>
              <c:f>'Pivot Table 3'!$B$1:$B$2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3'!$B$3:$B$5</c:f>
              <c:numCache/>
            </c:numRef>
          </c:val>
        </c:ser>
        <c:ser>
          <c:idx val="1"/>
          <c:order val="1"/>
          <c:tx>
            <c:strRef>
              <c:f>'Pivot Table 3'!$C$1:$C$2</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3'!$C$3:$C$5</c:f>
              <c:numCache/>
            </c:numRef>
          </c:val>
        </c:ser>
        <c:ser>
          <c:idx val="2"/>
          <c:order val="2"/>
          <c:tx>
            <c:strRef>
              <c:f>'Pivot Table 3'!$D$1:$D$2</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3'!$D$3:$D$5</c:f>
              <c:numCache/>
            </c:numRef>
          </c:val>
        </c:ser>
        <c:ser>
          <c:idx val="3"/>
          <c:order val="3"/>
          <c:tx>
            <c:strRef>
              <c:f>'Pivot Table 3'!$E$1:$E$2</c:f>
            </c:strRef>
          </c:tx>
          <c:spPr>
            <a:solidFill>
              <a:schemeClr val="accent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3'!$E$3:$E$5</c:f>
              <c:numCache/>
            </c:numRef>
          </c:val>
        </c:ser>
        <c:ser>
          <c:idx val="4"/>
          <c:order val="4"/>
          <c:tx>
            <c:strRef>
              <c:f>'Pivot Table 3'!$F$1:$F$2</c:f>
            </c:strRef>
          </c:tx>
          <c:spPr>
            <a:solidFill>
              <a:schemeClr val="accent5"/>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3'!$F$3:$F$5</c:f>
              <c:numCache/>
            </c:numRef>
          </c:val>
        </c:ser>
        <c:ser>
          <c:idx val="5"/>
          <c:order val="5"/>
          <c:tx>
            <c:strRef>
              <c:f>'Pivot Table 3'!$G$1:$G$2</c:f>
            </c:strRef>
          </c:tx>
          <c:spPr>
            <a:solidFill>
              <a:schemeClr val="accent6"/>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3'!$G$3:$G$5</c:f>
              <c:numCache/>
            </c:numRef>
          </c:val>
        </c:ser>
        <c:overlap val="100"/>
        <c:axId val="502741456"/>
        <c:axId val="1810478861"/>
      </c:barChart>
      <c:catAx>
        <c:axId val="5027414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810478861"/>
      </c:catAx>
      <c:valAx>
        <c:axId val="18104788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2741456"/>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2019 and 2020</a:t>
            </a:r>
          </a:p>
        </c:rich>
      </c:tx>
      <c:overlay val="0"/>
    </c:title>
    <c:plotArea>
      <c:layout/>
      <c:lineChart>
        <c:ser>
          <c:idx val="0"/>
          <c:order val="0"/>
          <c:tx>
            <c:strRef>
              <c:f>'Pivot Table 2'!$B$1:$B$2</c:f>
            </c:strRef>
          </c:tx>
          <c:spPr>
            <a:ln cmpd="sng">
              <a:solidFill>
                <a:srgbClr val="4285F4"/>
              </a:solidFill>
            </a:ln>
          </c:spPr>
          <c:marker>
            <c:symbol val="none"/>
          </c:marker>
          <c:cat>
            <c:strRef>
              <c:f>'Pivot Table 2'!$A$3:$A$14</c:f>
            </c:strRef>
          </c:cat>
          <c:val>
            <c:numRef>
              <c:f>'Pivot Table 2'!$B$3:$B$14</c:f>
              <c:numCache/>
            </c:numRef>
          </c:val>
          <c:smooth val="0"/>
        </c:ser>
        <c:ser>
          <c:idx val="1"/>
          <c:order val="1"/>
          <c:tx>
            <c:strRef>
              <c:f>'Pivot Table 2'!$C$1:$C$2</c:f>
            </c:strRef>
          </c:tx>
          <c:spPr>
            <a:ln cmpd="sng">
              <a:solidFill>
                <a:srgbClr val="EA4335"/>
              </a:solidFill>
            </a:ln>
          </c:spPr>
          <c:marker>
            <c:symbol val="none"/>
          </c:marker>
          <c:cat>
            <c:strRef>
              <c:f>'Pivot Table 2'!$A$3:$A$14</c:f>
            </c:strRef>
          </c:cat>
          <c:val>
            <c:numRef>
              <c:f>'Pivot Table 2'!$C$3:$C$14</c:f>
              <c:numCache/>
            </c:numRef>
          </c:val>
          <c:smooth val="0"/>
        </c:ser>
        <c:axId val="1006648878"/>
        <c:axId val="971013033"/>
      </c:lineChart>
      <c:catAx>
        <c:axId val="10066488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971013033"/>
      </c:catAx>
      <c:valAx>
        <c:axId val="9710130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6648878"/>
      </c:valAx>
    </c:plotArea>
    <c:legend>
      <c:legendPos val="r"/>
      <c:overlay val="0"/>
      <c:txPr>
        <a:bodyPr/>
        <a:lstStyle/>
        <a:p>
          <a:pPr lvl="0">
            <a:defRPr b="0">
              <a:solidFill>
                <a:srgbClr val="1A1A1A"/>
              </a:solidFill>
              <a:latin typeface="+mn-lt"/>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57150</xdr:colOff>
      <xdr:row>6</xdr:row>
      <xdr:rowOff>85725</xdr:rowOff>
    </xdr:from>
    <xdr:ext cx="2857500" cy="2857500"/>
    <mc:AlternateContent>
      <mc:Choice Requires="sle15">
        <xdr:graphicFrame>
          <xdr:nvGraphicFramePr>
            <xdr:cNvPr id="1" name="Item_1"/>
            <xdr:cNvGraphicFramePr/>
          </xdr:nvGraphicFramePr>
          <xdr:xfrm>
            <a:off x="0" y="0"/>
            <a:ext cx="0" cy="0"/>
          </xdr:xfrm>
          <a:graphic>
            <a:graphicData uri="http://schemas.microsoft.com/office/drawing/2010/slicer">
              <x3Unk:slicer name="Item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228600</xdr:colOff>
      <xdr:row>3</xdr:row>
      <xdr:rowOff>228600</xdr:rowOff>
    </xdr:from>
    <xdr:ext cx="2857500" cy="2857500"/>
    <mc:AlternateContent>
      <mc:Choice Requires="sle15">
        <xdr:graphicFrame>
          <xdr:nvGraphicFramePr>
            <xdr:cNvPr id="2" name="Region_2"/>
            <xdr:cNvGraphicFramePr/>
          </xdr:nvGraphicFramePr>
          <xdr:xfrm>
            <a:off x="0" y="0"/>
            <a:ext cx="0" cy="0"/>
          </xdr:xfrm>
          <a:graphic>
            <a:graphicData uri="http://schemas.microsoft.com/office/drawing/2010/slicer">
              <x3Unk:slicer name="Region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457200</xdr:colOff>
      <xdr:row>6</xdr:row>
      <xdr:rowOff>76200</xdr:rowOff>
    </xdr:from>
    <xdr:ext cx="4686300" cy="29051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95250</xdr:colOff>
      <xdr:row>2</xdr:row>
      <xdr:rowOff>9525</xdr:rowOff>
    </xdr:from>
    <xdr:ext cx="2857500" cy="2857500"/>
    <mc:AlternateContent>
      <mc:Choice Requires="sle15">
        <xdr:graphicFrame>
          <xdr:nvGraphicFramePr>
            <xdr:cNvPr id="3" name="Item_3"/>
            <xdr:cNvGraphicFramePr/>
          </xdr:nvGraphicFramePr>
          <xdr:xfrm>
            <a:off x="0" y="0"/>
            <a:ext cx="0" cy="0"/>
          </xdr:xfrm>
          <a:graphic>
            <a:graphicData uri="http://schemas.microsoft.com/office/drawing/2010/slicer">
              <x3Unk:slicer name="Item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76200</xdr:colOff>
      <xdr:row>2</xdr:row>
      <xdr:rowOff>95250</xdr:rowOff>
    </xdr:from>
    <xdr:ext cx="2857500" cy="2857500"/>
    <mc:AlternateContent>
      <mc:Choice Requires="sle15">
        <xdr:graphicFrame>
          <xdr:nvGraphicFramePr>
            <xdr:cNvPr id="4" name="Region_4"/>
            <xdr:cNvGraphicFramePr/>
          </xdr:nvGraphicFramePr>
          <xdr:xfrm>
            <a:off x="0" y="0"/>
            <a:ext cx="0" cy="0"/>
          </xdr:xfrm>
          <a:graphic>
            <a:graphicData uri="http://schemas.microsoft.com/office/drawing/2010/slicer">
              <x3Unk:slicer name="Region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8</xdr:row>
      <xdr:rowOff>0</xdr:rowOff>
    </xdr:from>
    <xdr:ext cx="4314825" cy="266700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Date="1" containsString="0">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 name="Profit 20%" formula="SUM(Total)*20%" databaseField="0"/>
    <cacheField name="Tax 7%" formula="SUM(Total)*20%*7%"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NonDate="0" containsDate="1" containsString="0" minDate="2019-01-06T00:00:00Z" maxDate="2020-12-22T00:00:00Z">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fieldGroup base="0">
        <rangePr autoStart="0" autoEnd="0" groupBy="years" startDate="2019-01-06T00:00:00Z" endDate="2020-12-22T00:00:00Z"/>
        <groupItems>
          <s v="&lt;01/06/19"/>
          <s v="119"/>
          <s v="120"/>
          <s v="&gt;12/22/20"/>
        </groupItems>
      </fieldGroup>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4"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1"/>
  </rowFields>
  <colFields>
    <field x="-2"/>
  </colFields>
  <dataFields>
    <dataField name="Total_Rev" fld="6" baseField="0"/>
    <dataField name="SUM of Profit 20%" fld="7" baseField="0"/>
    <dataField name="SUM of Tax 7%" fld="8" baseField="0"/>
  </dataFields>
</pivotTableDefinition>
</file>

<file path=xl/pivotTables/pivotTable2.xml><?xml version="1.0" encoding="utf-8"?>
<pivotTableDefinition xmlns="http://schemas.openxmlformats.org/spreadsheetml/2006/main" name="Pivot Table 3" cacheId="0" dataCaption="" compact="0" compactData="0">
  <location ref="A1:G6" firstHeaderRow="0" firstDataRow="1" firstDataCol="1"/>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Col"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3"/>
  </colFields>
  <dataFields>
    <dataField name="SUM of Total" fld="6" showDataAs="percentOfCol" baseField="0" numFmtId="10"/>
  </dataFields>
</pivotTableDefinition>
</file>

<file path=xl/pivotTables/pivotTable3.xml><?xml version="1.0" encoding="utf-8"?>
<pivotTableDefinition xmlns="http://schemas.openxmlformats.org/spreadsheetml/2006/main" name="Pivot Table 2" cacheId="1" dataCaption="" colGrandTotals="0" compact="0" compactData="0">
  <location ref="A1:C8" firstHeaderRow="0" firstDataRow="1" firstDataCol="1"/>
  <pivotFields>
    <pivotField name="OrderDate" axis="axisCol" compact="0" numFmtId="164" outline="0" multipleItemSelectionAllowed="1" showAll="0" sortType="ascending">
      <items>
        <item x="0"/>
        <item x="1"/>
        <item x="2"/>
        <item x="3"/>
        <item t="default"/>
      </items>
    </pivotField>
    <pivotField name="Region" compact="0" outline="0" multipleItemSelectionAllowed="1" showAll="0">
      <items>
        <item x="0"/>
        <item x="1"/>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field x="3"/>
  </rowFields>
  <colFields>
    <field x="0"/>
  </colFields>
  <dataFields>
    <dataField name="SUM of Total" fld="6" baseField="0"/>
  </dataFields>
</pivotTableDefinition>
</file>

<file path=xl/pivotTables/pivotTable4.xml><?xml version="1.0" encoding="utf-8"?>
<pivotTableDefinition xmlns="http://schemas.openxmlformats.org/spreadsheetml/2006/main" name="Pivot Table 1"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2"/>
  </colFields>
  <dataFields>
    <dataField name="COUNTA of Region" fld="1" subtotal="count" baseField="0"/>
    <dataField name="SUM of Total" fld="6" baseField="0"/>
    <dataField name="AVERAGE of Total" fld="6" subtotal="average" baseField="0"/>
  </dataFields>
  <pivotTableStyleInfo name="Google Sheets Pivot Table Style" showRowHeaders="1" showColHeaders="1" showLastColumn="1"/>
</pivotTableDefinition>
</file>

<file path=xl/pivotTables/pivotTable5.xml><?xml version="1.0" encoding="utf-8"?>
<pivotTableDefinition xmlns="http://schemas.openxmlformats.org/spreadsheetml/2006/main" name="Pivot Table 1 2" cacheId="0" dataCaption="" compact="0" compactData="0">
  <location ref="A9:E26" firstHeaderRow="0" firstDataRow="3"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x="1"/>
        <item sd="0" x="3"/>
        <item sd="0" x="2"/>
        <item sd="0"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field x="3"/>
  </rowFields>
  <colFields>
    <field x="-2"/>
  </colFields>
  <dataFields>
    <dataField name="COUNTA" fld="1" subtotal="count" baseField="0"/>
    <dataField name="Total_Rev" fld="6" baseField="0"/>
    <dataField name="AVG_Rev" fld="6" subtotal="average" baseField="0"/>
  </dataFields>
  <pivotTableStyleInfo name="Google Sheets Pivot Table Style" showRowHeaders="1" showColHeaders="1" showLastColumn="1"/>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Region">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Item">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Item_1" cache="SlicerCache_Table_1_Col_4" caption="Item" rowHeight="247650"/>
  <x14:slicer name="Region_2" cache="SlicerCache_Table_1_Col_2"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Item_3" cache="SlicerCache_Table_1_Col_4" caption="Item" rowHeight="247650"/>
  <x14:slicer name="Region_4" cache="SlicerCache_Table_1_Col_2" caption="Region" rowHeight="247650"/>
</x14:slicers>
</file>

<file path=xl/tables/table1.xml><?xml version="1.0" encoding="utf-8"?>
<table xmlns="http://schemas.openxmlformats.org/spreadsheetml/2006/main" ref="A1:G44" displayName="Table_1" id="1">
  <autoFilter ref="$A$1:$G$44"/>
  <tableColumns count="7">
    <tableColumn name="OrderDate" id="1"/>
    <tableColumn name="Region" id="2"/>
    <tableColumn name="Rep" id="3"/>
    <tableColumn name="Item" id="4"/>
    <tableColumn name="Units" id="5"/>
    <tableColumn name="UnitCost" id="6"/>
    <tableColumn name="Total"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3"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pivotTable" Target="../pivotTables/pivotTable5.xm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4.75"/>
    <col customWidth="1" min="10" max="10" width="11.38"/>
  </cols>
  <sheetData>
    <row r="1">
      <c r="A1" s="1" t="s">
        <v>0</v>
      </c>
      <c r="B1" s="2" t="s">
        <v>1</v>
      </c>
      <c r="C1" s="2" t="s">
        <v>2</v>
      </c>
      <c r="D1" s="2" t="s">
        <v>3</v>
      </c>
      <c r="E1" s="3" t="s">
        <v>4</v>
      </c>
      <c r="F1" s="3" t="s">
        <v>5</v>
      </c>
      <c r="G1" s="3" t="s">
        <v>6</v>
      </c>
      <c r="H1" s="4"/>
      <c r="I1" s="5"/>
      <c r="J1" s="5"/>
    </row>
    <row r="2">
      <c r="A2" s="6">
        <v>43471.0</v>
      </c>
      <c r="B2" s="7" t="s">
        <v>7</v>
      </c>
      <c r="C2" s="7" t="s">
        <v>8</v>
      </c>
      <c r="D2" s="7" t="s">
        <v>9</v>
      </c>
      <c r="E2" s="8">
        <v>95.0</v>
      </c>
      <c r="F2" s="8">
        <v>1.99</v>
      </c>
      <c r="G2" s="8">
        <v>189.05</v>
      </c>
      <c r="I2" s="9"/>
      <c r="J2" s="10" t="s">
        <v>10</v>
      </c>
    </row>
    <row r="3">
      <c r="A3" s="6">
        <v>43488.0</v>
      </c>
      <c r="B3" s="7" t="s">
        <v>11</v>
      </c>
      <c r="C3" s="7" t="s">
        <v>12</v>
      </c>
      <c r="D3" s="7" t="s">
        <v>13</v>
      </c>
      <c r="E3" s="8">
        <v>50.0</v>
      </c>
      <c r="F3" s="8">
        <v>19.99</v>
      </c>
      <c r="G3" s="8">
        <v>999.5</v>
      </c>
      <c r="I3" s="11"/>
      <c r="J3" s="10" t="s">
        <v>14</v>
      </c>
    </row>
    <row r="4">
      <c r="A4" s="6">
        <v>43505.0</v>
      </c>
      <c r="B4" s="7" t="s">
        <v>11</v>
      </c>
      <c r="C4" s="7" t="s">
        <v>15</v>
      </c>
      <c r="D4" s="7" t="s">
        <v>9</v>
      </c>
      <c r="E4" s="8">
        <v>36.0</v>
      </c>
      <c r="F4" s="8">
        <v>4.99</v>
      </c>
      <c r="G4" s="8">
        <v>179.64</v>
      </c>
      <c r="I4" s="12"/>
      <c r="J4" s="10" t="s">
        <v>16</v>
      </c>
    </row>
    <row r="5">
      <c r="A5" s="6">
        <v>43522.0</v>
      </c>
      <c r="B5" s="7" t="s">
        <v>11</v>
      </c>
      <c r="C5" s="7" t="s">
        <v>17</v>
      </c>
      <c r="D5" s="7" t="s">
        <v>18</v>
      </c>
      <c r="E5" s="8">
        <v>27.0</v>
      </c>
      <c r="F5" s="8">
        <v>19.99</v>
      </c>
      <c r="G5" s="8">
        <v>539.73</v>
      </c>
    </row>
    <row r="6">
      <c r="A6" s="6">
        <v>43539.0</v>
      </c>
      <c r="B6" s="7" t="s">
        <v>19</v>
      </c>
      <c r="C6" s="7" t="s">
        <v>20</v>
      </c>
      <c r="D6" s="7" t="s">
        <v>9</v>
      </c>
      <c r="E6" s="8">
        <v>56.0</v>
      </c>
      <c r="F6" s="8">
        <v>2.99</v>
      </c>
      <c r="G6" s="8">
        <v>167.44</v>
      </c>
    </row>
    <row r="7">
      <c r="A7" s="6">
        <v>43556.0</v>
      </c>
      <c r="B7" s="7" t="s">
        <v>7</v>
      </c>
      <c r="C7" s="7" t="s">
        <v>8</v>
      </c>
      <c r="D7" s="7" t="s">
        <v>13</v>
      </c>
      <c r="E7" s="8">
        <v>60.0</v>
      </c>
      <c r="F7" s="8">
        <v>4.99</v>
      </c>
      <c r="G7" s="8">
        <v>299.4</v>
      </c>
      <c r="I7" s="5"/>
      <c r="J7" s="5" t="s">
        <v>6</v>
      </c>
      <c r="K7" s="4">
        <f>SUM(G:G)</f>
        <v>19627.88</v>
      </c>
    </row>
    <row r="8">
      <c r="A8" s="6">
        <v>43573.0</v>
      </c>
      <c r="B8" s="7" t="s">
        <v>11</v>
      </c>
      <c r="C8" s="7" t="s">
        <v>21</v>
      </c>
      <c r="D8" s="7" t="s">
        <v>9</v>
      </c>
      <c r="E8" s="8">
        <v>75.0</v>
      </c>
      <c r="F8" s="8">
        <v>1.99</v>
      </c>
      <c r="G8" s="8">
        <v>149.25</v>
      </c>
    </row>
    <row r="9">
      <c r="A9" s="6">
        <v>43590.0</v>
      </c>
      <c r="B9" s="7" t="s">
        <v>11</v>
      </c>
      <c r="C9" s="7" t="s">
        <v>15</v>
      </c>
      <c r="D9" s="7" t="s">
        <v>9</v>
      </c>
      <c r="E9" s="8">
        <v>90.0</v>
      </c>
      <c r="F9" s="8">
        <v>4.99</v>
      </c>
      <c r="G9" s="8">
        <v>449.1</v>
      </c>
      <c r="J9" s="13" t="str">
        <f>IFERROR(__xludf.DUMMYFUNCTION("UNIQUE(B:B)"),"Region")</f>
        <v>Region</v>
      </c>
      <c r="K9" s="14" t="s">
        <v>22</v>
      </c>
    </row>
    <row r="10">
      <c r="A10" s="6">
        <v>43607.0</v>
      </c>
      <c r="B10" s="7" t="s">
        <v>19</v>
      </c>
      <c r="C10" s="7" t="s">
        <v>23</v>
      </c>
      <c r="D10" s="7" t="s">
        <v>9</v>
      </c>
      <c r="E10" s="8">
        <v>32.0</v>
      </c>
      <c r="F10" s="8">
        <v>1.99</v>
      </c>
      <c r="G10" s="8">
        <v>63.68</v>
      </c>
      <c r="J10" s="15" t="str">
        <f>IFERROR(__xludf.DUMMYFUNCTION("""COMPUTED_VALUE"""),"East")</f>
        <v>East</v>
      </c>
      <c r="K10" s="15">
        <f t="shared" ref="K10:K12" si="1">SUMIF(B:B,J10,G:G)</f>
        <v>6002.09</v>
      </c>
    </row>
    <row r="11">
      <c r="A11" s="6">
        <v>43624.0</v>
      </c>
      <c r="B11" s="7" t="s">
        <v>7</v>
      </c>
      <c r="C11" s="7" t="s">
        <v>8</v>
      </c>
      <c r="D11" s="7" t="s">
        <v>13</v>
      </c>
      <c r="E11" s="8">
        <v>60.0</v>
      </c>
      <c r="F11" s="8">
        <v>8.99</v>
      </c>
      <c r="G11" s="8">
        <v>539.4</v>
      </c>
      <c r="J11" s="15" t="str">
        <f>IFERROR(__xludf.DUMMYFUNCTION("""COMPUTED_VALUE"""),"Central")</f>
        <v>Central</v>
      </c>
      <c r="K11" s="15">
        <f t="shared" si="1"/>
        <v>11139.07</v>
      </c>
    </row>
    <row r="12">
      <c r="A12" s="6">
        <v>43641.0</v>
      </c>
      <c r="B12" s="7" t="s">
        <v>11</v>
      </c>
      <c r="C12" s="7" t="s">
        <v>24</v>
      </c>
      <c r="D12" s="7" t="s">
        <v>9</v>
      </c>
      <c r="E12" s="8">
        <v>90.0</v>
      </c>
      <c r="F12" s="8">
        <v>4.99</v>
      </c>
      <c r="G12" s="8">
        <v>449.1</v>
      </c>
      <c r="J12" s="15" t="str">
        <f>IFERROR(__xludf.DUMMYFUNCTION("""COMPUTED_VALUE"""),"West")</f>
        <v>West</v>
      </c>
      <c r="K12" s="15">
        <f t="shared" si="1"/>
        <v>2486.72</v>
      </c>
    </row>
    <row r="13">
      <c r="A13" s="6">
        <v>43658.0</v>
      </c>
      <c r="B13" s="7" t="s">
        <v>7</v>
      </c>
      <c r="C13" s="7" t="s">
        <v>25</v>
      </c>
      <c r="D13" s="7" t="s">
        <v>13</v>
      </c>
      <c r="E13" s="8">
        <v>29.0</v>
      </c>
      <c r="F13" s="8">
        <v>1.99</v>
      </c>
      <c r="G13" s="8">
        <v>57.71</v>
      </c>
      <c r="J13" s="15"/>
      <c r="K13" s="4">
        <f>SUM(K10:K12)</f>
        <v>19627.88</v>
      </c>
    </row>
    <row r="14">
      <c r="A14" s="6">
        <v>43675.0</v>
      </c>
      <c r="B14" s="7" t="s">
        <v>7</v>
      </c>
      <c r="C14" s="7" t="s">
        <v>26</v>
      </c>
      <c r="D14" s="7" t="s">
        <v>13</v>
      </c>
      <c r="E14" s="8">
        <v>81.0</v>
      </c>
      <c r="F14" s="8">
        <v>19.99</v>
      </c>
      <c r="G14" s="16">
        <v>1619.19</v>
      </c>
    </row>
    <row r="15">
      <c r="A15" s="6">
        <v>43692.0</v>
      </c>
      <c r="B15" s="7" t="s">
        <v>7</v>
      </c>
      <c r="C15" s="7" t="s">
        <v>8</v>
      </c>
      <c r="D15" s="7" t="s">
        <v>9</v>
      </c>
      <c r="E15" s="8">
        <v>35.0</v>
      </c>
      <c r="F15" s="8">
        <v>4.99</v>
      </c>
      <c r="G15" s="8">
        <v>174.65</v>
      </c>
    </row>
    <row r="16">
      <c r="A16" s="6">
        <v>43709.0</v>
      </c>
      <c r="B16" s="7" t="s">
        <v>11</v>
      </c>
      <c r="C16" s="7" t="s">
        <v>27</v>
      </c>
      <c r="D16" s="7" t="s">
        <v>28</v>
      </c>
      <c r="E16" s="8">
        <v>2.0</v>
      </c>
      <c r="F16" s="8">
        <v>125.0</v>
      </c>
      <c r="G16" s="8">
        <v>250.0</v>
      </c>
    </row>
    <row r="17">
      <c r="A17" s="6">
        <v>43726.0</v>
      </c>
      <c r="B17" s="7" t="s">
        <v>7</v>
      </c>
      <c r="C17" s="7" t="s">
        <v>8</v>
      </c>
      <c r="D17" s="7" t="s">
        <v>29</v>
      </c>
      <c r="E17" s="8">
        <v>16.0</v>
      </c>
      <c r="F17" s="8">
        <v>15.99</v>
      </c>
      <c r="G17" s="8">
        <v>255.84</v>
      </c>
      <c r="J17" s="13" t="str">
        <f>IFERROR(__xludf.DUMMYFUNCTION("UNIQUE(C:C)"),"Rep")</f>
        <v>Rep</v>
      </c>
      <c r="K17" s="14" t="s">
        <v>30</v>
      </c>
      <c r="L17" s="14" t="s">
        <v>22</v>
      </c>
      <c r="M17" s="14" t="s">
        <v>31</v>
      </c>
    </row>
    <row r="18">
      <c r="A18" s="6">
        <v>43743.0</v>
      </c>
      <c r="B18" s="7" t="s">
        <v>11</v>
      </c>
      <c r="C18" s="7" t="s">
        <v>24</v>
      </c>
      <c r="D18" s="7" t="s">
        <v>13</v>
      </c>
      <c r="E18" s="8">
        <v>28.0</v>
      </c>
      <c r="F18" s="8">
        <v>8.99</v>
      </c>
      <c r="G18" s="8">
        <v>251.72</v>
      </c>
      <c r="J18" s="15" t="str">
        <f>IFERROR(__xludf.DUMMYFUNCTION("""COMPUTED_VALUE"""),"Jones")</f>
        <v>Jones</v>
      </c>
      <c r="K18" s="15">
        <f t="shared" ref="K18:K28" si="2">COUNTIF(C:C,J18)</f>
        <v>8</v>
      </c>
      <c r="L18" s="17">
        <f t="shared" ref="L18:L28" si="3">SUMIF(C:C,J18,G:G)</f>
        <v>2363.04</v>
      </c>
      <c r="M18" s="17">
        <f t="array" ref="M18:M28">L18:L28/K18:K28</f>
        <v>295.38</v>
      </c>
    </row>
    <row r="19">
      <c r="A19" s="6">
        <v>43760.0</v>
      </c>
      <c r="B19" s="7" t="s">
        <v>7</v>
      </c>
      <c r="C19" s="7" t="s">
        <v>8</v>
      </c>
      <c r="D19" s="7" t="s">
        <v>18</v>
      </c>
      <c r="E19" s="8">
        <v>64.0</v>
      </c>
      <c r="F19" s="8">
        <v>8.99</v>
      </c>
      <c r="G19" s="8">
        <v>575.36</v>
      </c>
      <c r="J19" s="15" t="str">
        <f>IFERROR(__xludf.DUMMYFUNCTION("""COMPUTED_VALUE"""),"Kivell")</f>
        <v>Kivell</v>
      </c>
      <c r="K19" s="15">
        <f t="shared" si="2"/>
        <v>4</v>
      </c>
      <c r="L19" s="17">
        <f t="shared" si="3"/>
        <v>3109.44</v>
      </c>
      <c r="M19" s="17">
        <v>777.36</v>
      </c>
    </row>
    <row r="20">
      <c r="A20" s="6">
        <v>43777.0</v>
      </c>
      <c r="B20" s="7" t="s">
        <v>7</v>
      </c>
      <c r="C20" s="7" t="s">
        <v>26</v>
      </c>
      <c r="D20" s="7" t="s">
        <v>18</v>
      </c>
      <c r="E20" s="8">
        <v>15.0</v>
      </c>
      <c r="F20" s="8">
        <v>19.99</v>
      </c>
      <c r="G20" s="8">
        <v>299.85</v>
      </c>
      <c r="J20" s="15" t="str">
        <f>IFERROR(__xludf.DUMMYFUNCTION("""COMPUTED_VALUE"""),"Jardine")</f>
        <v>Jardine</v>
      </c>
      <c r="K20" s="15">
        <f t="shared" si="2"/>
        <v>5</v>
      </c>
      <c r="L20" s="17">
        <f t="shared" si="3"/>
        <v>2812.19</v>
      </c>
      <c r="M20" s="17">
        <v>562.438</v>
      </c>
    </row>
    <row r="21">
      <c r="A21" s="6">
        <v>43794.0</v>
      </c>
      <c r="B21" s="7" t="s">
        <v>11</v>
      </c>
      <c r="C21" s="7" t="s">
        <v>12</v>
      </c>
      <c r="D21" s="7" t="s">
        <v>29</v>
      </c>
      <c r="E21" s="8">
        <v>96.0</v>
      </c>
      <c r="F21" s="8">
        <v>4.99</v>
      </c>
      <c r="G21" s="8">
        <v>479.04</v>
      </c>
      <c r="J21" s="15" t="str">
        <f>IFERROR(__xludf.DUMMYFUNCTION("""COMPUTED_VALUE"""),"Gill")</f>
        <v>Gill</v>
      </c>
      <c r="K21" s="15">
        <f t="shared" si="2"/>
        <v>5</v>
      </c>
      <c r="L21" s="17">
        <f t="shared" si="3"/>
        <v>1749.87</v>
      </c>
      <c r="M21" s="17">
        <v>349.97400000000005</v>
      </c>
    </row>
    <row r="22">
      <c r="A22" s="6">
        <v>43811.0</v>
      </c>
      <c r="B22" s="7" t="s">
        <v>11</v>
      </c>
      <c r="C22" s="7" t="s">
        <v>27</v>
      </c>
      <c r="D22" s="7" t="s">
        <v>9</v>
      </c>
      <c r="E22" s="8">
        <v>67.0</v>
      </c>
      <c r="F22" s="8">
        <v>1.29</v>
      </c>
      <c r="G22" s="8">
        <v>86.43</v>
      </c>
      <c r="J22" s="15" t="str">
        <f>IFERROR(__xludf.DUMMYFUNCTION("""COMPUTED_VALUE"""),"Sorvino")</f>
        <v>Sorvino</v>
      </c>
      <c r="K22" s="15">
        <f t="shared" si="2"/>
        <v>4</v>
      </c>
      <c r="L22" s="17">
        <f t="shared" si="3"/>
        <v>1283.61</v>
      </c>
      <c r="M22" s="17">
        <v>320.9025</v>
      </c>
    </row>
    <row r="23">
      <c r="A23" s="6">
        <v>43828.0</v>
      </c>
      <c r="B23" s="7" t="s">
        <v>7</v>
      </c>
      <c r="C23" s="7" t="s">
        <v>26</v>
      </c>
      <c r="D23" s="7" t="s">
        <v>29</v>
      </c>
      <c r="E23" s="8">
        <v>74.0</v>
      </c>
      <c r="F23" s="8">
        <v>15.99</v>
      </c>
      <c r="G23" s="16">
        <v>1183.26</v>
      </c>
      <c r="J23" s="15" t="str">
        <f>IFERROR(__xludf.DUMMYFUNCTION("""COMPUTED_VALUE"""),"Andrews")</f>
        <v>Andrews</v>
      </c>
      <c r="K23" s="15">
        <f t="shared" si="2"/>
        <v>4</v>
      </c>
      <c r="L23" s="17">
        <f t="shared" si="3"/>
        <v>438.37</v>
      </c>
      <c r="M23" s="17">
        <v>109.5925</v>
      </c>
    </row>
    <row r="24">
      <c r="A24" s="6">
        <v>43845.0</v>
      </c>
      <c r="B24" s="7" t="s">
        <v>11</v>
      </c>
      <c r="C24" s="7" t="s">
        <v>17</v>
      </c>
      <c r="D24" s="7" t="s">
        <v>13</v>
      </c>
      <c r="E24" s="8">
        <v>46.0</v>
      </c>
      <c r="F24" s="8">
        <v>8.99</v>
      </c>
      <c r="G24" s="8">
        <v>413.54</v>
      </c>
      <c r="J24" s="15" t="str">
        <f>IFERROR(__xludf.DUMMYFUNCTION("""COMPUTED_VALUE"""),"Thompson")</f>
        <v>Thompson</v>
      </c>
      <c r="K24" s="15">
        <f t="shared" si="2"/>
        <v>2</v>
      </c>
      <c r="L24" s="17">
        <f t="shared" si="3"/>
        <v>1203.11</v>
      </c>
      <c r="M24" s="17">
        <v>601.5550000000001</v>
      </c>
    </row>
    <row r="25">
      <c r="A25" s="6">
        <v>43862.0</v>
      </c>
      <c r="B25" s="7" t="s">
        <v>11</v>
      </c>
      <c r="C25" s="7" t="s">
        <v>27</v>
      </c>
      <c r="D25" s="7" t="s">
        <v>13</v>
      </c>
      <c r="E25" s="8">
        <v>87.0</v>
      </c>
      <c r="F25" s="8">
        <v>15.0</v>
      </c>
      <c r="G25" s="16">
        <v>1305.0</v>
      </c>
      <c r="J25" s="15" t="str">
        <f>IFERROR(__xludf.DUMMYFUNCTION("""COMPUTED_VALUE"""),"Morgan")</f>
        <v>Morgan</v>
      </c>
      <c r="K25" s="15">
        <f t="shared" si="2"/>
        <v>3</v>
      </c>
      <c r="L25" s="17">
        <f t="shared" si="3"/>
        <v>1387.77</v>
      </c>
      <c r="M25" s="17">
        <v>462.59</v>
      </c>
    </row>
    <row r="26">
      <c r="A26" s="6">
        <v>43879.0</v>
      </c>
      <c r="B26" s="7" t="s">
        <v>7</v>
      </c>
      <c r="C26" s="7" t="s">
        <v>8</v>
      </c>
      <c r="D26" s="7" t="s">
        <v>13</v>
      </c>
      <c r="E26" s="8">
        <v>4.0</v>
      </c>
      <c r="F26" s="8">
        <v>4.99</v>
      </c>
      <c r="G26" s="8">
        <v>19.96</v>
      </c>
      <c r="J26" s="15" t="str">
        <f>IFERROR(__xludf.DUMMYFUNCTION("""COMPUTED_VALUE"""),"Howard")</f>
        <v>Howard</v>
      </c>
      <c r="K26" s="15">
        <f t="shared" si="2"/>
        <v>2</v>
      </c>
      <c r="L26" s="17">
        <f t="shared" si="3"/>
        <v>536.75</v>
      </c>
      <c r="M26" s="17">
        <v>268.375</v>
      </c>
    </row>
    <row r="27">
      <c r="A27" s="6">
        <v>43897.0</v>
      </c>
      <c r="B27" s="7" t="s">
        <v>19</v>
      </c>
      <c r="C27" s="7" t="s">
        <v>20</v>
      </c>
      <c r="D27" s="7" t="s">
        <v>13</v>
      </c>
      <c r="E27" s="8">
        <v>7.0</v>
      </c>
      <c r="F27" s="8">
        <v>19.99</v>
      </c>
      <c r="G27" s="8">
        <v>139.93</v>
      </c>
      <c r="J27" s="15" t="str">
        <f>IFERROR(__xludf.DUMMYFUNCTION("""COMPUTED_VALUE"""),"Parent")</f>
        <v>Parent</v>
      </c>
      <c r="K27" s="15">
        <f t="shared" si="2"/>
        <v>3</v>
      </c>
      <c r="L27" s="17">
        <f t="shared" si="3"/>
        <v>3102.3</v>
      </c>
      <c r="M27" s="17">
        <v>1034.1000000000001</v>
      </c>
    </row>
    <row r="28">
      <c r="A28" s="6">
        <v>43914.0</v>
      </c>
      <c r="B28" s="7" t="s">
        <v>11</v>
      </c>
      <c r="C28" s="7" t="s">
        <v>15</v>
      </c>
      <c r="D28" s="7" t="s">
        <v>29</v>
      </c>
      <c r="E28" s="8">
        <v>50.0</v>
      </c>
      <c r="F28" s="8">
        <v>4.99</v>
      </c>
      <c r="G28" s="8">
        <v>249.5</v>
      </c>
      <c r="J28" s="15" t="str">
        <f>IFERROR(__xludf.DUMMYFUNCTION("""COMPUTED_VALUE"""),"Smith")</f>
        <v>Smith</v>
      </c>
      <c r="K28" s="15">
        <f t="shared" si="2"/>
        <v>3</v>
      </c>
      <c r="L28" s="17">
        <f t="shared" si="3"/>
        <v>1641.43</v>
      </c>
      <c r="M28" s="17">
        <v>547.1433333333333</v>
      </c>
    </row>
    <row r="29">
      <c r="A29" s="6">
        <v>43931.0</v>
      </c>
      <c r="B29" s="7" t="s">
        <v>11</v>
      </c>
      <c r="C29" s="7" t="s">
        <v>21</v>
      </c>
      <c r="D29" s="7" t="s">
        <v>9</v>
      </c>
      <c r="E29" s="8">
        <v>66.0</v>
      </c>
      <c r="F29" s="8">
        <v>1.99</v>
      </c>
      <c r="G29" s="8">
        <v>131.34</v>
      </c>
      <c r="J29" s="15"/>
      <c r="L29" s="18">
        <f>SUM(L18:L28)</f>
        <v>19627.88</v>
      </c>
    </row>
    <row r="30">
      <c r="A30" s="6">
        <v>43948.0</v>
      </c>
      <c r="B30" s="7" t="s">
        <v>7</v>
      </c>
      <c r="C30" s="7" t="s">
        <v>25</v>
      </c>
      <c r="D30" s="7" t="s">
        <v>18</v>
      </c>
      <c r="E30" s="8">
        <v>96.0</v>
      </c>
      <c r="F30" s="8">
        <v>4.99</v>
      </c>
      <c r="G30" s="8">
        <v>479.04</v>
      </c>
    </row>
    <row r="31">
      <c r="A31" s="6">
        <v>43965.0</v>
      </c>
      <c r="B31" s="7" t="s">
        <v>11</v>
      </c>
      <c r="C31" s="7" t="s">
        <v>17</v>
      </c>
      <c r="D31" s="7" t="s">
        <v>9</v>
      </c>
      <c r="E31" s="8">
        <v>53.0</v>
      </c>
      <c r="F31" s="8">
        <v>1.29</v>
      </c>
      <c r="G31" s="8">
        <v>68.37</v>
      </c>
    </row>
    <row r="32">
      <c r="A32" s="6">
        <v>43982.0</v>
      </c>
      <c r="B32" s="7" t="s">
        <v>11</v>
      </c>
      <c r="C32" s="7" t="s">
        <v>17</v>
      </c>
      <c r="D32" s="7" t="s">
        <v>13</v>
      </c>
      <c r="E32" s="8">
        <v>80.0</v>
      </c>
      <c r="F32" s="8">
        <v>8.99</v>
      </c>
      <c r="G32" s="8">
        <v>719.2</v>
      </c>
    </row>
    <row r="33">
      <c r="A33" s="6">
        <v>43999.0</v>
      </c>
      <c r="B33" s="7" t="s">
        <v>11</v>
      </c>
      <c r="C33" s="7" t="s">
        <v>12</v>
      </c>
      <c r="D33" s="7" t="s">
        <v>28</v>
      </c>
      <c r="E33" s="8">
        <v>5.0</v>
      </c>
      <c r="F33" s="8">
        <v>125.0</v>
      </c>
      <c r="G33" s="8">
        <v>625.0</v>
      </c>
    </row>
    <row r="34">
      <c r="A34" s="6">
        <v>44016.0</v>
      </c>
      <c r="B34" s="7" t="s">
        <v>7</v>
      </c>
      <c r="C34" s="7" t="s">
        <v>8</v>
      </c>
      <c r="D34" s="7" t="s">
        <v>29</v>
      </c>
      <c r="E34" s="8">
        <v>62.0</v>
      </c>
      <c r="F34" s="8">
        <v>4.99</v>
      </c>
      <c r="G34" s="8">
        <v>309.38</v>
      </c>
    </row>
    <row r="35">
      <c r="A35" s="6">
        <v>44033.0</v>
      </c>
      <c r="B35" s="7" t="s">
        <v>11</v>
      </c>
      <c r="C35" s="7" t="s">
        <v>24</v>
      </c>
      <c r="D35" s="7" t="s">
        <v>29</v>
      </c>
      <c r="E35" s="8">
        <v>55.0</v>
      </c>
      <c r="F35" s="8">
        <v>12.49</v>
      </c>
      <c r="G35" s="8">
        <v>686.95</v>
      </c>
    </row>
    <row r="36">
      <c r="A36" s="6">
        <v>44050.0</v>
      </c>
      <c r="B36" s="7" t="s">
        <v>11</v>
      </c>
      <c r="C36" s="7" t="s">
        <v>12</v>
      </c>
      <c r="D36" s="7" t="s">
        <v>29</v>
      </c>
      <c r="E36" s="8">
        <v>42.0</v>
      </c>
      <c r="F36" s="8">
        <v>23.95</v>
      </c>
      <c r="G36" s="16">
        <v>1005.9</v>
      </c>
    </row>
    <row r="37">
      <c r="A37" s="6">
        <v>44067.0</v>
      </c>
      <c r="B37" s="7" t="s">
        <v>19</v>
      </c>
      <c r="C37" s="7" t="s">
        <v>20</v>
      </c>
      <c r="D37" s="7" t="s">
        <v>28</v>
      </c>
      <c r="E37" s="8">
        <v>3.0</v>
      </c>
      <c r="F37" s="8">
        <v>275.0</v>
      </c>
      <c r="G37" s="8">
        <v>825.0</v>
      </c>
    </row>
    <row r="38">
      <c r="A38" s="6">
        <v>44084.0</v>
      </c>
      <c r="B38" s="7" t="s">
        <v>11</v>
      </c>
      <c r="C38" s="7" t="s">
        <v>17</v>
      </c>
      <c r="D38" s="7" t="s">
        <v>9</v>
      </c>
      <c r="E38" s="8">
        <v>7.0</v>
      </c>
      <c r="F38" s="8">
        <v>1.29</v>
      </c>
      <c r="G38" s="8">
        <v>9.03</v>
      </c>
    </row>
    <row r="39">
      <c r="A39" s="6">
        <v>44101.0</v>
      </c>
      <c r="B39" s="7" t="s">
        <v>19</v>
      </c>
      <c r="C39" s="7" t="s">
        <v>20</v>
      </c>
      <c r="D39" s="7" t="s">
        <v>18</v>
      </c>
      <c r="E39" s="8">
        <v>76.0</v>
      </c>
      <c r="F39" s="8">
        <v>1.99</v>
      </c>
      <c r="G39" s="8">
        <v>151.24</v>
      </c>
    </row>
    <row r="40">
      <c r="A40" s="6">
        <v>44118.0</v>
      </c>
      <c r="B40" s="7" t="s">
        <v>19</v>
      </c>
      <c r="C40" s="7" t="s">
        <v>23</v>
      </c>
      <c r="D40" s="7" t="s">
        <v>13</v>
      </c>
      <c r="E40" s="8">
        <v>57.0</v>
      </c>
      <c r="F40" s="8">
        <v>19.99</v>
      </c>
      <c r="G40" s="16">
        <v>1139.43</v>
      </c>
    </row>
    <row r="41">
      <c r="A41" s="6">
        <v>44135.0</v>
      </c>
      <c r="B41" s="7" t="s">
        <v>11</v>
      </c>
      <c r="C41" s="7" t="s">
        <v>21</v>
      </c>
      <c r="D41" s="7" t="s">
        <v>9</v>
      </c>
      <c r="E41" s="8">
        <v>14.0</v>
      </c>
      <c r="F41" s="8">
        <v>1.29</v>
      </c>
      <c r="G41" s="8">
        <v>18.06</v>
      </c>
    </row>
    <row r="42">
      <c r="A42" s="6">
        <v>44152.0</v>
      </c>
      <c r="B42" s="7" t="s">
        <v>11</v>
      </c>
      <c r="C42" s="7" t="s">
        <v>15</v>
      </c>
      <c r="D42" s="7" t="s">
        <v>13</v>
      </c>
      <c r="E42" s="8">
        <v>11.0</v>
      </c>
      <c r="F42" s="8">
        <v>4.99</v>
      </c>
      <c r="G42" s="8">
        <v>54.89</v>
      </c>
    </row>
    <row r="43">
      <c r="A43" s="6">
        <v>44169.0</v>
      </c>
      <c r="B43" s="7" t="s">
        <v>11</v>
      </c>
      <c r="C43" s="7" t="s">
        <v>15</v>
      </c>
      <c r="D43" s="7" t="s">
        <v>13</v>
      </c>
      <c r="E43" s="8">
        <v>94.0</v>
      </c>
      <c r="F43" s="8">
        <v>19.99</v>
      </c>
      <c r="G43" s="16">
        <v>1879.06</v>
      </c>
    </row>
    <row r="44">
      <c r="A44" s="6">
        <v>44186.0</v>
      </c>
      <c r="B44" s="7" t="s">
        <v>11</v>
      </c>
      <c r="C44" s="7" t="s">
        <v>21</v>
      </c>
      <c r="D44" s="7" t="s">
        <v>13</v>
      </c>
      <c r="E44" s="8">
        <v>28.0</v>
      </c>
      <c r="F44" s="8">
        <v>4.99</v>
      </c>
      <c r="G44" s="8">
        <v>139.72</v>
      </c>
    </row>
  </sheetData>
  <customSheetViews>
    <customSheetView guid="{5F01A568-8956-4D47-984D-FC51343B7C7E}" filter="1" showAutoFilter="1">
      <autoFilter ref="$A$1:$G$44"/>
    </customSheetView>
    <customSheetView guid="{9F9AA0BE-9C8F-4E2E-B4E8-26AA8DDEADD6}" filter="1" showAutoFilter="1">
      <autoFilter ref="$A$1:$G$44"/>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c r="E2" s="21"/>
    </row>
    <row r="3">
      <c r="E3" s="21"/>
    </row>
    <row r="4">
      <c r="E4" s="21"/>
    </row>
    <row r="5">
      <c r="E5" s="21"/>
    </row>
  </sheetData>
  <drawing r:id="rId2"/>
  <extLst>
    <ext uri="{3A4CF648-6AED-40f4-86FF-DC5316D8AED3}">
      <x14:slicerList>
        <x14:slicer r:id="rId3"/>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c r="D2" s="24" t="s">
        <v>40</v>
      </c>
      <c r="E2" s="10" t="s">
        <v>41</v>
      </c>
    </row>
    <row r="3">
      <c r="D3" s="21">
        <f t="array" ref="D3:D7">(C3:C7/B3:B7)-1</f>
        <v>0.5425679335</v>
      </c>
    </row>
    <row r="4">
      <c r="D4" s="21">
        <v>4.8</v>
      </c>
    </row>
    <row r="5">
      <c r="D5" s="21">
        <v>-0.5545535499738505</v>
      </c>
    </row>
    <row r="6">
      <c r="D6" s="21">
        <v>0.17391327014712177</v>
      </c>
    </row>
    <row r="7">
      <c r="D7" s="21">
        <v>-0.8811532536130878</v>
      </c>
    </row>
    <row r="8"/>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9"/>
    <row r="10"/>
    <row r="11"/>
    <row r="12"/>
    <row r="13"/>
    <row r="14"/>
    <row r="15"/>
    <row r="16"/>
    <row r="17"/>
    <row r="18"/>
    <row r="19"/>
    <row r="20"/>
    <row r="21"/>
    <row r="22"/>
    <row r="23"/>
    <row r="24"/>
    <row r="25"/>
    <row r="26"/>
  </sheetData>
  <drawing r:id="rId3"/>
</worksheet>
</file>