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4" windowWidth="9540" windowHeight="8352"/>
  </bookViews>
  <sheets>
    <sheet name="kinematics" sheetId="1" r:id="rId1"/>
    <sheet name="rat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  <c r="E13" i="1"/>
  <c r="F4" i="1" l="1"/>
  <c r="F5" i="1" s="1"/>
  <c r="F9" i="1" s="1"/>
  <c r="F8" i="1" l="1"/>
  <c r="F6" i="1"/>
  <c r="C12" i="2"/>
  <c r="C11" i="2"/>
  <c r="F10" i="1" l="1"/>
  <c r="F11" i="1" s="1"/>
  <c r="B7" i="2"/>
  <c r="C8" i="1" l="1"/>
  <c r="E4" i="1"/>
  <c r="E5" i="1" s="1"/>
  <c r="E6" i="1" s="1"/>
  <c r="D4" i="1"/>
  <c r="D5" i="1" s="1"/>
  <c r="D6" i="1" s="1"/>
  <c r="C4" i="1"/>
  <c r="C5" i="1" s="1"/>
  <c r="C6" i="1" s="1"/>
  <c r="B4" i="1"/>
  <c r="B5" i="1" s="1"/>
  <c r="C9" i="1" l="1"/>
  <c r="B8" i="1"/>
  <c r="B9" i="1"/>
  <c r="B10" i="1" s="1"/>
  <c r="B11" i="1" s="1"/>
  <c r="B6" i="1"/>
  <c r="C10" i="1"/>
  <c r="E9" i="1"/>
  <c r="E8" i="1"/>
  <c r="D8" i="1"/>
  <c r="D9" i="1"/>
  <c r="C11" i="1"/>
  <c r="E10" i="1" l="1"/>
  <c r="E11" i="1" s="1"/>
  <c r="D10" i="1"/>
  <c r="D11" i="1" s="1"/>
</calcChain>
</file>

<file path=xl/sharedStrings.xml><?xml version="1.0" encoding="utf-8"?>
<sst xmlns="http://schemas.openxmlformats.org/spreadsheetml/2006/main" count="23" uniqueCount="23">
  <si>
    <t>ebeam=</t>
  </si>
  <si>
    <t>e_ex=</t>
  </si>
  <si>
    <t xml:space="preserve">theta = </t>
  </si>
  <si>
    <t>eprime=</t>
  </si>
  <si>
    <t>M_c=</t>
  </si>
  <si>
    <t>e_ex_calc</t>
  </si>
  <si>
    <t>a=</t>
  </si>
  <si>
    <t>b=</t>
  </si>
  <si>
    <t>c=</t>
  </si>
  <si>
    <t xml:space="preserve">A = </t>
  </si>
  <si>
    <t xml:space="preserve">N_av = </t>
  </si>
  <si>
    <t>Charge electron</t>
  </si>
  <si>
    <t>C</t>
  </si>
  <si>
    <t>target thick</t>
  </si>
  <si>
    <t>g/cm2</t>
  </si>
  <si>
    <t>Current</t>
  </si>
  <si>
    <t>ub/cm2</t>
  </si>
  <si>
    <t>C/sec</t>
  </si>
  <si>
    <t>Lumin</t>
  </si>
  <si>
    <t>solid angle</t>
  </si>
  <si>
    <t>1/ub</t>
  </si>
  <si>
    <t>Scattering angle</t>
  </si>
  <si>
    <t>xn (fm2/sr)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</si>
</sst>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B3" workbookViewId="0">
      <selection activeCell="E14" sqref="E14"/>
    </sheetView>
  </sheetViews>
  <sheetFormatPr defaultRowHeight="14.4" x14ac:dyDescent="0.3"/>
  <cols>
    <col min="2" max="2" width="10" bestFit="1" customWidth="1"/>
  </cols>
  <sheetData>
    <row r="1" spans="1:6" x14ac:dyDescent="0.3">
      <c r="A1" t="s">
        <v>0</v>
      </c>
      <c r="B1">
        <v>2218</v>
      </c>
      <c r="C1">
        <v>2218</v>
      </c>
      <c r="D1">
        <v>2218</v>
      </c>
      <c r="E1">
        <v>2218</v>
      </c>
      <c r="F1">
        <v>2214</v>
      </c>
    </row>
    <row r="2" spans="1:6" x14ac:dyDescent="0.3">
      <c r="A2" t="s">
        <v>1</v>
      </c>
      <c r="B2">
        <v>4.4000000000000004</v>
      </c>
      <c r="C2">
        <v>0</v>
      </c>
      <c r="D2">
        <v>0</v>
      </c>
      <c r="E2">
        <v>4.4000000000000004</v>
      </c>
      <c r="F2">
        <v>0</v>
      </c>
    </row>
    <row r="3" spans="1:6" x14ac:dyDescent="0.3">
      <c r="A3" t="s">
        <v>2</v>
      </c>
      <c r="B3">
        <v>7.5</v>
      </c>
      <c r="C3">
        <v>7.5</v>
      </c>
      <c r="D3">
        <v>13.5</v>
      </c>
      <c r="E3">
        <v>10</v>
      </c>
      <c r="F3">
        <v>13.5</v>
      </c>
    </row>
    <row r="4" spans="1:6" x14ac:dyDescent="0.3">
      <c r="A4" t="s">
        <v>4</v>
      </c>
      <c r="B4">
        <f t="shared" ref="B4:F4" si="0">931.5*12</f>
        <v>11178</v>
      </c>
      <c r="C4">
        <f t="shared" si="0"/>
        <v>11178</v>
      </c>
      <c r="D4">
        <f t="shared" si="0"/>
        <v>11178</v>
      </c>
      <c r="E4">
        <f t="shared" si="0"/>
        <v>11178</v>
      </c>
      <c r="F4">
        <f t="shared" si="0"/>
        <v>11178</v>
      </c>
    </row>
    <row r="5" spans="1:6" x14ac:dyDescent="0.3">
      <c r="A5" t="s">
        <v>3</v>
      </c>
      <c r="B5">
        <f>(B1*B4-B2*(B1+B4)+B2*B2/2)/(B1*(1-COS(B3/180*3.14159))+B4-B2)</f>
        <v>2209.8463216344003</v>
      </c>
      <c r="C5">
        <f>(C1*C4-C2*(C1+C4))/(C1*(1-COS(C3/180*3.14159))+C4-C2)</f>
        <v>2214.2412046289705</v>
      </c>
      <c r="D5">
        <f>(D1*D4-D2*(D1+D4))/(D1*(1-COS(D3/180*3.14159))+D4-D2)</f>
        <v>2205.9061141032721</v>
      </c>
      <c r="E5">
        <f>(E1*E4-E2*(E1+E4))/(E1*(1-COS(E3/180*3.14159))+E4-E2)</f>
        <v>2206.9427660431415</v>
      </c>
      <c r="F5">
        <f>(F1*F4-F2*(F1+F4))/(F1*(1-COS(F3/180*3.14159))+F4-F2)</f>
        <v>2201.9495771422612</v>
      </c>
    </row>
    <row r="6" spans="1:6" x14ac:dyDescent="0.3">
      <c r="A6" t="s">
        <v>5</v>
      </c>
      <c r="B6">
        <f t="shared" ref="B6:F6" si="1">(B5*(B1+B4)-B1*(B5*COS(B3/180*3.14159)+B4))/(B5-B1-B4)</f>
        <v>4.3991346444644952</v>
      </c>
      <c r="C6">
        <f t="shared" si="1"/>
        <v>-3.3315781234738237E-13</v>
      </c>
      <c r="D6">
        <f t="shared" si="1"/>
        <v>0</v>
      </c>
      <c r="E6">
        <f t="shared" si="1"/>
        <v>4.3999999999996149</v>
      </c>
      <c r="F6">
        <f t="shared" si="1"/>
        <v>3.3291094835929628E-13</v>
      </c>
    </row>
    <row r="7" spans="1:6" x14ac:dyDescent="0.3">
      <c r="A7" t="s">
        <v>6</v>
      </c>
      <c r="B7">
        <v>0.5</v>
      </c>
      <c r="C7">
        <v>0.5</v>
      </c>
      <c r="D7">
        <v>0.5</v>
      </c>
      <c r="E7">
        <v>0.5</v>
      </c>
      <c r="F7">
        <v>0.5</v>
      </c>
    </row>
    <row r="8" spans="1:6" x14ac:dyDescent="0.3">
      <c r="A8" t="s">
        <v>7</v>
      </c>
      <c r="B8">
        <f>B5-B4-B1</f>
        <v>-11186.153678365599</v>
      </c>
      <c r="C8">
        <f t="shared" ref="C8:E8" si="2">C5-C4-C1</f>
        <v>-11181.75879537103</v>
      </c>
      <c r="D8">
        <f t="shared" si="2"/>
        <v>-11190.093885896727</v>
      </c>
      <c r="E8">
        <f t="shared" si="2"/>
        <v>-11189.057233956859</v>
      </c>
      <c r="F8">
        <f t="shared" ref="F8" si="3">F5-F4-F1</f>
        <v>-11190.050422857739</v>
      </c>
    </row>
    <row r="9" spans="1:6" x14ac:dyDescent="0.3">
      <c r="A9" t="s">
        <v>8</v>
      </c>
      <c r="B9">
        <f>B1*B5*(COS(B3/180*3.14159)-1)-B4*B5+B1*B4</f>
        <v>49209.396184805781</v>
      </c>
      <c r="C9">
        <f t="shared" ref="C9:E9" si="4">C1*C5*(COS(C3/180*3.14159)-1)-C4*C5+C1*C4</f>
        <v>0</v>
      </c>
      <c r="D9">
        <f t="shared" si="4"/>
        <v>0</v>
      </c>
      <c r="E9">
        <f t="shared" si="4"/>
        <v>49231.851829409599</v>
      </c>
      <c r="F9">
        <f t="shared" ref="F9" si="5">F1*F5*(COS(F3/180*3.14159)-1)-F4*F5+F1*F4</f>
        <v>0</v>
      </c>
    </row>
    <row r="10" spans="1:6" x14ac:dyDescent="0.3">
      <c r="B10">
        <f>SQRT(B8*B8-4*B7*B9)</f>
        <v>11181.7536783656</v>
      </c>
      <c r="C10">
        <f t="shared" ref="C10:E10" si="6">SQRT(C8*C8-4*C7*C9)</f>
        <v>11181.75879537103</v>
      </c>
      <c r="D10">
        <f t="shared" si="6"/>
        <v>11190.093885896727</v>
      </c>
      <c r="E10">
        <f t="shared" si="6"/>
        <v>11184.65636848551</v>
      </c>
      <c r="F10">
        <f t="shared" ref="F10" si="7">SQRT(F8*F8-4*F7*F9)</f>
        <v>11190.050422857739</v>
      </c>
    </row>
    <row r="11" spans="1:6" x14ac:dyDescent="0.3">
      <c r="B11">
        <f>-B8-B10</f>
        <v>4.3999999999996362</v>
      </c>
      <c r="C11">
        <f t="shared" ref="C11:E11" si="8">-C8-C10</f>
        <v>0</v>
      </c>
      <c r="D11">
        <f t="shared" si="8"/>
        <v>0</v>
      </c>
      <c r="E11">
        <f t="shared" si="8"/>
        <v>4.4008654713488795</v>
      </c>
      <c r="F11">
        <f t="shared" ref="F11" si="9">-F8-F10</f>
        <v>0</v>
      </c>
    </row>
    <row r="12" spans="1:6" x14ac:dyDescent="0.3">
      <c r="E12">
        <v>2201.5</v>
      </c>
    </row>
    <row r="13" spans="1:6" x14ac:dyDescent="0.3">
      <c r="E13">
        <f>E12/E5</f>
        <v>0.99753379828109456</v>
      </c>
    </row>
    <row r="14" spans="1:6" x14ac:dyDescent="0.3">
      <c r="E14">
        <f>0.5*1.65</f>
        <v>0.82499999999999996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9" sqref="A9"/>
    </sheetView>
  </sheetViews>
  <sheetFormatPr defaultRowHeight="14.4" x14ac:dyDescent="0.3"/>
  <cols>
    <col min="1" max="1" width="19.5546875" customWidth="1"/>
    <col min="2" max="2" width="21.33203125" customWidth="1"/>
  </cols>
  <sheetData>
    <row r="1" spans="1:3" x14ac:dyDescent="0.3">
      <c r="A1" t="s">
        <v>9</v>
      </c>
      <c r="B1">
        <v>12</v>
      </c>
    </row>
    <row r="2" spans="1:3" x14ac:dyDescent="0.3">
      <c r="A2" t="s">
        <v>10</v>
      </c>
      <c r="B2" s="1">
        <v>6.0229999999999998E+23</v>
      </c>
    </row>
    <row r="3" spans="1:3" x14ac:dyDescent="0.3">
      <c r="A3" t="s">
        <v>11</v>
      </c>
      <c r="B3" s="1">
        <v>1.5999999999999999E-19</v>
      </c>
      <c r="C3" t="s">
        <v>12</v>
      </c>
    </row>
    <row r="4" spans="1:3" x14ac:dyDescent="0.3">
      <c r="A4" t="s">
        <v>13</v>
      </c>
      <c r="B4">
        <v>0.1749</v>
      </c>
      <c r="C4" t="s">
        <v>14</v>
      </c>
    </row>
    <row r="5" spans="1:3" x14ac:dyDescent="0.3">
      <c r="A5" t="s">
        <v>15</v>
      </c>
      <c r="B5" s="1">
        <v>2.0000000000000002E-5</v>
      </c>
      <c r="C5" t="s">
        <v>17</v>
      </c>
    </row>
    <row r="6" spans="1:3" x14ac:dyDescent="0.3">
      <c r="A6" t="s">
        <v>16</v>
      </c>
      <c r="B6" s="1">
        <v>1.0000000000000001E-30</v>
      </c>
    </row>
    <row r="7" spans="1:3" x14ac:dyDescent="0.3">
      <c r="A7" t="s">
        <v>18</v>
      </c>
      <c r="B7" s="1">
        <f>B4*B5/B1*B2/B3*B6</f>
        <v>1097315.3125000002</v>
      </c>
      <c r="C7" t="s">
        <v>20</v>
      </c>
    </row>
    <row r="8" spans="1:3" x14ac:dyDescent="0.3">
      <c r="A8" t="s">
        <v>19</v>
      </c>
      <c r="B8" s="1">
        <v>4.0000000000000001E-3</v>
      </c>
    </row>
    <row r="9" spans="1:3" x14ac:dyDescent="0.3">
      <c r="B9" s="1"/>
    </row>
    <row r="10" spans="1:3" x14ac:dyDescent="0.3">
      <c r="A10" t="s">
        <v>21</v>
      </c>
      <c r="B10" s="1" t="s">
        <v>22</v>
      </c>
    </row>
    <row r="11" spans="1:3" x14ac:dyDescent="0.3">
      <c r="A11">
        <v>7.4</v>
      </c>
      <c r="B11" s="1">
        <v>2.1354999999999998E-3</v>
      </c>
      <c r="C11" s="1">
        <f>B11*$B$8*$B$7*10000</f>
        <v>93732.67399375001</v>
      </c>
    </row>
    <row r="12" spans="1:3" x14ac:dyDescent="0.3">
      <c r="A12">
        <v>13.5</v>
      </c>
      <c r="B12" s="1">
        <v>3.0000000000000001E-3</v>
      </c>
      <c r="C12">
        <f>B12*$B$8*$B$7*10000</f>
        <v>131677.83750000002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kinematics</vt:lpstr>
      <vt:lpstr>rates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Jones</dc:creator>
  <cp:lastModifiedBy>Mark Jones</cp:lastModifiedBy>
  <dcterms:created xsi:type="dcterms:W3CDTF">2017-11-20T16:02:31Z</dcterms:created>
  <dcterms:modified xsi:type="dcterms:W3CDTF">2017-12-11T08:57:23Z</dcterms:modified>
</cp:coreProperties>
</file>