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2c422f4a98a0289/Documents/GitHub/Dissertation-data/cali_housing/"/>
    </mc:Choice>
  </mc:AlternateContent>
  <xr:revisionPtr revIDLastSave="361" documentId="14_{4C3404D5-CD97-4B4E-8CA5-8A7CF8D04D30}" xr6:coauthVersionLast="47" xr6:coauthVersionMax="47" xr10:uidLastSave="{ED25439C-E81B-4758-B2A7-CA0266DE3955}"/>
  <bookViews>
    <workbookView xWindow="19200" yWindow="0" windowWidth="15660" windowHeight="21000" tabRatio="882" firstSheet="1" activeTab="3" xr2:uid="{3E1D3942-8DFE-41DF-AA66-4C90DB2B3276}"/>
  </bookViews>
  <sheets>
    <sheet name="summary" sheetId="9" r:id="rId1"/>
    <sheet name="for plots" sheetId="10" r:id="rId2"/>
    <sheet name="random_no_lag _results" sheetId="5" r:id="rId3"/>
    <sheet name="spatial_no_lag _results" sheetId="4" r:id="rId4"/>
    <sheet name="random_lag5 _results" sheetId="3" r:id="rId5"/>
    <sheet name="spatial_lag5 _results" sheetId="6" r:id="rId6"/>
    <sheet name="random_lag10 _results" sheetId="1" r:id="rId7"/>
    <sheet name="spatial_lag10 _results" sheetId="2" r:id="rId8"/>
    <sheet name="random_lag20 _results" sheetId="7" r:id="rId9"/>
    <sheet name="spatial_lag20 _results" sheetId="8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3" i="4" l="1"/>
  <c r="J33" i="4"/>
  <c r="J29" i="4"/>
  <c r="J30" i="4"/>
  <c r="J31" i="4"/>
  <c r="J32" i="4"/>
  <c r="J28" i="4"/>
  <c r="I30" i="4"/>
  <c r="I31" i="4"/>
  <c r="I32" i="4"/>
  <c r="I29" i="4"/>
  <c r="I28" i="4"/>
  <c r="J40" i="5"/>
  <c r="M46" i="5"/>
  <c r="L46" i="5"/>
  <c r="M42" i="5"/>
  <c r="M43" i="5"/>
  <c r="M44" i="5"/>
  <c r="M45" i="5"/>
  <c r="M41" i="5"/>
  <c r="L42" i="5"/>
  <c r="L43" i="5"/>
  <c r="L44" i="5"/>
  <c r="L45" i="5"/>
  <c r="L41" i="5"/>
  <c r="K42" i="5"/>
  <c r="K43" i="5"/>
  <c r="K44" i="5"/>
  <c r="K45" i="5"/>
  <c r="K41" i="5"/>
  <c r="J43" i="5"/>
  <c r="J44" i="5" s="1"/>
  <c r="J45" i="5" s="1"/>
  <c r="J42" i="5"/>
  <c r="J41" i="5"/>
  <c r="G42" i="5"/>
  <c r="H42" i="5"/>
  <c r="I42" i="5"/>
  <c r="G43" i="5"/>
  <c r="H43" i="5"/>
  <c r="I43" i="5"/>
  <c r="G44" i="5"/>
  <c r="H44" i="5"/>
  <c r="I44" i="5"/>
  <c r="G45" i="5"/>
  <c r="H45" i="5"/>
  <c r="I45" i="5"/>
  <c r="G46" i="5"/>
  <c r="H46" i="5"/>
  <c r="I46" i="5"/>
  <c r="H41" i="5"/>
  <c r="I41" i="5"/>
  <c r="G41" i="5"/>
  <c r="O15" i="5"/>
  <c r="K7" i="3"/>
  <c r="L2" i="3" s="1"/>
  <c r="M2" i="3" s="1"/>
  <c r="K7" i="6"/>
  <c r="L3" i="6" s="1"/>
  <c r="M3" i="6" s="1"/>
  <c r="K7" i="2"/>
  <c r="L3" i="2" s="1"/>
  <c r="M3" i="2" s="1"/>
  <c r="K7" i="7"/>
  <c r="L4" i="7" s="1"/>
  <c r="N4" i="7" s="1"/>
  <c r="K7" i="4"/>
  <c r="L3" i="4" s="1"/>
  <c r="M3" i="4" s="1"/>
  <c r="K5" i="5"/>
  <c r="K4" i="5"/>
  <c r="K3" i="5"/>
  <c r="K2" i="5"/>
  <c r="K6" i="5"/>
  <c r="A9" i="10"/>
  <c r="A8" i="10"/>
  <c r="A7" i="10"/>
  <c r="A6" i="10"/>
  <c r="A5" i="10"/>
  <c r="A4" i="10"/>
  <c r="A3" i="10"/>
  <c r="A2" i="10"/>
  <c r="A1" i="10"/>
  <c r="B21" i="4"/>
  <c r="B21" i="3"/>
  <c r="B21" i="6"/>
  <c r="B21" i="1"/>
  <c r="B21" i="2"/>
  <c r="B21" i="7"/>
  <c r="B21" i="8"/>
  <c r="B21" i="5"/>
  <c r="C1" i="10"/>
  <c r="D1" i="10"/>
  <c r="E1" i="10"/>
  <c r="F1" i="10"/>
  <c r="G1" i="10"/>
  <c r="B1" i="10"/>
  <c r="I10" i="4"/>
  <c r="I10" i="3"/>
  <c r="I10" i="6"/>
  <c r="I10" i="1"/>
  <c r="I10" i="2"/>
  <c r="I10" i="7"/>
  <c r="I10" i="8"/>
  <c r="I10" i="5"/>
  <c r="I9" i="4"/>
  <c r="I9" i="3"/>
  <c r="I9" i="6"/>
  <c r="I9" i="1"/>
  <c r="I9" i="2"/>
  <c r="I9" i="7"/>
  <c r="I9" i="8"/>
  <c r="I9" i="5"/>
  <c r="I8" i="4"/>
  <c r="I8" i="3"/>
  <c r="I8" i="6"/>
  <c r="I8" i="1"/>
  <c r="I8" i="2"/>
  <c r="I8" i="7"/>
  <c r="I8" i="8"/>
  <c r="I8" i="5"/>
  <c r="B11" i="9"/>
  <c r="B12" i="9"/>
  <c r="B14" i="9"/>
  <c r="B15" i="9"/>
  <c r="B17" i="9"/>
  <c r="B18" i="9"/>
  <c r="B20" i="9"/>
  <c r="B21" i="9"/>
  <c r="B23" i="9"/>
  <c r="B24" i="9"/>
  <c r="B26" i="9"/>
  <c r="B27" i="9"/>
  <c r="A26" i="9"/>
  <c r="A23" i="9"/>
  <c r="A20" i="9"/>
  <c r="A17" i="9"/>
  <c r="A14" i="9"/>
  <c r="A11" i="9"/>
  <c r="B9" i="9"/>
  <c r="B8" i="9"/>
  <c r="A8" i="9"/>
  <c r="B6" i="9"/>
  <c r="B5" i="9"/>
  <c r="A5" i="9"/>
  <c r="A4" i="9"/>
  <c r="K7" i="1"/>
  <c r="L2" i="1" s="1"/>
  <c r="M2" i="1" s="1"/>
  <c r="K7" i="8"/>
  <c r="L3" i="8" s="1"/>
  <c r="M3" i="8" s="1"/>
  <c r="E7" i="7"/>
  <c r="C7" i="7"/>
  <c r="E7" i="4"/>
  <c r="C7" i="4"/>
  <c r="E7" i="3"/>
  <c r="C7" i="3"/>
  <c r="E7" i="2"/>
  <c r="C7" i="2"/>
  <c r="K7" i="5" l="1"/>
  <c r="L2" i="5" s="1"/>
  <c r="O2" i="5" s="1"/>
  <c r="P3" i="2"/>
  <c r="N3" i="8"/>
  <c r="O3" i="8"/>
  <c r="P3" i="8"/>
  <c r="P4" i="7"/>
  <c r="O4" i="7"/>
  <c r="O3" i="6"/>
  <c r="Q4" i="7"/>
  <c r="P2" i="3"/>
  <c r="Q3" i="4"/>
  <c r="P3" i="4"/>
  <c r="N3" i="2"/>
  <c r="O3" i="4"/>
  <c r="Q2" i="1"/>
  <c r="Q3" i="6"/>
  <c r="N2" i="1"/>
  <c r="P2" i="1"/>
  <c r="P3" i="6"/>
  <c r="Q2" i="3"/>
  <c r="O2" i="1"/>
  <c r="Q3" i="2"/>
  <c r="O3" i="2"/>
  <c r="O2" i="3"/>
  <c r="Q3" i="8"/>
  <c r="M4" i="7"/>
  <c r="N2" i="3"/>
  <c r="N3" i="6"/>
  <c r="N3" i="4"/>
  <c r="L3" i="1"/>
  <c r="L3" i="5"/>
  <c r="O3" i="5" s="1"/>
  <c r="L3" i="7"/>
  <c r="L3" i="3"/>
  <c r="L6" i="7"/>
  <c r="L6" i="1"/>
  <c r="L6" i="3"/>
  <c r="L2" i="8"/>
  <c r="L5" i="7"/>
  <c r="L5" i="1"/>
  <c r="L5" i="3"/>
  <c r="L2" i="7"/>
  <c r="L4" i="1"/>
  <c r="L4" i="3"/>
  <c r="L2" i="2"/>
  <c r="L6" i="8"/>
  <c r="L6" i="2"/>
  <c r="L6" i="6"/>
  <c r="L6" i="4"/>
  <c r="L2" i="6"/>
  <c r="L5" i="8"/>
  <c r="L5" i="2"/>
  <c r="L5" i="6"/>
  <c r="L5" i="4"/>
  <c r="L4" i="8"/>
  <c r="L4" i="2"/>
  <c r="L4" i="6"/>
  <c r="L4" i="4"/>
  <c r="L2" i="4"/>
  <c r="L4" i="5" l="1"/>
  <c r="O4" i="5" s="1"/>
  <c r="L5" i="5"/>
  <c r="O5" i="5" s="1"/>
  <c r="L6" i="5"/>
  <c r="O6" i="5" s="1"/>
  <c r="Q4" i="4"/>
  <c r="O4" i="4"/>
  <c r="P4" i="4"/>
  <c r="P6" i="1"/>
  <c r="Q6" i="1"/>
  <c r="O6" i="1"/>
  <c r="O4" i="2"/>
  <c r="P4" i="2"/>
  <c r="Q4" i="2"/>
  <c r="P6" i="6"/>
  <c r="O6" i="6"/>
  <c r="Q6" i="6"/>
  <c r="O5" i="3"/>
  <c r="P5" i="3"/>
  <c r="Q5" i="3"/>
  <c r="P2" i="4"/>
  <c r="O2" i="4"/>
  <c r="Q2" i="4"/>
  <c r="O6" i="3"/>
  <c r="Q6" i="3"/>
  <c r="P6" i="3"/>
  <c r="P6" i="4"/>
  <c r="Q6" i="4"/>
  <c r="O6" i="4"/>
  <c r="O6" i="7"/>
  <c r="P6" i="7"/>
  <c r="Q6" i="7"/>
  <c r="P4" i="8"/>
  <c r="Q4" i="8"/>
  <c r="O4" i="8"/>
  <c r="Q6" i="2"/>
  <c r="P6" i="2"/>
  <c r="O6" i="2"/>
  <c r="P5" i="1"/>
  <c r="Q5" i="1"/>
  <c r="O5" i="1"/>
  <c r="Q2" i="5"/>
  <c r="P2" i="5"/>
  <c r="P2" i="6"/>
  <c r="Q2" i="6"/>
  <c r="O2" i="6"/>
  <c r="P5" i="4"/>
  <c r="Q5" i="4"/>
  <c r="O5" i="4"/>
  <c r="O6" i="8"/>
  <c r="P6" i="8"/>
  <c r="Q6" i="8"/>
  <c r="Q5" i="7"/>
  <c r="P5" i="7"/>
  <c r="O5" i="7"/>
  <c r="P3" i="3"/>
  <c r="Q3" i="3"/>
  <c r="O3" i="3"/>
  <c r="O3" i="1"/>
  <c r="P3" i="1"/>
  <c r="Q3" i="1"/>
  <c r="P2" i="7"/>
  <c r="Q2" i="7"/>
  <c r="O2" i="7"/>
  <c r="Q5" i="6"/>
  <c r="O5" i="6"/>
  <c r="P5" i="6"/>
  <c r="Q2" i="2"/>
  <c r="P2" i="2"/>
  <c r="O2" i="2"/>
  <c r="P5" i="5"/>
  <c r="Q5" i="5"/>
  <c r="P3" i="7"/>
  <c r="Q3" i="7"/>
  <c r="O3" i="7"/>
  <c r="P5" i="8"/>
  <c r="Q5" i="8"/>
  <c r="O5" i="8"/>
  <c r="Q4" i="1"/>
  <c r="P4" i="1"/>
  <c r="O4" i="1"/>
  <c r="P4" i="5"/>
  <c r="Q4" i="5"/>
  <c r="P4" i="6"/>
  <c r="Q4" i="6"/>
  <c r="O4" i="6"/>
  <c r="O5" i="2"/>
  <c r="P5" i="2"/>
  <c r="Q5" i="2"/>
  <c r="P4" i="3"/>
  <c r="O4" i="3"/>
  <c r="Q4" i="3"/>
  <c r="O2" i="8"/>
  <c r="P2" i="8"/>
  <c r="Q2" i="8"/>
  <c r="P3" i="5"/>
  <c r="Q3" i="5"/>
  <c r="N2" i="4"/>
  <c r="M2" i="4"/>
  <c r="N2" i="8"/>
  <c r="M2" i="8"/>
  <c r="N2" i="6"/>
  <c r="M2" i="6"/>
  <c r="M4" i="6"/>
  <c r="N4" i="6"/>
  <c r="M6" i="4"/>
  <c r="N6" i="4"/>
  <c r="N4" i="5"/>
  <c r="M4" i="5"/>
  <c r="N6" i="1"/>
  <c r="M6" i="1"/>
  <c r="N5" i="8"/>
  <c r="M5" i="8"/>
  <c r="M4" i="3"/>
  <c r="N4" i="3"/>
  <c r="N4" i="1"/>
  <c r="M4" i="1"/>
  <c r="N4" i="8"/>
  <c r="M4" i="8"/>
  <c r="N6" i="2"/>
  <c r="M6" i="2"/>
  <c r="N5" i="3"/>
  <c r="M5" i="3"/>
  <c r="N3" i="7"/>
  <c r="M3" i="7"/>
  <c r="M4" i="4"/>
  <c r="N4" i="4"/>
  <c r="N6" i="3"/>
  <c r="M6" i="3"/>
  <c r="M4" i="2"/>
  <c r="N4" i="2"/>
  <c r="M6" i="6"/>
  <c r="N6" i="6"/>
  <c r="N2" i="7"/>
  <c r="M2" i="7"/>
  <c r="M6" i="7"/>
  <c r="N6" i="7"/>
  <c r="N3" i="1"/>
  <c r="M3" i="1"/>
  <c r="M5" i="4"/>
  <c r="N5" i="4"/>
  <c r="N6" i="8"/>
  <c r="M6" i="8"/>
  <c r="N5" i="1"/>
  <c r="M5" i="1"/>
  <c r="N2" i="5"/>
  <c r="M2" i="5"/>
  <c r="N3" i="5"/>
  <c r="M3" i="5"/>
  <c r="M5" i="6"/>
  <c r="N5" i="6"/>
  <c r="N2" i="2"/>
  <c r="M2" i="2"/>
  <c r="N5" i="7"/>
  <c r="M5" i="7"/>
  <c r="M5" i="2"/>
  <c r="N5" i="2"/>
  <c r="N5" i="5"/>
  <c r="M5" i="5"/>
  <c r="M3" i="3"/>
  <c r="N3" i="3"/>
  <c r="O8" i="6" l="1"/>
  <c r="E21" i="6" s="1"/>
  <c r="D5" i="10" s="1"/>
  <c r="Q6" i="5"/>
  <c r="M6" i="5"/>
  <c r="N6" i="5"/>
  <c r="N8" i="5" s="1"/>
  <c r="P6" i="5"/>
  <c r="M8" i="1"/>
  <c r="Q8" i="1"/>
  <c r="Q14" i="1" s="1"/>
  <c r="P8" i="7"/>
  <c r="P12" i="7" s="1"/>
  <c r="N8" i="2"/>
  <c r="N11" i="2" s="1"/>
  <c r="M8" i="3"/>
  <c r="N8" i="3"/>
  <c r="M8" i="5"/>
  <c r="M14" i="5" s="1"/>
  <c r="M8" i="7"/>
  <c r="N8" i="4"/>
  <c r="P8" i="8"/>
  <c r="F8" i="8" s="1"/>
  <c r="F26" i="9" s="1"/>
  <c r="O8" i="2"/>
  <c r="P8" i="1"/>
  <c r="P12" i="1" s="1"/>
  <c r="O8" i="1"/>
  <c r="N8" i="1"/>
  <c r="N13" i="1" s="1"/>
  <c r="Q8" i="3"/>
  <c r="Q15" i="3" s="1"/>
  <c r="M13" i="1"/>
  <c r="O8" i="3"/>
  <c r="O14" i="3"/>
  <c r="E8" i="3"/>
  <c r="E11" i="9" s="1"/>
  <c r="P15" i="1"/>
  <c r="N8" i="6"/>
  <c r="M15" i="3"/>
  <c r="Q8" i="2"/>
  <c r="Q13" i="1"/>
  <c r="O13" i="2"/>
  <c r="O14" i="2"/>
  <c r="P8" i="3"/>
  <c r="M14" i="1"/>
  <c r="M12" i="3"/>
  <c r="M8" i="4"/>
  <c r="N8" i="7"/>
  <c r="N8" i="8"/>
  <c r="N12" i="8" s="1"/>
  <c r="P8" i="2"/>
  <c r="P8" i="6"/>
  <c r="O8" i="4"/>
  <c r="E21" i="4" s="1"/>
  <c r="D3" i="10" s="1"/>
  <c r="O8" i="5"/>
  <c r="P8" i="4"/>
  <c r="Q8" i="6"/>
  <c r="P8" i="5"/>
  <c r="O8" i="8"/>
  <c r="E21" i="8" s="1"/>
  <c r="D9" i="10" s="1"/>
  <c r="O8" i="7"/>
  <c r="E21" i="7" s="1"/>
  <c r="D8" i="10" s="1"/>
  <c r="Q8" i="4"/>
  <c r="Q8" i="5"/>
  <c r="Q8" i="8"/>
  <c r="Q8" i="7"/>
  <c r="M8" i="6"/>
  <c r="M8" i="8"/>
  <c r="M8" i="2"/>
  <c r="N15" i="1"/>
  <c r="N11" i="1"/>
  <c r="N12" i="1"/>
  <c r="N14" i="1"/>
  <c r="N13" i="8"/>
  <c r="N12" i="6"/>
  <c r="N13" i="6"/>
  <c r="N15" i="3"/>
  <c r="N14" i="3"/>
  <c r="O11" i="6" l="1"/>
  <c r="O15" i="6"/>
  <c r="D8" i="2"/>
  <c r="D20" i="9" s="1"/>
  <c r="D21" i="2"/>
  <c r="C7" i="10" s="1"/>
  <c r="O12" i="2"/>
  <c r="E21" i="2"/>
  <c r="D7" i="10" s="1"/>
  <c r="N14" i="2"/>
  <c r="C8" i="2"/>
  <c r="C20" i="9" s="1"/>
  <c r="C21" i="2"/>
  <c r="B7" i="10" s="1"/>
  <c r="O15" i="3"/>
  <c r="E21" i="3"/>
  <c r="D4" i="10" s="1"/>
  <c r="C8" i="8"/>
  <c r="C26" i="9" s="1"/>
  <c r="C21" i="8"/>
  <c r="B9" i="10" s="1"/>
  <c r="F8" i="7"/>
  <c r="F23" i="9" s="1"/>
  <c r="D8" i="4"/>
  <c r="D8" i="9" s="1"/>
  <c r="D21" i="4"/>
  <c r="C3" i="10" s="1"/>
  <c r="C8" i="6"/>
  <c r="C14" i="9" s="1"/>
  <c r="C21" i="6"/>
  <c r="B5" i="10" s="1"/>
  <c r="P11" i="7"/>
  <c r="C8" i="7"/>
  <c r="C23" i="9" s="1"/>
  <c r="C21" i="7"/>
  <c r="B8" i="10" s="1"/>
  <c r="M14" i="7"/>
  <c r="D8" i="8"/>
  <c r="D26" i="9" s="1"/>
  <c r="D21" i="8"/>
  <c r="C9" i="10" s="1"/>
  <c r="P13" i="7"/>
  <c r="D8" i="1"/>
  <c r="D17" i="9" s="1"/>
  <c r="D21" i="1"/>
  <c r="C6" i="10" s="1"/>
  <c r="C8" i="1"/>
  <c r="C17" i="9" s="1"/>
  <c r="C21" i="1"/>
  <c r="B6" i="10" s="1"/>
  <c r="N12" i="2"/>
  <c r="M11" i="1"/>
  <c r="D8" i="7"/>
  <c r="D23" i="9" s="1"/>
  <c r="D21" i="7"/>
  <c r="C8" i="10" s="1"/>
  <c r="O11" i="2"/>
  <c r="D8" i="6"/>
  <c r="D14" i="9" s="1"/>
  <c r="D21" i="6"/>
  <c r="C5" i="10" s="1"/>
  <c r="E8" i="1"/>
  <c r="E17" i="9" s="1"/>
  <c r="E21" i="1"/>
  <c r="D6" i="10" s="1"/>
  <c r="D8" i="3"/>
  <c r="D11" i="9" s="1"/>
  <c r="D21" i="3"/>
  <c r="C4" i="10" s="1"/>
  <c r="N15" i="2"/>
  <c r="N13" i="2"/>
  <c r="M12" i="1"/>
  <c r="C8" i="4"/>
  <c r="C8" i="9" s="1"/>
  <c r="C21" i="4"/>
  <c r="B3" i="10" s="1"/>
  <c r="O15" i="2"/>
  <c r="M13" i="3"/>
  <c r="C21" i="3"/>
  <c r="B4" i="10" s="1"/>
  <c r="D8" i="5"/>
  <c r="D5" i="9" s="1"/>
  <c r="D21" i="5"/>
  <c r="C2" i="10" s="1"/>
  <c r="C8" i="5"/>
  <c r="C5" i="9" s="1"/>
  <c r="C21" i="5"/>
  <c r="B2" i="10" s="1"/>
  <c r="M12" i="5"/>
  <c r="E21" i="5"/>
  <c r="D2" i="10" s="1"/>
  <c r="O11" i="5"/>
  <c r="M13" i="5"/>
  <c r="M15" i="5"/>
  <c r="M11" i="5"/>
  <c r="N14" i="5"/>
  <c r="N15" i="5"/>
  <c r="Q12" i="1"/>
  <c r="N15" i="4"/>
  <c r="N12" i="3"/>
  <c r="Q15" i="1"/>
  <c r="O12" i="1"/>
  <c r="N14" i="4"/>
  <c r="Q11" i="1"/>
  <c r="G8" i="1"/>
  <c r="G17" i="9" s="1"/>
  <c r="N13" i="4"/>
  <c r="N11" i="4"/>
  <c r="N11" i="8"/>
  <c r="N13" i="5"/>
  <c r="N12" i="4"/>
  <c r="N15" i="8"/>
  <c r="N12" i="5"/>
  <c r="M15" i="4"/>
  <c r="N14" i="8"/>
  <c r="N11" i="5"/>
  <c r="E8" i="6"/>
  <c r="E14" i="9" s="1"/>
  <c r="M15" i="1"/>
  <c r="P15" i="7"/>
  <c r="O11" i="1"/>
  <c r="N13" i="3"/>
  <c r="M13" i="7"/>
  <c r="P14" i="7"/>
  <c r="P17" i="7" s="1"/>
  <c r="F9" i="7" s="1"/>
  <c r="F24" i="9" s="1"/>
  <c r="Q11" i="3"/>
  <c r="Q14" i="3"/>
  <c r="N11" i="3"/>
  <c r="N17" i="3" s="1"/>
  <c r="M12" i="7"/>
  <c r="O15" i="1"/>
  <c r="N15" i="6"/>
  <c r="O14" i="1"/>
  <c r="N11" i="6"/>
  <c r="M11" i="7"/>
  <c r="O13" i="1"/>
  <c r="P15" i="8"/>
  <c r="P12" i="8"/>
  <c r="Q13" i="3"/>
  <c r="O13" i="3"/>
  <c r="E8" i="2"/>
  <c r="E20" i="9" s="1"/>
  <c r="G8" i="3"/>
  <c r="G11" i="9" s="1"/>
  <c r="O12" i="3"/>
  <c r="M15" i="7"/>
  <c r="Q12" i="3"/>
  <c r="O11" i="3"/>
  <c r="C8" i="3"/>
  <c r="C11" i="9" s="1"/>
  <c r="M11" i="3"/>
  <c r="M14" i="3"/>
  <c r="P11" i="1"/>
  <c r="O14" i="6"/>
  <c r="F8" i="1"/>
  <c r="F17" i="9" s="1"/>
  <c r="P14" i="1"/>
  <c r="P11" i="8"/>
  <c r="P13" i="1"/>
  <c r="O13" i="6"/>
  <c r="P14" i="8"/>
  <c r="N11" i="7"/>
  <c r="N14" i="6"/>
  <c r="N17" i="2"/>
  <c r="O12" i="6"/>
  <c r="P13" i="8"/>
  <c r="N15" i="7"/>
  <c r="Q11" i="8"/>
  <c r="Q15" i="8"/>
  <c r="Q12" i="8"/>
  <c r="G8" i="8"/>
  <c r="G26" i="9" s="1"/>
  <c r="Q13" i="8"/>
  <c r="Q14" i="8"/>
  <c r="P14" i="2"/>
  <c r="F8" i="2"/>
  <c r="F20" i="9" s="1"/>
  <c r="P11" i="2"/>
  <c r="P15" i="2"/>
  <c r="P12" i="2"/>
  <c r="P13" i="2"/>
  <c r="N14" i="7"/>
  <c r="Q14" i="5"/>
  <c r="Q11" i="5"/>
  <c r="Q15" i="5"/>
  <c r="Q12" i="5"/>
  <c r="Q13" i="5"/>
  <c r="G8" i="5"/>
  <c r="G5" i="9" s="1"/>
  <c r="Q14" i="2"/>
  <c r="G8" i="2"/>
  <c r="G20" i="9" s="1"/>
  <c r="Q11" i="2"/>
  <c r="Q15" i="2"/>
  <c r="Q12" i="2"/>
  <c r="Q13" i="2"/>
  <c r="O15" i="7"/>
  <c r="O11" i="7"/>
  <c r="E8" i="7"/>
  <c r="E23" i="9" s="1"/>
  <c r="O12" i="7"/>
  <c r="O13" i="7"/>
  <c r="O14" i="7"/>
  <c r="N12" i="7"/>
  <c r="P11" i="4"/>
  <c r="P15" i="4"/>
  <c r="F8" i="4"/>
  <c r="F8" i="9" s="1"/>
  <c r="P12" i="4"/>
  <c r="P13" i="4"/>
  <c r="P14" i="4"/>
  <c r="N13" i="7"/>
  <c r="N17" i="1"/>
  <c r="M13" i="4"/>
  <c r="O13" i="5"/>
  <c r="O14" i="5"/>
  <c r="E8" i="5"/>
  <c r="E5" i="9" s="1"/>
  <c r="O12" i="5"/>
  <c r="P14" i="3"/>
  <c r="P11" i="3"/>
  <c r="P15" i="3"/>
  <c r="P12" i="3"/>
  <c r="F8" i="3"/>
  <c r="F11" i="9" s="1"/>
  <c r="P13" i="3"/>
  <c r="M14" i="4"/>
  <c r="E8" i="8"/>
  <c r="E26" i="9" s="1"/>
  <c r="O11" i="8"/>
  <c r="O12" i="8"/>
  <c r="O15" i="8"/>
  <c r="O13" i="8"/>
  <c r="O14" i="8"/>
  <c r="M11" i="4"/>
  <c r="E8" i="4"/>
  <c r="E8" i="9" s="1"/>
  <c r="O13" i="4"/>
  <c r="O15" i="4"/>
  <c r="O11" i="4"/>
  <c r="O12" i="4"/>
  <c r="O14" i="4"/>
  <c r="M12" i="4"/>
  <c r="Q13" i="7"/>
  <c r="Q14" i="7"/>
  <c r="Q11" i="7"/>
  <c r="Q15" i="7"/>
  <c r="G8" i="7"/>
  <c r="G23" i="9" s="1"/>
  <c r="Q12" i="7"/>
  <c r="P15" i="5"/>
  <c r="P11" i="5"/>
  <c r="P12" i="5"/>
  <c r="P13" i="5"/>
  <c r="F8" i="5"/>
  <c r="F5" i="9" s="1"/>
  <c r="P14" i="5"/>
  <c r="P13" i="6"/>
  <c r="F8" i="6"/>
  <c r="F14" i="9" s="1"/>
  <c r="P14" i="6"/>
  <c r="P11" i="6"/>
  <c r="P15" i="6"/>
  <c r="P12" i="6"/>
  <c r="Q11" i="4"/>
  <c r="Q15" i="4"/>
  <c r="G8" i="4"/>
  <c r="G8" i="9" s="1"/>
  <c r="Q12" i="4"/>
  <c r="Q13" i="4"/>
  <c r="Q14" i="4"/>
  <c r="Q12" i="6"/>
  <c r="Q13" i="6"/>
  <c r="G8" i="6"/>
  <c r="G14" i="9" s="1"/>
  <c r="Q14" i="6"/>
  <c r="Q11" i="6"/>
  <c r="Q15" i="6"/>
  <c r="M15" i="2"/>
  <c r="M11" i="2"/>
  <c r="M14" i="2"/>
  <c r="M12" i="2"/>
  <c r="M13" i="2"/>
  <c r="M11" i="6"/>
  <c r="M15" i="6"/>
  <c r="M14" i="6"/>
  <c r="M12" i="6"/>
  <c r="M13" i="6"/>
  <c r="M13" i="8"/>
  <c r="M15" i="8"/>
  <c r="M11" i="8"/>
  <c r="M14" i="8"/>
  <c r="M12" i="8"/>
  <c r="Q17" i="3" l="1"/>
  <c r="G9" i="3" s="1"/>
  <c r="G12" i="9" s="1"/>
  <c r="N17" i="4"/>
  <c r="Q17" i="1"/>
  <c r="G9" i="1" s="1"/>
  <c r="G18" i="9" s="1"/>
  <c r="M17" i="3"/>
  <c r="C9" i="3" s="1"/>
  <c r="C12" i="9" s="1"/>
  <c r="O17" i="1"/>
  <c r="O17" i="2"/>
  <c r="E9" i="2" s="1"/>
  <c r="E21" i="9" s="1"/>
  <c r="M17" i="1"/>
  <c r="C9" i="1" s="1"/>
  <c r="C18" i="9" s="1"/>
  <c r="D9" i="3"/>
  <c r="D12" i="9" s="1"/>
  <c r="G21" i="3"/>
  <c r="F4" i="10" s="1"/>
  <c r="E9" i="1"/>
  <c r="E18" i="9" s="1"/>
  <c r="H21" i="1"/>
  <c r="G6" i="10" s="1"/>
  <c r="N17" i="8"/>
  <c r="D9" i="2"/>
  <c r="D21" i="9" s="1"/>
  <c r="G21" i="2"/>
  <c r="F7" i="10" s="1"/>
  <c r="F21" i="3"/>
  <c r="E4" i="10" s="1"/>
  <c r="D9" i="4"/>
  <c r="D9" i="9" s="1"/>
  <c r="G21" i="4"/>
  <c r="F3" i="10" s="1"/>
  <c r="D9" i="1"/>
  <c r="D18" i="9" s="1"/>
  <c r="G21" i="1"/>
  <c r="F6" i="10" s="1"/>
  <c r="N17" i="5"/>
  <c r="D9" i="5" s="1"/>
  <c r="D6" i="9" s="1"/>
  <c r="M17" i="5"/>
  <c r="C9" i="5" s="1"/>
  <c r="C6" i="9" s="1"/>
  <c r="N17" i="6"/>
  <c r="M17" i="7"/>
  <c r="O17" i="3"/>
  <c r="M17" i="4"/>
  <c r="O17" i="5"/>
  <c r="N17" i="7"/>
  <c r="O17" i="6"/>
  <c r="P17" i="8"/>
  <c r="F9" i="8" s="1"/>
  <c r="F27" i="9" s="1"/>
  <c r="P17" i="1"/>
  <c r="F9" i="1" s="1"/>
  <c r="F18" i="9" s="1"/>
  <c r="O17" i="7"/>
  <c r="Q17" i="6"/>
  <c r="G9" i="6" s="1"/>
  <c r="G15" i="9" s="1"/>
  <c r="Q17" i="8"/>
  <c r="G9" i="8" s="1"/>
  <c r="G27" i="9" s="1"/>
  <c r="Q17" i="7"/>
  <c r="G9" i="7" s="1"/>
  <c r="G24" i="9" s="1"/>
  <c r="O17" i="4"/>
  <c r="Q17" i="2"/>
  <c r="G9" i="2" s="1"/>
  <c r="G21" i="9" s="1"/>
  <c r="Q17" i="5"/>
  <c r="G9" i="5" s="1"/>
  <c r="G6" i="9" s="1"/>
  <c r="M17" i="6"/>
  <c r="P17" i="6"/>
  <c r="F9" i="6" s="1"/>
  <c r="F15" i="9" s="1"/>
  <c r="P17" i="2"/>
  <c r="F9" i="2" s="1"/>
  <c r="F21" i="9" s="1"/>
  <c r="M17" i="8"/>
  <c r="O17" i="8"/>
  <c r="M17" i="2"/>
  <c r="P17" i="3"/>
  <c r="F9" i="3" s="1"/>
  <c r="F12" i="9" s="1"/>
  <c r="P17" i="4"/>
  <c r="F9" i="4" s="1"/>
  <c r="F9" i="9" s="1"/>
  <c r="Q17" i="4"/>
  <c r="G9" i="4" s="1"/>
  <c r="G9" i="9" s="1"/>
  <c r="P17" i="5"/>
  <c r="F9" i="5" s="1"/>
  <c r="F6" i="9" s="1"/>
  <c r="F21" i="1" l="1"/>
  <c r="E6" i="10" s="1"/>
  <c r="H21" i="2"/>
  <c r="G7" i="10" s="1"/>
  <c r="E9" i="3"/>
  <c r="E12" i="9" s="1"/>
  <c r="H21" i="3"/>
  <c r="G4" i="10" s="1"/>
  <c r="E9" i="8"/>
  <c r="E27" i="9" s="1"/>
  <c r="H21" i="8"/>
  <c r="G9" i="10" s="1"/>
  <c r="C9" i="4"/>
  <c r="C9" i="9" s="1"/>
  <c r="F21" i="4"/>
  <c r="E3" i="10" s="1"/>
  <c r="E9" i="7"/>
  <c r="E24" i="9" s="1"/>
  <c r="H21" i="7"/>
  <c r="G8" i="10" s="1"/>
  <c r="C9" i="7"/>
  <c r="C24" i="9" s="1"/>
  <c r="F21" i="7"/>
  <c r="E8" i="10" s="1"/>
  <c r="C9" i="6"/>
  <c r="C15" i="9" s="1"/>
  <c r="F21" i="6"/>
  <c r="E5" i="10" s="1"/>
  <c r="C9" i="8"/>
  <c r="C27" i="9" s="1"/>
  <c r="F21" i="8"/>
  <c r="E9" i="10" s="1"/>
  <c r="D9" i="6"/>
  <c r="D15" i="9" s="1"/>
  <c r="G21" i="6"/>
  <c r="F5" i="10" s="1"/>
  <c r="C9" i="2"/>
  <c r="C21" i="9" s="1"/>
  <c r="F21" i="2"/>
  <c r="E7" i="10" s="1"/>
  <c r="E9" i="4"/>
  <c r="E9" i="9" s="1"/>
  <c r="H21" i="4"/>
  <c r="G3" i="10" s="1"/>
  <c r="D9" i="7"/>
  <c r="D24" i="9" s="1"/>
  <c r="G21" i="7"/>
  <c r="F8" i="10" s="1"/>
  <c r="D9" i="8"/>
  <c r="D27" i="9" s="1"/>
  <c r="G21" i="8"/>
  <c r="F9" i="10" s="1"/>
  <c r="F21" i="5"/>
  <c r="E2" i="10" s="1"/>
  <c r="G21" i="5"/>
  <c r="F2" i="10" s="1"/>
  <c r="E9" i="5"/>
  <c r="E6" i="9" s="1"/>
  <c r="H21" i="5"/>
  <c r="G2" i="10" s="1"/>
  <c r="E9" i="6"/>
  <c r="E15" i="9" s="1"/>
  <c r="H21" i="6"/>
  <c r="G5" i="10" s="1"/>
</calcChain>
</file>

<file path=xl/sharedStrings.xml><?xml version="1.0" encoding="utf-8"?>
<sst xmlns="http://schemas.openxmlformats.org/spreadsheetml/2006/main" count="332" uniqueCount="53">
  <si>
    <t>model</t>
  </si>
  <si>
    <t>mtry</t>
  </si>
  <si>
    <t>train_rmse</t>
  </si>
  <si>
    <t>train_R2</t>
  </si>
  <si>
    <t>test_rmse</t>
  </si>
  <si>
    <t>test_R2</t>
  </si>
  <si>
    <t>random_lag10</t>
  </si>
  <si>
    <t>cluster n</t>
  </si>
  <si>
    <t>ave rmse</t>
  </si>
  <si>
    <t>spatial_lag10</t>
  </si>
  <si>
    <t>random_lag5</t>
  </si>
  <si>
    <t>spatial_no_lag</t>
  </si>
  <si>
    <t>random_no_lag</t>
  </si>
  <si>
    <t>spatial_lag5</t>
  </si>
  <si>
    <t>random_lag20</t>
  </si>
  <si>
    <t>spatial_lag20</t>
  </si>
  <si>
    <t>Mean</t>
  </si>
  <si>
    <t>valid weighted rmse</t>
  </si>
  <si>
    <t>SE</t>
  </si>
  <si>
    <t>weighting</t>
  </si>
  <si>
    <t>train weighted rmse</t>
  </si>
  <si>
    <t>test weighted rmse</t>
  </si>
  <si>
    <t>train weighted R2</t>
  </si>
  <si>
    <t>test weighted R2</t>
  </si>
  <si>
    <t>valid rmse SE</t>
  </si>
  <si>
    <t>train rmse SE</t>
  </si>
  <si>
    <t>test rmse SE</t>
  </si>
  <si>
    <t>train R2 SE</t>
  </si>
  <si>
    <t>test R2 SE</t>
  </si>
  <si>
    <t>tuning_mean_rmse</t>
  </si>
  <si>
    <t>Cluster</t>
  </si>
  <si>
    <t>mode</t>
  </si>
  <si>
    <t>max</t>
  </si>
  <si>
    <t>min</t>
  </si>
  <si>
    <t>Tuning mean rmse</t>
  </si>
  <si>
    <t>Train rmse</t>
  </si>
  <si>
    <t>Test rmse</t>
  </si>
  <si>
    <t>Train R-squared</t>
  </si>
  <si>
    <t>Test R-squared</t>
  </si>
  <si>
    <t>Tuning_rmse</t>
  </si>
  <si>
    <t>Training_rmse</t>
  </si>
  <si>
    <t>Test_rmse</t>
  </si>
  <si>
    <t>Tuning_SE</t>
  </si>
  <si>
    <t>Training_SE</t>
  </si>
  <si>
    <t>Test_SE</t>
  </si>
  <si>
    <t>Model</t>
  </si>
  <si>
    <t>n</t>
  </si>
  <si>
    <t>rmse</t>
  </si>
  <si>
    <t>weighted rmse</t>
  </si>
  <si>
    <t>w sq diff</t>
  </si>
  <si>
    <t>tune rmse</t>
  </si>
  <si>
    <t>tune n</t>
  </si>
  <si>
    <t>mean 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</si>
</sst>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/>
    <xf numFmtId="0" fontId="0" fillId="0" borderId="0" xfId="0" applyAlignment="1">
      <alignment horizontal="left" vertical="center"/>
    </xf>
    <xf numFmtId="165" fontId="0" fillId="0" borderId="0" xfId="0" applyNumberFormat="1"/>
    <xf numFmtId="0" fontId="0" fillId="0" borderId="0" xfId="0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51A07-34CF-495E-8E88-99A6E620CAFF}">
  <dimension ref="A4:G27"/>
  <sheetViews>
    <sheetView workbookViewId="0">
      <selection activeCell="C33" sqref="C33"/>
    </sheetView>
  </sheetViews>
  <sheetFormatPr defaultRowHeight="14.4" x14ac:dyDescent="0.3"/>
  <cols>
    <col min="1" max="1" width="13.33203125" bestFit="1" customWidth="1"/>
    <col min="3" max="7" width="19.21875" customWidth="1"/>
  </cols>
  <sheetData>
    <row r="4" spans="1:7" x14ac:dyDescent="0.3">
      <c r="A4" t="str">
        <f>'random_no_lag _results'!A1</f>
        <v>model</v>
      </c>
      <c r="C4" t="s">
        <v>34</v>
      </c>
      <c r="D4" t="s">
        <v>35</v>
      </c>
      <c r="E4" t="s">
        <v>36</v>
      </c>
      <c r="F4" t="s">
        <v>37</v>
      </c>
      <c r="G4" t="s">
        <v>38</v>
      </c>
    </row>
    <row r="5" spans="1:7" x14ac:dyDescent="0.3">
      <c r="A5" s="6" t="str">
        <f>'random_no_lag _results'!A8</f>
        <v>random_no_lag</v>
      </c>
      <c r="B5" t="str">
        <f>'random_no_lag _results'!B8</f>
        <v>Mean</v>
      </c>
      <c r="C5" s="1">
        <f>'random_no_lag _results'!C8</f>
        <v>0.32787559920915643</v>
      </c>
      <c r="D5" s="1">
        <f>'random_no_lag _results'!D8</f>
        <v>0.14290148500080466</v>
      </c>
      <c r="E5" s="1">
        <f>'random_no_lag _results'!E8</f>
        <v>0.35485517875394901</v>
      </c>
      <c r="F5" s="1">
        <f>'random_no_lag _results'!F8</f>
        <v>0.94915556342852125</v>
      </c>
      <c r="G5" s="1">
        <f>'random_no_lag _results'!G8</f>
        <v>0.56937317265259546</v>
      </c>
    </row>
    <row r="6" spans="1:7" x14ac:dyDescent="0.3">
      <c r="A6" s="6"/>
      <c r="B6" t="str">
        <f>'random_no_lag _results'!B9</f>
        <v>SE</v>
      </c>
      <c r="C6" s="1">
        <f>'random_no_lag _results'!C9</f>
        <v>1.0304686980669994E-2</v>
      </c>
      <c r="D6" s="1">
        <f>'random_no_lag _results'!D9</f>
        <v>2.6537322771684421E-3</v>
      </c>
      <c r="E6" s="1">
        <f>'random_no_lag _results'!E9</f>
        <v>4.584507987506381E-2</v>
      </c>
      <c r="F6" s="1">
        <f>'random_no_lag _results'!F9</f>
        <v>1.7495272427605591E-3</v>
      </c>
      <c r="G6" s="1">
        <f>'random_no_lag _results'!G9</f>
        <v>6.3114571067576619E-2</v>
      </c>
    </row>
    <row r="7" spans="1:7" x14ac:dyDescent="0.3">
      <c r="A7" s="4"/>
      <c r="C7" s="1"/>
      <c r="D7" s="1"/>
      <c r="E7" s="1"/>
      <c r="F7" s="1"/>
      <c r="G7" s="1"/>
    </row>
    <row r="8" spans="1:7" x14ac:dyDescent="0.3">
      <c r="A8" s="6" t="str">
        <f>'spatial_no_lag _results'!A8</f>
        <v>spatial_no_lag</v>
      </c>
      <c r="B8" t="str">
        <f>'spatial_no_lag _results'!B8</f>
        <v>Mean</v>
      </c>
      <c r="C8" s="1">
        <f>'spatial_no_lag _results'!C8</f>
        <v>0.40056232012948112</v>
      </c>
      <c r="D8" s="1">
        <f>'spatial_no_lag _results'!D8</f>
        <v>0.13995022311309641</v>
      </c>
      <c r="E8" s="1">
        <f>'spatial_no_lag _results'!E8</f>
        <v>0.35527954282432772</v>
      </c>
      <c r="F8" s="1">
        <f>'spatial_no_lag _results'!F8</f>
        <v>0.95050445741316769</v>
      </c>
      <c r="G8" s="1">
        <f>'spatial_no_lag _results'!G8</f>
        <v>0.56646386194687171</v>
      </c>
    </row>
    <row r="9" spans="1:7" x14ac:dyDescent="0.3">
      <c r="A9" s="6"/>
      <c r="B9" t="str">
        <f>'spatial_no_lag _results'!B9</f>
        <v>SE</v>
      </c>
      <c r="C9" s="1">
        <f>'spatial_no_lag _results'!C9</f>
        <v>1.4216544638045735E-2</v>
      </c>
      <c r="D9" s="1">
        <f>'spatial_no_lag _results'!D9</f>
        <v>3.3489007839033391E-3</v>
      </c>
      <c r="E9" s="1">
        <f>'spatial_no_lag _results'!E9</f>
        <v>4.3231832017643149E-2</v>
      </c>
      <c r="F9" s="1">
        <f>'spatial_no_lag _results'!F9</f>
        <v>1.3824895949949582E-3</v>
      </c>
      <c r="G9" s="1">
        <f>'spatial_no_lag _results'!G9</f>
        <v>6.3796426504846307E-2</v>
      </c>
    </row>
    <row r="10" spans="1:7" x14ac:dyDescent="0.3">
      <c r="A10" s="4"/>
      <c r="C10" s="1"/>
      <c r="D10" s="1"/>
      <c r="E10" s="1"/>
      <c r="F10" s="1"/>
      <c r="G10" s="1"/>
    </row>
    <row r="11" spans="1:7" x14ac:dyDescent="0.3">
      <c r="A11" s="6" t="str">
        <f>'random_lag5 _results'!A8</f>
        <v>random_lag5</v>
      </c>
      <c r="B11" t="str">
        <f>'random_lag5 _results'!B8</f>
        <v>Mean</v>
      </c>
      <c r="C11" s="1">
        <f>'random_lag5 _results'!C8</f>
        <v>0.23869970519208045</v>
      </c>
      <c r="D11" s="1">
        <f>'random_lag5 _results'!D8</f>
        <v>9.9348214465443979E-2</v>
      </c>
      <c r="E11" s="1">
        <f>'random_lag5 _results'!E8</f>
        <v>0.29321195721836563</v>
      </c>
      <c r="F11" s="1">
        <f>'random_lag5 _results'!F8</f>
        <v>0.97422257174366034</v>
      </c>
      <c r="G11" s="1">
        <f>'random_lag5 _results'!G8</f>
        <v>0.67063718156921015</v>
      </c>
    </row>
    <row r="12" spans="1:7" x14ac:dyDescent="0.3">
      <c r="A12" s="6"/>
      <c r="B12" t="str">
        <f>'random_lag5 _results'!B9</f>
        <v>SE</v>
      </c>
      <c r="C12" s="1">
        <f>'random_lag5 _results'!C9</f>
        <v>1.1133450047206429E-2</v>
      </c>
      <c r="D12" s="1">
        <f>'random_lag5 _results'!D9</f>
        <v>4.7127958797403002E-3</v>
      </c>
      <c r="E12" s="1">
        <f>'random_lag5 _results'!E9</f>
        <v>2.9257149101084044E-2</v>
      </c>
      <c r="F12" s="1">
        <f>'random_lag5 _results'!F9</f>
        <v>7.5237471343475744E-4</v>
      </c>
      <c r="G12" s="1">
        <f>'random_lag5 _results'!G9</f>
        <v>6.7787713038177738E-2</v>
      </c>
    </row>
    <row r="13" spans="1:7" x14ac:dyDescent="0.3">
      <c r="A13" s="4"/>
      <c r="C13" s="1"/>
      <c r="D13" s="1"/>
      <c r="E13" s="1"/>
      <c r="F13" s="1"/>
      <c r="G13" s="1"/>
    </row>
    <row r="14" spans="1:7" x14ac:dyDescent="0.3">
      <c r="A14" s="6" t="str">
        <f>'spatial_lag5 _results'!A8</f>
        <v>spatial_lag5</v>
      </c>
      <c r="B14" t="str">
        <f>'spatial_lag5 _results'!B8</f>
        <v>Mean</v>
      </c>
      <c r="C14" s="1">
        <f>'spatial_lag5 _results'!C8</f>
        <v>0.33652118992740387</v>
      </c>
      <c r="D14" s="1">
        <f>'spatial_lag5 _results'!D8</f>
        <v>9.916266069943569E-2</v>
      </c>
      <c r="E14" s="1">
        <f>'spatial_lag5 _results'!E8</f>
        <v>0.29277644568911143</v>
      </c>
      <c r="F14" s="1">
        <f>'spatial_lag5 _results'!F8</f>
        <v>0.97426126263923718</v>
      </c>
      <c r="G14" s="1">
        <f>'spatial_lag5 _results'!G8</f>
        <v>0.67103991996237633</v>
      </c>
    </row>
    <row r="15" spans="1:7" x14ac:dyDescent="0.3">
      <c r="A15" s="6"/>
      <c r="B15" t="str">
        <f>'spatial_lag5 _results'!B9</f>
        <v>SE</v>
      </c>
      <c r="C15" s="1">
        <f>'spatial_lag5 _results'!C9</f>
        <v>1.5301060277957867E-2</v>
      </c>
      <c r="D15" s="1">
        <f>'spatial_lag5 _results'!D9</f>
        <v>4.2645727642196506E-3</v>
      </c>
      <c r="E15" s="1">
        <f>'spatial_lag5 _results'!E9</f>
        <v>2.8775114462813431E-2</v>
      </c>
      <c r="F15" s="1">
        <f>'spatial_lag5 _results'!F9</f>
        <v>5.5644367773483386E-4</v>
      </c>
      <c r="G15" s="1">
        <f>'spatial_lag5 _results'!G9</f>
        <v>6.7741310158834375E-2</v>
      </c>
    </row>
    <row r="16" spans="1:7" x14ac:dyDescent="0.3">
      <c r="A16" s="4"/>
      <c r="C16" s="1"/>
      <c r="D16" s="1"/>
      <c r="E16" s="1"/>
      <c r="F16" s="1"/>
      <c r="G16" s="1"/>
    </row>
    <row r="17" spans="1:7" x14ac:dyDescent="0.3">
      <c r="A17" s="6" t="str">
        <f>'random_lag10 _results'!A8</f>
        <v>random_lag10</v>
      </c>
      <c r="B17" t="str">
        <f>'random_lag10 _results'!B8</f>
        <v>Mean</v>
      </c>
      <c r="C17" s="1">
        <f>'random_lag10 _results'!C8</f>
        <v>0.22734796942363683</v>
      </c>
      <c r="D17" s="1">
        <f>'random_lag10 _results'!D8</f>
        <v>9.4682630742943183E-2</v>
      </c>
      <c r="E17" s="1">
        <f>'random_lag10 _results'!E8</f>
        <v>0.30909431372789176</v>
      </c>
      <c r="F17" s="1">
        <f>'random_lag10 _results'!F8</f>
        <v>0.97641210130670475</v>
      </c>
      <c r="G17" s="1">
        <f>'random_lag10 _results'!G8</f>
        <v>0.63834754466176558</v>
      </c>
    </row>
    <row r="18" spans="1:7" x14ac:dyDescent="0.3">
      <c r="A18" s="6"/>
      <c r="B18" t="str">
        <f>'random_lag10 _results'!B9</f>
        <v>SE</v>
      </c>
      <c r="C18" s="1">
        <f>'random_lag10 _results'!C9</f>
        <v>1.0614258311461575E-2</v>
      </c>
      <c r="D18" s="1">
        <f>'random_lag10 _results'!D9</f>
        <v>4.5813037884192423E-3</v>
      </c>
      <c r="E18" s="1">
        <f>'random_lag10 _results'!E9</f>
        <v>2.8349443787261973E-2</v>
      </c>
      <c r="F18" s="1">
        <f>'random_lag10 _results'!F9</f>
        <v>7.839101357276036E-4</v>
      </c>
      <c r="G18" s="1">
        <f>'random_lag10 _results'!G9</f>
        <v>6.7833826216246187E-2</v>
      </c>
    </row>
    <row r="19" spans="1:7" x14ac:dyDescent="0.3">
      <c r="A19" s="4"/>
      <c r="C19" s="1"/>
      <c r="D19" s="1"/>
      <c r="E19" s="1"/>
      <c r="F19" s="1"/>
      <c r="G19" s="1"/>
    </row>
    <row r="20" spans="1:7" x14ac:dyDescent="0.3">
      <c r="A20" s="6" t="str">
        <f>'spatial_lag10 _results'!A8</f>
        <v>spatial_lag10</v>
      </c>
      <c r="B20" t="str">
        <f>'spatial_lag10 _results'!B8</f>
        <v>Mean</v>
      </c>
      <c r="C20" s="1">
        <f>'spatial_lag10 _results'!C8</f>
        <v>0.33528435377296872</v>
      </c>
      <c r="D20" s="1">
        <f>'spatial_lag10 _results'!D8</f>
        <v>9.3864438267173222E-2</v>
      </c>
      <c r="E20" s="1">
        <f>'spatial_lag10 _results'!E8</f>
        <v>0.30984686377854453</v>
      </c>
      <c r="F20" s="1">
        <f>'spatial_lag10 _results'!F8</f>
        <v>0.97668116433547869</v>
      </c>
      <c r="G20" s="1">
        <f>'spatial_lag10 _results'!G8</f>
        <v>0.63531060163266573</v>
      </c>
    </row>
    <row r="21" spans="1:7" x14ac:dyDescent="0.3">
      <c r="A21" s="6"/>
      <c r="B21" t="str">
        <f>'spatial_lag10 _results'!B9</f>
        <v>SE</v>
      </c>
      <c r="C21" s="1">
        <f>'spatial_lag10 _results'!C9</f>
        <v>1.3995392446789082E-2</v>
      </c>
      <c r="D21" s="1">
        <f>'spatial_lag10 _results'!D9</f>
        <v>4.1837552399957975E-3</v>
      </c>
      <c r="E21" s="1">
        <f>'spatial_lag10 _results'!E9</f>
        <v>2.6421222171188065E-2</v>
      </c>
      <c r="F21" s="1">
        <f>'spatial_lag10 _results'!F9</f>
        <v>6.8514260944001735E-4</v>
      </c>
      <c r="G21" s="1">
        <f>'spatial_lag10 _results'!G9</f>
        <v>6.4729562720818506E-2</v>
      </c>
    </row>
    <row r="22" spans="1:7" x14ac:dyDescent="0.3">
      <c r="A22" s="4"/>
      <c r="C22" s="1"/>
      <c r="D22" s="1"/>
      <c r="E22" s="1"/>
      <c r="F22" s="1"/>
      <c r="G22" s="1"/>
    </row>
    <row r="23" spans="1:7" x14ac:dyDescent="0.3">
      <c r="A23" s="6" t="str">
        <f>'random_lag20 _results'!A8</f>
        <v>random_lag20</v>
      </c>
      <c r="B23" t="str">
        <f>'random_lag20 _results'!B8</f>
        <v>Mean</v>
      </c>
      <c r="C23" s="1">
        <f>'random_lag20 _results'!C8</f>
        <v>0.22110105618072257</v>
      </c>
      <c r="D23" s="1">
        <f>'random_lag20 _results'!D8</f>
        <v>9.4149105090991447E-2</v>
      </c>
      <c r="E23" s="1">
        <f>'random_lag20 _results'!E8</f>
        <v>0.31935054421119136</v>
      </c>
      <c r="F23" s="1">
        <f>'random_lag20 _results'!F8</f>
        <v>0.97674970268178785</v>
      </c>
      <c r="G23" s="1">
        <f>'random_lag20 _results'!G8</f>
        <v>0.60776412007270253</v>
      </c>
    </row>
    <row r="24" spans="1:7" x14ac:dyDescent="0.3">
      <c r="A24" s="6"/>
      <c r="B24" t="str">
        <f>'random_lag20 _results'!B9</f>
        <v>SE</v>
      </c>
      <c r="C24" s="1">
        <f>'random_lag20 _results'!C9</f>
        <v>7.5908025674341038E-3</v>
      </c>
      <c r="D24" s="1">
        <f>'random_lag20 _results'!D9</f>
        <v>2.4702494050567948E-3</v>
      </c>
      <c r="E24" s="1">
        <f>'random_lag20 _results'!E9</f>
        <v>1.9576521638887776E-2</v>
      </c>
      <c r="F24" s="1">
        <f>'random_lag20 _results'!F9</f>
        <v>5.8940607994074944E-4</v>
      </c>
      <c r="G24" s="1">
        <f>'random_lag20 _results'!G9</f>
        <v>4.5621008243828573E-2</v>
      </c>
    </row>
    <row r="25" spans="1:7" x14ac:dyDescent="0.3">
      <c r="A25" s="4"/>
      <c r="C25" s="1"/>
      <c r="D25" s="1"/>
      <c r="E25" s="1"/>
      <c r="F25" s="1"/>
      <c r="G25" s="1"/>
    </row>
    <row r="26" spans="1:7" x14ac:dyDescent="0.3">
      <c r="A26" s="6" t="str">
        <f>'spatial_lag20 _results'!A8</f>
        <v>spatial_lag20</v>
      </c>
      <c r="B26" t="str">
        <f>'spatial_lag20 _results'!B8</f>
        <v>Mean</v>
      </c>
      <c r="C26" s="1">
        <f>'spatial_lag20 _results'!C8</f>
        <v>0.33779934949870122</v>
      </c>
      <c r="D26" s="1">
        <f>'spatial_lag20 _results'!D8</f>
        <v>9.2003470418978994E-2</v>
      </c>
      <c r="E26" s="1">
        <f>'spatial_lag20 _results'!E8</f>
        <v>0.31933395599511255</v>
      </c>
      <c r="F26" s="1">
        <f>'spatial_lag20 _results'!F8</f>
        <v>0.97747684082731934</v>
      </c>
      <c r="G26" s="1">
        <f>'spatial_lag20 _results'!G8</f>
        <v>0.60053829778554046</v>
      </c>
    </row>
    <row r="27" spans="1:7" x14ac:dyDescent="0.3">
      <c r="A27" s="6"/>
      <c r="B27" t="str">
        <f>'spatial_lag20 _results'!B9</f>
        <v>SE</v>
      </c>
      <c r="C27" s="1">
        <f>'spatial_lag20 _results'!C9</f>
        <v>1.2035344429165803E-2</v>
      </c>
      <c r="D27" s="1">
        <f>'spatial_lag20 _results'!D9</f>
        <v>2.9051431708418621E-3</v>
      </c>
      <c r="E27" s="1">
        <f>'spatial_lag20 _results'!E9</f>
        <v>1.3632034658524203E-2</v>
      </c>
      <c r="F27" s="1">
        <f>'spatial_lag20 _results'!F9</f>
        <v>5.7727590170158507E-4</v>
      </c>
      <c r="G27" s="1">
        <f>'spatial_lag20 _results'!G9</f>
        <v>3.1063477071805623E-2</v>
      </c>
    </row>
  </sheetData>
  <mergeCells count="8">
    <mergeCell ref="A23:A24"/>
    <mergeCell ref="A26:A27"/>
    <mergeCell ref="A5:A6"/>
    <mergeCell ref="A8:A9"/>
    <mergeCell ref="A11:A12"/>
    <mergeCell ref="A14:A15"/>
    <mergeCell ref="A17:A18"/>
    <mergeCell ref="A20:A2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6C4EC-77C2-483E-94DA-6C44439013A3}">
  <dimension ref="A1:Q21"/>
  <sheetViews>
    <sheetView workbookViewId="0">
      <selection activeCell="K14" sqref="K14"/>
    </sheetView>
  </sheetViews>
  <sheetFormatPr defaultRowHeight="14.4" x14ac:dyDescent="0.3"/>
  <cols>
    <col min="1" max="1" width="11.6640625" bestFit="1" customWidth="1"/>
    <col min="2" max="2" width="11.6640625" customWidth="1"/>
    <col min="3" max="7" width="12.6640625" bestFit="1" customWidth="1"/>
    <col min="8" max="8" width="12.6640625" customWidth="1"/>
    <col min="9" max="9" width="10" bestFit="1" customWidth="1"/>
    <col min="12" max="12" width="12" bestFit="1" customWidth="1"/>
  </cols>
  <sheetData>
    <row r="1" spans="1:17" s="2" customFormat="1" ht="43.2" x14ac:dyDescent="0.3">
      <c r="A1" s="2" t="s">
        <v>0</v>
      </c>
      <c r="B1" s="2" t="s">
        <v>30</v>
      </c>
      <c r="C1" s="2" t="s">
        <v>29</v>
      </c>
      <c r="D1" s="2" t="s">
        <v>2</v>
      </c>
      <c r="E1" s="2" t="s">
        <v>4</v>
      </c>
      <c r="F1" s="2" t="s">
        <v>3</v>
      </c>
      <c r="G1" s="2" t="s">
        <v>5</v>
      </c>
      <c r="I1" s="2" t="s">
        <v>1</v>
      </c>
      <c r="K1" s="2" t="s">
        <v>7</v>
      </c>
      <c r="L1" s="2" t="s">
        <v>19</v>
      </c>
      <c r="M1" s="2" t="s">
        <v>17</v>
      </c>
      <c r="N1" s="2" t="s">
        <v>20</v>
      </c>
      <c r="O1" s="2" t="s">
        <v>21</v>
      </c>
      <c r="P1" s="2" t="s">
        <v>22</v>
      </c>
      <c r="Q1" s="2" t="s">
        <v>23</v>
      </c>
    </row>
    <row r="2" spans="1:17" x14ac:dyDescent="0.3">
      <c r="A2" t="s">
        <v>15</v>
      </c>
      <c r="B2">
        <v>1</v>
      </c>
      <c r="C2">
        <v>0.342938399193225</v>
      </c>
      <c r="D2">
        <v>8.91623545727354E-2</v>
      </c>
      <c r="E2">
        <v>0.31699403049470598</v>
      </c>
      <c r="F2">
        <v>0.97783169922695801</v>
      </c>
      <c r="G2">
        <v>0.63926364776107603</v>
      </c>
      <c r="I2">
        <v>5</v>
      </c>
      <c r="K2">
        <v>5757</v>
      </c>
      <c r="L2" s="1">
        <f>K2/K$7</f>
        <v>0.27892441860465117</v>
      </c>
      <c r="M2" s="1">
        <f t="shared" ref="M2:Q6" si="0">C2*$L2*5</f>
        <v>0.47826946806090032</v>
      </c>
      <c r="N2" s="1">
        <f t="shared" si="0"/>
        <v>0.12434778955310991</v>
      </c>
      <c r="O2" s="1">
        <f t="shared" si="0"/>
        <v>0.44208687828440463</v>
      </c>
      <c r="P2" s="1">
        <f t="shared" si="0"/>
        <v>1.3637056910003871</v>
      </c>
      <c r="Q2" s="1">
        <f t="shared" si="0"/>
        <v>0.89153120643423311</v>
      </c>
    </row>
    <row r="3" spans="1:17" x14ac:dyDescent="0.3">
      <c r="A3" t="s">
        <v>15</v>
      </c>
      <c r="B3">
        <v>2</v>
      </c>
      <c r="C3">
        <v>0.34604382246297</v>
      </c>
      <c r="D3">
        <v>9.4910238451463402E-2</v>
      </c>
      <c r="E3">
        <v>0.31652552367629599</v>
      </c>
      <c r="F3">
        <v>0.97809076934337802</v>
      </c>
      <c r="G3">
        <v>0.63967741929422195</v>
      </c>
      <c r="I3">
        <v>5</v>
      </c>
      <c r="K3">
        <v>2085</v>
      </c>
      <c r="L3" s="1">
        <f t="shared" ref="L3:L6" si="1">K3/K$7</f>
        <v>0.10101744186046512</v>
      </c>
      <c r="M3" s="1">
        <f t="shared" si="0"/>
        <v>0.17478230858413091</v>
      </c>
      <c r="N3" s="1">
        <f t="shared" si="0"/>
        <v>4.7937947473667919E-2</v>
      </c>
      <c r="O3" s="1">
        <f t="shared" si="0"/>
        <v>0.15987299342661754</v>
      </c>
      <c r="P3" s="1">
        <f t="shared" si="0"/>
        <v>0.4940211371320114</v>
      </c>
      <c r="Q3" s="1">
        <f t="shared" si="0"/>
        <v>0.3230928825650321</v>
      </c>
    </row>
    <row r="4" spans="1:17" x14ac:dyDescent="0.3">
      <c r="A4" t="s">
        <v>15</v>
      </c>
      <c r="B4">
        <v>3</v>
      </c>
      <c r="C4">
        <v>0.34809701256515302</v>
      </c>
      <c r="D4">
        <v>8.8693336115372501E-2</v>
      </c>
      <c r="E4">
        <v>0.294636924324154</v>
      </c>
      <c r="F4">
        <v>0.97725678383174797</v>
      </c>
      <c r="G4">
        <v>0.56320944846352705</v>
      </c>
      <c r="I4">
        <v>6</v>
      </c>
      <c r="K4">
        <v>2060</v>
      </c>
      <c r="L4" s="1">
        <f t="shared" si="1"/>
        <v>9.9806201550387594E-2</v>
      </c>
      <c r="M4" s="1">
        <f t="shared" si="0"/>
        <v>0.17371120297582732</v>
      </c>
      <c r="N4" s="1">
        <f t="shared" si="0"/>
        <v>4.4260724902535693E-2</v>
      </c>
      <c r="O4" s="1">
        <f t="shared" si="0"/>
        <v>0.14703296126641405</v>
      </c>
      <c r="P4" s="1">
        <f t="shared" si="0"/>
        <v>0.487681437667975</v>
      </c>
      <c r="Q4" s="1">
        <f t="shared" si="0"/>
        <v>0.28105897864216706</v>
      </c>
    </row>
    <row r="5" spans="1:17" x14ac:dyDescent="0.3">
      <c r="A5" t="s">
        <v>15</v>
      </c>
      <c r="B5">
        <v>4</v>
      </c>
      <c r="C5">
        <v>0.33728966855543102</v>
      </c>
      <c r="D5">
        <v>9.4596215360155306E-2</v>
      </c>
      <c r="E5">
        <v>0.32001416224728702</v>
      </c>
      <c r="F5">
        <v>0.97748258963008094</v>
      </c>
      <c r="G5">
        <v>0.58188614264139105</v>
      </c>
      <c r="I5">
        <v>6</v>
      </c>
      <c r="K5">
        <v>9117</v>
      </c>
      <c r="L5" s="1">
        <f t="shared" si="1"/>
        <v>0.44171511627906979</v>
      </c>
      <c r="M5" s="1">
        <f t="shared" si="0"/>
        <v>0.74492972582845551</v>
      </c>
      <c r="N5" s="1">
        <f t="shared" si="0"/>
        <v>0.20892289133685463</v>
      </c>
      <c r="O5" s="1">
        <f t="shared" si="0"/>
        <v>0.70677546444004746</v>
      </c>
      <c r="P5" s="1">
        <f t="shared" si="0"/>
        <v>2.1588441786960875</v>
      </c>
      <c r="Q5" s="1">
        <f t="shared" si="0"/>
        <v>1.285139525790107</v>
      </c>
    </row>
    <row r="6" spans="1:17" x14ac:dyDescent="0.3">
      <c r="A6" t="s">
        <v>15</v>
      </c>
      <c r="B6">
        <v>5</v>
      </c>
      <c r="C6">
        <v>0.29872368017176099</v>
      </c>
      <c r="D6">
        <v>8.7979111144345701E-2</v>
      </c>
      <c r="E6">
        <v>0.358816360271283</v>
      </c>
      <c r="F6">
        <v>0.97567421578931501</v>
      </c>
      <c r="G6">
        <v>0.56500604602601001</v>
      </c>
      <c r="I6">
        <v>5</v>
      </c>
      <c r="K6">
        <v>1621</v>
      </c>
      <c r="L6" s="1">
        <f t="shared" si="1"/>
        <v>7.8536821705426363E-2</v>
      </c>
      <c r="M6" s="1">
        <f t="shared" si="0"/>
        <v>0.11730404204419201</v>
      </c>
      <c r="N6" s="1">
        <f t="shared" si="0"/>
        <v>3.4547998828726841E-2</v>
      </c>
      <c r="O6" s="1">
        <f t="shared" si="0"/>
        <v>0.14090148255807894</v>
      </c>
      <c r="P6" s="1">
        <f t="shared" si="0"/>
        <v>0.38313175964013563</v>
      </c>
      <c r="Q6" s="1">
        <f t="shared" si="0"/>
        <v>0.22186889549616337</v>
      </c>
    </row>
    <row r="7" spans="1:17" x14ac:dyDescent="0.3">
      <c r="C7" s="1"/>
      <c r="D7" s="1"/>
      <c r="E7" s="1"/>
      <c r="F7" s="1"/>
      <c r="K7">
        <f>SUM(K2:K6)</f>
        <v>20640</v>
      </c>
      <c r="L7" s="1"/>
      <c r="M7" s="1"/>
      <c r="O7" s="1"/>
      <c r="P7" s="1"/>
      <c r="Q7" s="1"/>
    </row>
    <row r="8" spans="1:17" x14ac:dyDescent="0.3">
      <c r="A8" t="s">
        <v>15</v>
      </c>
      <c r="B8" t="s">
        <v>16</v>
      </c>
      <c r="C8" s="1">
        <f>M8</f>
        <v>0.33779934949870122</v>
      </c>
      <c r="D8" s="1">
        <f t="shared" ref="D8:G8" si="2">N8</f>
        <v>9.2003470418978994E-2</v>
      </c>
      <c r="E8" s="1">
        <f t="shared" si="2"/>
        <v>0.31933395599511255</v>
      </c>
      <c r="F8" s="1">
        <f t="shared" si="2"/>
        <v>0.97747684082731934</v>
      </c>
      <c r="G8" s="1">
        <f t="shared" si="2"/>
        <v>0.60053829778554046</v>
      </c>
      <c r="H8" s="1" t="s">
        <v>31</v>
      </c>
      <c r="I8">
        <f>_xlfn.MODE.SNGL(I2:I6)</f>
        <v>5</v>
      </c>
      <c r="K8" t="s">
        <v>8</v>
      </c>
      <c r="M8" s="1">
        <f>AVERAGE(M2:M6)</f>
        <v>0.33779934949870122</v>
      </c>
      <c r="N8" s="1">
        <f>AVERAGE(N2:N6)</f>
        <v>9.2003470418978994E-2</v>
      </c>
      <c r="O8" s="1">
        <f>AVERAGE(O2:O6)</f>
        <v>0.31933395599511255</v>
      </c>
      <c r="P8" s="1">
        <f t="shared" ref="P8:Q8" si="3">AVERAGE(P2:P6)</f>
        <v>0.97747684082731934</v>
      </c>
      <c r="Q8" s="1">
        <f t="shared" si="3"/>
        <v>0.60053829778554046</v>
      </c>
    </row>
    <row r="9" spans="1:17" x14ac:dyDescent="0.3">
      <c r="B9" t="s">
        <v>18</v>
      </c>
      <c r="C9" s="1">
        <f>M17</f>
        <v>1.2035344429165803E-2</v>
      </c>
      <c r="D9" s="1">
        <f t="shared" ref="D9:G9" si="4">N17</f>
        <v>2.9051431708418621E-3</v>
      </c>
      <c r="E9" s="1">
        <f t="shared" si="4"/>
        <v>1.3632034658524203E-2</v>
      </c>
      <c r="F9" s="1">
        <f t="shared" si="4"/>
        <v>5.7727590170158507E-4</v>
      </c>
      <c r="G9" s="1">
        <f t="shared" si="4"/>
        <v>3.1063477071805623E-2</v>
      </c>
      <c r="H9" s="1" t="s">
        <v>32</v>
      </c>
      <c r="I9" s="3">
        <f>MAX(I2:I6)</f>
        <v>6</v>
      </c>
    </row>
    <row r="10" spans="1:17" ht="28.8" x14ac:dyDescent="0.3">
      <c r="H10" t="s">
        <v>33</v>
      </c>
      <c r="I10">
        <f>MIN(I2:I6)</f>
        <v>5</v>
      </c>
      <c r="M10" s="2" t="s">
        <v>24</v>
      </c>
      <c r="N10" t="s">
        <v>25</v>
      </c>
      <c r="O10" t="s">
        <v>26</v>
      </c>
      <c r="P10" t="s">
        <v>27</v>
      </c>
      <c r="Q10" t="s">
        <v>28</v>
      </c>
    </row>
    <row r="11" spans="1:17" x14ac:dyDescent="0.3">
      <c r="M11" s="1">
        <f t="shared" ref="M11:Q15" si="5">(C2-M$8)^2*$L2</f>
        <v>7.3663469698814391E-6</v>
      </c>
      <c r="N11" s="1">
        <f t="shared" si="5"/>
        <v>2.2514609628138106E-6</v>
      </c>
      <c r="O11" s="1">
        <f t="shared" si="5"/>
        <v>1.5271812988026434E-6</v>
      </c>
      <c r="P11" s="1">
        <f t="shared" si="5"/>
        <v>3.5123413430364979E-8</v>
      </c>
      <c r="Q11" s="1">
        <f t="shared" si="5"/>
        <v>4.1828976602710456E-4</v>
      </c>
    </row>
    <row r="12" spans="1:17" x14ac:dyDescent="0.3">
      <c r="M12" s="1">
        <f t="shared" si="5"/>
        <v>6.8662903268456943E-6</v>
      </c>
      <c r="N12" s="1">
        <f t="shared" si="5"/>
        <v>8.5352671138051259E-7</v>
      </c>
      <c r="O12" s="1">
        <f t="shared" si="5"/>
        <v>7.9675407007477753E-7</v>
      </c>
      <c r="P12" s="1">
        <f t="shared" si="5"/>
        <v>3.8074304486462256E-8</v>
      </c>
      <c r="Q12" s="1">
        <f t="shared" si="5"/>
        <v>1.5474567275691525E-4</v>
      </c>
    </row>
    <row r="13" spans="1:17" x14ac:dyDescent="0.3">
      <c r="M13" s="1">
        <f t="shared" si="5"/>
        <v>1.0583635714057215E-5</v>
      </c>
      <c r="N13" s="1">
        <f t="shared" si="5"/>
        <v>1.0935754632897111E-6</v>
      </c>
      <c r="O13" s="1">
        <f t="shared" si="5"/>
        <v>6.0876131255525137E-5</v>
      </c>
      <c r="P13" s="1">
        <f t="shared" si="5"/>
        <v>4.8331234243115907E-9</v>
      </c>
      <c r="Q13" s="1">
        <f t="shared" si="5"/>
        <v>1.3907425207914233E-4</v>
      </c>
    </row>
    <row r="14" spans="1:17" x14ac:dyDescent="0.3">
      <c r="M14" s="1">
        <f t="shared" si="5"/>
        <v>1.1474639588543183E-7</v>
      </c>
      <c r="N14" s="1">
        <f t="shared" si="5"/>
        <v>2.9693531565197506E-6</v>
      </c>
      <c r="O14" s="1">
        <f t="shared" si="5"/>
        <v>2.0437299095437292E-7</v>
      </c>
      <c r="P14" s="1">
        <f t="shared" si="5"/>
        <v>1.459812502471878E-11</v>
      </c>
      <c r="Q14" s="1">
        <f t="shared" si="5"/>
        <v>1.5367396618220846E-4</v>
      </c>
    </row>
    <row r="15" spans="1:17" x14ac:dyDescent="0.3">
      <c r="M15" s="1">
        <f t="shared" si="5"/>
        <v>1.1991849612198258E-4</v>
      </c>
      <c r="N15" s="1">
        <f t="shared" si="5"/>
        <v>1.2719405490853236E-6</v>
      </c>
      <c r="O15" s="1">
        <f t="shared" si="5"/>
        <v>1.2242792931584816E-4</v>
      </c>
      <c r="P15" s="1">
        <f t="shared" si="5"/>
        <v>2.5520202721921451E-7</v>
      </c>
      <c r="Q15" s="1">
        <f t="shared" si="5"/>
        <v>9.9155950745223064E-5</v>
      </c>
    </row>
    <row r="16" spans="1:17" x14ac:dyDescent="0.3">
      <c r="M16" s="1"/>
    </row>
    <row r="17" spans="2:17" x14ac:dyDescent="0.3">
      <c r="M17" s="1">
        <f>SQRT(SUM(M11:M15))</f>
        <v>1.2035344429165803E-2</v>
      </c>
      <c r="N17" s="1">
        <f t="shared" ref="N17:O17" si="6">SQRT(SUM(N11:N15))</f>
        <v>2.9051431708418621E-3</v>
      </c>
      <c r="O17" s="1">
        <f t="shared" si="6"/>
        <v>1.3632034658524203E-2</v>
      </c>
      <c r="P17" s="1">
        <f t="shared" ref="P17:Q17" si="7">SQRT(SUM(P11:P15))</f>
        <v>5.7727590170158507E-4</v>
      </c>
      <c r="Q17" s="1">
        <f t="shared" si="7"/>
        <v>3.1063477071805623E-2</v>
      </c>
    </row>
    <row r="20" spans="2:17" x14ac:dyDescent="0.3">
      <c r="B20" t="s">
        <v>45</v>
      </c>
      <c r="C20" t="s">
        <v>39</v>
      </c>
      <c r="D20" t="s">
        <v>40</v>
      </c>
      <c r="E20" t="s">
        <v>41</v>
      </c>
      <c r="F20" t="s">
        <v>42</v>
      </c>
      <c r="G20" t="s">
        <v>43</v>
      </c>
      <c r="H20" t="s">
        <v>44</v>
      </c>
    </row>
    <row r="21" spans="2:17" x14ac:dyDescent="0.3">
      <c r="B21" t="str">
        <f>A8</f>
        <v>spatial_lag20</v>
      </c>
      <c r="C21" s="1">
        <f>M8</f>
        <v>0.33779934949870122</v>
      </c>
      <c r="D21" s="1">
        <f t="shared" ref="D21:E21" si="8">N8</f>
        <v>9.2003470418978994E-2</v>
      </c>
      <c r="E21" s="1">
        <f t="shared" si="8"/>
        <v>0.31933395599511255</v>
      </c>
      <c r="F21" s="1">
        <f>M17</f>
        <v>1.2035344429165803E-2</v>
      </c>
      <c r="G21" s="1">
        <f t="shared" ref="G21:H21" si="9">N17</f>
        <v>2.9051431708418621E-3</v>
      </c>
      <c r="H21" s="1">
        <f t="shared" si="9"/>
        <v>1.3632034658524203E-2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814BD-CEF1-40D3-B67F-A0D11395C193}">
  <dimension ref="A1:G9"/>
  <sheetViews>
    <sheetView workbookViewId="0">
      <selection activeCell="B22" sqref="B22"/>
    </sheetView>
  </sheetViews>
  <sheetFormatPr defaultRowHeight="14.4" x14ac:dyDescent="0.3"/>
  <cols>
    <col min="1" max="1" width="13.33203125" bestFit="1" customWidth="1"/>
    <col min="2" max="7" width="17.5546875" customWidth="1"/>
  </cols>
  <sheetData>
    <row r="1" spans="1:7" x14ac:dyDescent="0.3">
      <c r="A1" t="str">
        <f>'random_no_lag _results'!B20</f>
        <v>Model</v>
      </c>
      <c r="B1" t="str">
        <f>'random_no_lag _results'!C20</f>
        <v>Tuning_rmse</v>
      </c>
      <c r="C1" t="str">
        <f>'random_no_lag _results'!D20</f>
        <v>Training_rmse</v>
      </c>
      <c r="D1" t="str">
        <f>'random_no_lag _results'!E20</f>
        <v>Test_rmse</v>
      </c>
      <c r="E1" t="str">
        <f>'random_no_lag _results'!F20</f>
        <v>Tuning_SE</v>
      </c>
      <c r="F1" t="str">
        <f>'random_no_lag _results'!G20</f>
        <v>Training_SE</v>
      </c>
      <c r="G1" t="str">
        <f>'random_no_lag _results'!H20</f>
        <v>Test_SE</v>
      </c>
    </row>
    <row r="2" spans="1:7" x14ac:dyDescent="0.3">
      <c r="A2" t="str">
        <f>'random_no_lag _results'!B21</f>
        <v>random_no_lag</v>
      </c>
      <c r="B2">
        <f>'random_no_lag _results'!C21</f>
        <v>0.32787559920915643</v>
      </c>
      <c r="C2">
        <f>'random_no_lag _results'!D21</f>
        <v>0.14290148500080466</v>
      </c>
      <c r="D2">
        <f>'random_no_lag _results'!E21</f>
        <v>0.35485517875394901</v>
      </c>
      <c r="E2">
        <f>'random_no_lag _results'!F21</f>
        <v>1.0304686980669994E-2</v>
      </c>
      <c r="F2">
        <f>'random_no_lag _results'!G21</f>
        <v>2.6537322771684421E-3</v>
      </c>
      <c r="G2">
        <f>'random_no_lag _results'!H21</f>
        <v>4.584507987506381E-2</v>
      </c>
    </row>
    <row r="3" spans="1:7" x14ac:dyDescent="0.3">
      <c r="A3" t="str">
        <f>'spatial_no_lag _results'!B21</f>
        <v>spatial_no_lag</v>
      </c>
      <c r="B3">
        <f>'spatial_no_lag _results'!C21</f>
        <v>0.40056232012948112</v>
      </c>
      <c r="C3">
        <f>'spatial_no_lag _results'!D21</f>
        <v>0.13995022311309641</v>
      </c>
      <c r="D3">
        <f>'spatial_no_lag _results'!E21</f>
        <v>0.35527954282432772</v>
      </c>
      <c r="E3">
        <f>'spatial_no_lag _results'!F21</f>
        <v>1.4216544638045735E-2</v>
      </c>
      <c r="F3">
        <f>'spatial_no_lag _results'!G21</f>
        <v>3.3489007839033391E-3</v>
      </c>
      <c r="G3">
        <f>'spatial_no_lag _results'!H21</f>
        <v>4.3231832017643149E-2</v>
      </c>
    </row>
    <row r="4" spans="1:7" x14ac:dyDescent="0.3">
      <c r="A4" t="str">
        <f>'random_lag5 _results'!B21</f>
        <v>random_lag5</v>
      </c>
      <c r="B4">
        <f>'random_lag5 _results'!C21</f>
        <v>0.23869970519208045</v>
      </c>
      <c r="C4">
        <f>'random_lag5 _results'!D21</f>
        <v>9.9348214465443979E-2</v>
      </c>
      <c r="D4">
        <f>'random_lag5 _results'!E21</f>
        <v>0.29321195721836563</v>
      </c>
      <c r="E4">
        <f>'random_lag5 _results'!F21</f>
        <v>1.1133450047206429E-2</v>
      </c>
      <c r="F4">
        <f>'random_lag5 _results'!G21</f>
        <v>4.7127958797403002E-3</v>
      </c>
      <c r="G4">
        <f>'random_lag5 _results'!H21</f>
        <v>2.9257149101084044E-2</v>
      </c>
    </row>
    <row r="5" spans="1:7" x14ac:dyDescent="0.3">
      <c r="A5" t="str">
        <f>'spatial_lag5 _results'!B21</f>
        <v>spatial_lag5</v>
      </c>
      <c r="B5">
        <f>'spatial_lag5 _results'!C21</f>
        <v>0.33652118992740387</v>
      </c>
      <c r="C5">
        <f>'spatial_lag5 _results'!D21</f>
        <v>9.916266069943569E-2</v>
      </c>
      <c r="D5">
        <f>'spatial_lag5 _results'!E21</f>
        <v>0.29277644568911143</v>
      </c>
      <c r="E5">
        <f>'spatial_lag5 _results'!F21</f>
        <v>1.5301060277957867E-2</v>
      </c>
      <c r="F5">
        <f>'spatial_lag5 _results'!G21</f>
        <v>4.2645727642196506E-3</v>
      </c>
      <c r="G5">
        <f>'spatial_lag5 _results'!H21</f>
        <v>2.8775114462813431E-2</v>
      </c>
    </row>
    <row r="6" spans="1:7" x14ac:dyDescent="0.3">
      <c r="A6" t="str">
        <f>'random_lag10 _results'!B21</f>
        <v>random_lag10</v>
      </c>
      <c r="B6">
        <f>'random_lag10 _results'!C21</f>
        <v>0.22734796942363683</v>
      </c>
      <c r="C6">
        <f>'random_lag10 _results'!D21</f>
        <v>9.4682630742943183E-2</v>
      </c>
      <c r="D6">
        <f>'random_lag10 _results'!E21</f>
        <v>0.30909431372789176</v>
      </c>
      <c r="E6">
        <f>'random_lag10 _results'!F21</f>
        <v>1.0614258311461575E-2</v>
      </c>
      <c r="F6">
        <f>'random_lag10 _results'!G21</f>
        <v>4.5813037884192423E-3</v>
      </c>
      <c r="G6">
        <f>'random_lag10 _results'!H21</f>
        <v>2.8349443787261973E-2</v>
      </c>
    </row>
    <row r="7" spans="1:7" x14ac:dyDescent="0.3">
      <c r="A7" t="str">
        <f>'spatial_lag10 _results'!B21</f>
        <v>spatial_lag10</v>
      </c>
      <c r="B7">
        <f>'spatial_lag10 _results'!C21</f>
        <v>0.33528435377296872</v>
      </c>
      <c r="C7">
        <f>'spatial_lag10 _results'!D21</f>
        <v>9.3864438267173222E-2</v>
      </c>
      <c r="D7">
        <f>'spatial_lag10 _results'!E21</f>
        <v>0.30984686377854453</v>
      </c>
      <c r="E7">
        <f>'spatial_lag10 _results'!F21</f>
        <v>1.3995392446789082E-2</v>
      </c>
      <c r="F7">
        <f>'spatial_lag10 _results'!G21</f>
        <v>4.1837552399957975E-3</v>
      </c>
      <c r="G7">
        <f>'spatial_lag10 _results'!H21</f>
        <v>2.6421222171188065E-2</v>
      </c>
    </row>
    <row r="8" spans="1:7" x14ac:dyDescent="0.3">
      <c r="A8" t="str">
        <f>'random_lag20 _results'!B21</f>
        <v>random_lag20</v>
      </c>
      <c r="B8">
        <f>'random_lag20 _results'!C21</f>
        <v>0.22110105618072257</v>
      </c>
      <c r="C8">
        <f>'random_lag20 _results'!D21</f>
        <v>9.4149105090991447E-2</v>
      </c>
      <c r="D8">
        <f>'random_lag20 _results'!E21</f>
        <v>0.31935054421119136</v>
      </c>
      <c r="E8">
        <f>'random_lag20 _results'!F21</f>
        <v>7.5908025674341038E-3</v>
      </c>
      <c r="F8">
        <f>'random_lag20 _results'!G21</f>
        <v>2.4702494050567948E-3</v>
      </c>
      <c r="G8">
        <f>'random_lag20 _results'!H21</f>
        <v>1.9576521638887776E-2</v>
      </c>
    </row>
    <row r="9" spans="1:7" x14ac:dyDescent="0.3">
      <c r="A9" t="str">
        <f>'spatial_lag20 _results'!B21</f>
        <v>spatial_lag20</v>
      </c>
      <c r="B9">
        <f>'spatial_lag20 _results'!C21</f>
        <v>0.33779934949870122</v>
      </c>
      <c r="C9">
        <f>'spatial_lag20 _results'!D21</f>
        <v>9.2003470418978994E-2</v>
      </c>
      <c r="D9">
        <f>'spatial_lag20 _results'!E21</f>
        <v>0.31933395599511255</v>
      </c>
      <c r="E9">
        <f>'spatial_lag20 _results'!F21</f>
        <v>1.2035344429165803E-2</v>
      </c>
      <c r="F9">
        <f>'spatial_lag20 _results'!G21</f>
        <v>2.9051431708418621E-3</v>
      </c>
      <c r="G9">
        <f>'spatial_lag20 _results'!H21</f>
        <v>1.3632034658524203E-2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08ACF-E3B9-44C6-92F2-3B786B960100}">
  <dimension ref="A1:Q46"/>
  <sheetViews>
    <sheetView workbookViewId="0">
      <selection activeCell="J41" sqref="J41"/>
    </sheetView>
  </sheetViews>
  <sheetFormatPr defaultRowHeight="14.4" x14ac:dyDescent="0.3"/>
  <cols>
    <col min="1" max="1" width="13.33203125" bestFit="1" customWidth="1"/>
    <col min="3" max="7" width="12.6640625" bestFit="1" customWidth="1"/>
    <col min="8" max="8" width="12.6640625" customWidth="1"/>
    <col min="9" max="9" width="10" bestFit="1" customWidth="1"/>
    <col min="10" max="10" width="11" bestFit="1" customWidth="1"/>
    <col min="11" max="11" width="10" bestFit="1" customWidth="1"/>
    <col min="12" max="12" width="12" bestFit="1" customWidth="1"/>
    <col min="13" max="13" width="12.6640625" bestFit="1" customWidth="1"/>
    <col min="14" max="14" width="12" customWidth="1"/>
    <col min="15" max="15" width="11" bestFit="1" customWidth="1"/>
  </cols>
  <sheetData>
    <row r="1" spans="1:17" s="2" customFormat="1" ht="43.2" x14ac:dyDescent="0.3">
      <c r="A1" s="2" t="s">
        <v>0</v>
      </c>
      <c r="B1" s="2" t="s">
        <v>30</v>
      </c>
      <c r="C1" s="2" t="s">
        <v>29</v>
      </c>
      <c r="D1" s="2" t="s">
        <v>2</v>
      </c>
      <c r="E1" s="2" t="s">
        <v>4</v>
      </c>
      <c r="F1" s="2" t="s">
        <v>3</v>
      </c>
      <c r="G1" s="2" t="s">
        <v>5</v>
      </c>
      <c r="I1" s="2" t="s">
        <v>1</v>
      </c>
      <c r="K1" s="2" t="s">
        <v>7</v>
      </c>
      <c r="L1" s="2" t="s">
        <v>19</v>
      </c>
      <c r="M1" s="2" t="s">
        <v>17</v>
      </c>
      <c r="N1" s="2" t="s">
        <v>20</v>
      </c>
      <c r="O1" s="2" t="s">
        <v>21</v>
      </c>
      <c r="P1" s="2" t="s">
        <v>22</v>
      </c>
      <c r="Q1" s="2" t="s">
        <v>23</v>
      </c>
    </row>
    <row r="2" spans="1:17" x14ac:dyDescent="0.3">
      <c r="A2" t="s">
        <v>12</v>
      </c>
      <c r="B2">
        <v>1</v>
      </c>
      <c r="C2">
        <v>0.32072169930073002</v>
      </c>
      <c r="D2">
        <v>0.14237499620510599</v>
      </c>
      <c r="E2">
        <v>0.32788593153892198</v>
      </c>
      <c r="F2">
        <v>0.94797739288984695</v>
      </c>
      <c r="G2">
        <v>0.62385498255273197</v>
      </c>
      <c r="I2">
        <v>2</v>
      </c>
      <c r="K2">
        <f>K13</f>
        <v>5757</v>
      </c>
      <c r="L2" s="1">
        <f>K2/K$7</f>
        <v>0.27892441860465117</v>
      </c>
      <c r="M2" s="1">
        <f t="shared" ref="M2:Q6" si="0">C2*$L2*5</f>
        <v>0.44728556755675941</v>
      </c>
      <c r="N2" s="1">
        <f t="shared" si="0"/>
        <v>0.19855931520174303</v>
      </c>
      <c r="O2" s="1">
        <f t="shared" si="0"/>
        <v>0.45727696411569141</v>
      </c>
      <c r="P2" s="1">
        <f t="shared" si="0"/>
        <v>1.3220702158107678</v>
      </c>
      <c r="Q2" s="1">
        <f t="shared" si="0"/>
        <v>0.87004194151067771</v>
      </c>
    </row>
    <row r="3" spans="1:17" x14ac:dyDescent="0.3">
      <c r="A3" t="s">
        <v>12</v>
      </c>
      <c r="B3">
        <v>2</v>
      </c>
      <c r="C3">
        <v>0.33999436797495303</v>
      </c>
      <c r="D3">
        <v>0.14678289724648</v>
      </c>
      <c r="E3">
        <v>0.34821631550851401</v>
      </c>
      <c r="F3">
        <v>0.95052828212317297</v>
      </c>
      <c r="G3">
        <v>0.56333665024375301</v>
      </c>
      <c r="I3">
        <v>3</v>
      </c>
      <c r="K3">
        <f>K14</f>
        <v>2085</v>
      </c>
      <c r="L3" s="1">
        <f t="shared" ref="L3:L6" si="1">K3/K$7</f>
        <v>0.10101744186046512</v>
      </c>
      <c r="M3" s="1">
        <f t="shared" si="0"/>
        <v>0.17172680649897701</v>
      </c>
      <c r="N3" s="1">
        <f t="shared" si="0"/>
        <v>7.4138163943534591E-2</v>
      </c>
      <c r="O3" s="1">
        <f t="shared" si="0"/>
        <v>0.17587960703373345</v>
      </c>
      <c r="P3" s="1">
        <f t="shared" si="0"/>
        <v>0.48009967738052706</v>
      </c>
      <c r="Q3" s="1">
        <f t="shared" si="0"/>
        <v>0.28453413656933746</v>
      </c>
    </row>
    <row r="4" spans="1:17" x14ac:dyDescent="0.3">
      <c r="A4" t="s">
        <v>12</v>
      </c>
      <c r="B4">
        <v>3</v>
      </c>
      <c r="C4">
        <v>0.32017888617979801</v>
      </c>
      <c r="D4">
        <v>0.14215590123986899</v>
      </c>
      <c r="E4">
        <v>0.38384619895709798</v>
      </c>
      <c r="F4">
        <v>0.94621008019184705</v>
      </c>
      <c r="G4">
        <v>0.45987433092956898</v>
      </c>
      <c r="I4">
        <v>2</v>
      </c>
      <c r="K4">
        <f>K15</f>
        <v>2060</v>
      </c>
      <c r="L4" s="1">
        <f t="shared" si="1"/>
        <v>9.9806201550387594E-2</v>
      </c>
      <c r="M4" s="1">
        <f t="shared" si="0"/>
        <v>0.15977919223119766</v>
      </c>
      <c r="N4" s="1">
        <f t="shared" si="0"/>
        <v>7.0940202653616793E-2</v>
      </c>
      <c r="O4" s="1">
        <f t="shared" si="0"/>
        <v>0.19155115548731147</v>
      </c>
      <c r="P4" s="1">
        <f t="shared" si="0"/>
        <v>0.47218816986317946</v>
      </c>
      <c r="Q4" s="1">
        <f t="shared" si="0"/>
        <v>0.22949155080303102</v>
      </c>
    </row>
    <row r="5" spans="1:17" x14ac:dyDescent="0.3">
      <c r="A5" t="s">
        <v>12</v>
      </c>
      <c r="B5">
        <v>4</v>
      </c>
      <c r="C5">
        <v>0.33560564841816798</v>
      </c>
      <c r="D5">
        <v>0.143922981593998</v>
      </c>
      <c r="E5">
        <v>0.34054018458359703</v>
      </c>
      <c r="F5">
        <v>0.95071735041279903</v>
      </c>
      <c r="G5">
        <v>0.58802110648330697</v>
      </c>
      <c r="I5">
        <v>3</v>
      </c>
      <c r="K5">
        <f>K12</f>
        <v>9117</v>
      </c>
      <c r="L5" s="1">
        <f t="shared" si="1"/>
        <v>0.44171511627906979</v>
      </c>
      <c r="M5" s="1">
        <f t="shared" si="0"/>
        <v>0.74121044007471837</v>
      </c>
      <c r="N5" s="1">
        <f t="shared" si="0"/>
        <v>0.31786478275011626</v>
      </c>
      <c r="O5" s="1">
        <f t="shared" si="0"/>
        <v>0.75210873615519724</v>
      </c>
      <c r="P5" s="1">
        <f t="shared" si="0"/>
        <v>2.0997311249305932</v>
      </c>
      <c r="Q5" s="1">
        <f t="shared" si="0"/>
        <v>1.2986890571241061</v>
      </c>
    </row>
    <row r="6" spans="1:17" x14ac:dyDescent="0.3">
      <c r="A6" t="s">
        <v>12</v>
      </c>
      <c r="B6">
        <v>5</v>
      </c>
      <c r="C6">
        <v>0.30400005269345298</v>
      </c>
      <c r="D6">
        <v>0.13498117011615801</v>
      </c>
      <c r="E6">
        <v>0.50284548493300796</v>
      </c>
      <c r="F6">
        <v>0.94653341219143805</v>
      </c>
      <c r="G6">
        <v>0.417916522956228</v>
      </c>
      <c r="I6">
        <v>2</v>
      </c>
      <c r="K6">
        <f>K11</f>
        <v>1621</v>
      </c>
      <c r="L6" s="1">
        <f t="shared" si="1"/>
        <v>7.8536821705426363E-2</v>
      </c>
      <c r="M6" s="1">
        <f t="shared" si="0"/>
        <v>0.11937598968412969</v>
      </c>
      <c r="N6" s="1">
        <f t="shared" si="0"/>
        <v>5.3004960455012635E-2</v>
      </c>
      <c r="O6" s="1">
        <f t="shared" si="0"/>
        <v>0.19745943097781155</v>
      </c>
      <c r="P6" s="1">
        <f t="shared" si="0"/>
        <v>0.37168862915753909</v>
      </c>
      <c r="Q6" s="1">
        <f t="shared" si="0"/>
        <v>0.16410917725582502</v>
      </c>
    </row>
    <row r="7" spans="1:17" x14ac:dyDescent="0.3">
      <c r="C7" s="1"/>
      <c r="D7" s="1"/>
      <c r="E7" s="1"/>
      <c r="F7" s="1"/>
      <c r="K7">
        <f>SUM(K2:K6)</f>
        <v>20640</v>
      </c>
      <c r="L7" s="1"/>
      <c r="M7" s="1"/>
      <c r="O7" s="1"/>
      <c r="P7" s="1"/>
      <c r="Q7" s="1"/>
    </row>
    <row r="8" spans="1:17" x14ac:dyDescent="0.3">
      <c r="A8" t="s">
        <v>12</v>
      </c>
      <c r="B8" t="s">
        <v>16</v>
      </c>
      <c r="C8" s="1">
        <f>M8</f>
        <v>0.32787559920915643</v>
      </c>
      <c r="D8" s="1">
        <f t="shared" ref="D8:G8" si="2">N8</f>
        <v>0.14290148500080466</v>
      </c>
      <c r="E8" s="1">
        <f t="shared" si="2"/>
        <v>0.35485517875394901</v>
      </c>
      <c r="F8" s="1">
        <f t="shared" si="2"/>
        <v>0.94915556342852125</v>
      </c>
      <c r="G8" s="1">
        <f t="shared" si="2"/>
        <v>0.56937317265259546</v>
      </c>
      <c r="H8" s="1" t="s">
        <v>31</v>
      </c>
      <c r="I8">
        <f>_xlfn.MODE.SNGL(I2:I6)</f>
        <v>2</v>
      </c>
      <c r="K8" t="s">
        <v>8</v>
      </c>
      <c r="M8" s="1">
        <f>AVERAGE(M2:M6)</f>
        <v>0.32787559920915643</v>
      </c>
      <c r="N8" s="1">
        <f>AVERAGE(N2:N6)</f>
        <v>0.14290148500080466</v>
      </c>
      <c r="O8" s="1">
        <f>AVERAGE(O2:O6)</f>
        <v>0.35485517875394901</v>
      </c>
      <c r="P8" s="1">
        <f t="shared" ref="P8:Q8" si="3">AVERAGE(P2:P6)</f>
        <v>0.94915556342852125</v>
      </c>
      <c r="Q8" s="1">
        <f t="shared" si="3"/>
        <v>0.56937317265259546</v>
      </c>
    </row>
    <row r="9" spans="1:17" x14ac:dyDescent="0.3">
      <c r="B9" t="s">
        <v>18</v>
      </c>
      <c r="C9" s="1">
        <f>M17</f>
        <v>1.0304686980669994E-2</v>
      </c>
      <c r="D9" s="1">
        <f t="shared" ref="D9:G9" si="4">N17</f>
        <v>2.6537322771684421E-3</v>
      </c>
      <c r="E9" s="1">
        <f t="shared" si="4"/>
        <v>4.584507987506381E-2</v>
      </c>
      <c r="F9" s="1">
        <f t="shared" si="4"/>
        <v>1.7495272427605591E-3</v>
      </c>
      <c r="G9" s="1">
        <f t="shared" si="4"/>
        <v>6.3114571067576619E-2</v>
      </c>
      <c r="H9" s="1" t="s">
        <v>32</v>
      </c>
      <c r="I9" s="3">
        <f>MAX(I2:I6)</f>
        <v>3</v>
      </c>
    </row>
    <row r="10" spans="1:17" x14ac:dyDescent="0.3">
      <c r="H10" t="s">
        <v>33</v>
      </c>
      <c r="I10">
        <f>MIN(I2:I6)</f>
        <v>2</v>
      </c>
      <c r="M10" s="2" t="s">
        <v>24</v>
      </c>
      <c r="N10" t="s">
        <v>25</v>
      </c>
      <c r="O10" t="s">
        <v>26</v>
      </c>
      <c r="P10" t="s">
        <v>27</v>
      </c>
      <c r="Q10" t="s">
        <v>28</v>
      </c>
    </row>
    <row r="11" spans="1:17" x14ac:dyDescent="0.3">
      <c r="K11">
        <v>1621</v>
      </c>
      <c r="M11" s="1">
        <f t="shared" ref="M11:Q15" si="5">(C2-M$8)^2*$L2</f>
        <v>1.4274873081930858E-5</v>
      </c>
      <c r="N11" s="1">
        <f t="shared" si="5"/>
        <v>7.731518566580916E-8</v>
      </c>
      <c r="O11" s="5">
        <f>(E2-O$8)^2*$L2</f>
        <v>2.0287296900690718E-4</v>
      </c>
      <c r="P11" s="1">
        <f t="shared" si="5"/>
        <v>3.8717102981482549E-7</v>
      </c>
      <c r="Q11" s="1">
        <f t="shared" si="5"/>
        <v>8.2792231738076493E-4</v>
      </c>
    </row>
    <row r="12" spans="1:17" x14ac:dyDescent="0.3">
      <c r="K12">
        <v>9117</v>
      </c>
      <c r="M12" s="1">
        <f t="shared" si="5"/>
        <v>1.483588178738354E-5</v>
      </c>
      <c r="N12" s="1">
        <f t="shared" si="5"/>
        <v>1.5218642310335113E-6</v>
      </c>
      <c r="O12" s="5">
        <f t="shared" si="5"/>
        <v>4.4522937657199829E-6</v>
      </c>
      <c r="P12" s="1">
        <f t="shared" si="5"/>
        <v>1.9035288476441773E-7</v>
      </c>
      <c r="Q12" s="1">
        <f t="shared" si="5"/>
        <v>3.681035456505471E-6</v>
      </c>
    </row>
    <row r="13" spans="1:17" x14ac:dyDescent="0.3">
      <c r="K13">
        <v>5757</v>
      </c>
      <c r="M13" s="1">
        <f t="shared" si="5"/>
        <v>5.912458643409364E-6</v>
      </c>
      <c r="N13" s="1">
        <f t="shared" si="5"/>
        <v>5.5481782839932862E-8</v>
      </c>
      <c r="O13" s="5">
        <f t="shared" si="5"/>
        <v>8.3885041665888934E-5</v>
      </c>
      <c r="P13" s="1">
        <f t="shared" si="5"/>
        <v>8.6590577930761859E-7</v>
      </c>
      <c r="Q13" s="1">
        <f t="shared" si="5"/>
        <v>1.1966759911671452E-3</v>
      </c>
    </row>
    <row r="14" spans="1:17" x14ac:dyDescent="0.3">
      <c r="K14">
        <v>2085</v>
      </c>
      <c r="M14" s="1">
        <f t="shared" si="5"/>
        <v>2.6394095216772673E-5</v>
      </c>
      <c r="N14" s="1">
        <f t="shared" si="5"/>
        <v>4.6090997471266115E-7</v>
      </c>
      <c r="O14" s="5">
        <f t="shared" si="5"/>
        <v>9.0515845575207086E-5</v>
      </c>
      <c r="P14" s="1">
        <f t="shared" si="5"/>
        <v>1.0774220519715941E-6</v>
      </c>
      <c r="Q14" s="1">
        <f t="shared" si="5"/>
        <v>1.5360441576654262E-4</v>
      </c>
    </row>
    <row r="15" spans="1:17" x14ac:dyDescent="0.3">
      <c r="K15">
        <v>2060</v>
      </c>
      <c r="M15" s="1">
        <f t="shared" si="5"/>
        <v>4.4769265040093243E-5</v>
      </c>
      <c r="N15" s="1">
        <f t="shared" si="5"/>
        <v>4.9267238246336922E-6</v>
      </c>
      <c r="O15" s="5">
        <f t="shared" si="5"/>
        <v>1.7200451987372572E-3</v>
      </c>
      <c r="P15" s="1">
        <f t="shared" si="5"/>
        <v>5.3999382730290869E-7</v>
      </c>
      <c r="Q15" s="1">
        <f t="shared" si="5"/>
        <v>1.8015653212732211E-3</v>
      </c>
    </row>
    <row r="16" spans="1:17" x14ac:dyDescent="0.3">
      <c r="M16" s="1"/>
    </row>
    <row r="17" spans="2:17" x14ac:dyDescent="0.3">
      <c r="M17" s="1">
        <f>SQRT(SUM(M11:M15))</f>
        <v>1.0304686980669994E-2</v>
      </c>
      <c r="N17" s="1">
        <f t="shared" ref="N17:O17" si="6">SQRT(SUM(N11:N15))</f>
        <v>2.6537322771684421E-3</v>
      </c>
      <c r="O17" s="1">
        <f t="shared" si="6"/>
        <v>4.584507987506381E-2</v>
      </c>
      <c r="P17" s="1">
        <f t="shared" ref="P17:Q17" si="7">SQRT(SUM(P11:P15))</f>
        <v>1.7495272427605591E-3</v>
      </c>
      <c r="Q17" s="1">
        <f t="shared" si="7"/>
        <v>6.3114571067576619E-2</v>
      </c>
    </row>
    <row r="20" spans="2:17" x14ac:dyDescent="0.3">
      <c r="B20" t="s">
        <v>45</v>
      </c>
      <c r="C20" t="s">
        <v>39</v>
      </c>
      <c r="D20" t="s">
        <v>40</v>
      </c>
      <c r="E20" t="s">
        <v>41</v>
      </c>
      <c r="F20" t="s">
        <v>42</v>
      </c>
      <c r="G20" t="s">
        <v>43</v>
      </c>
      <c r="H20" t="s">
        <v>44</v>
      </c>
    </row>
    <row r="21" spans="2:17" x14ac:dyDescent="0.3">
      <c r="B21" t="str">
        <f>A8</f>
        <v>random_no_lag</v>
      </c>
      <c r="C21" s="1">
        <f>M8</f>
        <v>0.32787559920915643</v>
      </c>
      <c r="D21" s="1">
        <f t="shared" ref="D21:E21" si="8">N8</f>
        <v>0.14290148500080466</v>
      </c>
      <c r="E21" s="1">
        <f t="shared" si="8"/>
        <v>0.35485517875394901</v>
      </c>
      <c r="F21" s="1">
        <f>M17</f>
        <v>1.0304686980669994E-2</v>
      </c>
      <c r="G21" s="1">
        <f t="shared" ref="G21:H21" si="9">N17</f>
        <v>2.6537322771684421E-3</v>
      </c>
      <c r="H21" s="1">
        <f t="shared" si="9"/>
        <v>4.584507987506381E-2</v>
      </c>
    </row>
    <row r="29" spans="2:17" x14ac:dyDescent="0.3">
      <c r="J29">
        <v>0.50284549999999995</v>
      </c>
      <c r="L29">
        <v>7.8536819999999993E-2</v>
      </c>
    </row>
    <row r="34" spans="7:13" x14ac:dyDescent="0.3">
      <c r="G34" t="s">
        <v>46</v>
      </c>
      <c r="H34" t="s">
        <v>19</v>
      </c>
      <c r="I34" t="s">
        <v>47</v>
      </c>
      <c r="J34" t="s">
        <v>48</v>
      </c>
      <c r="K34" t="s">
        <v>49</v>
      </c>
    </row>
    <row r="35" spans="7:13" x14ac:dyDescent="0.3">
      <c r="G35">
        <v>1621</v>
      </c>
      <c r="H35">
        <v>7.8536819999999993E-2</v>
      </c>
      <c r="I35">
        <v>0.50284549999999995</v>
      </c>
      <c r="J35">
        <v>0.19745940000000001</v>
      </c>
      <c r="K35">
        <v>7.3243939999999997E-3</v>
      </c>
    </row>
    <row r="36" spans="7:13" x14ac:dyDescent="0.3">
      <c r="G36">
        <v>9117</v>
      </c>
      <c r="H36">
        <v>0.44171512000000002</v>
      </c>
      <c r="I36">
        <v>0.34054020000000002</v>
      </c>
      <c r="J36">
        <v>0.75210869999999996</v>
      </c>
      <c r="K36">
        <v>7.4821536999999994E-2</v>
      </c>
    </row>
    <row r="37" spans="7:13" x14ac:dyDescent="0.3">
      <c r="G37">
        <v>5757</v>
      </c>
      <c r="H37">
        <v>0.27892442000000001</v>
      </c>
      <c r="I37">
        <v>0.32788590000000001</v>
      </c>
      <c r="J37">
        <v>0.45727699999999999</v>
      </c>
      <c r="K37">
        <v>4.6697639999999999E-3</v>
      </c>
    </row>
    <row r="38" spans="7:13" x14ac:dyDescent="0.3">
      <c r="G38">
        <v>2085</v>
      </c>
      <c r="H38">
        <v>0.10101744</v>
      </c>
      <c r="I38">
        <v>0.34821629999999998</v>
      </c>
      <c r="J38">
        <v>0.1758796</v>
      </c>
      <c r="K38">
        <v>3.0002119999999999E-3</v>
      </c>
    </row>
    <row r="39" spans="7:13" x14ac:dyDescent="0.3">
      <c r="G39">
        <v>2060</v>
      </c>
      <c r="H39">
        <v>9.9806199999999998E-2</v>
      </c>
      <c r="I39">
        <v>0.38384620000000003</v>
      </c>
      <c r="J39">
        <v>0.1915512</v>
      </c>
      <c r="K39">
        <v>3.690572E-3</v>
      </c>
    </row>
    <row r="40" spans="7:13" x14ac:dyDescent="0.3">
      <c r="J40">
        <f>AVERAGE(J35:J39)</f>
        <v>0.35485517999999999</v>
      </c>
    </row>
    <row r="41" spans="7:13" x14ac:dyDescent="0.3">
      <c r="G41">
        <f>G35</f>
        <v>1621</v>
      </c>
      <c r="H41">
        <f t="shared" ref="H41:I41" si="10">H35</f>
        <v>7.8536819999999993E-2</v>
      </c>
      <c r="I41">
        <f t="shared" si="10"/>
        <v>0.50284549999999995</v>
      </c>
      <c r="J41">
        <f>AVERAGE(J35:J39)</f>
        <v>0.35485517999999999</v>
      </c>
      <c r="K41">
        <f>(I41-J41)^2</f>
        <v>2.1901134813702386E-2</v>
      </c>
      <c r="L41" s="5">
        <f>K41*H41</f>
        <v>1.7200454826594776E-3</v>
      </c>
      <c r="M41">
        <f>L41*5</f>
        <v>8.6002274132973879E-3</v>
      </c>
    </row>
    <row r="42" spans="7:13" x14ac:dyDescent="0.3">
      <c r="G42">
        <f t="shared" ref="G42:I42" si="11">G36</f>
        <v>9117</v>
      </c>
      <c r="H42">
        <f t="shared" si="11"/>
        <v>0.44171512000000002</v>
      </c>
      <c r="I42">
        <f t="shared" si="11"/>
        <v>0.34054020000000002</v>
      </c>
      <c r="J42">
        <f>J41</f>
        <v>0.35485517999999999</v>
      </c>
      <c r="K42">
        <f t="shared" ref="K42:K45" si="12">(I42-J42)^2</f>
        <v>2.0491865240039933E-4</v>
      </c>
      <c r="L42" s="5">
        <f t="shared" ref="L42:L45" si="13">K42*H42</f>
        <v>9.0515667135280677E-5</v>
      </c>
      <c r="M42">
        <f t="shared" ref="M42:M45" si="14">L42*5</f>
        <v>4.5257833567640337E-4</v>
      </c>
    </row>
    <row r="43" spans="7:13" x14ac:dyDescent="0.3">
      <c r="G43">
        <f t="shared" ref="G43:I43" si="15">G37</f>
        <v>5757</v>
      </c>
      <c r="H43">
        <f t="shared" si="15"/>
        <v>0.27892442000000001</v>
      </c>
      <c r="I43">
        <f t="shared" si="15"/>
        <v>0.32788590000000001</v>
      </c>
      <c r="J43">
        <f t="shared" ref="J43:J45" si="16">J42</f>
        <v>0.35485517999999999</v>
      </c>
      <c r="K43">
        <f t="shared" si="12"/>
        <v>7.2734206371839912E-4</v>
      </c>
      <c r="L43" s="5">
        <f t="shared" si="13"/>
        <v>2.0287346326425753E-4</v>
      </c>
      <c r="M43">
        <f t="shared" si="14"/>
        <v>1.0143673163212877E-3</v>
      </c>
    </row>
    <row r="44" spans="7:13" x14ac:dyDescent="0.3">
      <c r="G44">
        <f t="shared" ref="G44:I44" si="17">G38</f>
        <v>2085</v>
      </c>
      <c r="H44">
        <f t="shared" si="17"/>
        <v>0.10101744</v>
      </c>
      <c r="I44">
        <f t="shared" si="17"/>
        <v>0.34821629999999998</v>
      </c>
      <c r="J44">
        <f t="shared" si="16"/>
        <v>0.35485517999999999</v>
      </c>
      <c r="K44">
        <f t="shared" si="12"/>
        <v>4.407472765440018E-5</v>
      </c>
      <c r="L44" s="5">
        <f t="shared" si="13"/>
        <v>4.4523161563447105E-6</v>
      </c>
      <c r="M44">
        <f t="shared" si="14"/>
        <v>2.2261580781723552E-5</v>
      </c>
    </row>
    <row r="45" spans="7:13" x14ac:dyDescent="0.3">
      <c r="G45">
        <f t="shared" ref="G45:I45" si="18">G39</f>
        <v>2060</v>
      </c>
      <c r="H45">
        <f t="shared" si="18"/>
        <v>9.9806199999999998E-2</v>
      </c>
      <c r="I45">
        <f t="shared" si="18"/>
        <v>0.38384620000000003</v>
      </c>
      <c r="J45">
        <f t="shared" si="16"/>
        <v>0.35485517999999999</v>
      </c>
      <c r="K45">
        <f t="shared" si="12"/>
        <v>8.4047924064040202E-4</v>
      </c>
      <c r="L45" s="5">
        <f t="shared" si="13"/>
        <v>8.3885039187204087E-5</v>
      </c>
      <c r="M45">
        <f t="shared" si="14"/>
        <v>4.1942519593602041E-4</v>
      </c>
    </row>
    <row r="46" spans="7:13" x14ac:dyDescent="0.3">
      <c r="G46">
        <f t="shared" ref="G46:I46" si="19">G40</f>
        <v>0</v>
      </c>
      <c r="H46">
        <f t="shared" si="19"/>
        <v>0</v>
      </c>
      <c r="I46">
        <f t="shared" si="19"/>
        <v>0</v>
      </c>
      <c r="L46" s="5">
        <f>SQRT(SUM(L41:L45))</f>
        <v>4.5845086633166748E-2</v>
      </c>
      <c r="M46" s="5">
        <f>SQRT(AVERAGE(M41:M45))</f>
        <v>4.5845086633166748E-2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5B8CA-26C2-4918-B668-7FC2D9A5748A}">
  <dimension ref="A1:Q33"/>
  <sheetViews>
    <sheetView tabSelected="1" workbookViewId="0">
      <selection activeCell="I34" sqref="I34"/>
    </sheetView>
  </sheetViews>
  <sheetFormatPr defaultRowHeight="14.4" x14ac:dyDescent="0.3"/>
  <cols>
    <col min="1" max="1" width="12.5546875" bestFit="1" customWidth="1"/>
    <col min="3" max="7" width="12.6640625" bestFit="1" customWidth="1"/>
    <col min="8" max="8" width="12.6640625" customWidth="1"/>
    <col min="9" max="9" width="11" bestFit="1" customWidth="1"/>
    <col min="10" max="10" width="12" bestFit="1" customWidth="1"/>
    <col min="12" max="12" width="12" bestFit="1" customWidth="1"/>
  </cols>
  <sheetData>
    <row r="1" spans="1:17" s="2" customFormat="1" ht="43.2" x14ac:dyDescent="0.3">
      <c r="A1" s="2" t="s">
        <v>0</v>
      </c>
      <c r="B1" s="2" t="s">
        <v>30</v>
      </c>
      <c r="C1" s="2" t="s">
        <v>29</v>
      </c>
      <c r="D1" s="2" t="s">
        <v>2</v>
      </c>
      <c r="E1" s="2" t="s">
        <v>4</v>
      </c>
      <c r="F1" s="2" t="s">
        <v>3</v>
      </c>
      <c r="G1" s="2" t="s">
        <v>5</v>
      </c>
      <c r="I1" s="2" t="s">
        <v>1</v>
      </c>
      <c r="K1" s="2" t="s">
        <v>7</v>
      </c>
      <c r="L1" s="2" t="s">
        <v>19</v>
      </c>
      <c r="M1" s="2" t="s">
        <v>17</v>
      </c>
      <c r="N1" s="2" t="s">
        <v>20</v>
      </c>
      <c r="O1" s="2" t="s">
        <v>21</v>
      </c>
      <c r="P1" s="2" t="s">
        <v>22</v>
      </c>
      <c r="Q1" s="2" t="s">
        <v>23</v>
      </c>
    </row>
    <row r="2" spans="1:17" x14ac:dyDescent="0.3">
      <c r="A2" t="s">
        <v>11</v>
      </c>
      <c r="B2">
        <v>1</v>
      </c>
      <c r="C2">
        <v>0.41452218000393298</v>
      </c>
      <c r="D2">
        <v>0.138302240802719</v>
      </c>
      <c r="E2">
        <v>0.33064253722159098</v>
      </c>
      <c r="F2">
        <v>0.94960687678441302</v>
      </c>
      <c r="G2">
        <v>0.62043483350814599</v>
      </c>
      <c r="I2">
        <v>3</v>
      </c>
      <c r="K2">
        <v>5757</v>
      </c>
      <c r="L2" s="1">
        <f>K2/K$7</f>
        <v>0.27892441860465117</v>
      </c>
      <c r="M2" s="1">
        <f t="shared" ref="M2:Q6" si="0">C2*$L2*5</f>
        <v>0.57810179028164788</v>
      </c>
      <c r="N2" s="1">
        <f t="shared" si="0"/>
        <v>0.19287936053809432</v>
      </c>
      <c r="O2" s="1">
        <f t="shared" si="0"/>
        <v>0.46112138730249497</v>
      </c>
      <c r="P2" s="1">
        <f t="shared" si="0"/>
        <v>1.3243427300503552</v>
      </c>
      <c r="Q2" s="1">
        <f t="shared" si="0"/>
        <v>0.86527212609166582</v>
      </c>
    </row>
    <row r="3" spans="1:17" x14ac:dyDescent="0.3">
      <c r="A3" t="s">
        <v>11</v>
      </c>
      <c r="B3">
        <v>2</v>
      </c>
      <c r="C3">
        <v>0.39841744708611299</v>
      </c>
      <c r="D3">
        <v>0.14476451553167199</v>
      </c>
      <c r="E3">
        <v>0.35128503098633801</v>
      </c>
      <c r="F3">
        <v>0.95151588524884101</v>
      </c>
      <c r="G3">
        <v>0.55745907283351603</v>
      </c>
      <c r="I3">
        <v>4</v>
      </c>
      <c r="K3">
        <v>2085</v>
      </c>
      <c r="L3" s="1">
        <f t="shared" ref="L3:L6" si="1">K3/K$7</f>
        <v>0.10101744186046512</v>
      </c>
      <c r="M3" s="1">
        <f t="shared" si="0"/>
        <v>0.2012355564860818</v>
      </c>
      <c r="N3" s="1">
        <f t="shared" si="0"/>
        <v>7.3118705155895372E-2</v>
      </c>
      <c r="O3" s="1">
        <f t="shared" si="0"/>
        <v>0.17742957597057044</v>
      </c>
      <c r="P3" s="1">
        <f t="shared" si="0"/>
        <v>0.48059850308716895</v>
      </c>
      <c r="Q3" s="1">
        <f t="shared" si="0"/>
        <v>0.28156544739774247</v>
      </c>
    </row>
    <row r="4" spans="1:17" x14ac:dyDescent="0.3">
      <c r="A4" t="s">
        <v>11</v>
      </c>
      <c r="B4">
        <v>3</v>
      </c>
      <c r="C4">
        <v>0.40086779293671698</v>
      </c>
      <c r="D4">
        <v>0.137972129362678</v>
      </c>
      <c r="E4">
        <v>0.37921809385806898</v>
      </c>
      <c r="F4">
        <v>0.94816767947068004</v>
      </c>
      <c r="G4">
        <v>0.453267722385998</v>
      </c>
      <c r="I4">
        <v>3</v>
      </c>
      <c r="K4">
        <v>2060</v>
      </c>
      <c r="L4" s="1">
        <f t="shared" si="1"/>
        <v>9.9806201550387594E-2</v>
      </c>
      <c r="M4" s="1">
        <f t="shared" si="0"/>
        <v>0.20004545868450507</v>
      </c>
      <c r="N4" s="1">
        <f t="shared" si="0"/>
        <v>6.8852370757537959E-2</v>
      </c>
      <c r="O4" s="1">
        <f t="shared" si="0"/>
        <v>0.18924158753576115</v>
      </c>
      <c r="P4" s="1">
        <f t="shared" si="0"/>
        <v>0.47316507260406993</v>
      </c>
      <c r="Q4" s="1">
        <f t="shared" si="0"/>
        <v>0.22619464828371022</v>
      </c>
    </row>
    <row r="5" spans="1:17" x14ac:dyDescent="0.3">
      <c r="A5" t="s">
        <v>11</v>
      </c>
      <c r="B5">
        <v>4</v>
      </c>
      <c r="C5">
        <v>0.39986266715212598</v>
      </c>
      <c r="D5">
        <v>0.14189745682093999</v>
      </c>
      <c r="E5">
        <v>0.341324085627981</v>
      </c>
      <c r="F5">
        <v>0.95174675801355602</v>
      </c>
      <c r="G5">
        <v>0.58684008119879005</v>
      </c>
      <c r="I5">
        <v>4</v>
      </c>
      <c r="K5">
        <v>9117</v>
      </c>
      <c r="L5" s="1">
        <f t="shared" si="1"/>
        <v>0.44171511627906979</v>
      </c>
      <c r="M5" s="1">
        <f t="shared" si="0"/>
        <v>0.88312692258380143</v>
      </c>
      <c r="N5" s="1">
        <f t="shared" si="0"/>
        <v>0.31339125819682895</v>
      </c>
      <c r="O5" s="1">
        <f t="shared" si="0"/>
        <v>0.75384004086005407</v>
      </c>
      <c r="P5" s="1">
        <f t="shared" si="0"/>
        <v>2.1020046494209281</v>
      </c>
      <c r="Q5" s="1">
        <f t="shared" si="0"/>
        <v>1.2960806735197115</v>
      </c>
    </row>
    <row r="6" spans="1:17" x14ac:dyDescent="0.3">
      <c r="A6" t="s">
        <v>11</v>
      </c>
      <c r="B6">
        <v>5</v>
      </c>
      <c r="C6">
        <v>0.35728940785918101</v>
      </c>
      <c r="D6">
        <v>0.13117266474145201</v>
      </c>
      <c r="E6">
        <v>0.49598422300122502</v>
      </c>
      <c r="F6">
        <v>0.94837382979450502</v>
      </c>
      <c r="G6">
        <v>0.41561756867034499</v>
      </c>
      <c r="I6">
        <v>3</v>
      </c>
      <c r="K6">
        <v>1621</v>
      </c>
      <c r="L6" s="1">
        <f t="shared" si="1"/>
        <v>7.8536821705426363E-2</v>
      </c>
      <c r="M6" s="1">
        <f t="shared" si="0"/>
        <v>0.14030187261136928</v>
      </c>
      <c r="N6" s="1">
        <f t="shared" si="0"/>
        <v>5.1509420917125417E-2</v>
      </c>
      <c r="O6" s="1">
        <f t="shared" si="0"/>
        <v>0.19476512245275818</v>
      </c>
      <c r="P6" s="1">
        <f t="shared" si="0"/>
        <v>0.37241133190331704</v>
      </c>
      <c r="Q6" s="1">
        <f t="shared" si="0"/>
        <v>0.16320641444152839</v>
      </c>
    </row>
    <row r="7" spans="1:17" x14ac:dyDescent="0.3">
      <c r="C7" s="1">
        <f>AVERAGE(C2:C6)</f>
        <v>0.39419189900761398</v>
      </c>
      <c r="D7" s="1"/>
      <c r="E7" s="1">
        <f>AVERAGE(E2:E6)</f>
        <v>0.37969079413904083</v>
      </c>
      <c r="F7" s="1"/>
      <c r="K7">
        <f>SUM(K2:K6)</f>
        <v>20640</v>
      </c>
      <c r="L7" s="1"/>
      <c r="M7" s="1"/>
      <c r="O7" s="1"/>
      <c r="P7" s="1"/>
      <c r="Q7" s="1"/>
    </row>
    <row r="8" spans="1:17" x14ac:dyDescent="0.3">
      <c r="A8" t="s">
        <v>11</v>
      </c>
      <c r="B8" t="s">
        <v>16</v>
      </c>
      <c r="C8" s="1">
        <f>M8</f>
        <v>0.40056232012948112</v>
      </c>
      <c r="D8" s="1">
        <f t="shared" ref="D8:G8" si="2">N8</f>
        <v>0.13995022311309641</v>
      </c>
      <c r="E8" s="1">
        <f t="shared" si="2"/>
        <v>0.35527954282432772</v>
      </c>
      <c r="F8" s="1">
        <f t="shared" si="2"/>
        <v>0.95050445741316769</v>
      </c>
      <c r="G8" s="1">
        <f t="shared" si="2"/>
        <v>0.56646386194687171</v>
      </c>
      <c r="H8" s="1" t="s">
        <v>31</v>
      </c>
      <c r="I8">
        <f>_xlfn.MODE.SNGL(I2:I6)</f>
        <v>3</v>
      </c>
      <c r="K8" t="s">
        <v>8</v>
      </c>
      <c r="M8" s="1">
        <f>AVERAGE(M2:M6)</f>
        <v>0.40056232012948112</v>
      </c>
      <c r="N8" s="1">
        <f>AVERAGE(N2:N6)</f>
        <v>0.13995022311309641</v>
      </c>
      <c r="O8" s="1">
        <f>AVERAGE(O2:O6)</f>
        <v>0.35527954282432772</v>
      </c>
      <c r="P8" s="1">
        <f t="shared" ref="P8:Q8" si="3">AVERAGE(P2:P6)</f>
        <v>0.95050445741316769</v>
      </c>
      <c r="Q8" s="1">
        <f t="shared" si="3"/>
        <v>0.56646386194687171</v>
      </c>
    </row>
    <row r="9" spans="1:17" x14ac:dyDescent="0.3">
      <c r="B9" t="s">
        <v>18</v>
      </c>
      <c r="C9" s="1">
        <f>M17</f>
        <v>1.4216544638045735E-2</v>
      </c>
      <c r="D9" s="1">
        <f t="shared" ref="D9:G9" si="4">N17</f>
        <v>3.3489007839033391E-3</v>
      </c>
      <c r="E9" s="1">
        <f t="shared" si="4"/>
        <v>4.3231832017643149E-2</v>
      </c>
      <c r="F9" s="1">
        <f t="shared" si="4"/>
        <v>1.3824895949949582E-3</v>
      </c>
      <c r="G9" s="1">
        <f t="shared" si="4"/>
        <v>6.3796426504846307E-2</v>
      </c>
      <c r="H9" s="1" t="s">
        <v>32</v>
      </c>
      <c r="I9" s="3">
        <f>MAX(I2:I6)</f>
        <v>4</v>
      </c>
    </row>
    <row r="10" spans="1:17" ht="28.8" x14ac:dyDescent="0.3">
      <c r="H10" t="s">
        <v>33</v>
      </c>
      <c r="I10">
        <f>MIN(I2:I6)</f>
        <v>3</v>
      </c>
      <c r="M10" s="2" t="s">
        <v>24</v>
      </c>
      <c r="N10" t="s">
        <v>25</v>
      </c>
      <c r="O10" t="s">
        <v>26</v>
      </c>
      <c r="P10" t="s">
        <v>27</v>
      </c>
      <c r="Q10" t="s">
        <v>28</v>
      </c>
    </row>
    <row r="11" spans="1:17" x14ac:dyDescent="0.3">
      <c r="M11" s="1">
        <f t="shared" ref="M11:Q15" si="5">(C2-M$8)^2*$L2</f>
        <v>5.4356145744738597E-5</v>
      </c>
      <c r="N11" s="1">
        <f t="shared" si="5"/>
        <v>7.5751568158620194E-7</v>
      </c>
      <c r="O11" s="1">
        <f t="shared" si="5"/>
        <v>1.6930211402441152E-4</v>
      </c>
      <c r="P11" s="1">
        <f t="shared" si="5"/>
        <v>2.2471573262164041E-7</v>
      </c>
      <c r="Q11" s="1">
        <f t="shared" si="5"/>
        <v>8.124693917242815E-4</v>
      </c>
    </row>
    <row r="12" spans="1:17" x14ac:dyDescent="0.3">
      <c r="M12" s="1">
        <f t="shared" si="5"/>
        <v>4.6472875852561926E-7</v>
      </c>
      <c r="N12" s="1">
        <f t="shared" si="5"/>
        <v>2.341322817824172E-6</v>
      </c>
      <c r="O12" s="1">
        <f t="shared" si="5"/>
        <v>1.6118469117105755E-6</v>
      </c>
      <c r="P12" s="1">
        <f t="shared" si="5"/>
        <v>1.0333945572797877E-7</v>
      </c>
      <c r="Q12" s="1">
        <f t="shared" si="5"/>
        <v>8.1911232192334481E-6</v>
      </c>
    </row>
    <row r="13" spans="1:17" x14ac:dyDescent="0.3">
      <c r="M13" s="1">
        <f t="shared" si="5"/>
        <v>9.313279558078993E-9</v>
      </c>
      <c r="N13" s="1">
        <f t="shared" si="5"/>
        <v>3.9052718333407894E-7</v>
      </c>
      <c r="O13" s="1">
        <f t="shared" si="5"/>
        <v>5.7194365539039333E-5</v>
      </c>
      <c r="P13" s="1">
        <f t="shared" si="5"/>
        <v>5.4499487277826997E-7</v>
      </c>
      <c r="Q13" s="1">
        <f t="shared" si="5"/>
        <v>1.2788533906811378E-3</v>
      </c>
    </row>
    <row r="14" spans="1:17" x14ac:dyDescent="0.3">
      <c r="M14" s="1">
        <f t="shared" si="5"/>
        <v>2.1622586096306324E-7</v>
      </c>
      <c r="N14" s="1">
        <f t="shared" si="5"/>
        <v>1.6748596488796979E-6</v>
      </c>
      <c r="O14" s="1">
        <f t="shared" si="5"/>
        <v>8.6026132749127913E-5</v>
      </c>
      <c r="P14" s="1">
        <f t="shared" si="5"/>
        <v>6.8170370140448465E-7</v>
      </c>
      <c r="Q14" s="1">
        <f t="shared" si="5"/>
        <v>1.8339583650230109E-4</v>
      </c>
    </row>
    <row r="15" spans="1:17" x14ac:dyDescent="0.3">
      <c r="M15" s="1">
        <f t="shared" si="5"/>
        <v>1.4706372780176158E-4</v>
      </c>
      <c r="N15" s="1">
        <f t="shared" si="5"/>
        <v>6.0509111288042473E-6</v>
      </c>
      <c r="O15" s="1">
        <f t="shared" si="5"/>
        <v>1.5548568403774261E-3</v>
      </c>
      <c r="P15" s="1">
        <f t="shared" si="5"/>
        <v>3.5652371773694995E-7</v>
      </c>
      <c r="Q15" s="1">
        <f t="shared" si="5"/>
        <v>1.7870742926613024E-3</v>
      </c>
    </row>
    <row r="16" spans="1:17" x14ac:dyDescent="0.3">
      <c r="M16" s="1"/>
    </row>
    <row r="17" spans="2:17" x14ac:dyDescent="0.3">
      <c r="M17" s="1">
        <f>SQRT(SUM(M11:M15))</f>
        <v>1.4216544638045735E-2</v>
      </c>
      <c r="N17" s="1">
        <f t="shared" ref="N17:O17" si="6">SQRT(SUM(N11:N15))</f>
        <v>3.3489007839033391E-3</v>
      </c>
      <c r="O17" s="1">
        <f t="shared" si="6"/>
        <v>4.3231832017643149E-2</v>
      </c>
      <c r="P17" s="1">
        <f t="shared" ref="P17:Q17" si="7">SQRT(SUM(P11:P15))</f>
        <v>1.3824895949949582E-3</v>
      </c>
      <c r="Q17" s="1">
        <f t="shared" si="7"/>
        <v>6.3796426504846307E-2</v>
      </c>
    </row>
    <row r="20" spans="2:17" x14ac:dyDescent="0.3">
      <c r="B20" t="s">
        <v>45</v>
      </c>
      <c r="C20" t="s">
        <v>39</v>
      </c>
      <c r="D20" t="s">
        <v>40</v>
      </c>
      <c r="E20" t="s">
        <v>41</v>
      </c>
      <c r="F20" t="s">
        <v>42</v>
      </c>
      <c r="G20" t="s">
        <v>43</v>
      </c>
      <c r="H20" t="s">
        <v>44</v>
      </c>
    </row>
    <row r="21" spans="2:17" x14ac:dyDescent="0.3">
      <c r="B21" t="str">
        <f>A8</f>
        <v>spatial_no_lag</v>
      </c>
      <c r="C21" s="1">
        <f>M8</f>
        <v>0.40056232012948112</v>
      </c>
      <c r="D21" s="1">
        <f t="shared" ref="D21:E21" si="8">N8</f>
        <v>0.13995022311309641</v>
      </c>
      <c r="E21" s="1">
        <f t="shared" si="8"/>
        <v>0.35527954282432772</v>
      </c>
      <c r="F21" s="1">
        <f>M17</f>
        <v>1.4216544638045735E-2</v>
      </c>
      <c r="G21" s="1">
        <f t="shared" ref="G21:H21" si="9">N17</f>
        <v>3.3489007839033391E-3</v>
      </c>
      <c r="H21" s="1">
        <f t="shared" si="9"/>
        <v>4.3231832017643149E-2</v>
      </c>
    </row>
    <row r="27" spans="2:17" x14ac:dyDescent="0.3">
      <c r="E27" t="s">
        <v>50</v>
      </c>
      <c r="F27" t="s">
        <v>51</v>
      </c>
      <c r="G27" t="s">
        <v>19</v>
      </c>
      <c r="H27" t="s">
        <v>48</v>
      </c>
      <c r="I27" t="s">
        <v>52</v>
      </c>
    </row>
    <row r="28" spans="2:17" x14ac:dyDescent="0.3">
      <c r="D28" t="s">
        <v>11</v>
      </c>
      <c r="E28">
        <v>0.41452220000000001</v>
      </c>
      <c r="F28">
        <v>2671.6</v>
      </c>
      <c r="G28">
        <v>0.1875281</v>
      </c>
      <c r="H28">
        <v>0.38867269999999998</v>
      </c>
      <c r="I28">
        <f>AVERAGE(H28:H32)</f>
        <v>0.39192462</v>
      </c>
      <c r="J28">
        <f>(E28-I28)^2*G28</f>
        <v>9.5761340880549204E-5</v>
      </c>
    </row>
    <row r="29" spans="2:17" x14ac:dyDescent="0.3">
      <c r="D29" t="s">
        <v>11</v>
      </c>
      <c r="E29">
        <v>0.39841739999999998</v>
      </c>
      <c r="F29">
        <v>2688</v>
      </c>
      <c r="G29">
        <v>0.18867919999999999</v>
      </c>
      <c r="H29">
        <v>0.37586550000000002</v>
      </c>
      <c r="I29">
        <f>I28</f>
        <v>0.39192462</v>
      </c>
      <c r="J29">
        <f t="shared" ref="J29:J32" si="10">(E29-I29)^2*G29</f>
        <v>7.9539966058327493E-6</v>
      </c>
    </row>
    <row r="30" spans="2:17" x14ac:dyDescent="0.3">
      <c r="D30" t="s">
        <v>11</v>
      </c>
      <c r="E30">
        <v>0.4008678</v>
      </c>
      <c r="F30">
        <v>3303.6</v>
      </c>
      <c r="G30">
        <v>0.23189019999999999</v>
      </c>
      <c r="H30">
        <v>0.46478649999999999</v>
      </c>
      <c r="I30">
        <f t="shared" ref="I30:I32" si="11">I29</f>
        <v>0.39192462</v>
      </c>
      <c r="J30">
        <f t="shared" si="10"/>
        <v>1.8546686839434118E-5</v>
      </c>
    </row>
    <row r="31" spans="2:17" x14ac:dyDescent="0.3">
      <c r="D31" t="s">
        <v>11</v>
      </c>
      <c r="E31">
        <v>0.39986270000000002</v>
      </c>
      <c r="F31">
        <v>2020.2</v>
      </c>
      <c r="G31">
        <v>0.14180419999999999</v>
      </c>
      <c r="H31">
        <v>0.28351110000000002</v>
      </c>
      <c r="I31">
        <f t="shared" si="11"/>
        <v>0.39192462</v>
      </c>
      <c r="J31">
        <f t="shared" si="10"/>
        <v>8.9355242325307153E-6</v>
      </c>
    </row>
    <row r="32" spans="2:17" x14ac:dyDescent="0.3">
      <c r="D32" t="s">
        <v>11</v>
      </c>
      <c r="E32">
        <v>0.35728939999999998</v>
      </c>
      <c r="F32">
        <v>3563</v>
      </c>
      <c r="G32">
        <v>0.2500983</v>
      </c>
      <c r="H32">
        <v>0.4467873</v>
      </c>
      <c r="I32">
        <f t="shared" si="11"/>
        <v>0.39192462</v>
      </c>
      <c r="J32">
        <f t="shared" si="10"/>
        <v>3.0001753664115564E-4</v>
      </c>
    </row>
    <row r="33" spans="9:10" x14ac:dyDescent="0.3">
      <c r="I33">
        <f>AVERAGE(I28:I32)</f>
        <v>0.39192462</v>
      </c>
      <c r="J33">
        <f>SQRT(SUM(J28:J32))</f>
        <v>2.0765718990670718E-2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17223-FCAC-449A-A241-04D4BB728DFB}">
  <dimension ref="A1:Q21"/>
  <sheetViews>
    <sheetView workbookViewId="0">
      <selection activeCell="K14" sqref="K14"/>
    </sheetView>
  </sheetViews>
  <sheetFormatPr defaultRowHeight="14.4" x14ac:dyDescent="0.3"/>
  <cols>
    <col min="1" max="1" width="11.44140625" bestFit="1" customWidth="1"/>
    <col min="3" max="7" width="12.6640625" bestFit="1" customWidth="1"/>
    <col min="8" max="8" width="12.6640625" customWidth="1"/>
    <col min="9" max="9" width="10" bestFit="1" customWidth="1"/>
    <col min="12" max="12" width="12" bestFit="1" customWidth="1"/>
  </cols>
  <sheetData>
    <row r="1" spans="1:17" s="2" customFormat="1" ht="43.2" x14ac:dyDescent="0.3">
      <c r="A1" s="2" t="s">
        <v>0</v>
      </c>
      <c r="B1" s="2" t="s">
        <v>30</v>
      </c>
      <c r="C1" s="2" t="s">
        <v>29</v>
      </c>
      <c r="D1" s="2" t="s">
        <v>2</v>
      </c>
      <c r="E1" s="2" t="s">
        <v>4</v>
      </c>
      <c r="F1" s="2" t="s">
        <v>3</v>
      </c>
      <c r="G1" s="2" t="s">
        <v>5</v>
      </c>
      <c r="I1" s="2" t="s">
        <v>1</v>
      </c>
      <c r="K1" s="2" t="s">
        <v>7</v>
      </c>
      <c r="L1" s="2" t="s">
        <v>19</v>
      </c>
      <c r="M1" s="2" t="s">
        <v>17</v>
      </c>
      <c r="N1" s="2" t="s">
        <v>20</v>
      </c>
      <c r="O1" s="2" t="s">
        <v>21</v>
      </c>
      <c r="P1" s="2" t="s">
        <v>22</v>
      </c>
      <c r="Q1" s="2" t="s">
        <v>23</v>
      </c>
    </row>
    <row r="2" spans="1:17" x14ac:dyDescent="0.3">
      <c r="A2" t="s">
        <v>10</v>
      </c>
      <c r="B2">
        <v>1</v>
      </c>
      <c r="C2">
        <v>0.229601978569728</v>
      </c>
      <c r="D2">
        <v>9.5412722650859705E-2</v>
      </c>
      <c r="E2">
        <v>0.264047171884843</v>
      </c>
      <c r="F2">
        <v>0.97499454069317004</v>
      </c>
      <c r="G2">
        <v>0.75574624503740595</v>
      </c>
      <c r="I2">
        <v>6</v>
      </c>
      <c r="K2">
        <v>5757</v>
      </c>
      <c r="L2" s="1">
        <f>K2/K$7</f>
        <v>0.27892441860465117</v>
      </c>
      <c r="M2" s="1">
        <f t="shared" ref="M2:Q6" si="0">C2*$L2*5</f>
        <v>0.32020799191519478</v>
      </c>
      <c r="N2" s="1">
        <f t="shared" si="0"/>
        <v>0.13306469096438939</v>
      </c>
      <c r="O2" s="1">
        <f t="shared" si="0"/>
        <v>0.36824601951091113</v>
      </c>
      <c r="P2" s="1">
        <f t="shared" si="0"/>
        <v>1.359748927027757</v>
      </c>
      <c r="Q2" s="1">
        <f t="shared" si="0"/>
        <v>1.0539804100485335</v>
      </c>
    </row>
    <row r="3" spans="1:17" x14ac:dyDescent="0.3">
      <c r="A3" t="s">
        <v>10</v>
      </c>
      <c r="B3">
        <v>2</v>
      </c>
      <c r="C3">
        <v>0.24525987991789</v>
      </c>
      <c r="D3">
        <v>0.101579442337981</v>
      </c>
      <c r="E3">
        <v>0.299314472732017</v>
      </c>
      <c r="F3">
        <v>0.97516087357139503</v>
      </c>
      <c r="G3">
        <v>0.67080028049879004</v>
      </c>
      <c r="I3">
        <v>6</v>
      </c>
      <c r="K3">
        <v>2085</v>
      </c>
      <c r="L3" s="1">
        <f t="shared" ref="L3:L6" si="1">K3/K$7</f>
        <v>0.10101744186046512</v>
      </c>
      <c r="M3" s="1">
        <f t="shared" si="0"/>
        <v>0.12387762830155054</v>
      </c>
      <c r="N3" s="1">
        <f t="shared" si="0"/>
        <v>5.130647705297732E-2</v>
      </c>
      <c r="O3" s="1">
        <f t="shared" si="0"/>
        <v>0.1511799117360115</v>
      </c>
      <c r="P3" s="1">
        <f t="shared" si="0"/>
        <v>0.49254128425299387</v>
      </c>
      <c r="Q3" s="1">
        <f t="shared" si="0"/>
        <v>0.33881264167635106</v>
      </c>
    </row>
    <row r="4" spans="1:17" x14ac:dyDescent="0.3">
      <c r="A4" t="s">
        <v>10</v>
      </c>
      <c r="B4">
        <v>3</v>
      </c>
      <c r="C4">
        <v>0.22741498499214499</v>
      </c>
      <c r="D4">
        <v>9.45159357744291E-2</v>
      </c>
      <c r="E4">
        <v>0.29332414223960201</v>
      </c>
      <c r="F4">
        <v>0.97459816834019697</v>
      </c>
      <c r="G4">
        <v>0.56107179212497904</v>
      </c>
      <c r="I4">
        <v>6</v>
      </c>
      <c r="K4">
        <v>2060</v>
      </c>
      <c r="L4" s="1">
        <f t="shared" si="1"/>
        <v>9.9806201550387594E-2</v>
      </c>
      <c r="M4" s="1">
        <f t="shared" si="0"/>
        <v>0.11348712913852196</v>
      </c>
      <c r="N4" s="1">
        <f t="shared" si="0"/>
        <v>4.7166382678130801E-2</v>
      </c>
      <c r="O4" s="1">
        <f t="shared" si="0"/>
        <v>0.14637784229980139</v>
      </c>
      <c r="P4" s="1">
        <f t="shared" si="0"/>
        <v>0.48635470610000142</v>
      </c>
      <c r="Q4" s="1">
        <f t="shared" si="0"/>
        <v>0.27999222184531414</v>
      </c>
    </row>
    <row r="5" spans="1:17" x14ac:dyDescent="0.3">
      <c r="A5" t="s">
        <v>10</v>
      </c>
      <c r="B5">
        <v>4</v>
      </c>
      <c r="C5">
        <v>0.249235571201323</v>
      </c>
      <c r="D5">
        <v>0.103937011420128</v>
      </c>
      <c r="E5">
        <v>0.29448312465902099</v>
      </c>
      <c r="F5">
        <v>0.97340586882275204</v>
      </c>
      <c r="G5">
        <v>0.66503460103916201</v>
      </c>
      <c r="I5">
        <v>5</v>
      </c>
      <c r="K5">
        <v>9117</v>
      </c>
      <c r="L5" s="1">
        <f t="shared" si="1"/>
        <v>0.44171511627906979</v>
      </c>
      <c r="M5" s="1">
        <f t="shared" si="0"/>
        <v>0.5504555965703638</v>
      </c>
      <c r="N5" s="1">
        <f t="shared" si="0"/>
        <v>0.2295527454257042</v>
      </c>
      <c r="O5" s="1">
        <f t="shared" si="0"/>
        <v>0.65038823825491632</v>
      </c>
      <c r="P5" s="1">
        <f t="shared" si="0"/>
        <v>2.1498404326688543</v>
      </c>
      <c r="Q5" s="1">
        <f t="shared" si="0"/>
        <v>1.4687791806380912</v>
      </c>
    </row>
    <row r="6" spans="1:17" x14ac:dyDescent="0.3">
      <c r="A6" t="s">
        <v>10</v>
      </c>
      <c r="B6">
        <v>5</v>
      </c>
      <c r="C6">
        <v>0.217656325221182</v>
      </c>
      <c r="D6">
        <v>9.0787417753512206E-2</v>
      </c>
      <c r="E6">
        <v>0.38164970528679598</v>
      </c>
      <c r="F6">
        <v>0.97439010227290301</v>
      </c>
      <c r="G6">
        <v>0.53891015460621605</v>
      </c>
      <c r="I6">
        <v>5</v>
      </c>
      <c r="K6">
        <v>1621</v>
      </c>
      <c r="L6" s="1">
        <f t="shared" si="1"/>
        <v>7.8536821705426363E-2</v>
      </c>
      <c r="M6" s="1">
        <f t="shared" si="0"/>
        <v>8.5470180034771331E-2</v>
      </c>
      <c r="N6" s="1">
        <f t="shared" si="0"/>
        <v>3.5650776206018239E-2</v>
      </c>
      <c r="O6" s="1">
        <f t="shared" si="0"/>
        <v>0.14986777429018805</v>
      </c>
      <c r="P6" s="1">
        <f t="shared" si="0"/>
        <v>0.38262750866869577</v>
      </c>
      <c r="Q6" s="1">
        <f t="shared" si="0"/>
        <v>0.21162145363776072</v>
      </c>
    </row>
    <row r="7" spans="1:17" x14ac:dyDescent="0.3">
      <c r="C7" s="1">
        <f>AVERAGE(C2:C6)</f>
        <v>0.23383374798045359</v>
      </c>
      <c r="D7" s="1"/>
      <c r="E7" s="1">
        <f>AVERAGE(E2:E6)</f>
        <v>0.30656372336045579</v>
      </c>
      <c r="F7" s="1"/>
      <c r="K7">
        <f>SUM(K2:K6)</f>
        <v>20640</v>
      </c>
      <c r="L7" s="1"/>
      <c r="M7" s="1"/>
      <c r="O7" s="1"/>
      <c r="P7" s="1"/>
      <c r="Q7" s="1"/>
    </row>
    <row r="8" spans="1:17" x14ac:dyDescent="0.3">
      <c r="A8" t="s">
        <v>10</v>
      </c>
      <c r="B8" t="s">
        <v>16</v>
      </c>
      <c r="C8" s="1">
        <f>M8</f>
        <v>0.23869970519208045</v>
      </c>
      <c r="D8" s="1">
        <f t="shared" ref="D8:G8" si="2">N8</f>
        <v>9.9348214465443979E-2</v>
      </c>
      <c r="E8" s="1">
        <f t="shared" si="2"/>
        <v>0.29321195721836563</v>
      </c>
      <c r="F8" s="1">
        <f t="shared" si="2"/>
        <v>0.97422257174366034</v>
      </c>
      <c r="G8" s="1">
        <f t="shared" si="2"/>
        <v>0.67063718156921015</v>
      </c>
      <c r="H8" s="1" t="s">
        <v>31</v>
      </c>
      <c r="I8">
        <f>_xlfn.MODE.SNGL(I2:I6)</f>
        <v>6</v>
      </c>
      <c r="K8" t="s">
        <v>8</v>
      </c>
      <c r="M8" s="1">
        <f>AVERAGE(M2:M6)</f>
        <v>0.23869970519208045</v>
      </c>
      <c r="N8" s="1">
        <f>AVERAGE(N2:N6)</f>
        <v>9.9348214465443979E-2</v>
      </c>
      <c r="O8" s="1">
        <f>AVERAGE(O2:O6)</f>
        <v>0.29321195721836563</v>
      </c>
      <c r="P8" s="1">
        <f t="shared" ref="P8:Q8" si="3">AVERAGE(P2:P6)</f>
        <v>0.97422257174366034</v>
      </c>
      <c r="Q8" s="1">
        <f t="shared" si="3"/>
        <v>0.67063718156921015</v>
      </c>
    </row>
    <row r="9" spans="1:17" x14ac:dyDescent="0.3">
      <c r="B9" t="s">
        <v>18</v>
      </c>
      <c r="C9" s="1">
        <f>M17</f>
        <v>1.1133450047206429E-2</v>
      </c>
      <c r="D9" s="1">
        <f t="shared" ref="D9:G9" si="4">N17</f>
        <v>4.7127958797403002E-3</v>
      </c>
      <c r="E9" s="1">
        <f t="shared" si="4"/>
        <v>2.9257149101084044E-2</v>
      </c>
      <c r="F9" s="1">
        <f t="shared" si="4"/>
        <v>7.5237471343475744E-4</v>
      </c>
      <c r="G9" s="1">
        <f t="shared" si="4"/>
        <v>6.7787713038177738E-2</v>
      </c>
      <c r="H9" s="1" t="s">
        <v>32</v>
      </c>
      <c r="I9" s="3">
        <f>MAX(I2:I6)</f>
        <v>6</v>
      </c>
    </row>
    <row r="10" spans="1:17" ht="28.8" x14ac:dyDescent="0.3">
      <c r="H10" t="s">
        <v>33</v>
      </c>
      <c r="I10">
        <f>MIN(I2:I6)</f>
        <v>5</v>
      </c>
      <c r="M10" s="2" t="s">
        <v>24</v>
      </c>
      <c r="N10" t="s">
        <v>25</v>
      </c>
      <c r="O10" t="s">
        <v>26</v>
      </c>
      <c r="P10" t="s">
        <v>27</v>
      </c>
      <c r="Q10" t="s">
        <v>28</v>
      </c>
    </row>
    <row r="11" spans="1:17" x14ac:dyDescent="0.3">
      <c r="M11" s="1">
        <f t="shared" ref="M11:Q15" si="5">(C2-M$8)^2*$L2</f>
        <v>2.3086191916398408E-5</v>
      </c>
      <c r="N11" s="1">
        <f t="shared" si="5"/>
        <v>4.3200081226285177E-6</v>
      </c>
      <c r="O11" s="1">
        <f t="shared" si="5"/>
        <v>2.3724884391182062E-4</v>
      </c>
      <c r="P11" s="1">
        <f t="shared" si="5"/>
        <v>1.6622111878410726E-7</v>
      </c>
      <c r="Q11" s="1">
        <f t="shared" si="5"/>
        <v>2.0204037211377411E-3</v>
      </c>
    </row>
    <row r="12" spans="1:17" x14ac:dyDescent="0.3">
      <c r="M12" s="1">
        <f t="shared" si="5"/>
        <v>4.3473757617790058E-6</v>
      </c>
      <c r="N12" s="1">
        <f t="shared" si="5"/>
        <v>5.0290299190905739E-7</v>
      </c>
      <c r="O12" s="1">
        <f t="shared" si="5"/>
        <v>3.7619598020461059E-6</v>
      </c>
      <c r="P12" s="1">
        <f t="shared" si="5"/>
        <v>8.8936798306908299E-8</v>
      </c>
      <c r="Q12" s="1">
        <f t="shared" si="5"/>
        <v>2.6871913193201508E-9</v>
      </c>
    </row>
    <row r="13" spans="1:17" x14ac:dyDescent="0.3">
      <c r="M13" s="1">
        <f t="shared" si="5"/>
        <v>1.2709811752960875E-5</v>
      </c>
      <c r="N13" s="1">
        <f t="shared" si="5"/>
        <v>2.3305663631846483E-6</v>
      </c>
      <c r="O13" s="1">
        <f t="shared" si="5"/>
        <v>1.2561088526650371E-9</v>
      </c>
      <c r="P13" s="1">
        <f t="shared" si="5"/>
        <v>1.4079940642422302E-8</v>
      </c>
      <c r="Q13" s="1">
        <f t="shared" si="5"/>
        <v>1.1981309884678305E-3</v>
      </c>
    </row>
    <row r="14" spans="1:17" x14ac:dyDescent="0.3">
      <c r="M14" s="1">
        <f t="shared" si="5"/>
        <v>4.9032353506418861E-5</v>
      </c>
      <c r="N14" s="1">
        <f t="shared" si="5"/>
        <v>9.3012205982722876E-6</v>
      </c>
      <c r="O14" s="1">
        <f t="shared" si="5"/>
        <v>7.1375273057732961E-7</v>
      </c>
      <c r="P14" s="1">
        <f t="shared" si="5"/>
        <v>2.9462559968607785E-7</v>
      </c>
      <c r="Q14" s="1">
        <f t="shared" si="5"/>
        <v>1.3864955410211455E-5</v>
      </c>
    </row>
    <row r="15" spans="1:17" x14ac:dyDescent="0.3">
      <c r="M15" s="1">
        <f t="shared" si="5"/>
        <v>3.4777977016083707E-5</v>
      </c>
      <c r="N15" s="1">
        <f t="shared" si="5"/>
        <v>5.7557469281026373E-6</v>
      </c>
      <c r="O15" s="1">
        <f t="shared" si="5"/>
        <v>6.1425496096976606E-4</v>
      </c>
      <c r="P15" s="1">
        <f t="shared" si="5"/>
        <v>2.2042519965176858E-9</v>
      </c>
      <c r="Q15" s="1">
        <f t="shared" si="5"/>
        <v>1.3627716867392295E-3</v>
      </c>
    </row>
    <row r="16" spans="1:17" x14ac:dyDescent="0.3">
      <c r="M16" s="1"/>
    </row>
    <row r="17" spans="2:17" x14ac:dyDescent="0.3">
      <c r="M17" s="1">
        <f>SQRT(SUM(M11:M15))</f>
        <v>1.1133450047206429E-2</v>
      </c>
      <c r="N17" s="1">
        <f t="shared" ref="N17:O17" si="6">SQRT(SUM(N11:N15))</f>
        <v>4.7127958797403002E-3</v>
      </c>
      <c r="O17" s="1">
        <f t="shared" si="6"/>
        <v>2.9257149101084044E-2</v>
      </c>
      <c r="P17" s="1">
        <f t="shared" ref="P17:Q17" si="7">SQRT(SUM(P11:P15))</f>
        <v>7.5237471343475744E-4</v>
      </c>
      <c r="Q17" s="1">
        <f t="shared" si="7"/>
        <v>6.7787713038177738E-2</v>
      </c>
    </row>
    <row r="20" spans="2:17" x14ac:dyDescent="0.3">
      <c r="B20" t="s">
        <v>45</v>
      </c>
      <c r="C20" t="s">
        <v>39</v>
      </c>
      <c r="D20" t="s">
        <v>40</v>
      </c>
      <c r="E20" t="s">
        <v>41</v>
      </c>
      <c r="F20" t="s">
        <v>42</v>
      </c>
      <c r="G20" t="s">
        <v>43</v>
      </c>
      <c r="H20" t="s">
        <v>44</v>
      </c>
    </row>
    <row r="21" spans="2:17" x14ac:dyDescent="0.3">
      <c r="B21" t="str">
        <f>A8</f>
        <v>random_lag5</v>
      </c>
      <c r="C21" s="1">
        <f>M8</f>
        <v>0.23869970519208045</v>
      </c>
      <c r="D21" s="1">
        <f t="shared" ref="D21:E21" si="8">N8</f>
        <v>9.9348214465443979E-2</v>
      </c>
      <c r="E21" s="1">
        <f t="shared" si="8"/>
        <v>0.29321195721836563</v>
      </c>
      <c r="F21" s="1">
        <f>M17</f>
        <v>1.1133450047206429E-2</v>
      </c>
      <c r="G21" s="1">
        <f t="shared" ref="G21:H21" si="9">N17</f>
        <v>4.7127958797403002E-3</v>
      </c>
      <c r="H21" s="1">
        <f t="shared" si="9"/>
        <v>2.9257149101084044E-2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05433-8350-42DA-AAF2-DA6AA38F8BE0}">
  <dimension ref="A1:Q21"/>
  <sheetViews>
    <sheetView workbookViewId="0">
      <selection activeCell="K14" sqref="K14"/>
    </sheetView>
  </sheetViews>
  <sheetFormatPr defaultRowHeight="14.4" x14ac:dyDescent="0.3"/>
  <cols>
    <col min="1" max="1" width="10.6640625" bestFit="1" customWidth="1"/>
    <col min="3" max="7" width="12.6640625" bestFit="1" customWidth="1"/>
    <col min="8" max="8" width="12.6640625" customWidth="1"/>
    <col min="9" max="9" width="10" bestFit="1" customWidth="1"/>
    <col min="12" max="12" width="12" bestFit="1" customWidth="1"/>
  </cols>
  <sheetData>
    <row r="1" spans="1:17" s="2" customFormat="1" ht="43.2" x14ac:dyDescent="0.3">
      <c r="A1" s="2" t="s">
        <v>0</v>
      </c>
      <c r="B1" s="2" t="s">
        <v>30</v>
      </c>
      <c r="C1" s="2" t="s">
        <v>29</v>
      </c>
      <c r="D1" s="2" t="s">
        <v>2</v>
      </c>
      <c r="E1" s="2" t="s">
        <v>4</v>
      </c>
      <c r="F1" s="2" t="s">
        <v>3</v>
      </c>
      <c r="G1" s="2" t="s">
        <v>5</v>
      </c>
      <c r="I1" s="2" t="s">
        <v>1</v>
      </c>
      <c r="K1" s="2" t="s">
        <v>7</v>
      </c>
      <c r="L1" s="2" t="s">
        <v>19</v>
      </c>
      <c r="M1" s="2" t="s">
        <v>17</v>
      </c>
      <c r="N1" s="2" t="s">
        <v>20</v>
      </c>
      <c r="O1" s="2" t="s">
        <v>21</v>
      </c>
      <c r="P1" s="2" t="s">
        <v>22</v>
      </c>
      <c r="Q1" s="2" t="s">
        <v>23</v>
      </c>
    </row>
    <row r="2" spans="1:17" x14ac:dyDescent="0.3">
      <c r="A2" t="s">
        <v>13</v>
      </c>
      <c r="B2">
        <v>1</v>
      </c>
      <c r="C2">
        <v>0.33872041008910297</v>
      </c>
      <c r="D2">
        <v>9.6317256119820699E-2</v>
      </c>
      <c r="E2">
        <v>0.26385748620173599</v>
      </c>
      <c r="F2">
        <v>0.97468181575801305</v>
      </c>
      <c r="G2">
        <v>0.75599469542598796</v>
      </c>
      <c r="I2">
        <v>5</v>
      </c>
      <c r="K2">
        <v>5757</v>
      </c>
      <c r="L2" s="1">
        <f>K2/K$7</f>
        <v>0.27892441860465117</v>
      </c>
      <c r="M2" s="1">
        <f t="shared" ref="M2:Q6" si="0">C2*$L2*5</f>
        <v>0.47238696726816032</v>
      </c>
      <c r="N2" s="1">
        <f t="shared" si="0"/>
        <v>0.13432617332408134</v>
      </c>
      <c r="O2" s="1">
        <f t="shared" si="0"/>
        <v>0.3679814796665199</v>
      </c>
      <c r="P2" s="1">
        <f t="shared" si="0"/>
        <v>1.3593127939241476</v>
      </c>
      <c r="Q2" s="1">
        <f t="shared" si="0"/>
        <v>1.0543269044494701</v>
      </c>
    </row>
    <row r="3" spans="1:17" x14ac:dyDescent="0.3">
      <c r="A3" t="s">
        <v>13</v>
      </c>
      <c r="B3">
        <v>2</v>
      </c>
      <c r="C3">
        <v>0.33736436692423299</v>
      </c>
      <c r="D3">
        <v>0.101579442337981</v>
      </c>
      <c r="E3">
        <v>0.299314472732017</v>
      </c>
      <c r="F3">
        <v>0.97516087357139503</v>
      </c>
      <c r="G3">
        <v>0.67080028049879004</v>
      </c>
      <c r="I3">
        <v>6</v>
      </c>
      <c r="K3">
        <v>2085</v>
      </c>
      <c r="L3" s="1">
        <f t="shared" ref="L3:L6" si="1">K3/K$7</f>
        <v>0.10101744186046512</v>
      </c>
      <c r="M3" s="1">
        <f t="shared" si="0"/>
        <v>0.17039842660780663</v>
      </c>
      <c r="N3" s="1">
        <f t="shared" si="0"/>
        <v>5.130647705297732E-2</v>
      </c>
      <c r="O3" s="1">
        <f t="shared" si="0"/>
        <v>0.1511799117360115</v>
      </c>
      <c r="P3" s="1">
        <f t="shared" si="0"/>
        <v>0.49254128425299387</v>
      </c>
      <c r="Q3" s="1">
        <f t="shared" si="0"/>
        <v>0.33881264167635106</v>
      </c>
    </row>
    <row r="4" spans="1:17" x14ac:dyDescent="0.3">
      <c r="A4" t="s">
        <v>13</v>
      </c>
      <c r="B4">
        <v>3</v>
      </c>
      <c r="C4">
        <v>0.324437892647994</v>
      </c>
      <c r="D4">
        <v>9.45159357744291E-2</v>
      </c>
      <c r="E4">
        <v>0.29332414223960201</v>
      </c>
      <c r="F4">
        <v>0.97459816834019697</v>
      </c>
      <c r="G4">
        <v>0.56107179212497904</v>
      </c>
      <c r="I4">
        <v>6</v>
      </c>
      <c r="K4">
        <v>2060</v>
      </c>
      <c r="L4" s="1">
        <f t="shared" si="1"/>
        <v>9.9806201550387594E-2</v>
      </c>
      <c r="M4" s="1">
        <f t="shared" si="0"/>
        <v>0.16190456852104351</v>
      </c>
      <c r="N4" s="1">
        <f t="shared" si="0"/>
        <v>4.7166382678130801E-2</v>
      </c>
      <c r="O4" s="1">
        <f t="shared" si="0"/>
        <v>0.14637784229980139</v>
      </c>
      <c r="P4" s="1">
        <f t="shared" si="0"/>
        <v>0.48635470610000142</v>
      </c>
      <c r="Q4" s="1">
        <f t="shared" si="0"/>
        <v>0.27999222184531414</v>
      </c>
    </row>
    <row r="5" spans="1:17" x14ac:dyDescent="0.3">
      <c r="A5" t="s">
        <v>13</v>
      </c>
      <c r="B5">
        <v>4</v>
      </c>
      <c r="C5">
        <v>0.34612075181616597</v>
      </c>
      <c r="D5">
        <v>0.103067639785958</v>
      </c>
      <c r="E5">
        <v>0.29401162668541297</v>
      </c>
      <c r="F5">
        <v>0.97365959195475305</v>
      </c>
      <c r="G5">
        <v>0.66566007545873296</v>
      </c>
      <c r="I5">
        <v>6</v>
      </c>
      <c r="K5">
        <v>9117</v>
      </c>
      <c r="L5" s="1">
        <f t="shared" si="1"/>
        <v>0.44171511627906979</v>
      </c>
      <c r="M5" s="1">
        <f t="shared" si="0"/>
        <v>0.76443384067538411</v>
      </c>
      <c r="N5" s="1">
        <f t="shared" si="0"/>
        <v>0.22763267246331859</v>
      </c>
      <c r="O5" s="1">
        <f t="shared" si="0"/>
        <v>0.64934689934372813</v>
      </c>
      <c r="P5" s="1">
        <f t="shared" si="0"/>
        <v>2.1504007993826271</v>
      </c>
      <c r="Q5" s="1">
        <f t="shared" si="0"/>
        <v>1.4701605881679431</v>
      </c>
    </row>
    <row r="6" spans="1:17" x14ac:dyDescent="0.3">
      <c r="A6" t="s">
        <v>13</v>
      </c>
      <c r="B6">
        <v>5</v>
      </c>
      <c r="C6">
        <v>0.28899093215223398</v>
      </c>
      <c r="D6">
        <v>9.0101934889544294E-2</v>
      </c>
      <c r="E6">
        <v>0.37942990858058001</v>
      </c>
      <c r="F6">
        <v>0.97456637848632199</v>
      </c>
      <c r="G6">
        <v>0.53963794070409199</v>
      </c>
      <c r="I6">
        <v>6</v>
      </c>
      <c r="K6">
        <v>1621</v>
      </c>
      <c r="L6" s="1">
        <f t="shared" si="1"/>
        <v>7.8536821705426363E-2</v>
      </c>
      <c r="M6" s="1">
        <f t="shared" si="0"/>
        <v>0.11348214656462484</v>
      </c>
      <c r="N6" s="1">
        <f t="shared" si="0"/>
        <v>3.5381597978670375E-2</v>
      </c>
      <c r="O6" s="1">
        <f t="shared" si="0"/>
        <v>0.14899609539949618</v>
      </c>
      <c r="P6" s="1">
        <f t="shared" si="0"/>
        <v>0.3826967295364167</v>
      </c>
      <c r="Q6" s="1">
        <f t="shared" si="0"/>
        <v>0.21190724367280356</v>
      </c>
    </row>
    <row r="7" spans="1:17" x14ac:dyDescent="0.3">
      <c r="K7">
        <f>SUM(K2:K6)</f>
        <v>20640</v>
      </c>
      <c r="L7" s="1"/>
      <c r="M7" s="1"/>
      <c r="O7" s="1"/>
      <c r="P7" s="1"/>
      <c r="Q7" s="1"/>
    </row>
    <row r="8" spans="1:17" x14ac:dyDescent="0.3">
      <c r="A8" t="s">
        <v>13</v>
      </c>
      <c r="B8" t="s">
        <v>16</v>
      </c>
      <c r="C8" s="1">
        <f>M8</f>
        <v>0.33652118992740387</v>
      </c>
      <c r="D8" s="1">
        <f t="shared" ref="D8:G8" si="2">N8</f>
        <v>9.916266069943569E-2</v>
      </c>
      <c r="E8" s="1">
        <f t="shared" si="2"/>
        <v>0.29277644568911143</v>
      </c>
      <c r="F8" s="1">
        <f t="shared" si="2"/>
        <v>0.97426126263923718</v>
      </c>
      <c r="G8" s="1">
        <f t="shared" si="2"/>
        <v>0.67103991996237633</v>
      </c>
      <c r="H8" s="1" t="s">
        <v>31</v>
      </c>
      <c r="I8">
        <f>_xlfn.MODE.SNGL(I2:I6)</f>
        <v>6</v>
      </c>
      <c r="K8" t="s">
        <v>8</v>
      </c>
      <c r="M8" s="1">
        <f>AVERAGE(M2:M6)</f>
        <v>0.33652118992740387</v>
      </c>
      <c r="N8" s="1">
        <f>AVERAGE(N2:N6)</f>
        <v>9.916266069943569E-2</v>
      </c>
      <c r="O8" s="1">
        <f>AVERAGE(O2:O6)</f>
        <v>0.29277644568911143</v>
      </c>
      <c r="P8" s="1">
        <f t="shared" ref="P8:Q8" si="3">AVERAGE(P2:P6)</f>
        <v>0.97426126263923718</v>
      </c>
      <c r="Q8" s="1">
        <f t="shared" si="3"/>
        <v>0.67103991996237633</v>
      </c>
    </row>
    <row r="9" spans="1:17" x14ac:dyDescent="0.3">
      <c r="B9" t="s">
        <v>18</v>
      </c>
      <c r="C9" s="1">
        <f>M17</f>
        <v>1.5301060277957867E-2</v>
      </c>
      <c r="D9" s="1">
        <f t="shared" ref="D9:G9" si="4">N17</f>
        <v>4.2645727642196506E-3</v>
      </c>
      <c r="E9" s="1">
        <f t="shared" si="4"/>
        <v>2.8775114462813431E-2</v>
      </c>
      <c r="F9" s="1">
        <f t="shared" si="4"/>
        <v>5.5644367773483386E-4</v>
      </c>
      <c r="G9" s="1">
        <f t="shared" si="4"/>
        <v>6.7741310158834375E-2</v>
      </c>
      <c r="H9" s="1" t="s">
        <v>32</v>
      </c>
      <c r="I9" s="3">
        <f>MAX(I2:I6)</f>
        <v>6</v>
      </c>
    </row>
    <row r="10" spans="1:17" ht="28.8" x14ac:dyDescent="0.3">
      <c r="H10" t="s">
        <v>33</v>
      </c>
      <c r="I10">
        <f>MIN(I2:I6)</f>
        <v>5</v>
      </c>
      <c r="M10" s="2" t="s">
        <v>24</v>
      </c>
      <c r="N10" t="s">
        <v>25</v>
      </c>
      <c r="O10" t="s">
        <v>26</v>
      </c>
      <c r="P10" t="s">
        <v>27</v>
      </c>
      <c r="Q10" t="s">
        <v>28</v>
      </c>
    </row>
    <row r="11" spans="1:17" x14ac:dyDescent="0.3">
      <c r="M11" s="1">
        <f t="shared" ref="M11:Q15" si="5">(C2-M$8)^2*$L2</f>
        <v>1.3490372855171663E-6</v>
      </c>
      <c r="N11" s="1">
        <f t="shared" si="5"/>
        <v>2.2582633631439988E-6</v>
      </c>
      <c r="O11" s="1">
        <f t="shared" si="5"/>
        <v>2.3326622558437419E-4</v>
      </c>
      <c r="P11" s="1">
        <f t="shared" si="5"/>
        <v>4.9331946575804961E-8</v>
      </c>
      <c r="Q11" s="1">
        <f t="shared" si="5"/>
        <v>2.0130850762130016E-3</v>
      </c>
    </row>
    <row r="12" spans="1:17" x14ac:dyDescent="0.3">
      <c r="M12" s="1">
        <f t="shared" si="5"/>
        <v>7.1818092492344933E-8</v>
      </c>
      <c r="N12" s="1">
        <f t="shared" si="5"/>
        <v>5.9002605733208831E-7</v>
      </c>
      <c r="O12" s="1">
        <f t="shared" si="5"/>
        <v>4.3180711252276693E-6</v>
      </c>
      <c r="P12" s="1">
        <f t="shared" si="5"/>
        <v>8.1753398449745132E-8</v>
      </c>
      <c r="Q12" s="1">
        <f t="shared" si="5"/>
        <v>5.8011359582862111E-9</v>
      </c>
    </row>
    <row r="13" spans="1:17" x14ac:dyDescent="0.3">
      <c r="M13" s="1">
        <f t="shared" si="5"/>
        <v>1.4572311563650381E-5</v>
      </c>
      <c r="N13" s="1">
        <f t="shared" si="5"/>
        <v>2.1550207465637426E-6</v>
      </c>
      <c r="O13" s="1">
        <f t="shared" si="5"/>
        <v>2.9939017128087531E-8</v>
      </c>
      <c r="P13" s="1">
        <f t="shared" si="5"/>
        <v>1.132854795342856E-8</v>
      </c>
      <c r="Q13" s="1">
        <f t="shared" si="5"/>
        <v>1.2069553114596916E-3</v>
      </c>
    </row>
    <row r="14" spans="1:17" x14ac:dyDescent="0.3">
      <c r="M14" s="1">
        <f t="shared" si="5"/>
        <v>4.0704749610219771E-5</v>
      </c>
      <c r="N14" s="1">
        <f t="shared" si="5"/>
        <v>6.7356527039986398E-6</v>
      </c>
      <c r="O14" s="1">
        <f t="shared" si="5"/>
        <v>6.7391242623906636E-7</v>
      </c>
      <c r="P14" s="1">
        <f t="shared" si="5"/>
        <v>1.5990423467920899E-7</v>
      </c>
      <c r="Q14" s="1">
        <f t="shared" si="5"/>
        <v>1.278443997072635E-5</v>
      </c>
    </row>
    <row r="15" spans="1:17" x14ac:dyDescent="0.3">
      <c r="M15" s="1">
        <f t="shared" si="5"/>
        <v>1.774245290778204E-4</v>
      </c>
      <c r="N15" s="1">
        <f t="shared" si="5"/>
        <v>6.4476179902855629E-6</v>
      </c>
      <c r="O15" s="1">
        <f t="shared" si="5"/>
        <v>5.8971906419504571E-4</v>
      </c>
      <c r="P15" s="1">
        <f t="shared" si="5"/>
        <v>7.3114388328799117E-9</v>
      </c>
      <c r="Q15" s="1">
        <f t="shared" si="5"/>
        <v>1.3560544732560188E-3</v>
      </c>
    </row>
    <row r="16" spans="1:17" x14ac:dyDescent="0.3">
      <c r="M16" s="1"/>
    </row>
    <row r="17" spans="2:17" x14ac:dyDescent="0.3">
      <c r="M17" s="1">
        <f>SQRT(SUM(M11:M15))</f>
        <v>1.5301060277957867E-2</v>
      </c>
      <c r="N17" s="1">
        <f t="shared" ref="N17:O17" si="6">SQRT(SUM(N11:N15))</f>
        <v>4.2645727642196506E-3</v>
      </c>
      <c r="O17" s="1">
        <f t="shared" si="6"/>
        <v>2.8775114462813431E-2</v>
      </c>
      <c r="P17" s="1">
        <f t="shared" ref="P17:Q17" si="7">SQRT(SUM(P11:P15))</f>
        <v>5.5644367773483386E-4</v>
      </c>
      <c r="Q17" s="1">
        <f t="shared" si="7"/>
        <v>6.7741310158834375E-2</v>
      </c>
    </row>
    <row r="20" spans="2:17" x14ac:dyDescent="0.3">
      <c r="B20" t="s">
        <v>45</v>
      </c>
      <c r="C20" t="s">
        <v>39</v>
      </c>
      <c r="D20" t="s">
        <v>40</v>
      </c>
      <c r="E20" t="s">
        <v>41</v>
      </c>
      <c r="F20" t="s">
        <v>42</v>
      </c>
      <c r="G20" t="s">
        <v>43</v>
      </c>
      <c r="H20" t="s">
        <v>44</v>
      </c>
    </row>
    <row r="21" spans="2:17" x14ac:dyDescent="0.3">
      <c r="B21" t="str">
        <f>A8</f>
        <v>spatial_lag5</v>
      </c>
      <c r="C21" s="1">
        <f>M8</f>
        <v>0.33652118992740387</v>
      </c>
      <c r="D21" s="1">
        <f t="shared" ref="D21:E21" si="8">N8</f>
        <v>9.916266069943569E-2</v>
      </c>
      <c r="E21" s="1">
        <f t="shared" si="8"/>
        <v>0.29277644568911143</v>
      </c>
      <c r="F21" s="1">
        <f>M17</f>
        <v>1.5301060277957867E-2</v>
      </c>
      <c r="G21" s="1">
        <f t="shared" ref="G21:H21" si="9">N17</f>
        <v>4.2645727642196506E-3</v>
      </c>
      <c r="H21" s="1">
        <f t="shared" si="9"/>
        <v>2.8775114462813431E-2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2AB38-471E-48D4-91A8-82365EEBF51C}">
  <dimension ref="A1:Q21"/>
  <sheetViews>
    <sheetView workbookViewId="0">
      <selection activeCell="K14" sqref="K14"/>
    </sheetView>
  </sheetViews>
  <sheetFormatPr defaultRowHeight="14.4" x14ac:dyDescent="0.3"/>
  <cols>
    <col min="1" max="1" width="12.44140625" bestFit="1" customWidth="1"/>
    <col min="3" max="7" width="12.6640625" bestFit="1" customWidth="1"/>
    <col min="8" max="8" width="12.6640625" customWidth="1"/>
    <col min="9" max="9" width="10" bestFit="1" customWidth="1"/>
    <col min="12" max="12" width="12" bestFit="1" customWidth="1"/>
  </cols>
  <sheetData>
    <row r="1" spans="1:17" s="2" customFormat="1" ht="43.2" x14ac:dyDescent="0.3">
      <c r="A1" s="2" t="s">
        <v>0</v>
      </c>
      <c r="B1" s="2" t="s">
        <v>30</v>
      </c>
      <c r="C1" s="2" t="s">
        <v>29</v>
      </c>
      <c r="D1" s="2" t="s">
        <v>2</v>
      </c>
      <c r="E1" s="2" t="s">
        <v>4</v>
      </c>
      <c r="F1" s="2" t="s">
        <v>3</v>
      </c>
      <c r="G1" s="2" t="s">
        <v>5</v>
      </c>
      <c r="I1" s="2" t="s">
        <v>1</v>
      </c>
      <c r="K1" s="2" t="s">
        <v>7</v>
      </c>
      <c r="L1" s="2" t="s">
        <v>19</v>
      </c>
      <c r="M1" s="2" t="s">
        <v>17</v>
      </c>
      <c r="N1" s="2" t="s">
        <v>20</v>
      </c>
      <c r="O1" s="2" t="s">
        <v>21</v>
      </c>
      <c r="P1" s="2" t="s">
        <v>22</v>
      </c>
      <c r="Q1" s="2" t="s">
        <v>23</v>
      </c>
    </row>
    <row r="2" spans="1:17" x14ac:dyDescent="0.3">
      <c r="A2" t="s">
        <v>6</v>
      </c>
      <c r="B2">
        <v>1</v>
      </c>
      <c r="C2">
        <v>0.21702032134501001</v>
      </c>
      <c r="D2">
        <v>9.02023839525323E-2</v>
      </c>
      <c r="E2">
        <v>0.27034037426631402</v>
      </c>
      <c r="F2">
        <v>0.97753447760798695</v>
      </c>
      <c r="G2">
        <v>0.73475293951802101</v>
      </c>
      <c r="I2">
        <v>5</v>
      </c>
      <c r="K2">
        <v>5757</v>
      </c>
      <c r="L2" s="1">
        <f>K2/K$7</f>
        <v>0.27892441860465117</v>
      </c>
      <c r="M2" s="1">
        <f t="shared" ref="M2:Q6" si="0">C2*$L2*5</f>
        <v>0.30266133478275742</v>
      </c>
      <c r="N2" s="1">
        <f t="shared" si="0"/>
        <v>0.12579823750356794</v>
      </c>
      <c r="O2" s="1">
        <f t="shared" si="0"/>
        <v>0.37702265858797718</v>
      </c>
      <c r="P2" s="1">
        <f t="shared" si="0"/>
        <v>1.3632911791640459</v>
      </c>
      <c r="Q2" s="1">
        <f t="shared" si="0"/>
        <v>1.0247026823656122</v>
      </c>
    </row>
    <row r="3" spans="1:17" x14ac:dyDescent="0.3">
      <c r="A3" t="s">
        <v>6</v>
      </c>
      <c r="B3">
        <v>2</v>
      </c>
      <c r="C3">
        <v>0.23413262036833399</v>
      </c>
      <c r="D3">
        <v>9.9223311381925694E-2</v>
      </c>
      <c r="E3">
        <v>0.29594753317772798</v>
      </c>
      <c r="F3">
        <v>0.97639939478691695</v>
      </c>
      <c r="G3">
        <v>0.67842700188218596</v>
      </c>
      <c r="I3">
        <v>4</v>
      </c>
      <c r="K3">
        <v>2085</v>
      </c>
      <c r="L3" s="1">
        <f t="shared" ref="L3:L6" si="1">K3/K$7</f>
        <v>0.10101744186046512</v>
      </c>
      <c r="M3" s="1">
        <f t="shared" si="0"/>
        <v>0.11825739182848265</v>
      </c>
      <c r="N3" s="1">
        <f t="shared" si="0"/>
        <v>5.0116425443632526E-2</v>
      </c>
      <c r="O3" s="1">
        <f t="shared" si="0"/>
        <v>0.14947931363264605</v>
      </c>
      <c r="P3" s="1">
        <f t="shared" si="0"/>
        <v>0.49316684547740353</v>
      </c>
      <c r="Q3" s="1">
        <f t="shared" si="0"/>
        <v>0.34266480109601694</v>
      </c>
    </row>
    <row r="4" spans="1:17" x14ac:dyDescent="0.3">
      <c r="A4" t="s">
        <v>6</v>
      </c>
      <c r="B4">
        <v>3</v>
      </c>
      <c r="C4">
        <v>0.216895373795786</v>
      </c>
      <c r="D4">
        <v>8.9745989797864897E-2</v>
      </c>
      <c r="E4">
        <v>0.30208149206826601</v>
      </c>
      <c r="F4">
        <v>0.97685481980903199</v>
      </c>
      <c r="G4">
        <v>0.54814184985145298</v>
      </c>
      <c r="I4">
        <v>6</v>
      </c>
      <c r="K4">
        <v>2060</v>
      </c>
      <c r="L4" s="1">
        <f t="shared" si="1"/>
        <v>9.9806201550387594E-2</v>
      </c>
      <c r="M4" s="1">
        <f t="shared" si="0"/>
        <v>0.10823751696204435</v>
      </c>
      <c r="N4" s="1">
        <f t="shared" si="0"/>
        <v>4.4786031730523659E-2</v>
      </c>
      <c r="O4" s="1">
        <f t="shared" si="0"/>
        <v>0.15074803141003584</v>
      </c>
      <c r="P4" s="1">
        <f t="shared" si="0"/>
        <v>0.48748084515663903</v>
      </c>
      <c r="Q4" s="1">
        <f t="shared" si="0"/>
        <v>0.27353977972238203</v>
      </c>
    </row>
    <row r="5" spans="1:17" x14ac:dyDescent="0.3">
      <c r="A5" t="s">
        <v>6</v>
      </c>
      <c r="B5">
        <v>4</v>
      </c>
      <c r="C5">
        <v>0.23758910945312001</v>
      </c>
      <c r="D5">
        <v>9.8772987884242297E-2</v>
      </c>
      <c r="E5">
        <v>0.32981990958950402</v>
      </c>
      <c r="F5">
        <v>0.97572551280140996</v>
      </c>
      <c r="G5">
        <v>0.60231117463727601</v>
      </c>
      <c r="I5">
        <v>5</v>
      </c>
      <c r="K5">
        <v>9117</v>
      </c>
      <c r="L5" s="1">
        <f t="shared" si="1"/>
        <v>0.44171511627906979</v>
      </c>
      <c r="M5" s="1">
        <f t="shared" si="0"/>
        <v>0.52473350554362774</v>
      </c>
      <c r="N5" s="1">
        <f t="shared" si="0"/>
        <v>0.21814760914259618</v>
      </c>
      <c r="O5" s="1">
        <f t="shared" si="0"/>
        <v>0.72843219857740027</v>
      </c>
      <c r="P5" s="1">
        <f t="shared" si="0"/>
        <v>2.1549635417176489</v>
      </c>
      <c r="Q5" s="1">
        <f t="shared" si="0"/>
        <v>1.3302497527054373</v>
      </c>
    </row>
    <row r="6" spans="1:17" x14ac:dyDescent="0.3">
      <c r="A6" t="s">
        <v>6</v>
      </c>
      <c r="B6">
        <v>5</v>
      </c>
      <c r="C6">
        <v>0.21098408670527499</v>
      </c>
      <c r="D6">
        <v>8.8022023666912405E-2</v>
      </c>
      <c r="E6">
        <v>0.35598427182530301</v>
      </c>
      <c r="F6">
        <v>0.97574128083492995</v>
      </c>
      <c r="G6">
        <v>0.56172557694460001</v>
      </c>
      <c r="I6">
        <v>5</v>
      </c>
      <c r="K6">
        <v>1621</v>
      </c>
      <c r="L6" s="1">
        <f t="shared" si="1"/>
        <v>7.8536821705426363E-2</v>
      </c>
      <c r="M6" s="1">
        <f t="shared" si="0"/>
        <v>8.2850098001271993E-2</v>
      </c>
      <c r="N6" s="1">
        <f t="shared" si="0"/>
        <v>3.4564849894395594E-2</v>
      </c>
      <c r="O6" s="1">
        <f t="shared" si="0"/>
        <v>0.13978936643139928</v>
      </c>
      <c r="P6" s="1">
        <f t="shared" si="0"/>
        <v>0.38315809501778625</v>
      </c>
      <c r="Q6" s="1">
        <f t="shared" si="0"/>
        <v>0.22058070741937907</v>
      </c>
    </row>
    <row r="7" spans="1:17" x14ac:dyDescent="0.3">
      <c r="K7">
        <f>SUM(K2:K6)</f>
        <v>20640</v>
      </c>
      <c r="L7" s="1"/>
      <c r="M7" s="1"/>
      <c r="O7" s="1"/>
      <c r="P7" s="1"/>
      <c r="Q7" s="1"/>
    </row>
    <row r="8" spans="1:17" x14ac:dyDescent="0.3">
      <c r="A8" t="s">
        <v>6</v>
      </c>
      <c r="B8" t="s">
        <v>16</v>
      </c>
      <c r="C8" s="1">
        <f>M8</f>
        <v>0.22734796942363683</v>
      </c>
      <c r="D8" s="1">
        <f t="shared" ref="D8:G8" si="2">N8</f>
        <v>9.4682630742943183E-2</v>
      </c>
      <c r="E8" s="1">
        <f t="shared" si="2"/>
        <v>0.30909431372789176</v>
      </c>
      <c r="F8" s="1">
        <f t="shared" si="2"/>
        <v>0.97641210130670475</v>
      </c>
      <c r="G8" s="1">
        <f t="shared" si="2"/>
        <v>0.63834754466176558</v>
      </c>
      <c r="H8" s="1" t="s">
        <v>31</v>
      </c>
      <c r="I8">
        <f>_xlfn.MODE.SNGL(I2:I6)</f>
        <v>5</v>
      </c>
      <c r="K8" t="s">
        <v>8</v>
      </c>
      <c r="M8" s="1">
        <f>AVERAGE(M2:M6)</f>
        <v>0.22734796942363683</v>
      </c>
      <c r="N8" s="1">
        <f>AVERAGE(N2:N6)</f>
        <v>9.4682630742943183E-2</v>
      </c>
      <c r="O8" s="1">
        <f>AVERAGE(O2:O6)</f>
        <v>0.30909431372789176</v>
      </c>
      <c r="P8" s="1">
        <f t="shared" ref="P8:Q8" si="3">AVERAGE(P2:P6)</f>
        <v>0.97641210130670475</v>
      </c>
      <c r="Q8" s="1">
        <f t="shared" si="3"/>
        <v>0.63834754466176558</v>
      </c>
    </row>
    <row r="9" spans="1:17" x14ac:dyDescent="0.3">
      <c r="B9" t="s">
        <v>18</v>
      </c>
      <c r="C9" s="1">
        <f>M17</f>
        <v>1.0614258311461575E-2</v>
      </c>
      <c r="D9" s="1">
        <f t="shared" ref="D9:G9" si="4">N17</f>
        <v>4.5813037884192423E-3</v>
      </c>
      <c r="E9" s="1">
        <f t="shared" si="4"/>
        <v>2.8349443787261973E-2</v>
      </c>
      <c r="F9" s="1">
        <f t="shared" si="4"/>
        <v>7.839101357276036E-4</v>
      </c>
      <c r="G9" s="1">
        <f t="shared" si="4"/>
        <v>6.7833826216246187E-2</v>
      </c>
      <c r="H9" s="1" t="s">
        <v>32</v>
      </c>
      <c r="I9" s="3">
        <f>MAX(I2:I6)</f>
        <v>6</v>
      </c>
    </row>
    <row r="10" spans="1:17" ht="28.8" x14ac:dyDescent="0.3">
      <c r="H10" t="s">
        <v>33</v>
      </c>
      <c r="I10">
        <f>MIN(I2:I6)</f>
        <v>4</v>
      </c>
      <c r="M10" s="2" t="s">
        <v>24</v>
      </c>
      <c r="N10" t="s">
        <v>25</v>
      </c>
      <c r="O10" t="s">
        <v>26</v>
      </c>
      <c r="P10" t="s">
        <v>27</v>
      </c>
      <c r="Q10" t="s">
        <v>28</v>
      </c>
    </row>
    <row r="11" spans="1:17" x14ac:dyDescent="0.3">
      <c r="M11" s="1">
        <f t="shared" ref="M11:Q15" si="5">(C2-M$8)^2*$L2</f>
        <v>2.9750166303810388E-5</v>
      </c>
      <c r="N11" s="1">
        <f t="shared" si="5"/>
        <v>5.5987414375628031E-6</v>
      </c>
      <c r="O11" s="1">
        <f t="shared" si="5"/>
        <v>4.1890760957211364E-4</v>
      </c>
      <c r="P11" s="1">
        <f t="shared" si="5"/>
        <v>3.5136905666624405E-7</v>
      </c>
      <c r="Q11" s="1">
        <f t="shared" si="5"/>
        <v>2.5923235904116875E-3</v>
      </c>
    </row>
    <row r="12" spans="1:17" x14ac:dyDescent="0.3">
      <c r="M12" s="1">
        <f t="shared" si="5"/>
        <v>4.6499832073777785E-6</v>
      </c>
      <c r="N12" s="1">
        <f t="shared" si="5"/>
        <v>2.0827554596417567E-6</v>
      </c>
      <c r="O12" s="1">
        <f t="shared" si="5"/>
        <v>1.7459636335718649E-5</v>
      </c>
      <c r="P12" s="1">
        <f t="shared" si="5"/>
        <v>1.6309836243719706E-11</v>
      </c>
      <c r="Q12" s="1">
        <f t="shared" si="5"/>
        <v>1.6227066995683692E-4</v>
      </c>
    </row>
    <row r="13" spans="1:17" x14ac:dyDescent="0.3">
      <c r="M13" s="1">
        <f t="shared" si="5"/>
        <v>1.0904501746138313E-5</v>
      </c>
      <c r="N13" s="1">
        <f t="shared" si="5"/>
        <v>2.432319431709509E-6</v>
      </c>
      <c r="O13" s="1">
        <f t="shared" si="5"/>
        <v>4.9084358196325074E-6</v>
      </c>
      <c r="P13" s="1">
        <f t="shared" si="5"/>
        <v>1.9561982797670955E-8</v>
      </c>
      <c r="Q13" s="1">
        <f t="shared" si="5"/>
        <v>8.1212978657922436E-4</v>
      </c>
    </row>
    <row r="14" spans="1:17" x14ac:dyDescent="0.3">
      <c r="M14" s="1">
        <f t="shared" si="5"/>
        <v>4.6327500628704039E-5</v>
      </c>
      <c r="N14" s="1">
        <f t="shared" si="5"/>
        <v>7.390345126500243E-6</v>
      </c>
      <c r="O14" s="1">
        <f t="shared" si="5"/>
        <v>1.8973887123336847E-4</v>
      </c>
      <c r="P14" s="1">
        <f t="shared" si="5"/>
        <v>2.0822617355484488E-7</v>
      </c>
      <c r="Q14" s="1">
        <f t="shared" si="5"/>
        <v>5.7362006863995998E-4</v>
      </c>
    </row>
    <row r="15" spans="1:17" x14ac:dyDescent="0.3">
      <c r="M15" s="1">
        <f t="shared" si="5"/>
        <v>2.1030327616400595E-5</v>
      </c>
      <c r="N15" s="1">
        <f t="shared" si="5"/>
        <v>3.4841829463701905E-6</v>
      </c>
      <c r="O15" s="1">
        <f t="shared" si="5"/>
        <v>1.7267641008629313E-4</v>
      </c>
      <c r="P15" s="1">
        <f t="shared" si="5"/>
        <v>3.5341578041466323E-8</v>
      </c>
      <c r="Q15" s="1">
        <f t="shared" si="5"/>
        <v>4.6108386354818011E-4</v>
      </c>
    </row>
    <row r="16" spans="1:17" x14ac:dyDescent="0.3">
      <c r="M16" s="1"/>
    </row>
    <row r="17" spans="2:17" x14ac:dyDescent="0.3">
      <c r="M17" s="1">
        <f>SQRT(SUM(M11:M15))</f>
        <v>1.0614258311461575E-2</v>
      </c>
      <c r="N17" s="1">
        <f t="shared" ref="N17:O17" si="6">SQRT(SUM(N11:N15))</f>
        <v>4.5813037884192423E-3</v>
      </c>
      <c r="O17" s="1">
        <f t="shared" si="6"/>
        <v>2.8349443787261973E-2</v>
      </c>
      <c r="P17" s="1">
        <f t="shared" ref="P17:Q17" si="7">SQRT(SUM(P11:P15))</f>
        <v>7.839101357276036E-4</v>
      </c>
      <c r="Q17" s="1">
        <f t="shared" si="7"/>
        <v>6.7833826216246187E-2</v>
      </c>
    </row>
    <row r="20" spans="2:17" x14ac:dyDescent="0.3">
      <c r="B20" t="s">
        <v>45</v>
      </c>
      <c r="C20" t="s">
        <v>39</v>
      </c>
      <c r="D20" t="s">
        <v>40</v>
      </c>
      <c r="E20" t="s">
        <v>41</v>
      </c>
      <c r="F20" t="s">
        <v>42</v>
      </c>
      <c r="G20" t="s">
        <v>43</v>
      </c>
      <c r="H20" t="s">
        <v>44</v>
      </c>
    </row>
    <row r="21" spans="2:17" x14ac:dyDescent="0.3">
      <c r="B21" t="str">
        <f>A8</f>
        <v>random_lag10</v>
      </c>
      <c r="C21" s="1">
        <f>M8</f>
        <v>0.22734796942363683</v>
      </c>
      <c r="D21" s="1">
        <f t="shared" ref="D21:E21" si="8">N8</f>
        <v>9.4682630742943183E-2</v>
      </c>
      <c r="E21" s="1">
        <f t="shared" si="8"/>
        <v>0.30909431372789176</v>
      </c>
      <c r="F21" s="1">
        <f>M17</f>
        <v>1.0614258311461575E-2</v>
      </c>
      <c r="G21" s="1">
        <f t="shared" ref="G21:H21" si="9">N17</f>
        <v>4.5813037884192423E-3</v>
      </c>
      <c r="H21" s="1">
        <f t="shared" si="9"/>
        <v>2.8349443787261973E-2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7EF9-1A00-4809-8AFD-7748EACBAD0B}">
  <dimension ref="A1:Q21"/>
  <sheetViews>
    <sheetView workbookViewId="0">
      <selection activeCell="K14" sqref="K14"/>
    </sheetView>
  </sheetViews>
  <sheetFormatPr defaultRowHeight="14.4" x14ac:dyDescent="0.3"/>
  <cols>
    <col min="1" max="1" width="11.6640625" bestFit="1" customWidth="1"/>
    <col min="3" max="7" width="12.6640625" bestFit="1" customWidth="1"/>
    <col min="8" max="8" width="12.6640625" customWidth="1"/>
    <col min="9" max="9" width="10" bestFit="1" customWidth="1"/>
    <col min="12" max="12" width="12" bestFit="1" customWidth="1"/>
  </cols>
  <sheetData>
    <row r="1" spans="1:17" s="2" customFormat="1" ht="43.2" x14ac:dyDescent="0.3">
      <c r="A1" s="2" t="s">
        <v>0</v>
      </c>
      <c r="B1" s="2" t="s">
        <v>30</v>
      </c>
      <c r="C1" s="2" t="s">
        <v>29</v>
      </c>
      <c r="D1" s="2" t="s">
        <v>2</v>
      </c>
      <c r="E1" s="2" t="s">
        <v>4</v>
      </c>
      <c r="F1" s="2" t="s">
        <v>3</v>
      </c>
      <c r="G1" s="2" t="s">
        <v>5</v>
      </c>
      <c r="I1" s="2" t="s">
        <v>1</v>
      </c>
      <c r="K1" s="2" t="s">
        <v>7</v>
      </c>
      <c r="L1" s="2" t="s">
        <v>19</v>
      </c>
      <c r="M1" s="2" t="s">
        <v>17</v>
      </c>
      <c r="N1" s="2" t="s">
        <v>20</v>
      </c>
      <c r="O1" s="2" t="s">
        <v>21</v>
      </c>
      <c r="P1" s="2" t="s">
        <v>22</v>
      </c>
      <c r="Q1" s="2" t="s">
        <v>23</v>
      </c>
    </row>
    <row r="2" spans="1:17" x14ac:dyDescent="0.3">
      <c r="A2" t="s">
        <v>9</v>
      </c>
      <c r="B2">
        <v>1</v>
      </c>
      <c r="C2">
        <v>0.33284902980590397</v>
      </c>
      <c r="D2">
        <v>8.9821777442093798E-2</v>
      </c>
      <c r="E2">
        <v>0.27283374304649499</v>
      </c>
      <c r="F2">
        <v>0.97759116192944895</v>
      </c>
      <c r="G2">
        <v>0.729398840886744</v>
      </c>
      <c r="I2">
        <v>6</v>
      </c>
      <c r="K2">
        <v>5757</v>
      </c>
      <c r="L2" s="1">
        <f>K2/K$7</f>
        <v>0.27892441860465117</v>
      </c>
      <c r="M2" s="1">
        <f t="shared" ref="M2:Q6" si="0">C2*$L2*5</f>
        <v>0.46419861060866985</v>
      </c>
      <c r="N2" s="1">
        <f t="shared" si="0"/>
        <v>0.12526743525536194</v>
      </c>
      <c r="O2" s="1">
        <f t="shared" si="0"/>
        <v>0.380499965774872</v>
      </c>
      <c r="P2" s="1">
        <f t="shared" si="0"/>
        <v>1.3633702323710848</v>
      </c>
      <c r="Q2" s="1">
        <f t="shared" si="0"/>
        <v>1.0172357381262078</v>
      </c>
    </row>
    <row r="3" spans="1:17" x14ac:dyDescent="0.3">
      <c r="A3" t="s">
        <v>9</v>
      </c>
      <c r="B3">
        <v>2</v>
      </c>
      <c r="C3">
        <v>0.33864420096266701</v>
      </c>
      <c r="D3">
        <v>9.6893192315455706E-2</v>
      </c>
      <c r="E3">
        <v>0.30359015948270601</v>
      </c>
      <c r="F3">
        <v>0.97722979242534302</v>
      </c>
      <c r="G3">
        <v>0.66128767522516796</v>
      </c>
      <c r="I3">
        <v>6</v>
      </c>
      <c r="K3">
        <v>2085</v>
      </c>
      <c r="L3" s="1">
        <f t="shared" ref="L3:L6" si="1">K3/K$7</f>
        <v>0.10101744186046512</v>
      </c>
      <c r="M3" s="1">
        <f t="shared" si="0"/>
        <v>0.1710448544106494</v>
      </c>
      <c r="N3" s="1">
        <f t="shared" si="0"/>
        <v>4.893951210700706E-2</v>
      </c>
      <c r="O3" s="1">
        <f t="shared" si="0"/>
        <v>0.15333950642476793</v>
      </c>
      <c r="P3" s="1">
        <f t="shared" si="0"/>
        <v>0.49358626870320743</v>
      </c>
      <c r="Q3" s="1">
        <f t="shared" si="0"/>
        <v>0.33400794642550269</v>
      </c>
    </row>
    <row r="4" spans="1:17" x14ac:dyDescent="0.3">
      <c r="A4" t="s">
        <v>9</v>
      </c>
      <c r="B4">
        <v>3</v>
      </c>
      <c r="C4">
        <v>0.33043741890992301</v>
      </c>
      <c r="D4">
        <v>8.9745989797864897E-2</v>
      </c>
      <c r="E4">
        <v>0.30208149206826601</v>
      </c>
      <c r="F4">
        <v>0.97685481980903199</v>
      </c>
      <c r="G4">
        <v>0.54814184985145298</v>
      </c>
      <c r="I4">
        <v>6</v>
      </c>
      <c r="K4">
        <v>2060</v>
      </c>
      <c r="L4" s="1">
        <f t="shared" si="1"/>
        <v>9.9806201550387594E-2</v>
      </c>
      <c r="M4" s="1">
        <f t="shared" si="0"/>
        <v>0.16489851815756817</v>
      </c>
      <c r="N4" s="1">
        <f t="shared" si="0"/>
        <v>4.4786031730523659E-2</v>
      </c>
      <c r="O4" s="1">
        <f t="shared" si="0"/>
        <v>0.15074803141003584</v>
      </c>
      <c r="P4" s="1">
        <f t="shared" si="0"/>
        <v>0.48748084515663903</v>
      </c>
      <c r="Q4" s="1">
        <f t="shared" si="0"/>
        <v>0.27353977972238203</v>
      </c>
    </row>
    <row r="5" spans="1:17" x14ac:dyDescent="0.3">
      <c r="A5" t="s">
        <v>9</v>
      </c>
      <c r="B5">
        <v>4</v>
      </c>
      <c r="C5">
        <v>0.344913485230401</v>
      </c>
      <c r="D5">
        <v>9.7824666450795406E-2</v>
      </c>
      <c r="E5">
        <v>0.32863057761076397</v>
      </c>
      <c r="F5">
        <v>0.97605673689111805</v>
      </c>
      <c r="G5">
        <v>0.60274255189064396</v>
      </c>
      <c r="I5">
        <v>6</v>
      </c>
      <c r="K5">
        <v>9117</v>
      </c>
      <c r="L5" s="1">
        <f t="shared" si="1"/>
        <v>0.44171511627906979</v>
      </c>
      <c r="M5" s="1">
        <f t="shared" si="0"/>
        <v>0.76176750117382896</v>
      </c>
      <c r="N5" s="1">
        <f t="shared" si="0"/>
        <v>0.21605316958137155</v>
      </c>
      <c r="O5" s="1">
        <f t="shared" si="0"/>
        <v>0.72580546901098231</v>
      </c>
      <c r="P5" s="1">
        <f t="shared" si="0"/>
        <v>2.1556950751541484</v>
      </c>
      <c r="Q5" s="1">
        <f t="shared" si="0"/>
        <v>1.331202481973595</v>
      </c>
    </row>
    <row r="6" spans="1:17" x14ac:dyDescent="0.3">
      <c r="A6" t="s">
        <v>9</v>
      </c>
      <c r="B6">
        <v>5</v>
      </c>
      <c r="C6">
        <v>0.29161425692431597</v>
      </c>
      <c r="D6">
        <v>8.7286554045091003E-2</v>
      </c>
      <c r="E6">
        <v>0.35357006626223503</v>
      </c>
      <c r="F6">
        <v>0.97603491450133995</v>
      </c>
      <c r="G6">
        <v>0.56169082762971501</v>
      </c>
      <c r="I6">
        <v>6</v>
      </c>
      <c r="K6">
        <v>1621</v>
      </c>
      <c r="L6" s="1">
        <f t="shared" si="1"/>
        <v>7.8536821705426363E-2</v>
      </c>
      <c r="M6" s="1">
        <f t="shared" si="0"/>
        <v>0.114512284514127</v>
      </c>
      <c r="N6" s="1">
        <f t="shared" si="0"/>
        <v>3.427604266160187E-2</v>
      </c>
      <c r="O6" s="1">
        <f t="shared" si="0"/>
        <v>0.13884134627206468</v>
      </c>
      <c r="P6" s="1">
        <f t="shared" si="0"/>
        <v>0.38327340029231394</v>
      </c>
      <c r="Q6" s="1">
        <f t="shared" si="0"/>
        <v>0.22056706191564149</v>
      </c>
    </row>
    <row r="7" spans="1:17" x14ac:dyDescent="0.3">
      <c r="C7" s="1">
        <f>AVERAGE(C2:C6)</f>
        <v>0.32769167836664226</v>
      </c>
      <c r="D7" s="1"/>
      <c r="E7" s="1">
        <f>AVERAGE(E2:E6)</f>
        <v>0.31214120769409315</v>
      </c>
      <c r="F7" s="1"/>
      <c r="K7">
        <f>SUM(K2:K6)</f>
        <v>20640</v>
      </c>
      <c r="L7" s="1"/>
      <c r="M7" s="1"/>
      <c r="O7" s="1"/>
      <c r="P7" s="1"/>
      <c r="Q7" s="1"/>
    </row>
    <row r="8" spans="1:17" x14ac:dyDescent="0.3">
      <c r="A8" t="s">
        <v>9</v>
      </c>
      <c r="B8" t="s">
        <v>16</v>
      </c>
      <c r="C8" s="1">
        <f>M8</f>
        <v>0.33528435377296872</v>
      </c>
      <c r="D8" s="1">
        <f t="shared" ref="D8:G8" si="2">N8</f>
        <v>9.3864438267173222E-2</v>
      </c>
      <c r="E8" s="1">
        <f t="shared" si="2"/>
        <v>0.30984686377854453</v>
      </c>
      <c r="F8" s="1">
        <f t="shared" si="2"/>
        <v>0.97668116433547869</v>
      </c>
      <c r="G8" s="1">
        <f t="shared" si="2"/>
        <v>0.63531060163266573</v>
      </c>
      <c r="H8" s="1" t="s">
        <v>31</v>
      </c>
      <c r="I8">
        <f>_xlfn.MODE.SNGL(I2:I6)</f>
        <v>6</v>
      </c>
      <c r="K8" t="s">
        <v>8</v>
      </c>
      <c r="M8" s="1">
        <f>AVERAGE(M2:M6)</f>
        <v>0.33528435377296872</v>
      </c>
      <c r="N8" s="1">
        <f>AVERAGE(N2:N6)</f>
        <v>9.3864438267173222E-2</v>
      </c>
      <c r="O8" s="1">
        <f>AVERAGE(O2:O6)</f>
        <v>0.30984686377854453</v>
      </c>
      <c r="P8" s="1">
        <f t="shared" ref="P8:Q8" si="3">AVERAGE(P2:P6)</f>
        <v>0.97668116433547869</v>
      </c>
      <c r="Q8" s="1">
        <f t="shared" si="3"/>
        <v>0.63531060163266573</v>
      </c>
    </row>
    <row r="9" spans="1:17" x14ac:dyDescent="0.3">
      <c r="B9" t="s">
        <v>18</v>
      </c>
      <c r="C9" s="1">
        <f>M17</f>
        <v>1.3995392446789082E-2</v>
      </c>
      <c r="D9" s="1">
        <f t="shared" ref="D9:G9" si="4">N17</f>
        <v>4.1837552399957975E-3</v>
      </c>
      <c r="E9" s="1">
        <f t="shared" si="4"/>
        <v>2.6421222171188065E-2</v>
      </c>
      <c r="F9" s="1">
        <f t="shared" si="4"/>
        <v>6.8514260944001735E-4</v>
      </c>
      <c r="G9" s="1">
        <f t="shared" si="4"/>
        <v>6.4729562720818506E-2</v>
      </c>
      <c r="H9" s="1" t="s">
        <v>32</v>
      </c>
      <c r="I9" s="3">
        <f>MAX(I2:I6)</f>
        <v>6</v>
      </c>
    </row>
    <row r="10" spans="1:17" ht="28.8" x14ac:dyDescent="0.3">
      <c r="H10" t="s">
        <v>33</v>
      </c>
      <c r="I10">
        <f>MIN(I2:I6)</f>
        <v>6</v>
      </c>
      <c r="M10" s="2" t="s">
        <v>24</v>
      </c>
      <c r="N10" t="s">
        <v>25</v>
      </c>
      <c r="O10" t="s">
        <v>26</v>
      </c>
      <c r="P10" t="s">
        <v>27</v>
      </c>
      <c r="Q10" t="s">
        <v>28</v>
      </c>
    </row>
    <row r="11" spans="1:17" x14ac:dyDescent="0.3">
      <c r="M11" s="1">
        <f t="shared" ref="M11:Q15" si="5">(C2-M$8)^2*$L2</f>
        <v>1.6542457296992197E-6</v>
      </c>
      <c r="N11" s="1">
        <f t="shared" si="5"/>
        <v>4.5584914917131596E-6</v>
      </c>
      <c r="O11" s="1">
        <f t="shared" si="5"/>
        <v>3.8211839433694827E-4</v>
      </c>
      <c r="P11" s="1">
        <f t="shared" si="5"/>
        <v>2.3097608964531271E-7</v>
      </c>
      <c r="Q11" s="1">
        <f t="shared" si="5"/>
        <v>2.4692054060791867E-3</v>
      </c>
    </row>
    <row r="12" spans="1:17" x14ac:dyDescent="0.3">
      <c r="M12" s="1">
        <f t="shared" si="5"/>
        <v>1.1403427806679946E-6</v>
      </c>
      <c r="N12" s="1">
        <f t="shared" si="5"/>
        <v>9.2666845989336278E-7</v>
      </c>
      <c r="O12" s="1">
        <f t="shared" si="5"/>
        <v>3.9544639983527808E-6</v>
      </c>
      <c r="P12" s="1">
        <f t="shared" si="5"/>
        <v>3.0405520753893926E-8</v>
      </c>
      <c r="Q12" s="1">
        <f t="shared" si="5"/>
        <v>6.8167413508581732E-5</v>
      </c>
    </row>
    <row r="13" spans="1:17" x14ac:dyDescent="0.3">
      <c r="M13" s="1">
        <f t="shared" si="5"/>
        <v>2.344724892791301E-6</v>
      </c>
      <c r="N13" s="1">
        <f t="shared" si="5"/>
        <v>1.6928746442033456E-6</v>
      </c>
      <c r="O13" s="1">
        <f t="shared" si="5"/>
        <v>6.0184135399959133E-6</v>
      </c>
      <c r="P13" s="1">
        <f t="shared" si="5"/>
        <v>3.0097781201426723E-9</v>
      </c>
      <c r="Q13" s="1">
        <f t="shared" si="5"/>
        <v>7.5836657225848074E-4</v>
      </c>
    </row>
    <row r="14" spans="1:17" x14ac:dyDescent="0.3">
      <c r="M14" s="1">
        <f t="shared" si="5"/>
        <v>4.0955901832251634E-5</v>
      </c>
      <c r="N14" s="1">
        <f t="shared" si="5"/>
        <v>6.9275980643102082E-6</v>
      </c>
      <c r="O14" s="1">
        <f t="shared" si="5"/>
        <v>1.5584941922965604E-4</v>
      </c>
      <c r="P14" s="1">
        <f t="shared" si="5"/>
        <v>1.7222897899852458E-7</v>
      </c>
      <c r="Q14" s="1">
        <f t="shared" si="5"/>
        <v>4.6851744603086708E-4</v>
      </c>
    </row>
    <row r="15" spans="1:17" x14ac:dyDescent="0.3">
      <c r="M15" s="1">
        <f t="shared" si="5"/>
        <v>1.4977579450423074E-4</v>
      </c>
      <c r="N15" s="1">
        <f t="shared" si="5"/>
        <v>3.3981752480722201E-6</v>
      </c>
      <c r="O15" s="1">
        <f t="shared" si="5"/>
        <v>1.5014028991432673E-4</v>
      </c>
      <c r="P15" s="1">
        <f t="shared" si="5"/>
        <v>3.2800027752402209E-8</v>
      </c>
      <c r="Q15" s="1">
        <f t="shared" si="5"/>
        <v>4.256594521512606E-4</v>
      </c>
    </row>
    <row r="16" spans="1:17" x14ac:dyDescent="0.3">
      <c r="M16" s="1"/>
    </row>
    <row r="17" spans="2:17" x14ac:dyDescent="0.3">
      <c r="M17" s="1">
        <f>SQRT(SUM(M11:M15))</f>
        <v>1.3995392446789082E-2</v>
      </c>
      <c r="N17" s="1">
        <f t="shared" ref="N17:O17" si="6">SQRT(SUM(N11:N15))</f>
        <v>4.1837552399957975E-3</v>
      </c>
      <c r="O17" s="1">
        <f t="shared" si="6"/>
        <v>2.6421222171188065E-2</v>
      </c>
      <c r="P17" s="1">
        <f t="shared" ref="P17:Q17" si="7">SQRT(SUM(P11:P15))</f>
        <v>6.8514260944001735E-4</v>
      </c>
      <c r="Q17" s="1">
        <f t="shared" si="7"/>
        <v>6.4729562720818506E-2</v>
      </c>
    </row>
    <row r="20" spans="2:17" x14ac:dyDescent="0.3">
      <c r="B20" t="s">
        <v>45</v>
      </c>
      <c r="C20" t="s">
        <v>39</v>
      </c>
      <c r="D20" t="s">
        <v>40</v>
      </c>
      <c r="E20" t="s">
        <v>41</v>
      </c>
      <c r="F20" t="s">
        <v>42</v>
      </c>
      <c r="G20" t="s">
        <v>43</v>
      </c>
      <c r="H20" t="s">
        <v>44</v>
      </c>
    </row>
    <row r="21" spans="2:17" x14ac:dyDescent="0.3">
      <c r="B21" t="str">
        <f>A8</f>
        <v>spatial_lag10</v>
      </c>
      <c r="C21" s="1">
        <f>M8</f>
        <v>0.33528435377296872</v>
      </c>
      <c r="D21" s="1">
        <f t="shared" ref="D21:E21" si="8">N8</f>
        <v>9.3864438267173222E-2</v>
      </c>
      <c r="E21" s="1">
        <f t="shared" si="8"/>
        <v>0.30984686377854453</v>
      </c>
      <c r="F21" s="1">
        <f>M17</f>
        <v>1.3995392446789082E-2</v>
      </c>
      <c r="G21" s="1">
        <f t="shared" ref="G21:H21" si="9">N17</f>
        <v>4.1837552399957975E-3</v>
      </c>
      <c r="H21" s="1">
        <f t="shared" si="9"/>
        <v>2.6421222171188065E-2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D6279-DDBB-4D8E-966D-5057BBAEC154}">
  <dimension ref="A1:Q21"/>
  <sheetViews>
    <sheetView workbookViewId="0">
      <selection activeCell="K14" sqref="K14"/>
    </sheetView>
  </sheetViews>
  <sheetFormatPr defaultRowHeight="14.4" x14ac:dyDescent="0.3"/>
  <cols>
    <col min="1" max="1" width="12.44140625" bestFit="1" customWidth="1"/>
    <col min="3" max="7" width="12.6640625" bestFit="1" customWidth="1"/>
    <col min="8" max="8" width="12.6640625" customWidth="1"/>
    <col min="9" max="9" width="10" bestFit="1" customWidth="1"/>
    <col min="12" max="12" width="12" bestFit="1" customWidth="1"/>
  </cols>
  <sheetData>
    <row r="1" spans="1:17" s="2" customFormat="1" ht="43.2" x14ac:dyDescent="0.3">
      <c r="A1" s="2" t="s">
        <v>0</v>
      </c>
      <c r="B1" s="2" t="s">
        <v>30</v>
      </c>
      <c r="C1" s="2" t="s">
        <v>29</v>
      </c>
      <c r="D1" s="2" t="s">
        <v>2</v>
      </c>
      <c r="E1" s="2" t="s">
        <v>4</v>
      </c>
      <c r="F1" s="2" t="s">
        <v>3</v>
      </c>
      <c r="G1" s="2" t="s">
        <v>5</v>
      </c>
      <c r="I1" s="2" t="s">
        <v>1</v>
      </c>
      <c r="K1" s="2" t="s">
        <v>7</v>
      </c>
      <c r="L1" s="2" t="s">
        <v>19</v>
      </c>
      <c r="M1" s="2" t="s">
        <v>17</v>
      </c>
      <c r="N1" s="2" t="s">
        <v>20</v>
      </c>
      <c r="O1" s="2" t="s">
        <v>21</v>
      </c>
      <c r="P1" s="2" t="s">
        <v>22</v>
      </c>
      <c r="Q1" s="2" t="s">
        <v>23</v>
      </c>
    </row>
    <row r="2" spans="1:17" x14ac:dyDescent="0.3">
      <c r="A2" t="s">
        <v>14</v>
      </c>
      <c r="B2">
        <v>1</v>
      </c>
      <c r="C2">
        <v>0.21374274201260399</v>
      </c>
      <c r="D2">
        <v>9.1897720445825198E-2</v>
      </c>
      <c r="E2">
        <v>0.30158362302227398</v>
      </c>
      <c r="F2">
        <v>0.97686064492690305</v>
      </c>
      <c r="G2">
        <v>0.66790651799336498</v>
      </c>
      <c r="I2">
        <v>3</v>
      </c>
      <c r="K2">
        <v>5757</v>
      </c>
      <c r="L2" s="1">
        <f>K2/K$7</f>
        <v>0.27892441860465117</v>
      </c>
      <c r="M2" s="1">
        <f t="shared" ref="M2:Q6" si="0">C2*$L2*5</f>
        <v>0.29809035023414759</v>
      </c>
      <c r="N2" s="1">
        <f t="shared" si="0"/>
        <v>0.12816259123222279</v>
      </c>
      <c r="O2" s="1">
        <f t="shared" si="0"/>
        <v>0.42059518356086034</v>
      </c>
      <c r="P2" s="1">
        <f t="shared" si="0"/>
        <v>1.3623514372200052</v>
      </c>
      <c r="Q2" s="1">
        <f t="shared" si="0"/>
        <v>0.93147718606778163</v>
      </c>
    </row>
    <row r="3" spans="1:17" x14ac:dyDescent="0.3">
      <c r="A3" t="s">
        <v>14</v>
      </c>
      <c r="B3">
        <v>2</v>
      </c>
      <c r="C3">
        <v>0.226894458889177</v>
      </c>
      <c r="D3">
        <v>9.75595761303331E-2</v>
      </c>
      <c r="E3">
        <v>0.31074020179328599</v>
      </c>
      <c r="F3">
        <v>0.97721910585810301</v>
      </c>
      <c r="G3">
        <v>0.654274357049481</v>
      </c>
      <c r="I3">
        <v>3</v>
      </c>
      <c r="K3">
        <v>2085</v>
      </c>
      <c r="L3" s="1">
        <f t="shared" ref="L3:L6" si="1">K3/K$7</f>
        <v>0.10101744186046512</v>
      </c>
      <c r="M3" s="1">
        <f t="shared" si="0"/>
        <v>0.11460148904649566</v>
      </c>
      <c r="N3" s="1">
        <f t="shared" si="0"/>
        <v>4.9276094048387724E-2</v>
      </c>
      <c r="O3" s="1">
        <f t="shared" si="0"/>
        <v>0.15695090134181233</v>
      </c>
      <c r="P3" s="1">
        <f t="shared" si="0"/>
        <v>0.49358087105478315</v>
      </c>
      <c r="Q3" s="1">
        <f t="shared" si="0"/>
        <v>0.33046560912019574</v>
      </c>
    </row>
    <row r="4" spans="1:17" x14ac:dyDescent="0.3">
      <c r="A4" t="s">
        <v>14</v>
      </c>
      <c r="B4">
        <v>3</v>
      </c>
      <c r="C4">
        <v>0.21307072123538601</v>
      </c>
      <c r="D4">
        <v>9.1583474097141807E-2</v>
      </c>
      <c r="E4">
        <v>0.30782042118522202</v>
      </c>
      <c r="F4">
        <v>0.97625952498883395</v>
      </c>
      <c r="G4">
        <v>0.55676593473175595</v>
      </c>
      <c r="I4">
        <v>3</v>
      </c>
      <c r="K4">
        <v>2060</v>
      </c>
      <c r="L4" s="1">
        <f t="shared" si="1"/>
        <v>9.9806201550387594E-2</v>
      </c>
      <c r="M4" s="1">
        <f t="shared" si="0"/>
        <v>0.10632889674052694</v>
      </c>
      <c r="N4" s="1">
        <f t="shared" si="0"/>
        <v>4.5702993372120186E-2</v>
      </c>
      <c r="O4" s="1">
        <f t="shared" si="0"/>
        <v>0.15361193499068732</v>
      </c>
      <c r="P4" s="1">
        <f t="shared" si="0"/>
        <v>0.48718377458260609</v>
      </c>
      <c r="Q4" s="1">
        <f t="shared" si="0"/>
        <v>0.27784346549113792</v>
      </c>
    </row>
    <row r="5" spans="1:17" x14ac:dyDescent="0.3">
      <c r="A5" t="s">
        <v>14</v>
      </c>
      <c r="B5">
        <v>4</v>
      </c>
      <c r="C5">
        <v>0.228253074443411</v>
      </c>
      <c r="D5">
        <v>9.6072125510764703E-2</v>
      </c>
      <c r="E5">
        <v>0.32489721523550003</v>
      </c>
      <c r="F5">
        <v>0.97701120519393203</v>
      </c>
      <c r="G5">
        <v>0.58144647637503399</v>
      </c>
      <c r="I5">
        <v>4</v>
      </c>
      <c r="K5">
        <v>9117</v>
      </c>
      <c r="L5" s="1">
        <f t="shared" si="1"/>
        <v>0.44171511627906979</v>
      </c>
      <c r="M5" s="1">
        <f t="shared" si="0"/>
        <v>0.50411416659413233</v>
      </c>
      <c r="N5" s="1">
        <f t="shared" si="0"/>
        <v>0.21218255045582407</v>
      </c>
      <c r="O5" s="1">
        <f t="shared" si="0"/>
        <v>0.71756005603247419</v>
      </c>
      <c r="P5" s="1">
        <f t="shared" si="0"/>
        <v>2.1578030905409591</v>
      </c>
      <c r="Q5" s="1">
        <f t="shared" si="0"/>
        <v>1.2841684896102676</v>
      </c>
    </row>
    <row r="6" spans="1:17" x14ac:dyDescent="0.3">
      <c r="A6" t="s">
        <v>14</v>
      </c>
      <c r="B6">
        <v>5</v>
      </c>
      <c r="C6">
        <v>0.209762443907554</v>
      </c>
      <c r="D6">
        <v>9.0203029807495005E-2</v>
      </c>
      <c r="E6">
        <v>0.37698150221908999</v>
      </c>
      <c r="F6">
        <v>0.97490408116206095</v>
      </c>
      <c r="G6">
        <v>0.54717225731400698</v>
      </c>
      <c r="I6">
        <v>3</v>
      </c>
      <c r="K6">
        <v>1621</v>
      </c>
      <c r="L6" s="1">
        <f t="shared" si="1"/>
        <v>7.8536821705426363E-2</v>
      </c>
      <c r="M6" s="1">
        <f t="shared" si="0"/>
        <v>8.2370378288310342E-2</v>
      </c>
      <c r="N6" s="1">
        <f t="shared" si="0"/>
        <v>3.5421296346402474E-2</v>
      </c>
      <c r="O6" s="1">
        <f t="shared" si="0"/>
        <v>0.14803464513012232</v>
      </c>
      <c r="P6" s="1">
        <f t="shared" si="0"/>
        <v>0.38282934001058644</v>
      </c>
      <c r="Q6" s="1">
        <f t="shared" si="0"/>
        <v>0.2148658500741292</v>
      </c>
    </row>
    <row r="7" spans="1:17" x14ac:dyDescent="0.3">
      <c r="C7" s="1">
        <f>AVERAGE(C2:C6)</f>
        <v>0.21834468809762639</v>
      </c>
      <c r="D7" s="1"/>
      <c r="E7" s="1">
        <f>AVERAGE(E2:E6)</f>
        <v>0.32440459269107447</v>
      </c>
      <c r="F7" s="1"/>
      <c r="K7">
        <f>SUM(K2:K6)</f>
        <v>20640</v>
      </c>
      <c r="L7" s="1"/>
      <c r="M7" s="1"/>
      <c r="O7" s="1"/>
      <c r="P7" s="1"/>
      <c r="Q7" s="1"/>
    </row>
    <row r="8" spans="1:17" x14ac:dyDescent="0.3">
      <c r="A8" t="s">
        <v>14</v>
      </c>
      <c r="B8" t="s">
        <v>16</v>
      </c>
      <c r="C8" s="1">
        <f>M8</f>
        <v>0.22110105618072257</v>
      </c>
      <c r="D8" s="1">
        <f t="shared" ref="D8:G8" si="2">N8</f>
        <v>9.4149105090991447E-2</v>
      </c>
      <c r="E8" s="1">
        <f t="shared" si="2"/>
        <v>0.31935054421119136</v>
      </c>
      <c r="F8" s="1">
        <f t="shared" si="2"/>
        <v>0.97674970268178785</v>
      </c>
      <c r="G8" s="1">
        <f t="shared" si="2"/>
        <v>0.60776412007270253</v>
      </c>
      <c r="H8" s="1" t="s">
        <v>31</v>
      </c>
      <c r="I8">
        <f>_xlfn.MODE.SNGL(I2:I6)</f>
        <v>3</v>
      </c>
      <c r="K8" t="s">
        <v>8</v>
      </c>
      <c r="M8" s="1">
        <f>AVERAGE(M2:M6)</f>
        <v>0.22110105618072257</v>
      </c>
      <c r="N8" s="1">
        <f>AVERAGE(N2:N6)</f>
        <v>9.4149105090991447E-2</v>
      </c>
      <c r="O8" s="1">
        <f>AVERAGE(O2:O6)</f>
        <v>0.31935054421119136</v>
      </c>
      <c r="P8" s="1">
        <f t="shared" ref="P8:Q8" si="3">AVERAGE(P2:P6)</f>
        <v>0.97674970268178785</v>
      </c>
      <c r="Q8" s="1">
        <f t="shared" si="3"/>
        <v>0.60776412007270253</v>
      </c>
    </row>
    <row r="9" spans="1:17" x14ac:dyDescent="0.3">
      <c r="B9" t="s">
        <v>18</v>
      </c>
      <c r="C9" s="1">
        <f>M17</f>
        <v>7.5908025674341038E-3</v>
      </c>
      <c r="D9" s="1">
        <f t="shared" ref="D9:G9" si="4">N17</f>
        <v>2.4702494050567948E-3</v>
      </c>
      <c r="E9" s="1">
        <f t="shared" si="4"/>
        <v>1.9576521638887776E-2</v>
      </c>
      <c r="F9" s="1">
        <f t="shared" si="4"/>
        <v>5.8940607994074944E-4</v>
      </c>
      <c r="G9" s="1">
        <f t="shared" si="4"/>
        <v>4.5621008243828573E-2</v>
      </c>
      <c r="H9" s="1" t="s">
        <v>32</v>
      </c>
      <c r="I9" s="3">
        <f>MAX(I2:I6)</f>
        <v>4</v>
      </c>
    </row>
    <row r="10" spans="1:17" ht="28.8" x14ac:dyDescent="0.3">
      <c r="H10" t="s">
        <v>33</v>
      </c>
      <c r="I10">
        <f>MIN(I2:I6)</f>
        <v>3</v>
      </c>
      <c r="M10" s="2" t="s">
        <v>24</v>
      </c>
      <c r="N10" t="s">
        <v>25</v>
      </c>
      <c r="O10" t="s">
        <v>26</v>
      </c>
      <c r="P10" t="s">
        <v>27</v>
      </c>
      <c r="Q10" t="s">
        <v>28</v>
      </c>
    </row>
    <row r="11" spans="1:17" x14ac:dyDescent="0.3">
      <c r="M11" s="1">
        <f t="shared" ref="M11:Q15" si="5">(C2-M$8)^2*$L2</f>
        <v>1.5102303345106648E-5</v>
      </c>
      <c r="N11" s="1">
        <f t="shared" si="5"/>
        <v>1.4137933550175864E-6</v>
      </c>
      <c r="O11" s="1">
        <f t="shared" si="5"/>
        <v>8.8046255013839097E-5</v>
      </c>
      <c r="P11" s="1">
        <f t="shared" si="5"/>
        <v>3.433052439034686E-9</v>
      </c>
      <c r="Q11" s="1">
        <f t="shared" si="5"/>
        <v>1.0088997536417405E-3</v>
      </c>
    </row>
    <row r="12" spans="1:17" x14ac:dyDescent="0.3">
      <c r="M12" s="1">
        <f t="shared" si="5"/>
        <v>3.3905004193193906E-6</v>
      </c>
      <c r="N12" s="1">
        <f t="shared" si="5"/>
        <v>1.174965455462319E-6</v>
      </c>
      <c r="O12" s="1">
        <f t="shared" si="5"/>
        <v>7.4892307565026814E-6</v>
      </c>
      <c r="P12" s="1">
        <f t="shared" si="5"/>
        <v>2.2258116663468265E-8</v>
      </c>
      <c r="Q12" s="1">
        <f t="shared" si="5"/>
        <v>2.185211467771924E-4</v>
      </c>
    </row>
    <row r="13" spans="1:17" x14ac:dyDescent="0.3">
      <c r="M13" s="1">
        <f t="shared" si="5"/>
        <v>6.4361305924730934E-6</v>
      </c>
      <c r="N13" s="1">
        <f t="shared" si="5"/>
        <v>6.5697056865309616E-7</v>
      </c>
      <c r="O13" s="1">
        <f t="shared" si="5"/>
        <v>1.3268609409283725E-5</v>
      </c>
      <c r="P13" s="1">
        <f t="shared" si="5"/>
        <v>2.398085230520282E-8</v>
      </c>
      <c r="Q13" s="1">
        <f t="shared" si="5"/>
        <v>2.5957745691004115E-4</v>
      </c>
    </row>
    <row r="14" spans="1:17" x14ac:dyDescent="0.3">
      <c r="M14" s="1">
        <f t="shared" si="5"/>
        <v>2.2594331240327048E-5</v>
      </c>
      <c r="N14" s="1">
        <f t="shared" si="5"/>
        <v>1.6334658282637286E-6</v>
      </c>
      <c r="O14" s="1">
        <f t="shared" si="5"/>
        <v>1.3589612670689021E-5</v>
      </c>
      <c r="P14" s="1">
        <f t="shared" si="5"/>
        <v>3.0206053860989813E-8</v>
      </c>
      <c r="Q14" s="1">
        <f t="shared" si="5"/>
        <v>3.0594000375209259E-4</v>
      </c>
    </row>
    <row r="15" spans="1:17" x14ac:dyDescent="0.3">
      <c r="M15" s="1">
        <f t="shared" si="5"/>
        <v>1.0097018020538009E-5</v>
      </c>
      <c r="N15" s="1">
        <f t="shared" si="5"/>
        <v>1.2229369157867197E-6</v>
      </c>
      <c r="O15" s="1">
        <f t="shared" si="5"/>
        <v>2.6084649162752684E-4</v>
      </c>
      <c r="P15" s="1">
        <f t="shared" si="5"/>
        <v>2.6752145180242557E-7</v>
      </c>
      <c r="Q15" s="1">
        <f t="shared" si="5"/>
        <v>2.8833803210240772E-4</v>
      </c>
    </row>
    <row r="16" spans="1:17" x14ac:dyDescent="0.3">
      <c r="M16" s="1"/>
    </row>
    <row r="17" spans="2:17" x14ac:dyDescent="0.3">
      <c r="M17" s="1">
        <f>SQRT(SUM(M11:M15))</f>
        <v>7.5908025674341038E-3</v>
      </c>
      <c r="N17" s="1">
        <f t="shared" ref="N17:O17" si="6">SQRT(SUM(N11:N15))</f>
        <v>2.4702494050567948E-3</v>
      </c>
      <c r="O17" s="1">
        <f t="shared" si="6"/>
        <v>1.9576521638887776E-2</v>
      </c>
      <c r="P17" s="1">
        <f t="shared" ref="P17:Q17" si="7">SQRT(SUM(P11:P15))</f>
        <v>5.8940607994074944E-4</v>
      </c>
      <c r="Q17" s="1">
        <f t="shared" si="7"/>
        <v>4.5621008243828573E-2</v>
      </c>
    </row>
    <row r="20" spans="2:17" x14ac:dyDescent="0.3">
      <c r="B20" t="s">
        <v>45</v>
      </c>
      <c r="C20" t="s">
        <v>39</v>
      </c>
      <c r="D20" t="s">
        <v>40</v>
      </c>
      <c r="E20" t="s">
        <v>41</v>
      </c>
      <c r="F20" t="s">
        <v>42</v>
      </c>
      <c r="G20" t="s">
        <v>43</v>
      </c>
      <c r="H20" t="s">
        <v>44</v>
      </c>
    </row>
    <row r="21" spans="2:17" x14ac:dyDescent="0.3">
      <c r="B21" t="str">
        <f>A8</f>
        <v>random_lag20</v>
      </c>
      <c r="C21" s="1">
        <f>M8</f>
        <v>0.22110105618072257</v>
      </c>
      <c r="D21" s="1">
        <f t="shared" ref="D21:E21" si="8">N8</f>
        <v>9.4149105090991447E-2</v>
      </c>
      <c r="E21" s="1">
        <f t="shared" si="8"/>
        <v>0.31935054421119136</v>
      </c>
      <c r="F21" s="1">
        <f>M17</f>
        <v>7.5908025674341038E-3</v>
      </c>
      <c r="G21" s="1">
        <f t="shared" ref="G21:H21" si="9">N17</f>
        <v>2.4702494050567948E-3</v>
      </c>
      <c r="H21" s="1">
        <f t="shared" si="9"/>
        <v>1.9576521638887776E-2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for plots</vt:lpstr>
      <vt:lpstr>random_no_lag _results</vt:lpstr>
      <vt:lpstr>spatial_no_lag _results</vt:lpstr>
      <vt:lpstr>random_lag5 _results</vt:lpstr>
      <vt:lpstr>spatial_lag5 _results</vt:lpstr>
      <vt:lpstr>random_lag10 _results</vt:lpstr>
      <vt:lpstr>spatial_lag10 _results</vt:lpstr>
      <vt:lpstr>random_lag20 _results</vt:lpstr>
      <vt:lpstr>spatial_lag20 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morrison</dc:creator>
  <cp:lastModifiedBy>mark morrison</cp:lastModifiedBy>
  <dcterms:created xsi:type="dcterms:W3CDTF">2024-05-28T07:36:37Z</dcterms:created>
  <dcterms:modified xsi:type="dcterms:W3CDTF">2024-06-09T16:53:03Z</dcterms:modified>
</cp:coreProperties>
</file>