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2c422f4a98a0289/Documents/Documents/MSc Data Analytics/Modules/Dissertation/cali_housing/"/>
    </mc:Choice>
  </mc:AlternateContent>
  <xr:revisionPtr revIDLastSave="285" documentId="14_{4C3404D5-CD97-4B4E-8CA5-8A7CF8D04D30}" xr6:coauthVersionLast="47" xr6:coauthVersionMax="47" xr10:uidLastSave="{616EE42D-33E9-497C-820C-D7BF06738453}"/>
  <bookViews>
    <workbookView xWindow="19200" yWindow="0" windowWidth="19200" windowHeight="21000" tabRatio="882" xr2:uid="{3E1D3942-8DFE-41DF-AA66-4C90DB2B3276}"/>
  </bookViews>
  <sheets>
    <sheet name="summary" sheetId="9" r:id="rId1"/>
    <sheet name="for plots" sheetId="10" r:id="rId2"/>
    <sheet name="random_no_lag _results" sheetId="5" r:id="rId3"/>
    <sheet name="spatial_no_lag _results" sheetId="4" r:id="rId4"/>
    <sheet name="random_lag5 _results" sheetId="3" r:id="rId5"/>
    <sheet name="spatial_lag5 _results" sheetId="6" r:id="rId6"/>
    <sheet name="random_lag10 _results" sheetId="1" r:id="rId7"/>
    <sheet name="spatial_lag10 _results" sheetId="2" r:id="rId8"/>
    <sheet name="random_lag20 _results" sheetId="7" r:id="rId9"/>
    <sheet name="spatial_lag20 _result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0" l="1"/>
  <c r="C3" i="10"/>
  <c r="D3" i="10"/>
  <c r="E3" i="10"/>
  <c r="F3" i="10"/>
  <c r="G3" i="10"/>
  <c r="B4" i="10"/>
  <c r="C4" i="10"/>
  <c r="D4" i="10"/>
  <c r="E4" i="10"/>
  <c r="F4" i="10"/>
  <c r="G4" i="10"/>
  <c r="B5" i="10"/>
  <c r="C5" i="10"/>
  <c r="D5" i="10"/>
  <c r="E5" i="10"/>
  <c r="F5" i="10"/>
  <c r="G5" i="10"/>
  <c r="B6" i="10"/>
  <c r="C6" i="10"/>
  <c r="D6" i="10"/>
  <c r="E6" i="10"/>
  <c r="F6" i="10"/>
  <c r="G6" i="10"/>
  <c r="B7" i="10"/>
  <c r="C7" i="10"/>
  <c r="D7" i="10"/>
  <c r="E7" i="10"/>
  <c r="F7" i="10"/>
  <c r="G7" i="10"/>
  <c r="B8" i="10"/>
  <c r="C8" i="10"/>
  <c r="D8" i="10"/>
  <c r="E8" i="10"/>
  <c r="F8" i="10"/>
  <c r="G8" i="10"/>
  <c r="B9" i="10"/>
  <c r="C9" i="10"/>
  <c r="D9" i="10"/>
  <c r="E9" i="10"/>
  <c r="F9" i="10"/>
  <c r="G9" i="10"/>
  <c r="A9" i="10"/>
  <c r="A8" i="10"/>
  <c r="A7" i="10"/>
  <c r="A6" i="10"/>
  <c r="A5" i="10"/>
  <c r="A4" i="10"/>
  <c r="A3" i="10"/>
  <c r="A2" i="10"/>
  <c r="A1" i="10"/>
  <c r="B2" i="10"/>
  <c r="C2" i="10"/>
  <c r="D2" i="10"/>
  <c r="E2" i="10"/>
  <c r="F2" i="10"/>
  <c r="G2" i="10"/>
  <c r="B21" i="4"/>
  <c r="B21" i="3"/>
  <c r="B21" i="6"/>
  <c r="B21" i="1"/>
  <c r="B21" i="2"/>
  <c r="B21" i="7"/>
  <c r="B21" i="8"/>
  <c r="B21" i="5"/>
  <c r="C1" i="10"/>
  <c r="D1" i="10"/>
  <c r="E1" i="10"/>
  <c r="F1" i="10"/>
  <c r="G1" i="10"/>
  <c r="B1" i="10"/>
  <c r="G21" i="4"/>
  <c r="H21" i="4"/>
  <c r="G21" i="3"/>
  <c r="H21" i="3"/>
  <c r="G21" i="6"/>
  <c r="H21" i="6"/>
  <c r="G21" i="1"/>
  <c r="H21" i="1"/>
  <c r="G21" i="2"/>
  <c r="H21" i="2"/>
  <c r="G21" i="7"/>
  <c r="H21" i="7"/>
  <c r="G21" i="8"/>
  <c r="H21" i="8"/>
  <c r="G21" i="5"/>
  <c r="H21" i="5"/>
  <c r="F21" i="4"/>
  <c r="F21" i="3"/>
  <c r="F21" i="6"/>
  <c r="F21" i="1"/>
  <c r="F21" i="2"/>
  <c r="F21" i="7"/>
  <c r="F21" i="8"/>
  <c r="F21" i="5"/>
  <c r="D21" i="4"/>
  <c r="E21" i="4"/>
  <c r="D21" i="3"/>
  <c r="E21" i="3"/>
  <c r="D21" i="6"/>
  <c r="E21" i="6"/>
  <c r="D21" i="1"/>
  <c r="E21" i="1"/>
  <c r="D21" i="2"/>
  <c r="E21" i="2"/>
  <c r="D21" i="7"/>
  <c r="E21" i="7"/>
  <c r="D21" i="8"/>
  <c r="E21" i="8"/>
  <c r="D21" i="5"/>
  <c r="E21" i="5"/>
  <c r="C21" i="4"/>
  <c r="C21" i="3"/>
  <c r="C21" i="6"/>
  <c r="C21" i="1"/>
  <c r="C21" i="2"/>
  <c r="C21" i="7"/>
  <c r="C21" i="8"/>
  <c r="C21" i="5"/>
  <c r="I10" i="4"/>
  <c r="I10" i="3"/>
  <c r="I10" i="6"/>
  <c r="I10" i="1"/>
  <c r="I10" i="2"/>
  <c r="I10" i="7"/>
  <c r="I10" i="8"/>
  <c r="I10" i="5"/>
  <c r="I9" i="4"/>
  <c r="I9" i="3"/>
  <c r="I9" i="6"/>
  <c r="I9" i="1"/>
  <c r="I9" i="2"/>
  <c r="I9" i="7"/>
  <c r="I9" i="8"/>
  <c r="I9" i="5"/>
  <c r="I8" i="4"/>
  <c r="I8" i="3"/>
  <c r="I8" i="6"/>
  <c r="I8" i="1"/>
  <c r="I8" i="2"/>
  <c r="I8" i="7"/>
  <c r="I8" i="8"/>
  <c r="I8" i="5"/>
  <c r="B11" i="9"/>
  <c r="B12" i="9"/>
  <c r="B14" i="9"/>
  <c r="B15" i="9"/>
  <c r="B17" i="9"/>
  <c r="B18" i="9"/>
  <c r="B20" i="9"/>
  <c r="B21" i="9"/>
  <c r="B23" i="9"/>
  <c r="B24" i="9"/>
  <c r="B26" i="9"/>
  <c r="B27" i="9"/>
  <c r="A26" i="9"/>
  <c r="A23" i="9"/>
  <c r="A20" i="9"/>
  <c r="A17" i="9"/>
  <c r="A14" i="9"/>
  <c r="A11" i="9"/>
  <c r="B9" i="9"/>
  <c r="B8" i="9"/>
  <c r="A8" i="9"/>
  <c r="B6" i="9"/>
  <c r="B5" i="9"/>
  <c r="A5" i="9"/>
  <c r="A4" i="9"/>
  <c r="K7" i="4"/>
  <c r="L3" i="4" s="1"/>
  <c r="M3" i="4" s="1"/>
  <c r="K7" i="3"/>
  <c r="L2" i="3" s="1"/>
  <c r="M2" i="3" s="1"/>
  <c r="K7" i="6"/>
  <c r="L3" i="6" s="1"/>
  <c r="M3" i="6" s="1"/>
  <c r="K7" i="1"/>
  <c r="L2" i="1" s="1"/>
  <c r="M2" i="1" s="1"/>
  <c r="K7" i="2"/>
  <c r="L3" i="2" s="1"/>
  <c r="M3" i="2" s="1"/>
  <c r="K7" i="7"/>
  <c r="L4" i="7" s="1"/>
  <c r="N4" i="7" s="1"/>
  <c r="K7" i="8"/>
  <c r="L3" i="8" s="1"/>
  <c r="M3" i="8" s="1"/>
  <c r="K7" i="5"/>
  <c r="E7" i="7"/>
  <c r="C7" i="7"/>
  <c r="E7" i="4"/>
  <c r="C7" i="4"/>
  <c r="E7" i="3"/>
  <c r="C7" i="3"/>
  <c r="E7" i="2"/>
  <c r="C7" i="2"/>
  <c r="P3" i="2" l="1"/>
  <c r="N3" i="8"/>
  <c r="O3" i="8"/>
  <c r="P3" i="8"/>
  <c r="P4" i="7"/>
  <c r="O4" i="7"/>
  <c r="O3" i="6"/>
  <c r="Q4" i="7"/>
  <c r="P2" i="3"/>
  <c r="Q3" i="4"/>
  <c r="P3" i="4"/>
  <c r="N3" i="2"/>
  <c r="O3" i="4"/>
  <c r="Q2" i="1"/>
  <c r="Q3" i="6"/>
  <c r="N2" i="1"/>
  <c r="P2" i="1"/>
  <c r="P3" i="6"/>
  <c r="Q2" i="3"/>
  <c r="O2" i="1"/>
  <c r="Q3" i="2"/>
  <c r="O3" i="2"/>
  <c r="O2" i="3"/>
  <c r="Q3" i="8"/>
  <c r="M4" i="7"/>
  <c r="N2" i="3"/>
  <c r="N3" i="6"/>
  <c r="N3" i="4"/>
  <c r="L3" i="1"/>
  <c r="L3" i="5"/>
  <c r="L3" i="7"/>
  <c r="L3" i="3"/>
  <c r="L2" i="5"/>
  <c r="L6" i="5"/>
  <c r="L6" i="7"/>
  <c r="L6" i="1"/>
  <c r="L6" i="3"/>
  <c r="L2" i="8"/>
  <c r="L5" i="5"/>
  <c r="L5" i="7"/>
  <c r="L5" i="1"/>
  <c r="L5" i="3"/>
  <c r="L2" i="7"/>
  <c r="L4" i="5"/>
  <c r="L4" i="1"/>
  <c r="L4" i="3"/>
  <c r="L2" i="2"/>
  <c r="L6" i="8"/>
  <c r="L6" i="2"/>
  <c r="L6" i="6"/>
  <c r="L6" i="4"/>
  <c r="L2" i="6"/>
  <c r="L5" i="8"/>
  <c r="L5" i="2"/>
  <c r="L5" i="6"/>
  <c r="L5" i="4"/>
  <c r="L4" i="8"/>
  <c r="L4" i="2"/>
  <c r="L4" i="6"/>
  <c r="L4" i="4"/>
  <c r="L2" i="4"/>
  <c r="Q4" i="4" l="1"/>
  <c r="O4" i="4"/>
  <c r="P4" i="4"/>
  <c r="P6" i="1"/>
  <c r="Q6" i="1"/>
  <c r="O6" i="1"/>
  <c r="O4" i="2"/>
  <c r="P4" i="2"/>
  <c r="Q4" i="2"/>
  <c r="P6" i="6"/>
  <c r="O6" i="6"/>
  <c r="Q6" i="6"/>
  <c r="O5" i="3"/>
  <c r="P5" i="3"/>
  <c r="Q5" i="3"/>
  <c r="Q6" i="5"/>
  <c r="O6" i="5"/>
  <c r="P6" i="5"/>
  <c r="P2" i="4"/>
  <c r="O2" i="4"/>
  <c r="Q2" i="4"/>
  <c r="O6" i="3"/>
  <c r="Q6" i="3"/>
  <c r="P6" i="3"/>
  <c r="P6" i="4"/>
  <c r="Q6" i="4"/>
  <c r="O6" i="4"/>
  <c r="O6" i="7"/>
  <c r="P6" i="7"/>
  <c r="Q6" i="7"/>
  <c r="P4" i="8"/>
  <c r="Q4" i="8"/>
  <c r="O4" i="8"/>
  <c r="Q6" i="2"/>
  <c r="P6" i="2"/>
  <c r="O6" i="2"/>
  <c r="P5" i="1"/>
  <c r="Q5" i="1"/>
  <c r="O5" i="1"/>
  <c r="Q2" i="5"/>
  <c r="P2" i="5"/>
  <c r="O2" i="5"/>
  <c r="P2" i="6"/>
  <c r="Q2" i="6"/>
  <c r="O2" i="6"/>
  <c r="P5" i="4"/>
  <c r="Q5" i="4"/>
  <c r="O5" i="4"/>
  <c r="O6" i="8"/>
  <c r="P6" i="8"/>
  <c r="Q6" i="8"/>
  <c r="Q5" i="7"/>
  <c r="P5" i="7"/>
  <c r="O5" i="7"/>
  <c r="P3" i="3"/>
  <c r="Q3" i="3"/>
  <c r="O3" i="3"/>
  <c r="O3" i="1"/>
  <c r="P3" i="1"/>
  <c r="Q3" i="1"/>
  <c r="P2" i="7"/>
  <c r="Q2" i="7"/>
  <c r="O2" i="7"/>
  <c r="Q5" i="6"/>
  <c r="O5" i="6"/>
  <c r="P5" i="6"/>
  <c r="Q2" i="2"/>
  <c r="P2" i="2"/>
  <c r="O2" i="2"/>
  <c r="O5" i="5"/>
  <c r="P5" i="5"/>
  <c r="Q5" i="5"/>
  <c r="P3" i="7"/>
  <c r="Q3" i="7"/>
  <c r="O3" i="7"/>
  <c r="P5" i="8"/>
  <c r="Q5" i="8"/>
  <c r="O5" i="8"/>
  <c r="Q4" i="1"/>
  <c r="P4" i="1"/>
  <c r="O4" i="1"/>
  <c r="O4" i="5"/>
  <c r="P4" i="5"/>
  <c r="Q4" i="5"/>
  <c r="P4" i="6"/>
  <c r="Q4" i="6"/>
  <c r="O4" i="6"/>
  <c r="O5" i="2"/>
  <c r="P5" i="2"/>
  <c r="Q5" i="2"/>
  <c r="P4" i="3"/>
  <c r="O4" i="3"/>
  <c r="Q4" i="3"/>
  <c r="O2" i="8"/>
  <c r="P2" i="8"/>
  <c r="Q2" i="8"/>
  <c r="P3" i="5"/>
  <c r="Q3" i="5"/>
  <c r="O3" i="5"/>
  <c r="N2" i="4"/>
  <c r="M2" i="4"/>
  <c r="N2" i="8"/>
  <c r="M2" i="8"/>
  <c r="N2" i="6"/>
  <c r="M2" i="6"/>
  <c r="M4" i="6"/>
  <c r="N4" i="6"/>
  <c r="M6" i="4"/>
  <c r="N6" i="4"/>
  <c r="N4" i="5"/>
  <c r="M4" i="5"/>
  <c r="N6" i="1"/>
  <c r="M6" i="1"/>
  <c r="N5" i="8"/>
  <c r="M5" i="8"/>
  <c r="M4" i="3"/>
  <c r="N4" i="3"/>
  <c r="N4" i="1"/>
  <c r="M4" i="1"/>
  <c r="N4" i="8"/>
  <c r="M4" i="8"/>
  <c r="N6" i="2"/>
  <c r="M6" i="2"/>
  <c r="N5" i="3"/>
  <c r="M5" i="3"/>
  <c r="N6" i="5"/>
  <c r="M6" i="5"/>
  <c r="N3" i="7"/>
  <c r="M3" i="7"/>
  <c r="M4" i="4"/>
  <c r="N4" i="4"/>
  <c r="N6" i="3"/>
  <c r="M6" i="3"/>
  <c r="M4" i="2"/>
  <c r="N4" i="2"/>
  <c r="M6" i="6"/>
  <c r="N6" i="6"/>
  <c r="N2" i="7"/>
  <c r="M2" i="7"/>
  <c r="M6" i="7"/>
  <c r="N6" i="7"/>
  <c r="N3" i="1"/>
  <c r="M3" i="1"/>
  <c r="M5" i="4"/>
  <c r="N5" i="4"/>
  <c r="N6" i="8"/>
  <c r="M6" i="8"/>
  <c r="N5" i="1"/>
  <c r="M5" i="1"/>
  <c r="N2" i="5"/>
  <c r="M2" i="5"/>
  <c r="N3" i="5"/>
  <c r="M3" i="5"/>
  <c r="M5" i="6"/>
  <c r="N5" i="6"/>
  <c r="N2" i="2"/>
  <c r="M2" i="2"/>
  <c r="N5" i="7"/>
  <c r="M5" i="7"/>
  <c r="M5" i="2"/>
  <c r="N5" i="2"/>
  <c r="N5" i="5"/>
  <c r="M5" i="5"/>
  <c r="M3" i="3"/>
  <c r="N3" i="3"/>
  <c r="M8" i="1" l="1"/>
  <c r="C8" i="1" s="1"/>
  <c r="C17" i="9" s="1"/>
  <c r="Q8" i="1"/>
  <c r="Q14" i="1" s="1"/>
  <c r="P8" i="7"/>
  <c r="P12" i="7" s="1"/>
  <c r="N8" i="2"/>
  <c r="D8" i="2" s="1"/>
  <c r="D20" i="9" s="1"/>
  <c r="M8" i="3"/>
  <c r="M13" i="3" s="1"/>
  <c r="N8" i="5"/>
  <c r="D8" i="5" s="1"/>
  <c r="D5" i="9" s="1"/>
  <c r="N8" i="3"/>
  <c r="D8" i="3" s="1"/>
  <c r="D11" i="9" s="1"/>
  <c r="M8" i="5"/>
  <c r="C8" i="5" s="1"/>
  <c r="C5" i="9" s="1"/>
  <c r="M8" i="7"/>
  <c r="C8" i="7" s="1"/>
  <c r="C23" i="9" s="1"/>
  <c r="N8" i="4"/>
  <c r="D8" i="4" s="1"/>
  <c r="D8" i="9" s="1"/>
  <c r="P8" i="8"/>
  <c r="F8" i="8" s="1"/>
  <c r="F26" i="9" s="1"/>
  <c r="O8" i="2"/>
  <c r="O12" i="2" s="1"/>
  <c r="O8" i="6"/>
  <c r="O11" i="6" s="1"/>
  <c r="P8" i="1"/>
  <c r="P12" i="1" s="1"/>
  <c r="O8" i="1"/>
  <c r="E8" i="1" s="1"/>
  <c r="E17" i="9" s="1"/>
  <c r="N8" i="1"/>
  <c r="D8" i="1" s="1"/>
  <c r="D17" i="9" s="1"/>
  <c r="Q8" i="3"/>
  <c r="Q15" i="3" s="1"/>
  <c r="M13" i="1"/>
  <c r="O8" i="3"/>
  <c r="O15" i="3" s="1"/>
  <c r="O14" i="3"/>
  <c r="E8" i="3"/>
  <c r="E11" i="9" s="1"/>
  <c r="P15" i="1"/>
  <c r="N8" i="6"/>
  <c r="D8" i="6" s="1"/>
  <c r="D14" i="9" s="1"/>
  <c r="O15" i="6"/>
  <c r="M15" i="3"/>
  <c r="Q8" i="2"/>
  <c r="Q13" i="1"/>
  <c r="O13" i="2"/>
  <c r="O14" i="2"/>
  <c r="O15" i="2"/>
  <c r="O11" i="2"/>
  <c r="P13" i="7"/>
  <c r="P11" i="7"/>
  <c r="F8" i="7"/>
  <c r="F23" i="9" s="1"/>
  <c r="P8" i="3"/>
  <c r="M14" i="1"/>
  <c r="M12" i="3"/>
  <c r="M8" i="4"/>
  <c r="C8" i="4" s="1"/>
  <c r="C8" i="9" s="1"/>
  <c r="N8" i="7"/>
  <c r="D8" i="7" s="1"/>
  <c r="D23" i="9" s="1"/>
  <c r="N8" i="8"/>
  <c r="D8" i="8" s="1"/>
  <c r="D26" i="9" s="1"/>
  <c r="P8" i="2"/>
  <c r="P8" i="6"/>
  <c r="O8" i="4"/>
  <c r="O8" i="5"/>
  <c r="P8" i="4"/>
  <c r="M12" i="1"/>
  <c r="Q8" i="6"/>
  <c r="P8" i="5"/>
  <c r="M11" i="1"/>
  <c r="O8" i="8"/>
  <c r="O8" i="7"/>
  <c r="Q8" i="4"/>
  <c r="Q8" i="5"/>
  <c r="Q8" i="8"/>
  <c r="Q8" i="7"/>
  <c r="M14" i="7"/>
  <c r="M8" i="6"/>
  <c r="C8" i="6" s="1"/>
  <c r="C14" i="9" s="1"/>
  <c r="M8" i="8"/>
  <c r="C8" i="8" s="1"/>
  <c r="C26" i="9" s="1"/>
  <c r="M8" i="2"/>
  <c r="C8" i="2" s="1"/>
  <c r="C20" i="9" s="1"/>
  <c r="M11" i="5"/>
  <c r="M12" i="5"/>
  <c r="M15" i="5"/>
  <c r="M13" i="5"/>
  <c r="M14" i="5"/>
  <c r="N15" i="5"/>
  <c r="N14" i="5"/>
  <c r="N15" i="1"/>
  <c r="N11" i="1"/>
  <c r="N12" i="1"/>
  <c r="N13" i="1"/>
  <c r="N14" i="1"/>
  <c r="N12" i="2"/>
  <c r="N13" i="2"/>
  <c r="N14" i="2"/>
  <c r="N15" i="2"/>
  <c r="N11" i="2"/>
  <c r="N12" i="8"/>
  <c r="N13" i="8"/>
  <c r="N12" i="6"/>
  <c r="N13" i="6"/>
  <c r="N15" i="3"/>
  <c r="N14" i="3"/>
  <c r="Q12" i="1" l="1"/>
  <c r="Q17" i="1" s="1"/>
  <c r="G9" i="1" s="1"/>
  <c r="G18" i="9" s="1"/>
  <c r="N15" i="4"/>
  <c r="N12" i="3"/>
  <c r="Q15" i="1"/>
  <c r="O12" i="1"/>
  <c r="N14" i="4"/>
  <c r="Q11" i="1"/>
  <c r="G8" i="1"/>
  <c r="G17" i="9" s="1"/>
  <c r="N13" i="4"/>
  <c r="N11" i="4"/>
  <c r="N17" i="4" s="1"/>
  <c r="D9" i="4" s="1"/>
  <c r="D9" i="9" s="1"/>
  <c r="N11" i="8"/>
  <c r="N13" i="5"/>
  <c r="N12" i="4"/>
  <c r="N15" i="8"/>
  <c r="N12" i="5"/>
  <c r="M15" i="4"/>
  <c r="N14" i="8"/>
  <c r="N17" i="8" s="1"/>
  <c r="D9" i="8" s="1"/>
  <c r="D27" i="9" s="1"/>
  <c r="N11" i="5"/>
  <c r="E8" i="6"/>
  <c r="E14" i="9" s="1"/>
  <c r="M15" i="1"/>
  <c r="P15" i="7"/>
  <c r="O11" i="1"/>
  <c r="O17" i="1" s="1"/>
  <c r="E9" i="1" s="1"/>
  <c r="E18" i="9" s="1"/>
  <c r="N13" i="3"/>
  <c r="M13" i="7"/>
  <c r="P14" i="7"/>
  <c r="P17" i="7" s="1"/>
  <c r="F9" i="7" s="1"/>
  <c r="F24" i="9" s="1"/>
  <c r="Q11" i="3"/>
  <c r="Q17" i="3" s="1"/>
  <c r="G9" i="3" s="1"/>
  <c r="G12" i="9" s="1"/>
  <c r="Q14" i="3"/>
  <c r="N11" i="3"/>
  <c r="M12" i="7"/>
  <c r="O15" i="1"/>
  <c r="N15" i="6"/>
  <c r="O14" i="1"/>
  <c r="N11" i="6"/>
  <c r="M11" i="7"/>
  <c r="O13" i="1"/>
  <c r="P15" i="8"/>
  <c r="P12" i="8"/>
  <c r="Q13" i="3"/>
  <c r="O13" i="3"/>
  <c r="E8" i="2"/>
  <c r="E20" i="9" s="1"/>
  <c r="G8" i="3"/>
  <c r="G11" i="9" s="1"/>
  <c r="O12" i="3"/>
  <c r="M15" i="7"/>
  <c r="Q12" i="3"/>
  <c r="O11" i="3"/>
  <c r="C8" i="3"/>
  <c r="C11" i="9" s="1"/>
  <c r="M11" i="3"/>
  <c r="M14" i="3"/>
  <c r="M17" i="3" s="1"/>
  <c r="C9" i="3" s="1"/>
  <c r="C12" i="9" s="1"/>
  <c r="P11" i="1"/>
  <c r="O14" i="6"/>
  <c r="F8" i="1"/>
  <c r="F17" i="9" s="1"/>
  <c r="P14" i="1"/>
  <c r="P11" i="8"/>
  <c r="P13" i="1"/>
  <c r="O13" i="6"/>
  <c r="P14" i="8"/>
  <c r="N11" i="7"/>
  <c r="N14" i="6"/>
  <c r="N17" i="2"/>
  <c r="D9" i="2" s="1"/>
  <c r="D21" i="9" s="1"/>
  <c r="O12" i="6"/>
  <c r="P13" i="8"/>
  <c r="M17" i="1"/>
  <c r="C9" i="1" s="1"/>
  <c r="C18" i="9" s="1"/>
  <c r="N15" i="7"/>
  <c r="Q11" i="8"/>
  <c r="Q15" i="8"/>
  <c r="Q12" i="8"/>
  <c r="G8" i="8"/>
  <c r="G26" i="9" s="1"/>
  <c r="Q13" i="8"/>
  <c r="Q14" i="8"/>
  <c r="P14" i="2"/>
  <c r="F8" i="2"/>
  <c r="F20" i="9" s="1"/>
  <c r="P11" i="2"/>
  <c r="P15" i="2"/>
  <c r="P12" i="2"/>
  <c r="P13" i="2"/>
  <c r="N14" i="7"/>
  <c r="N17" i="3"/>
  <c r="D9" i="3" s="1"/>
  <c r="D12" i="9" s="1"/>
  <c r="N17" i="5"/>
  <c r="D9" i="5" s="1"/>
  <c r="D6" i="9" s="1"/>
  <c r="Q14" i="5"/>
  <c r="Q11" i="5"/>
  <c r="Q15" i="5"/>
  <c r="Q12" i="5"/>
  <c r="Q13" i="5"/>
  <c r="G8" i="5"/>
  <c r="G5" i="9" s="1"/>
  <c r="Q14" i="2"/>
  <c r="G8" i="2"/>
  <c r="G20" i="9" s="1"/>
  <c r="Q11" i="2"/>
  <c r="Q15" i="2"/>
  <c r="Q12" i="2"/>
  <c r="Q13" i="2"/>
  <c r="O15" i="7"/>
  <c r="O11" i="7"/>
  <c r="E8" i="7"/>
  <c r="E23" i="9" s="1"/>
  <c r="O12" i="7"/>
  <c r="O13" i="7"/>
  <c r="O14" i="7"/>
  <c r="N12" i="7"/>
  <c r="P11" i="4"/>
  <c r="P15" i="4"/>
  <c r="F8" i="4"/>
  <c r="F8" i="9" s="1"/>
  <c r="P12" i="4"/>
  <c r="P13" i="4"/>
  <c r="P14" i="4"/>
  <c r="N13" i="7"/>
  <c r="N17" i="1"/>
  <c r="D9" i="1" s="1"/>
  <c r="D18" i="9" s="1"/>
  <c r="M13" i="4"/>
  <c r="O13" i="5"/>
  <c r="O14" i="5"/>
  <c r="O15" i="5"/>
  <c r="E8" i="5"/>
  <c r="E5" i="9" s="1"/>
  <c r="O12" i="5"/>
  <c r="O11" i="5"/>
  <c r="O17" i="2"/>
  <c r="E9" i="2" s="1"/>
  <c r="E21" i="9" s="1"/>
  <c r="P14" i="3"/>
  <c r="P11" i="3"/>
  <c r="P15" i="3"/>
  <c r="P12" i="3"/>
  <c r="F8" i="3"/>
  <c r="F11" i="9" s="1"/>
  <c r="P13" i="3"/>
  <c r="M14" i="4"/>
  <c r="E8" i="8"/>
  <c r="E26" i="9" s="1"/>
  <c r="O11" i="8"/>
  <c r="O12" i="8"/>
  <c r="O15" i="8"/>
  <c r="O13" i="8"/>
  <c r="O14" i="8"/>
  <c r="M11" i="4"/>
  <c r="E8" i="4"/>
  <c r="E8" i="9" s="1"/>
  <c r="O13" i="4"/>
  <c r="O15" i="4"/>
  <c r="O11" i="4"/>
  <c r="O12" i="4"/>
  <c r="O14" i="4"/>
  <c r="M12" i="4"/>
  <c r="M17" i="5"/>
  <c r="C9" i="5" s="1"/>
  <c r="C6" i="9" s="1"/>
  <c r="Q13" i="7"/>
  <c r="Q14" i="7"/>
  <c r="Q11" i="7"/>
  <c r="Q15" i="7"/>
  <c r="G8" i="7"/>
  <c r="G23" i="9" s="1"/>
  <c r="Q12" i="7"/>
  <c r="P15" i="5"/>
  <c r="P11" i="5"/>
  <c r="P12" i="5"/>
  <c r="P13" i="5"/>
  <c r="F8" i="5"/>
  <c r="F5" i="9" s="1"/>
  <c r="P14" i="5"/>
  <c r="P13" i="6"/>
  <c r="F8" i="6"/>
  <c r="F14" i="9" s="1"/>
  <c r="P14" i="6"/>
  <c r="P11" i="6"/>
  <c r="P15" i="6"/>
  <c r="P12" i="6"/>
  <c r="Q11" i="4"/>
  <c r="Q15" i="4"/>
  <c r="G8" i="4"/>
  <c r="G8" i="9" s="1"/>
  <c r="Q12" i="4"/>
  <c r="Q13" i="4"/>
  <c r="Q14" i="4"/>
  <c r="Q12" i="6"/>
  <c r="Q13" i="6"/>
  <c r="G8" i="6"/>
  <c r="G14" i="9" s="1"/>
  <c r="Q14" i="6"/>
  <c r="Q11" i="6"/>
  <c r="Q15" i="6"/>
  <c r="M15" i="2"/>
  <c r="M11" i="2"/>
  <c r="M14" i="2"/>
  <c r="M12" i="2"/>
  <c r="M13" i="2"/>
  <c r="M11" i="6"/>
  <c r="M15" i="6"/>
  <c r="M14" i="6"/>
  <c r="M12" i="6"/>
  <c r="M13" i="6"/>
  <c r="M13" i="8"/>
  <c r="M15" i="8"/>
  <c r="M11" i="8"/>
  <c r="M14" i="8"/>
  <c r="M12" i="8"/>
  <c r="N17" i="6" l="1"/>
  <c r="D9" i="6" s="1"/>
  <c r="D15" i="9" s="1"/>
  <c r="M17" i="7"/>
  <c r="C9" i="7" s="1"/>
  <c r="C24" i="9" s="1"/>
  <c r="O17" i="3"/>
  <c r="E9" i="3" s="1"/>
  <c r="E12" i="9" s="1"/>
  <c r="M17" i="4"/>
  <c r="C9" i="4" s="1"/>
  <c r="C9" i="9" s="1"/>
  <c r="O17" i="5"/>
  <c r="E9" i="5" s="1"/>
  <c r="E6" i="9" s="1"/>
  <c r="N17" i="7"/>
  <c r="D9" i="7" s="1"/>
  <c r="D24" i="9" s="1"/>
  <c r="O17" i="6"/>
  <c r="E9" i="6" s="1"/>
  <c r="E15" i="9" s="1"/>
  <c r="P17" i="8"/>
  <c r="F9" i="8" s="1"/>
  <c r="F27" i="9" s="1"/>
  <c r="P17" i="1"/>
  <c r="F9" i="1" s="1"/>
  <c r="F18" i="9" s="1"/>
  <c r="O17" i="7"/>
  <c r="E9" i="7" s="1"/>
  <c r="E24" i="9" s="1"/>
  <c r="Q17" i="6"/>
  <c r="G9" i="6" s="1"/>
  <c r="G15" i="9" s="1"/>
  <c r="Q17" i="8"/>
  <c r="G9" i="8" s="1"/>
  <c r="G27" i="9" s="1"/>
  <c r="Q17" i="7"/>
  <c r="G9" i="7" s="1"/>
  <c r="G24" i="9" s="1"/>
  <c r="O17" i="4"/>
  <c r="E9" i="4" s="1"/>
  <c r="E9" i="9" s="1"/>
  <c r="Q17" i="2"/>
  <c r="G9" i="2" s="1"/>
  <c r="G21" i="9" s="1"/>
  <c r="Q17" i="5"/>
  <c r="G9" i="5" s="1"/>
  <c r="G6" i="9" s="1"/>
  <c r="M17" i="6"/>
  <c r="C9" i="6" s="1"/>
  <c r="C15" i="9" s="1"/>
  <c r="P17" i="6"/>
  <c r="F9" i="6" s="1"/>
  <c r="F15" i="9" s="1"/>
  <c r="P17" i="2"/>
  <c r="F9" i="2" s="1"/>
  <c r="F21" i="9" s="1"/>
  <c r="M17" i="8"/>
  <c r="C9" i="8" s="1"/>
  <c r="C27" i="9" s="1"/>
  <c r="O17" i="8"/>
  <c r="E9" i="8" s="1"/>
  <c r="E27" i="9" s="1"/>
  <c r="M17" i="2"/>
  <c r="C9" i="2" s="1"/>
  <c r="C21" i="9" s="1"/>
  <c r="P17" i="3"/>
  <c r="F9" i="3" s="1"/>
  <c r="F12" i="9" s="1"/>
  <c r="P17" i="4"/>
  <c r="F9" i="4" s="1"/>
  <c r="F9" i="9" s="1"/>
  <c r="Q17" i="4"/>
  <c r="G9" i="4" s="1"/>
  <c r="G9" i="9" s="1"/>
  <c r="P17" i="5"/>
  <c r="F9" i="5" s="1"/>
  <c r="F6" i="9" s="1"/>
</calcChain>
</file>

<file path=xl/sharedStrings.xml><?xml version="1.0" encoding="utf-8"?>
<sst xmlns="http://schemas.openxmlformats.org/spreadsheetml/2006/main" count="317" uniqueCount="46">
  <si>
    <t>model</t>
  </si>
  <si>
    <t>mtry</t>
  </si>
  <si>
    <t>train_rmse</t>
  </si>
  <si>
    <t>train_R2</t>
  </si>
  <si>
    <t>test_rmse</t>
  </si>
  <si>
    <t>test_R2</t>
  </si>
  <si>
    <t>random_lag10</t>
  </si>
  <si>
    <t>cluster n</t>
  </si>
  <si>
    <t>ave rmse</t>
  </si>
  <si>
    <t>spatial_lag10</t>
  </si>
  <si>
    <t>random_lag5</t>
  </si>
  <si>
    <t>spatial_no_lag</t>
  </si>
  <si>
    <t>random_no_lag</t>
  </si>
  <si>
    <t>spatial_lag5</t>
  </si>
  <si>
    <t>random_lag20</t>
  </si>
  <si>
    <t>spatial_lag20</t>
  </si>
  <si>
    <t>Mean</t>
  </si>
  <si>
    <t>valid weighted rmse</t>
  </si>
  <si>
    <t>SE</t>
  </si>
  <si>
    <t>weighting</t>
  </si>
  <si>
    <t>train weighted rmse</t>
  </si>
  <si>
    <t>test weighted rmse</t>
  </si>
  <si>
    <t>train weighted R2</t>
  </si>
  <si>
    <t>test weighted R2</t>
  </si>
  <si>
    <t>valid rmse SE</t>
  </si>
  <si>
    <t>train rmse SE</t>
  </si>
  <si>
    <t>test rmse SE</t>
  </si>
  <si>
    <t>train R2 SE</t>
  </si>
  <si>
    <t>test R2 SE</t>
  </si>
  <si>
    <t>tuning_mean_rmse</t>
  </si>
  <si>
    <t>Cluster</t>
  </si>
  <si>
    <t>mode</t>
  </si>
  <si>
    <t>max</t>
  </si>
  <si>
    <t>min</t>
  </si>
  <si>
    <t>Tuning mean rmse</t>
  </si>
  <si>
    <t>Train rmse</t>
  </si>
  <si>
    <t>Test rmse</t>
  </si>
  <si>
    <t>Train R-squared</t>
  </si>
  <si>
    <t>Test R-squared</t>
  </si>
  <si>
    <t>Tuning_rmse</t>
  </si>
  <si>
    <t>Training_rmse</t>
  </si>
  <si>
    <t>Test_rmse</t>
  </si>
  <si>
    <t>Tuning_SE</t>
  </si>
  <si>
    <t>Training_SE</t>
  </si>
  <si>
    <t>Test_SE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</si>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</sst>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1A07-34CF-495E-8E88-99A6E620CAFF}">
  <dimension ref="A4:G27"/>
  <sheetViews>
    <sheetView tabSelected="1" workbookViewId="0">
      <selection activeCell="C33" sqref="C33"/>
    </sheetView>
  </sheetViews>
  <sheetFormatPr defaultRowHeight="14.4" x14ac:dyDescent="0.3"/>
  <cols>
    <col min="1" max="1" width="13.33203125" bestFit="1" customWidth="1"/>
    <col min="3" max="7" width="19.21875" customWidth="1"/>
  </cols>
  <sheetData>
    <row r="4" spans="1:7" x14ac:dyDescent="0.3">
      <c r="A4" t="str">
        <f>'random_no_lag _results'!A1</f>
        <v>model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</row>
    <row r="5" spans="1:7" x14ac:dyDescent="0.3">
      <c r="A5" s="5" t="str">
        <f>'random_no_lag _results'!A8</f>
        <v>random_no_lag</v>
      </c>
      <c r="B5" t="str">
        <f>'random_no_lag _results'!B8</f>
        <v>Mean</v>
      </c>
      <c r="C5" s="1">
        <f>'random_no_lag _results'!C8</f>
        <v>0.32891793898409016</v>
      </c>
      <c r="D5" s="1">
        <f>'random_no_lag _results'!D8</f>
        <v>0.14367934561750637</v>
      </c>
      <c r="E5" s="1">
        <f>'random_no_lag _results'!E8</f>
        <v>0.37121520323306806</v>
      </c>
      <c r="F5" s="1">
        <f>'random_no_lag _results'!F8</f>
        <v>0.94874387782853309</v>
      </c>
      <c r="G5" s="1">
        <f>'random_no_lag _results'!G8</f>
        <v>0.52721113054551016</v>
      </c>
    </row>
    <row r="6" spans="1:7" x14ac:dyDescent="0.3">
      <c r="A6" s="5"/>
      <c r="B6" t="str">
        <f>'random_no_lag _results'!B9</f>
        <v>SE</v>
      </c>
      <c r="C6" s="1">
        <f>'random_no_lag _results'!C9</f>
        <v>1.2135006216419355E-2</v>
      </c>
      <c r="D6" s="1">
        <f>'random_no_lag _results'!D9</f>
        <v>3.5486253209919636E-3</v>
      </c>
      <c r="E6" s="1">
        <f>'random_no_lag _results'!E9</f>
        <v>4.7433534786151567E-2</v>
      </c>
      <c r="F6" s="1">
        <f>'random_no_lag _results'!F9</f>
        <v>2.030868490556983E-3</v>
      </c>
      <c r="G6" s="1">
        <f>'random_no_lag _results'!G9</f>
        <v>6.434651236461246E-2</v>
      </c>
    </row>
    <row r="7" spans="1:7" x14ac:dyDescent="0.3">
      <c r="A7" s="4"/>
      <c r="C7" s="1"/>
      <c r="D7" s="1"/>
      <c r="E7" s="1"/>
      <c r="F7" s="1"/>
      <c r="G7" s="1"/>
    </row>
    <row r="8" spans="1:7" x14ac:dyDescent="0.3">
      <c r="A8" s="5" t="str">
        <f>'spatial_no_lag _results'!A8</f>
        <v>spatial_no_lag</v>
      </c>
      <c r="B8" t="str">
        <f>'spatial_no_lag _results'!B8</f>
        <v>Mean</v>
      </c>
      <c r="C8" s="1">
        <f>'spatial_no_lag _results'!C8</f>
        <v>0.39640688197719198</v>
      </c>
      <c r="D8" s="1">
        <f>'spatial_no_lag _results'!D8</f>
        <v>0.14071625271431443</v>
      </c>
      <c r="E8" s="1">
        <f>'spatial_no_lag _results'!E8</f>
        <v>0.37089069595912838</v>
      </c>
      <c r="F8" s="1">
        <f>'spatial_no_lag _results'!F8</f>
        <v>0.95014178699752261</v>
      </c>
      <c r="G8" s="1">
        <f>'spatial_no_lag _results'!G8</f>
        <v>0.52215480962579697</v>
      </c>
    </row>
    <row r="9" spans="1:7" x14ac:dyDescent="0.3">
      <c r="A9" s="5"/>
      <c r="B9" t="str">
        <f>'spatial_no_lag _results'!B9</f>
        <v>SE</v>
      </c>
      <c r="C9" s="1">
        <f>'spatial_no_lag _results'!C9</f>
        <v>1.3676131907893062E-2</v>
      </c>
      <c r="D9" s="1">
        <f>'spatial_no_lag _results'!D9</f>
        <v>4.3621494567028926E-3</v>
      </c>
      <c r="E9" s="1">
        <f>'spatial_no_lag _results'!E9</f>
        <v>4.4344861765230538E-2</v>
      </c>
      <c r="F9" s="1">
        <f>'spatial_no_lag _results'!F9</f>
        <v>1.586085231583548E-3</v>
      </c>
      <c r="G9" s="1">
        <f>'spatial_no_lag _results'!G9</f>
        <v>6.4716650524052927E-2</v>
      </c>
    </row>
    <row r="10" spans="1:7" x14ac:dyDescent="0.3">
      <c r="A10" s="4"/>
      <c r="C10" s="1"/>
      <c r="D10" s="1"/>
      <c r="E10" s="1"/>
      <c r="F10" s="1"/>
      <c r="G10" s="1"/>
    </row>
    <row r="11" spans="1:7" x14ac:dyDescent="0.3">
      <c r="A11" s="5" t="str">
        <f>'random_lag5 _results'!A8</f>
        <v>random_lag5</v>
      </c>
      <c r="B11" t="str">
        <f>'random_lag5 _results'!B8</f>
        <v>Mean</v>
      </c>
      <c r="C11" s="1">
        <f>'random_lag5 _results'!C8</f>
        <v>0.23669938938871624</v>
      </c>
      <c r="D11" s="1">
        <f>'random_lag5 _results'!D8</f>
        <v>9.8285987928730945E-2</v>
      </c>
      <c r="E11" s="1">
        <f>'random_lag5 _results'!E8</f>
        <v>0.30260335795549309</v>
      </c>
      <c r="F11" s="1">
        <f>'random_lag5 _results'!F8</f>
        <v>0.97473664424060902</v>
      </c>
      <c r="G11" s="1">
        <f>'random_lag5 _results'!G8</f>
        <v>0.63311982506938314</v>
      </c>
    </row>
    <row r="12" spans="1:7" x14ac:dyDescent="0.3">
      <c r="A12" s="5"/>
      <c r="B12" t="str">
        <f>'random_lag5 _results'!B9</f>
        <v>SE</v>
      </c>
      <c r="C12" s="1">
        <f>'random_lag5 _results'!C9</f>
        <v>1.0603692015117693E-2</v>
      </c>
      <c r="D12" s="1">
        <f>'random_lag5 _results'!D9</f>
        <v>4.2710511058602499E-3</v>
      </c>
      <c r="E12" s="1">
        <f>'random_lag5 _results'!E9</f>
        <v>2.7853691241397593E-2</v>
      </c>
      <c r="F12" s="1">
        <f>'random_lag5 _results'!F9</f>
        <v>5.300488661593029E-4</v>
      </c>
      <c r="G12" s="1">
        <f>'random_lag5 _results'!G9</f>
        <v>6.515154100977992E-2</v>
      </c>
    </row>
    <row r="13" spans="1:7" x14ac:dyDescent="0.3">
      <c r="A13" s="4"/>
      <c r="C13" s="1"/>
      <c r="D13" s="1"/>
      <c r="E13" s="1"/>
      <c r="F13" s="1"/>
      <c r="G13" s="1"/>
    </row>
    <row r="14" spans="1:7" x14ac:dyDescent="0.3">
      <c r="A14" s="5" t="str">
        <f>'spatial_lag5 _results'!A8</f>
        <v>spatial_lag5</v>
      </c>
      <c r="B14" t="str">
        <f>'spatial_lag5 _results'!B8</f>
        <v>Mean</v>
      </c>
      <c r="C14" s="1">
        <f>'spatial_lag5 _results'!C8</f>
        <v>0.32992193574357931</v>
      </c>
      <c r="D14" s="1">
        <f>'spatial_lag5 _results'!D8</f>
        <v>9.8200789973118915E-2</v>
      </c>
      <c r="E14" s="1">
        <f>'spatial_lag5 _results'!E8</f>
        <v>0.30231928164822108</v>
      </c>
      <c r="F14" s="1">
        <f>'spatial_lag5 _results'!F8</f>
        <v>0.9747553077391542</v>
      </c>
      <c r="G14" s="1">
        <f>'spatial_lag5 _results'!G8</f>
        <v>0.63327515896503817</v>
      </c>
    </row>
    <row r="15" spans="1:7" x14ac:dyDescent="0.3">
      <c r="A15" s="5"/>
      <c r="B15" t="str">
        <f>'spatial_lag5 _results'!B9</f>
        <v>SE</v>
      </c>
      <c r="C15" s="1">
        <f>'spatial_lag5 _results'!C9</f>
        <v>1.5252935174716943E-2</v>
      </c>
      <c r="D15" s="1">
        <f>'spatial_lag5 _results'!D9</f>
        <v>4.248219114945149E-3</v>
      </c>
      <c r="E15" s="1">
        <f>'spatial_lag5 _results'!E9</f>
        <v>2.7260987380089655E-2</v>
      </c>
      <c r="F15" s="1">
        <f>'spatial_lag5 _results'!F9</f>
        <v>4.5255924227038914E-4</v>
      </c>
      <c r="G15" s="1">
        <f>'spatial_lag5 _results'!G9</f>
        <v>6.511473389080269E-2</v>
      </c>
    </row>
    <row r="16" spans="1:7" x14ac:dyDescent="0.3">
      <c r="A16" s="4"/>
      <c r="C16" s="1"/>
      <c r="D16" s="1"/>
      <c r="E16" s="1"/>
      <c r="F16" s="1"/>
      <c r="G16" s="1"/>
    </row>
    <row r="17" spans="1:7" x14ac:dyDescent="0.3">
      <c r="A17" s="5" t="str">
        <f>'random_lag10 _results'!A8</f>
        <v>random_lag10</v>
      </c>
      <c r="B17" t="str">
        <f>'random_lag10 _results'!B8</f>
        <v>Mean</v>
      </c>
      <c r="C17" s="1">
        <f>'random_lag10 _results'!C8</f>
        <v>0.22601958428116881</v>
      </c>
      <c r="D17" s="1">
        <f>'random_lag10 _results'!D8</f>
        <v>9.4707931492968231E-2</v>
      </c>
      <c r="E17" s="1">
        <f>'random_lag10 _results'!E8</f>
        <v>0.30506107887394807</v>
      </c>
      <c r="F17" s="1">
        <f>'random_lag10 _results'!F8</f>
        <v>0.97648181205554074</v>
      </c>
      <c r="G17" s="1">
        <f>'random_lag10 _results'!G8</f>
        <v>0.62717439962877974</v>
      </c>
    </row>
    <row r="18" spans="1:7" x14ac:dyDescent="0.3">
      <c r="A18" s="5"/>
      <c r="B18" t="str">
        <f>'random_lag10 _results'!B9</f>
        <v>SE</v>
      </c>
      <c r="C18" s="1">
        <f>'random_lag10 _results'!C9</f>
        <v>9.7334429940532357E-3</v>
      </c>
      <c r="D18" s="1">
        <f>'random_lag10 _results'!D9</f>
        <v>4.857817070542416E-3</v>
      </c>
      <c r="E18" s="1">
        <f>'random_lag10 _results'!E9</f>
        <v>2.1320887219147412E-2</v>
      </c>
      <c r="F18" s="1">
        <f>'random_lag10 _results'!F9</f>
        <v>4.9127253708374375E-4</v>
      </c>
      <c r="G18" s="1">
        <f>'random_lag10 _results'!G9</f>
        <v>6.5585072278290732E-2</v>
      </c>
    </row>
    <row r="19" spans="1:7" x14ac:dyDescent="0.3">
      <c r="A19" s="4"/>
      <c r="C19" s="1"/>
      <c r="D19" s="1"/>
      <c r="E19" s="1"/>
      <c r="F19" s="1"/>
      <c r="G19" s="1"/>
    </row>
    <row r="20" spans="1:7" x14ac:dyDescent="0.3">
      <c r="A20" s="5" t="str">
        <f>'spatial_lag10 _results'!A8</f>
        <v>spatial_lag10</v>
      </c>
      <c r="B20" t="str">
        <f>'spatial_lag10 _results'!B8</f>
        <v>Mean</v>
      </c>
      <c r="C20" s="1">
        <f>'spatial_lag10 _results'!C8</f>
        <v>0.33183942171152658</v>
      </c>
      <c r="D20" s="1">
        <f>'spatial_lag10 _results'!D8</f>
        <v>9.3479589618350192E-2</v>
      </c>
      <c r="E20" s="1">
        <f>'spatial_lag10 _results'!E8</f>
        <v>0.30827166773923709</v>
      </c>
      <c r="F20" s="1">
        <f>'spatial_lag10 _results'!F8</f>
        <v>0.9769158289225206</v>
      </c>
      <c r="G20" s="1">
        <f>'spatial_lag10 _results'!G8</f>
        <v>0.6192233145014191</v>
      </c>
    </row>
    <row r="21" spans="1:7" x14ac:dyDescent="0.3">
      <c r="A21" s="5"/>
      <c r="B21" t="str">
        <f>'spatial_lag10 _results'!B9</f>
        <v>SE</v>
      </c>
      <c r="C21" s="1">
        <f>'spatial_lag10 _results'!C9</f>
        <v>1.413654038672813E-2</v>
      </c>
      <c r="D21" s="1">
        <f>'spatial_lag10 _results'!D9</f>
        <v>3.9775888137323651E-3</v>
      </c>
      <c r="E21" s="1">
        <f>'spatial_lag10 _results'!E9</f>
        <v>1.9122395679950312E-2</v>
      </c>
      <c r="F21" s="1">
        <f>'spatial_lag10 _results'!F9</f>
        <v>4.8208248137881446E-4</v>
      </c>
      <c r="G21" s="1">
        <f>'spatial_lag10 _results'!G9</f>
        <v>5.9177594094378561E-2</v>
      </c>
    </row>
    <row r="22" spans="1:7" x14ac:dyDescent="0.3">
      <c r="A22" s="4"/>
      <c r="C22" s="1"/>
      <c r="D22" s="1"/>
      <c r="E22" s="1"/>
      <c r="F22" s="1"/>
      <c r="G22" s="1"/>
    </row>
    <row r="23" spans="1:7" x14ac:dyDescent="0.3">
      <c r="A23" s="5" t="str">
        <f>'random_lag20 _results'!A8</f>
        <v>random_lag20</v>
      </c>
      <c r="B23" t="str">
        <f>'random_lag20 _results'!B8</f>
        <v>Mean</v>
      </c>
      <c r="C23" s="1">
        <f>'random_lag20 _results'!C8</f>
        <v>0.22043314938523489</v>
      </c>
      <c r="D23" s="1">
        <f>'random_lag20 _results'!D8</f>
        <v>9.4563543793292598E-2</v>
      </c>
      <c r="E23" s="1">
        <f>'random_lag20 _results'!E8</f>
        <v>0.31724807295393215</v>
      </c>
      <c r="F23" s="1">
        <f>'random_lag20 _results'!F8</f>
        <v>0.97667124752513312</v>
      </c>
      <c r="G23" s="1">
        <f>'random_lag20 _results'!G8</f>
        <v>0.610101163684442</v>
      </c>
    </row>
    <row r="24" spans="1:7" x14ac:dyDescent="0.3">
      <c r="A24" s="5"/>
      <c r="B24" t="str">
        <f>'random_lag20 _results'!B9</f>
        <v>SE</v>
      </c>
      <c r="C24" s="1">
        <f>'random_lag20 _results'!C9</f>
        <v>7.3903482506545073E-3</v>
      </c>
      <c r="D24" s="1">
        <f>'random_lag20 _results'!D9</f>
        <v>3.0212175380100429E-3</v>
      </c>
      <c r="E24" s="1">
        <f>'random_lag20 _results'!E9</f>
        <v>2.0610600965653373E-2</v>
      </c>
      <c r="F24" s="1">
        <f>'random_lag20 _results'!F9</f>
        <v>7.113625363105757E-4</v>
      </c>
      <c r="G24" s="1">
        <f>'random_lag20 _results'!G9</f>
        <v>4.8948510503988241E-2</v>
      </c>
    </row>
    <row r="25" spans="1:7" x14ac:dyDescent="0.3">
      <c r="A25" s="4"/>
      <c r="C25" s="1"/>
      <c r="D25" s="1"/>
      <c r="E25" s="1"/>
      <c r="F25" s="1"/>
      <c r="G25" s="1"/>
    </row>
    <row r="26" spans="1:7" x14ac:dyDescent="0.3">
      <c r="A26" s="5" t="str">
        <f>'spatial_lag20 _results'!A8</f>
        <v>spatial_lag20</v>
      </c>
      <c r="B26" t="str">
        <f>'spatial_lag20 _results'!B8</f>
        <v>Mean</v>
      </c>
      <c r="C26" s="1">
        <f>'spatial_lag20 _results'!C8</f>
        <v>0.34076545135254854</v>
      </c>
      <c r="D26" s="1">
        <f>'spatial_lag20 _results'!D8</f>
        <v>9.2001280752125547E-2</v>
      </c>
      <c r="E26" s="1">
        <f>'spatial_lag20 _results'!E8</f>
        <v>0.31503035496934595</v>
      </c>
      <c r="F26" s="1">
        <f>'spatial_lag20 _results'!F8</f>
        <v>0.97753518008597662</v>
      </c>
      <c r="G26" s="1">
        <f>'spatial_lag20 _results'!G8</f>
        <v>0.60502554562749677</v>
      </c>
    </row>
    <row r="27" spans="1:7" x14ac:dyDescent="0.3">
      <c r="A27" s="5"/>
      <c r="B27" t="str">
        <f>'spatial_lag20 _results'!B9</f>
        <v>SE</v>
      </c>
      <c r="C27" s="1">
        <f>'spatial_lag20 _results'!C9</f>
        <v>1.4328263610829471E-2</v>
      </c>
      <c r="D27" s="1">
        <f>'spatial_lag20 _results'!D9</f>
        <v>3.1173346775601029E-3</v>
      </c>
      <c r="E27" s="1">
        <f>'spatial_lag20 _results'!E9</f>
        <v>1.763949327038998E-2</v>
      </c>
      <c r="F27" s="1">
        <f>'spatial_lag20 _results'!F9</f>
        <v>7.1470171280137282E-4</v>
      </c>
      <c r="G27" s="1">
        <f>'spatial_lag20 _results'!G9</f>
        <v>3.6388350035465637E-2</v>
      </c>
    </row>
  </sheetData>
  <mergeCells count="8">
    <mergeCell ref="A23:A24"/>
    <mergeCell ref="A26:A27"/>
    <mergeCell ref="A5:A6"/>
    <mergeCell ref="A8:A9"/>
    <mergeCell ref="A11:A12"/>
    <mergeCell ref="A14:A15"/>
    <mergeCell ref="A17:A18"/>
    <mergeCell ref="A20:A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C4EC-77C2-483E-94DA-6C44439013A3}">
  <dimension ref="A1:Q21"/>
  <sheetViews>
    <sheetView workbookViewId="0">
      <selection activeCell="B22" sqref="B22"/>
    </sheetView>
  </sheetViews>
  <sheetFormatPr defaultRowHeight="14.4" x14ac:dyDescent="0.3"/>
  <cols>
    <col min="1" max="1" width="11.6640625" bestFit="1" customWidth="1"/>
    <col min="2" max="2" width="11.6640625" customWidth="1"/>
    <col min="3" max="7" width="12.6640625" bestFit="1" customWidth="1"/>
    <col min="8" max="8" width="12.6640625" customWidth="1"/>
    <col min="9" max="9" width="10" bestFit="1" customWidth="1"/>
    <col min="12" max="12" width="12" bestFit="1" customWidth="1"/>
  </cols>
  <sheetData>
    <row r="1" spans="1:17" s="2" customFormat="1" ht="43.2" x14ac:dyDescent="0.3">
      <c r="A1" s="2" t="s">
        <v>0</v>
      </c>
      <c r="B1" s="2" t="s">
        <v>30</v>
      </c>
      <c r="C1" s="2" t="s">
        <v>29</v>
      </c>
      <c r="D1" s="2" t="s">
        <v>2</v>
      </c>
      <c r="E1" s="2" t="s">
        <v>4</v>
      </c>
      <c r="F1" s="2" t="s">
        <v>3</v>
      </c>
      <c r="G1" s="2" t="s">
        <v>5</v>
      </c>
      <c r="I1" s="2" t="s">
        <v>1</v>
      </c>
      <c r="K1" s="2" t="s">
        <v>7</v>
      </c>
      <c r="L1" s="2" t="s">
        <v>19</v>
      </c>
      <c r="M1" s="2" t="s">
        <v>17</v>
      </c>
      <c r="N1" s="2" t="s">
        <v>20</v>
      </c>
      <c r="O1" s="2" t="s">
        <v>21</v>
      </c>
      <c r="P1" s="2" t="s">
        <v>22</v>
      </c>
      <c r="Q1" s="2" t="s">
        <v>23</v>
      </c>
    </row>
    <row r="2" spans="1:17" x14ac:dyDescent="0.3">
      <c r="A2" t="s">
        <v>15</v>
      </c>
      <c r="B2">
        <v>1</v>
      </c>
      <c r="C2">
        <v>0.342938399193225</v>
      </c>
      <c r="D2">
        <v>8.91623545727354E-2</v>
      </c>
      <c r="E2">
        <v>0.31699403049470598</v>
      </c>
      <c r="F2">
        <v>0.97783169922695801</v>
      </c>
      <c r="G2">
        <v>0.63926364776107603</v>
      </c>
      <c r="I2">
        <v>5</v>
      </c>
      <c r="K2">
        <v>1621</v>
      </c>
      <c r="L2" s="1">
        <f>K2/K$7</f>
        <v>7.8536821705426363E-2</v>
      </c>
      <c r="M2" s="1">
        <f t="shared" ref="M2:Q6" si="0">C2*$L2*5</f>
        <v>0.1346664595669132</v>
      </c>
      <c r="N2" s="1">
        <f t="shared" si="0"/>
        <v>3.5012639719574634E-2</v>
      </c>
      <c r="O2" s="1">
        <f t="shared" si="0"/>
        <v>0.12447851827323606</v>
      </c>
      <c r="P2" s="1">
        <f t="shared" si="0"/>
        <v>0.38397896910050849</v>
      </c>
      <c r="Q2" s="1">
        <f t="shared" si="0"/>
        <v>0.25102867563486053</v>
      </c>
    </row>
    <row r="3" spans="1:17" x14ac:dyDescent="0.3">
      <c r="A3" t="s">
        <v>15</v>
      </c>
      <c r="B3">
        <v>2</v>
      </c>
      <c r="C3">
        <v>0.34604382246297</v>
      </c>
      <c r="D3">
        <v>9.4910238451463402E-2</v>
      </c>
      <c r="E3">
        <v>0.31652552367629599</v>
      </c>
      <c r="F3">
        <v>0.97809076934337802</v>
      </c>
      <c r="G3">
        <v>0.63967741929422195</v>
      </c>
      <c r="I3">
        <v>5</v>
      </c>
      <c r="K3">
        <v>9117</v>
      </c>
      <c r="L3" s="1">
        <f t="shared" ref="L3:L6" si="1">K3/K$7</f>
        <v>0.44171511627906979</v>
      </c>
      <c r="M3" s="1">
        <f t="shared" si="0"/>
        <v>0.7642639363844228</v>
      </c>
      <c r="N3" s="1">
        <f t="shared" si="0"/>
        <v>0.20961643506831196</v>
      </c>
      <c r="O3" s="1">
        <f t="shared" si="0"/>
        <v>0.69907054247984268</v>
      </c>
      <c r="P3" s="1">
        <f t="shared" si="0"/>
        <v>2.160187389559975</v>
      </c>
      <c r="Q3" s="1">
        <f t="shared" si="0"/>
        <v>1.4127759282232129</v>
      </c>
    </row>
    <row r="4" spans="1:17" x14ac:dyDescent="0.3">
      <c r="A4" t="s">
        <v>15</v>
      </c>
      <c r="B4">
        <v>3</v>
      </c>
      <c r="C4">
        <v>0.34809701256515302</v>
      </c>
      <c r="D4">
        <v>8.8693336115372501E-2</v>
      </c>
      <c r="E4">
        <v>0.294636924324154</v>
      </c>
      <c r="F4">
        <v>0.97725678383174797</v>
      </c>
      <c r="G4">
        <v>0.56320944846352705</v>
      </c>
      <c r="I4">
        <v>6</v>
      </c>
      <c r="K4">
        <v>5757</v>
      </c>
      <c r="L4" s="1">
        <f t="shared" si="1"/>
        <v>0.27892441860465117</v>
      </c>
      <c r="M4" s="1">
        <f t="shared" si="0"/>
        <v>0.4854637842387563</v>
      </c>
      <c r="N4" s="1">
        <f t="shared" si="0"/>
        <v>0.12369368605043592</v>
      </c>
      <c r="O4" s="1">
        <f t="shared" si="0"/>
        <v>0.4109071640828863</v>
      </c>
      <c r="P4" s="1">
        <f t="shared" si="0"/>
        <v>1.3629039012886079</v>
      </c>
      <c r="Q4" s="1">
        <f t="shared" si="0"/>
        <v>0.78546433982667763</v>
      </c>
    </row>
    <row r="5" spans="1:17" x14ac:dyDescent="0.3">
      <c r="A5" t="s">
        <v>15</v>
      </c>
      <c r="B5">
        <v>4</v>
      </c>
      <c r="C5">
        <v>0.33728966855543102</v>
      </c>
      <c r="D5">
        <v>9.4596215360155306E-2</v>
      </c>
      <c r="E5">
        <v>0.32001416224728702</v>
      </c>
      <c r="F5">
        <v>0.97748258963008094</v>
      </c>
      <c r="G5">
        <v>0.58188614264139105</v>
      </c>
      <c r="I5">
        <v>6</v>
      </c>
      <c r="K5">
        <v>2085</v>
      </c>
      <c r="L5" s="1">
        <f t="shared" si="1"/>
        <v>0.10101744186046512</v>
      </c>
      <c r="M5" s="1">
        <f t="shared" si="0"/>
        <v>0.170360697417169</v>
      </c>
      <c r="N5" s="1">
        <f t="shared" si="0"/>
        <v>4.777933842682263E-2</v>
      </c>
      <c r="O5" s="1">
        <f t="shared" si="0"/>
        <v>0.16163506014670384</v>
      </c>
      <c r="P5" s="1">
        <f t="shared" si="0"/>
        <v>0.49371395333786788</v>
      </c>
      <c r="Q5" s="1">
        <f t="shared" si="0"/>
        <v>0.29390324791843514</v>
      </c>
    </row>
    <row r="6" spans="1:17" x14ac:dyDescent="0.3">
      <c r="A6" t="s">
        <v>15</v>
      </c>
      <c r="B6">
        <v>5</v>
      </c>
      <c r="C6">
        <v>0.29872368017176099</v>
      </c>
      <c r="D6">
        <v>8.7979111144345701E-2</v>
      </c>
      <c r="E6">
        <v>0.358816360271283</v>
      </c>
      <c r="F6">
        <v>0.97567421578931501</v>
      </c>
      <c r="G6">
        <v>0.56500604602601001</v>
      </c>
      <c r="I6">
        <v>5</v>
      </c>
      <c r="K6">
        <v>2060</v>
      </c>
      <c r="L6" s="1">
        <f t="shared" si="1"/>
        <v>9.9806201550387594E-2</v>
      </c>
      <c r="M6" s="1">
        <f t="shared" si="0"/>
        <v>0.14907237915548149</v>
      </c>
      <c r="N6" s="1">
        <f t="shared" si="0"/>
        <v>4.3904304495482598E-2</v>
      </c>
      <c r="O6" s="1">
        <f t="shared" si="0"/>
        <v>0.17906048986406078</v>
      </c>
      <c r="P6" s="1">
        <f t="shared" si="0"/>
        <v>0.48689168714292363</v>
      </c>
      <c r="Q6" s="1">
        <f t="shared" si="0"/>
        <v>0.28195553653429761</v>
      </c>
    </row>
    <row r="7" spans="1:17" x14ac:dyDescent="0.3">
      <c r="C7" s="1"/>
      <c r="D7" s="1"/>
      <c r="E7" s="1"/>
      <c r="F7" s="1"/>
      <c r="K7">
        <f>SUM(K2:K6)</f>
        <v>20640</v>
      </c>
      <c r="L7" s="1"/>
      <c r="M7" s="1"/>
      <c r="O7" s="1"/>
      <c r="P7" s="1"/>
      <c r="Q7" s="1"/>
    </row>
    <row r="8" spans="1:17" x14ac:dyDescent="0.3">
      <c r="A8" t="s">
        <v>15</v>
      </c>
      <c r="B8" t="s">
        <v>16</v>
      </c>
      <c r="C8" s="1">
        <f>M8</f>
        <v>0.34076545135254854</v>
      </c>
      <c r="D8" s="1">
        <f t="shared" ref="D8:G8" si="2">N8</f>
        <v>9.2001280752125547E-2</v>
      </c>
      <c r="E8" s="1">
        <f t="shared" si="2"/>
        <v>0.31503035496934595</v>
      </c>
      <c r="F8" s="1">
        <f t="shared" si="2"/>
        <v>0.97753518008597662</v>
      </c>
      <c r="G8" s="1">
        <f t="shared" si="2"/>
        <v>0.60502554562749677</v>
      </c>
      <c r="H8" s="1" t="s">
        <v>31</v>
      </c>
      <c r="I8">
        <f>_xlfn.MODE.SNGL(I2:I6)</f>
        <v>5</v>
      </c>
      <c r="K8" t="s">
        <v>8</v>
      </c>
      <c r="M8" s="1">
        <f>AVERAGE(M2:M6)</f>
        <v>0.34076545135254854</v>
      </c>
      <c r="N8" s="1">
        <f>AVERAGE(N2:N6)</f>
        <v>9.2001280752125547E-2</v>
      </c>
      <c r="O8" s="1">
        <f>AVERAGE(O2:O6)</f>
        <v>0.31503035496934595</v>
      </c>
      <c r="P8" s="1">
        <f t="shared" ref="P8:Q8" si="3">AVERAGE(P2:P6)</f>
        <v>0.97753518008597662</v>
      </c>
      <c r="Q8" s="1">
        <f t="shared" si="3"/>
        <v>0.60502554562749677</v>
      </c>
    </row>
    <row r="9" spans="1:17" x14ac:dyDescent="0.3">
      <c r="B9" t="s">
        <v>18</v>
      </c>
      <c r="C9" s="1">
        <f>M17</f>
        <v>1.4328263610829471E-2</v>
      </c>
      <c r="D9" s="1">
        <f t="shared" ref="D9:G9" si="4">N17</f>
        <v>3.1173346775601029E-3</v>
      </c>
      <c r="E9" s="1">
        <f t="shared" si="4"/>
        <v>1.763949327038998E-2</v>
      </c>
      <c r="F9" s="1">
        <f t="shared" si="4"/>
        <v>7.1470171280137282E-4</v>
      </c>
      <c r="G9" s="1">
        <f t="shared" si="4"/>
        <v>3.6388350035465637E-2</v>
      </c>
      <c r="H9" s="1" t="s">
        <v>32</v>
      </c>
      <c r="I9" s="3">
        <f>MAX(I2:I6)</f>
        <v>6</v>
      </c>
    </row>
    <row r="10" spans="1:17" ht="28.8" x14ac:dyDescent="0.3">
      <c r="H10" t="s">
        <v>33</v>
      </c>
      <c r="I10">
        <f>MIN(I2:I6)</f>
        <v>5</v>
      </c>
      <c r="M10" s="2" t="s">
        <v>24</v>
      </c>
      <c r="N10" t="s">
        <v>25</v>
      </c>
      <c r="O10" t="s">
        <v>26</v>
      </c>
      <c r="P10" t="s">
        <v>27</v>
      </c>
      <c r="Q10" t="s">
        <v>28</v>
      </c>
    </row>
    <row r="11" spans="1:17" x14ac:dyDescent="0.3">
      <c r="M11" s="1">
        <f t="shared" ref="M11:Q15" si="5">(C2-M$8)^2*$L2</f>
        <v>3.7082749311846174E-7</v>
      </c>
      <c r="N11" s="1">
        <f t="shared" si="5"/>
        <v>6.3296765998717742E-7</v>
      </c>
      <c r="O11" s="1">
        <f t="shared" si="5"/>
        <v>3.0283967844882029E-7</v>
      </c>
      <c r="P11" s="1">
        <f t="shared" si="5"/>
        <v>6.9052401729496059E-9</v>
      </c>
      <c r="Q11" s="1">
        <f t="shared" si="5"/>
        <v>9.2064603717390714E-5</v>
      </c>
    </row>
    <row r="12" spans="1:17" x14ac:dyDescent="0.3">
      <c r="M12" s="1">
        <f t="shared" si="5"/>
        <v>1.2306713895289152E-5</v>
      </c>
      <c r="N12" s="1">
        <f t="shared" si="5"/>
        <v>3.7378087282813817E-6</v>
      </c>
      <c r="O12" s="1">
        <f t="shared" si="5"/>
        <v>9.8746715635980747E-7</v>
      </c>
      <c r="P12" s="1">
        <f t="shared" si="5"/>
        <v>1.3634836719682767E-7</v>
      </c>
      <c r="Q12" s="1">
        <f t="shared" si="5"/>
        <v>5.3039046329070023E-4</v>
      </c>
    </row>
    <row r="13" spans="1:17" x14ac:dyDescent="0.3">
      <c r="M13" s="1">
        <f t="shared" si="5"/>
        <v>1.4992686722875777E-5</v>
      </c>
      <c r="N13" s="1">
        <f t="shared" si="5"/>
        <v>3.0521298145844192E-6</v>
      </c>
      <c r="O13" s="1">
        <f t="shared" si="5"/>
        <v>1.1600243806229758E-4</v>
      </c>
      <c r="P13" s="1">
        <f t="shared" si="5"/>
        <v>2.1617890452505323E-8</v>
      </c>
      <c r="Q13" s="1">
        <f t="shared" si="5"/>
        <v>4.8772332841700032E-4</v>
      </c>
    </row>
    <row r="14" spans="1:17" x14ac:dyDescent="0.3">
      <c r="M14" s="1">
        <f t="shared" si="5"/>
        <v>1.22039838759491E-6</v>
      </c>
      <c r="N14" s="1">
        <f t="shared" si="5"/>
        <v>6.802196956200054E-7</v>
      </c>
      <c r="O14" s="1">
        <f t="shared" si="5"/>
        <v>2.5091050601224627E-6</v>
      </c>
      <c r="P14" s="1">
        <f t="shared" si="5"/>
        <v>2.793896011139211E-10</v>
      </c>
      <c r="Q14" s="1">
        <f t="shared" si="5"/>
        <v>5.4087967955612221E-5</v>
      </c>
    </row>
    <row r="15" spans="1:17" x14ac:dyDescent="0.3">
      <c r="M15" s="1">
        <f t="shared" si="5"/>
        <v>1.7640851160254168E-4</v>
      </c>
      <c r="N15" s="1">
        <f t="shared" si="5"/>
        <v>1.6146495934457672E-6</v>
      </c>
      <c r="O15" s="1">
        <f t="shared" si="5"/>
        <v>1.9134987287890474E-4</v>
      </c>
      <c r="P15" s="1">
        <f t="shared" si="5"/>
        <v>3.4564765085781951E-7</v>
      </c>
      <c r="Q15" s="1">
        <f t="shared" si="5"/>
        <v>1.5984565492286834E-4</v>
      </c>
    </row>
    <row r="16" spans="1:17" x14ac:dyDescent="0.3">
      <c r="M16" s="1"/>
    </row>
    <row r="17" spans="2:17" x14ac:dyDescent="0.3">
      <c r="M17" s="1">
        <f>SQRT(SUM(M11:M15))</f>
        <v>1.4328263610829471E-2</v>
      </c>
      <c r="N17" s="1">
        <f t="shared" ref="N17:O17" si="6">SQRT(SUM(N11:N15))</f>
        <v>3.1173346775601029E-3</v>
      </c>
      <c r="O17" s="1">
        <f t="shared" si="6"/>
        <v>1.763949327038998E-2</v>
      </c>
      <c r="P17" s="1">
        <f t="shared" ref="P17:Q17" si="7">SQRT(SUM(P11:P15))</f>
        <v>7.1470171280137282E-4</v>
      </c>
      <c r="Q17" s="1">
        <f t="shared" si="7"/>
        <v>3.6388350035465637E-2</v>
      </c>
    </row>
    <row r="20" spans="2:17" x14ac:dyDescent="0.3">
      <c r="B20" t="s">
        <v>45</v>
      </c>
      <c r="C20" t="s">
        <v>39</v>
      </c>
      <c r="D20" t="s">
        <v>40</v>
      </c>
      <c r="E20" t="s">
        <v>41</v>
      </c>
      <c r="F20" t="s">
        <v>42</v>
      </c>
      <c r="G20" t="s">
        <v>43</v>
      </c>
      <c r="H20" t="s">
        <v>44</v>
      </c>
    </row>
    <row r="21" spans="2:17" x14ac:dyDescent="0.3">
      <c r="B21" t="str">
        <f>A8</f>
        <v>spatial_lag20</v>
      </c>
      <c r="C21" s="1">
        <f>M8</f>
        <v>0.34076545135254854</v>
      </c>
      <c r="D21" s="1">
        <f t="shared" ref="D21:E21" si="8">N8</f>
        <v>9.2001280752125547E-2</v>
      </c>
      <c r="E21" s="1">
        <f t="shared" si="8"/>
        <v>0.31503035496934595</v>
      </c>
      <c r="F21" s="1">
        <f>M17</f>
        <v>1.4328263610829471E-2</v>
      </c>
      <c r="G21" s="1">
        <f t="shared" ref="G21:H21" si="9">N17</f>
        <v>3.1173346775601029E-3</v>
      </c>
      <c r="H21" s="1">
        <f t="shared" si="9"/>
        <v>1.763949327038998E-2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14BD-CEF1-40D3-B67F-A0D11395C193}">
  <dimension ref="A1:G9"/>
  <sheetViews>
    <sheetView workbookViewId="0">
      <selection activeCell="B22" sqref="B22"/>
    </sheetView>
  </sheetViews>
  <sheetFormatPr defaultRowHeight="14.4" x14ac:dyDescent="0.3"/>
  <cols>
    <col min="1" max="1" width="13.33203125" bestFit="1" customWidth="1"/>
    <col min="2" max="7" width="17.5546875" customWidth="1"/>
  </cols>
  <sheetData>
    <row r="1" spans="1:7" x14ac:dyDescent="0.3">
      <c r="A1" t="str">
        <f>'random_no_lag _results'!B20</f>
        <v>Model</v>
      </c>
      <c r="B1" t="str">
        <f>'random_no_lag _results'!C20</f>
        <v>Tuning_rmse</v>
      </c>
      <c r="C1" t="str">
        <f>'random_no_lag _results'!D20</f>
        <v>Training_rmse</v>
      </c>
      <c r="D1" t="str">
        <f>'random_no_lag _results'!E20</f>
        <v>Test_rmse</v>
      </c>
      <c r="E1" t="str">
        <f>'random_no_lag _results'!F20</f>
        <v>Tuning_SE</v>
      </c>
      <c r="F1" t="str">
        <f>'random_no_lag _results'!G20</f>
        <v>Training_SE</v>
      </c>
      <c r="G1" t="str">
        <f>'random_no_lag _results'!H20</f>
        <v>Test_SE</v>
      </c>
    </row>
    <row r="2" spans="1:7" x14ac:dyDescent="0.3">
      <c r="A2" t="str">
        <f>'random_no_lag _results'!B21</f>
        <v>random_no_lag</v>
      </c>
      <c r="B2">
        <f>'random_no_lag _results'!C21</f>
        <v>0.32891793898409016</v>
      </c>
      <c r="C2">
        <f>'random_no_lag _results'!D21</f>
        <v>0.14367934561750637</v>
      </c>
      <c r="D2">
        <f>'random_no_lag _results'!E21</f>
        <v>0.37121520323306806</v>
      </c>
      <c r="E2">
        <f>'random_no_lag _results'!F21</f>
        <v>1.2135006216419355E-2</v>
      </c>
      <c r="F2">
        <f>'random_no_lag _results'!G21</f>
        <v>3.5486253209919636E-3</v>
      </c>
      <c r="G2">
        <f>'random_no_lag _results'!H21</f>
        <v>4.7433534786151567E-2</v>
      </c>
    </row>
    <row r="3" spans="1:7" x14ac:dyDescent="0.3">
      <c r="A3" t="str">
        <f>'spatial_no_lag _results'!B21</f>
        <v>spatial_no_lag</v>
      </c>
      <c r="B3">
        <f>'spatial_no_lag _results'!C21</f>
        <v>0.39640688197719198</v>
      </c>
      <c r="C3">
        <f>'spatial_no_lag _results'!D21</f>
        <v>0.14071625271431443</v>
      </c>
      <c r="D3">
        <f>'spatial_no_lag _results'!E21</f>
        <v>0.37089069595912838</v>
      </c>
      <c r="E3">
        <f>'spatial_no_lag _results'!F21</f>
        <v>1.3676131907893062E-2</v>
      </c>
      <c r="F3">
        <f>'spatial_no_lag _results'!G21</f>
        <v>4.3621494567028926E-3</v>
      </c>
      <c r="G3">
        <f>'spatial_no_lag _results'!H21</f>
        <v>4.4344861765230538E-2</v>
      </c>
    </row>
    <row r="4" spans="1:7" x14ac:dyDescent="0.3">
      <c r="A4" t="str">
        <f>'random_lag5 _results'!B21</f>
        <v>random_lag5</v>
      </c>
      <c r="B4">
        <f>'random_lag5 _results'!C21</f>
        <v>0.23669938938871624</v>
      </c>
      <c r="C4">
        <f>'random_lag5 _results'!D21</f>
        <v>9.8285987928730945E-2</v>
      </c>
      <c r="D4">
        <f>'random_lag5 _results'!E21</f>
        <v>0.30260335795549309</v>
      </c>
      <c r="E4">
        <f>'random_lag5 _results'!F21</f>
        <v>1.0603692015117693E-2</v>
      </c>
      <c r="F4">
        <f>'random_lag5 _results'!G21</f>
        <v>4.2710511058602499E-3</v>
      </c>
      <c r="G4">
        <f>'random_lag5 _results'!H21</f>
        <v>2.7853691241397593E-2</v>
      </c>
    </row>
    <row r="5" spans="1:7" x14ac:dyDescent="0.3">
      <c r="A5" t="str">
        <f>'spatial_lag5 _results'!B21</f>
        <v>spatial_lag5</v>
      </c>
      <c r="B5">
        <f>'spatial_lag5 _results'!C21</f>
        <v>0.32992193574357931</v>
      </c>
      <c r="C5">
        <f>'spatial_lag5 _results'!D21</f>
        <v>9.8200789973118915E-2</v>
      </c>
      <c r="D5">
        <f>'spatial_lag5 _results'!E21</f>
        <v>0.30231928164822108</v>
      </c>
      <c r="E5">
        <f>'spatial_lag5 _results'!F21</f>
        <v>1.5252935174716943E-2</v>
      </c>
      <c r="F5">
        <f>'spatial_lag5 _results'!G21</f>
        <v>4.248219114945149E-3</v>
      </c>
      <c r="G5">
        <f>'spatial_lag5 _results'!H21</f>
        <v>2.7260987380089655E-2</v>
      </c>
    </row>
    <row r="6" spans="1:7" x14ac:dyDescent="0.3">
      <c r="A6" t="str">
        <f>'random_lag10 _results'!B21</f>
        <v>random_lag10</v>
      </c>
      <c r="B6">
        <f>'random_lag10 _results'!C21</f>
        <v>0.22601958428116881</v>
      </c>
      <c r="C6">
        <f>'random_lag10 _results'!D21</f>
        <v>9.4707931492968231E-2</v>
      </c>
      <c r="D6">
        <f>'random_lag10 _results'!E21</f>
        <v>0.30506107887394807</v>
      </c>
      <c r="E6">
        <f>'random_lag10 _results'!F21</f>
        <v>9.7334429940532357E-3</v>
      </c>
      <c r="F6">
        <f>'random_lag10 _results'!G21</f>
        <v>4.857817070542416E-3</v>
      </c>
      <c r="G6">
        <f>'random_lag10 _results'!H21</f>
        <v>2.1320887219147412E-2</v>
      </c>
    </row>
    <row r="7" spans="1:7" x14ac:dyDescent="0.3">
      <c r="A7" t="str">
        <f>'spatial_lag10 _results'!B21</f>
        <v>spatial_lag10</v>
      </c>
      <c r="B7">
        <f>'spatial_lag10 _results'!C21</f>
        <v>0.33183942171152658</v>
      </c>
      <c r="C7">
        <f>'spatial_lag10 _results'!D21</f>
        <v>9.3479589618350192E-2</v>
      </c>
      <c r="D7">
        <f>'spatial_lag10 _results'!E21</f>
        <v>0.30827166773923709</v>
      </c>
      <c r="E7">
        <f>'spatial_lag10 _results'!F21</f>
        <v>1.413654038672813E-2</v>
      </c>
      <c r="F7">
        <f>'spatial_lag10 _results'!G21</f>
        <v>3.9775888137323651E-3</v>
      </c>
      <c r="G7">
        <f>'spatial_lag10 _results'!H21</f>
        <v>1.9122395679950312E-2</v>
      </c>
    </row>
    <row r="8" spans="1:7" x14ac:dyDescent="0.3">
      <c r="A8" t="str">
        <f>'random_lag20 _results'!B21</f>
        <v>random_lag20</v>
      </c>
      <c r="B8">
        <f>'random_lag20 _results'!C21</f>
        <v>0.22043314938523489</v>
      </c>
      <c r="C8">
        <f>'random_lag20 _results'!D21</f>
        <v>9.4563543793292598E-2</v>
      </c>
      <c r="D8">
        <f>'random_lag20 _results'!E21</f>
        <v>0.31724807295393215</v>
      </c>
      <c r="E8">
        <f>'random_lag20 _results'!F21</f>
        <v>7.3903482506545073E-3</v>
      </c>
      <c r="F8">
        <f>'random_lag20 _results'!G21</f>
        <v>3.0212175380100429E-3</v>
      </c>
      <c r="G8">
        <f>'random_lag20 _results'!H21</f>
        <v>2.0610600965653373E-2</v>
      </c>
    </row>
    <row r="9" spans="1:7" x14ac:dyDescent="0.3">
      <c r="A9" t="str">
        <f>'spatial_lag20 _results'!B21</f>
        <v>spatial_lag20</v>
      </c>
      <c r="B9">
        <f>'spatial_lag20 _results'!C21</f>
        <v>0.34076545135254854</v>
      </c>
      <c r="C9">
        <f>'spatial_lag20 _results'!D21</f>
        <v>9.2001280752125547E-2</v>
      </c>
      <c r="D9">
        <f>'spatial_lag20 _results'!E21</f>
        <v>0.31503035496934595</v>
      </c>
      <c r="E9">
        <f>'spatial_lag20 _results'!F21</f>
        <v>1.4328263610829471E-2</v>
      </c>
      <c r="F9">
        <f>'spatial_lag20 _results'!G21</f>
        <v>3.1173346775601029E-3</v>
      </c>
      <c r="G9">
        <f>'spatial_lag20 _results'!H21</f>
        <v>1.763949327038998E-2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8ACF-E3B9-44C6-92F2-3B786B960100}">
  <dimension ref="A1:Q21"/>
  <sheetViews>
    <sheetView workbookViewId="0">
      <selection activeCell="B22" sqref="B22"/>
    </sheetView>
  </sheetViews>
  <sheetFormatPr defaultRowHeight="14.4" x14ac:dyDescent="0.3"/>
  <cols>
    <col min="1" max="1" width="13.33203125" bestFit="1" customWidth="1"/>
    <col min="3" max="7" width="12.6640625" bestFit="1" customWidth="1"/>
    <col min="8" max="8" width="12.6640625" customWidth="1"/>
    <col min="9" max="9" width="10" bestFit="1" customWidth="1"/>
    <col min="12" max="13" width="12" bestFit="1" customWidth="1"/>
    <col min="14" max="14" width="12" customWidth="1"/>
    <col min="15" max="15" width="11" bestFit="1" customWidth="1"/>
  </cols>
  <sheetData>
    <row r="1" spans="1:17" s="2" customFormat="1" ht="43.2" x14ac:dyDescent="0.3">
      <c r="A1" s="2" t="s">
        <v>0</v>
      </c>
      <c r="B1" s="2" t="s">
        <v>30</v>
      </c>
      <c r="C1" s="2" t="s">
        <v>29</v>
      </c>
      <c r="D1" s="2" t="s">
        <v>2</v>
      </c>
      <c r="E1" s="2" t="s">
        <v>4</v>
      </c>
      <c r="F1" s="2" t="s">
        <v>3</v>
      </c>
      <c r="G1" s="2" t="s">
        <v>5</v>
      </c>
      <c r="I1" s="2" t="s">
        <v>1</v>
      </c>
      <c r="K1" s="2" t="s">
        <v>7</v>
      </c>
      <c r="L1" s="2" t="s">
        <v>19</v>
      </c>
      <c r="M1" s="2" t="s">
        <v>17</v>
      </c>
      <c r="N1" s="2" t="s">
        <v>20</v>
      </c>
      <c r="O1" s="2" t="s">
        <v>21</v>
      </c>
      <c r="P1" s="2" t="s">
        <v>22</v>
      </c>
      <c r="Q1" s="2" t="s">
        <v>23</v>
      </c>
    </row>
    <row r="2" spans="1:17" x14ac:dyDescent="0.3">
      <c r="A2" t="s">
        <v>12</v>
      </c>
      <c r="B2">
        <v>1</v>
      </c>
      <c r="C2">
        <v>0.32072169930073002</v>
      </c>
      <c r="D2">
        <v>0.14237499620510599</v>
      </c>
      <c r="E2">
        <v>0.32788593153892198</v>
      </c>
      <c r="F2">
        <v>0.94797739288984695</v>
      </c>
      <c r="G2">
        <v>0.62385498255273197</v>
      </c>
      <c r="I2">
        <v>2</v>
      </c>
      <c r="K2">
        <v>1621</v>
      </c>
      <c r="L2" s="1">
        <f>K2/K$7</f>
        <v>7.8536821705426363E-2</v>
      </c>
      <c r="M2" s="1">
        <f t="shared" ref="M2:Q6" si="0">C2*$L2*5</f>
        <v>0.12594231457521399</v>
      </c>
      <c r="N2" s="1">
        <f t="shared" si="0"/>
        <v>5.590839846135582E-2</v>
      </c>
      <c r="O2" s="1">
        <f t="shared" si="0"/>
        <v>0.12875559472494974</v>
      </c>
      <c r="P2" s="1">
        <f t="shared" si="0"/>
        <v>0.37225565743082412</v>
      </c>
      <c r="Q2" s="1">
        <f t="shared" si="0"/>
        <v>0.24497793767392892</v>
      </c>
    </row>
    <row r="3" spans="1:17" x14ac:dyDescent="0.3">
      <c r="A3" t="s">
        <v>12</v>
      </c>
      <c r="B3">
        <v>2</v>
      </c>
      <c r="C3">
        <v>0.33999436797495303</v>
      </c>
      <c r="D3">
        <v>0.14678289724648</v>
      </c>
      <c r="E3">
        <v>0.34821631550851401</v>
      </c>
      <c r="F3">
        <v>0.95052828212317297</v>
      </c>
      <c r="G3">
        <v>0.56333665024375301</v>
      </c>
      <c r="I3">
        <v>3</v>
      </c>
      <c r="K3">
        <v>9117</v>
      </c>
      <c r="L3" s="1">
        <f t="shared" ref="L3:L6" si="1">K3/K$7</f>
        <v>0.44171511627906979</v>
      </c>
      <c r="M3" s="1">
        <f t="shared" si="0"/>
        <v>0.75090325892142606</v>
      </c>
      <c r="N3" s="1">
        <f t="shared" si="0"/>
        <v>0.32418112262503829</v>
      </c>
      <c r="O3" s="1">
        <f t="shared" si="0"/>
        <v>0.76906205147556261</v>
      </c>
      <c r="P3" s="1">
        <f t="shared" si="0"/>
        <v>2.0993135533229088</v>
      </c>
      <c r="Q3" s="1">
        <f t="shared" si="0"/>
        <v>1.2441715698334053</v>
      </c>
    </row>
    <row r="4" spans="1:17" x14ac:dyDescent="0.3">
      <c r="A4" t="s">
        <v>12</v>
      </c>
      <c r="B4">
        <v>3</v>
      </c>
      <c r="C4">
        <v>0.32017888617979801</v>
      </c>
      <c r="D4">
        <v>0.14215590123986899</v>
      </c>
      <c r="E4">
        <v>0.38384619895709798</v>
      </c>
      <c r="F4">
        <v>0.94621008019184705</v>
      </c>
      <c r="G4">
        <v>0.45987433092956898</v>
      </c>
      <c r="I4">
        <v>2</v>
      </c>
      <c r="K4">
        <v>5757</v>
      </c>
      <c r="L4" s="1">
        <f t="shared" si="1"/>
        <v>0.27892441860465117</v>
      </c>
      <c r="M4" s="1">
        <f t="shared" si="0"/>
        <v>0.44652854838592471</v>
      </c>
      <c r="N4" s="1">
        <f t="shared" si="0"/>
        <v>0.19825376052275331</v>
      </c>
      <c r="O4" s="1">
        <f t="shared" si="0"/>
        <v>0.53532038938856907</v>
      </c>
      <c r="P4" s="1">
        <f t="shared" si="0"/>
        <v>1.3196054824768566</v>
      </c>
      <c r="Q4" s="1">
        <f t="shared" si="0"/>
        <v>0.64135090192866495</v>
      </c>
    </row>
    <row r="5" spans="1:17" x14ac:dyDescent="0.3">
      <c r="A5" t="s">
        <v>12</v>
      </c>
      <c r="B5">
        <v>4</v>
      </c>
      <c r="C5">
        <v>0.33560564841816798</v>
      </c>
      <c r="D5">
        <v>0.143922981593998</v>
      </c>
      <c r="E5">
        <v>0.34054018458359703</v>
      </c>
      <c r="F5">
        <v>0.95071735041279903</v>
      </c>
      <c r="G5">
        <v>0.58802110648330697</v>
      </c>
      <c r="I5">
        <v>3</v>
      </c>
      <c r="K5">
        <v>2085</v>
      </c>
      <c r="L5" s="1">
        <f t="shared" si="1"/>
        <v>0.10101744186046512</v>
      </c>
      <c r="M5" s="1">
        <f t="shared" si="0"/>
        <v>0.1695101203856299</v>
      </c>
      <c r="N5" s="1">
        <f t="shared" si="0"/>
        <v>7.2693657127782418E-2</v>
      </c>
      <c r="O5" s="1">
        <f t="shared" si="0"/>
        <v>0.17200249148662783</v>
      </c>
      <c r="P5" s="1">
        <f t="shared" si="0"/>
        <v>0.48019517335530182</v>
      </c>
      <c r="Q5" s="1">
        <f t="shared" si="0"/>
        <v>0.29700193968451916</v>
      </c>
    </row>
    <row r="6" spans="1:17" x14ac:dyDescent="0.3">
      <c r="A6" t="s">
        <v>12</v>
      </c>
      <c r="B6">
        <v>5</v>
      </c>
      <c r="C6">
        <v>0.30400005269345298</v>
      </c>
      <c r="D6">
        <v>0.13498117011615801</v>
      </c>
      <c r="E6">
        <v>0.50284548493300796</v>
      </c>
      <c r="F6">
        <v>0.94653341219143805</v>
      </c>
      <c r="G6">
        <v>0.417916522956228</v>
      </c>
      <c r="I6">
        <v>2</v>
      </c>
      <c r="K6">
        <v>2060</v>
      </c>
      <c r="L6" s="1">
        <f t="shared" si="1"/>
        <v>9.9806201550387594E-2</v>
      </c>
      <c r="M6" s="1">
        <f t="shared" si="0"/>
        <v>0.1517054526522561</v>
      </c>
      <c r="N6" s="1">
        <f t="shared" si="0"/>
        <v>6.7359789350602106E-2</v>
      </c>
      <c r="O6" s="1">
        <f t="shared" si="0"/>
        <v>0.25093548908963087</v>
      </c>
      <c r="P6" s="1">
        <f t="shared" si="0"/>
        <v>0.47234952255677376</v>
      </c>
      <c r="Q6" s="1">
        <f t="shared" si="0"/>
        <v>0.20855330360703236</v>
      </c>
    </row>
    <row r="7" spans="1:17" x14ac:dyDescent="0.3">
      <c r="C7" s="1"/>
      <c r="D7" s="1"/>
      <c r="E7" s="1"/>
      <c r="F7" s="1"/>
      <c r="K7">
        <f>SUM(K2:K6)</f>
        <v>20640</v>
      </c>
      <c r="L7" s="1"/>
      <c r="M7" s="1"/>
      <c r="O7" s="1"/>
      <c r="P7" s="1"/>
      <c r="Q7" s="1"/>
    </row>
    <row r="8" spans="1:17" x14ac:dyDescent="0.3">
      <c r="A8" t="s">
        <v>12</v>
      </c>
      <c r="B8" t="s">
        <v>16</v>
      </c>
      <c r="C8" s="1">
        <f>M8</f>
        <v>0.32891793898409016</v>
      </c>
      <c r="D8" s="1">
        <f t="shared" ref="D8:G8" si="2">N8</f>
        <v>0.14367934561750637</v>
      </c>
      <c r="E8" s="1">
        <f t="shared" si="2"/>
        <v>0.37121520323306806</v>
      </c>
      <c r="F8" s="1">
        <f t="shared" si="2"/>
        <v>0.94874387782853309</v>
      </c>
      <c r="G8" s="1">
        <f t="shared" si="2"/>
        <v>0.52721113054551016</v>
      </c>
      <c r="H8" s="1" t="s">
        <v>31</v>
      </c>
      <c r="I8">
        <f>_xlfn.MODE.SNGL(I2:I6)</f>
        <v>2</v>
      </c>
      <c r="K8" t="s">
        <v>8</v>
      </c>
      <c r="M8" s="1">
        <f>AVERAGE(M2:M6)</f>
        <v>0.32891793898409016</v>
      </c>
      <c r="N8" s="1">
        <f>AVERAGE(N2:N6)</f>
        <v>0.14367934561750637</v>
      </c>
      <c r="O8" s="1">
        <f>AVERAGE(O2:O6)</f>
        <v>0.37121520323306806</v>
      </c>
      <c r="P8" s="1">
        <f t="shared" ref="P8:Q8" si="3">AVERAGE(P2:P6)</f>
        <v>0.94874387782853309</v>
      </c>
      <c r="Q8" s="1">
        <f t="shared" si="3"/>
        <v>0.52721113054551016</v>
      </c>
    </row>
    <row r="9" spans="1:17" x14ac:dyDescent="0.3">
      <c r="B9" t="s">
        <v>18</v>
      </c>
      <c r="C9" s="1">
        <f>M17</f>
        <v>1.2135006216419355E-2</v>
      </c>
      <c r="D9" s="1">
        <f t="shared" ref="D9:G9" si="4">N17</f>
        <v>3.5486253209919636E-3</v>
      </c>
      <c r="E9" s="1">
        <f t="shared" si="4"/>
        <v>4.7433534786151567E-2</v>
      </c>
      <c r="F9" s="1">
        <f t="shared" si="4"/>
        <v>2.030868490556983E-3</v>
      </c>
      <c r="G9" s="1">
        <f t="shared" si="4"/>
        <v>6.434651236461246E-2</v>
      </c>
      <c r="H9" s="1" t="s">
        <v>32</v>
      </c>
      <c r="I9" s="3">
        <f>MAX(I2:I6)</f>
        <v>3</v>
      </c>
    </row>
    <row r="10" spans="1:17" x14ac:dyDescent="0.3">
      <c r="H10" t="s">
        <v>33</v>
      </c>
      <c r="I10">
        <f>MIN(I2:I6)</f>
        <v>2</v>
      </c>
      <c r="M10" s="2" t="s">
        <v>24</v>
      </c>
      <c r="N10" t="s">
        <v>25</v>
      </c>
      <c r="O10" t="s">
        <v>26</v>
      </c>
      <c r="P10" t="s">
        <v>27</v>
      </c>
      <c r="Q10" t="s">
        <v>28</v>
      </c>
    </row>
    <row r="11" spans="1:17" x14ac:dyDescent="0.3">
      <c r="M11" s="1">
        <f t="shared" ref="M11:Q15" si="5">(C2-M$8)^2*$L2</f>
        <v>5.2759736995750434E-6</v>
      </c>
      <c r="N11" s="1">
        <f t="shared" si="5"/>
        <v>1.3361684586186703E-7</v>
      </c>
      <c r="O11" s="1">
        <f t="shared" si="5"/>
        <v>1.4744705418452778E-4</v>
      </c>
      <c r="P11" s="1">
        <f t="shared" si="5"/>
        <v>4.6140316877819825E-8</v>
      </c>
      <c r="Q11" s="1">
        <f t="shared" si="5"/>
        <v>7.3353659525274891E-4</v>
      </c>
    </row>
    <row r="12" spans="1:17" x14ac:dyDescent="0.3">
      <c r="M12" s="1">
        <f t="shared" si="5"/>
        <v>5.4192825793208919E-5</v>
      </c>
      <c r="N12" s="1">
        <f t="shared" si="5"/>
        <v>4.2546144501379609E-6</v>
      </c>
      <c r="O12" s="1">
        <f t="shared" si="5"/>
        <v>2.3364469684971341E-4</v>
      </c>
      <c r="P12" s="1">
        <f t="shared" si="5"/>
        <v>1.4064645216526513E-6</v>
      </c>
      <c r="Q12" s="1">
        <f t="shared" si="5"/>
        <v>5.7646171426884493E-4</v>
      </c>
    </row>
    <row r="13" spans="1:17" x14ac:dyDescent="0.3">
      <c r="M13" s="1">
        <f t="shared" si="5"/>
        <v>2.1301749022558216E-5</v>
      </c>
      <c r="N13" s="1">
        <f t="shared" si="5"/>
        <v>6.473508777612979E-7</v>
      </c>
      <c r="O13" s="1">
        <f t="shared" si="5"/>
        <v>4.4500174370567889E-5</v>
      </c>
      <c r="P13" s="1">
        <f t="shared" si="5"/>
        <v>1.7907311569467736E-6</v>
      </c>
      <c r="Q13" s="1">
        <f t="shared" si="5"/>
        <v>1.2647115339899601E-3</v>
      </c>
    </row>
    <row r="14" spans="1:17" x14ac:dyDescent="0.3">
      <c r="M14" s="1">
        <f t="shared" si="5"/>
        <v>4.5180513001285058E-6</v>
      </c>
      <c r="N14" s="1">
        <f t="shared" si="5"/>
        <v>5.996242715627293E-9</v>
      </c>
      <c r="O14" s="1">
        <f t="shared" si="5"/>
        <v>9.5053045720356089E-5</v>
      </c>
      <c r="P14" s="1">
        <f t="shared" si="5"/>
        <v>3.9342192709160882E-7</v>
      </c>
      <c r="Q14" s="1">
        <f t="shared" si="5"/>
        <v>3.7354766796817161E-4</v>
      </c>
    </row>
    <row r="15" spans="1:17" x14ac:dyDescent="0.3">
      <c r="M15" s="1">
        <f t="shared" si="5"/>
        <v>6.1969776057065699E-5</v>
      </c>
      <c r="N15" s="1">
        <f t="shared" si="5"/>
        <v>7.5511632523085647E-6</v>
      </c>
      <c r="O15" s="1">
        <f t="shared" si="5"/>
        <v>1.7292952511838856E-3</v>
      </c>
      <c r="P15" s="1">
        <f t="shared" si="5"/>
        <v>4.876689033683442E-7</v>
      </c>
      <c r="Q15" s="1">
        <f t="shared" si="5"/>
        <v>1.1922161420094991E-3</v>
      </c>
    </row>
    <row r="16" spans="1:17" x14ac:dyDescent="0.3">
      <c r="M16" s="1"/>
    </row>
    <row r="17" spans="2:17" x14ac:dyDescent="0.3">
      <c r="M17" s="1">
        <f>SQRT(SUM(M11:M15))</f>
        <v>1.2135006216419355E-2</v>
      </c>
      <c r="N17" s="1">
        <f t="shared" ref="N17:O17" si="6">SQRT(SUM(N11:N15))</f>
        <v>3.5486253209919636E-3</v>
      </c>
      <c r="O17" s="1">
        <f t="shared" si="6"/>
        <v>4.7433534786151567E-2</v>
      </c>
      <c r="P17" s="1">
        <f t="shared" ref="P17:Q17" si="7">SQRT(SUM(P11:P15))</f>
        <v>2.030868490556983E-3</v>
      </c>
      <c r="Q17" s="1">
        <f t="shared" si="7"/>
        <v>6.434651236461246E-2</v>
      </c>
    </row>
    <row r="20" spans="2:17" x14ac:dyDescent="0.3">
      <c r="B20" t="s">
        <v>45</v>
      </c>
      <c r="C20" t="s">
        <v>39</v>
      </c>
      <c r="D20" t="s">
        <v>40</v>
      </c>
      <c r="E20" t="s">
        <v>41</v>
      </c>
      <c r="F20" t="s">
        <v>42</v>
      </c>
      <c r="G20" t="s">
        <v>43</v>
      </c>
      <c r="H20" t="s">
        <v>44</v>
      </c>
    </row>
    <row r="21" spans="2:17" x14ac:dyDescent="0.3">
      <c r="B21" t="str">
        <f>A8</f>
        <v>random_no_lag</v>
      </c>
      <c r="C21" s="1">
        <f>M8</f>
        <v>0.32891793898409016</v>
      </c>
      <c r="D21" s="1">
        <f t="shared" ref="D21:E21" si="8">N8</f>
        <v>0.14367934561750637</v>
      </c>
      <c r="E21" s="1">
        <f t="shared" si="8"/>
        <v>0.37121520323306806</v>
      </c>
      <c r="F21" s="1">
        <f>M17</f>
        <v>1.2135006216419355E-2</v>
      </c>
      <c r="G21" s="1">
        <f t="shared" ref="G21:H21" si="9">N17</f>
        <v>3.5486253209919636E-3</v>
      </c>
      <c r="H21" s="1">
        <f t="shared" si="9"/>
        <v>4.7433534786151567E-2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B8CA-26C2-4918-B668-7FC2D9A5748A}">
  <dimension ref="A1:Q21"/>
  <sheetViews>
    <sheetView workbookViewId="0">
      <selection activeCell="B22" sqref="B22"/>
    </sheetView>
  </sheetViews>
  <sheetFormatPr defaultRowHeight="14.4" x14ac:dyDescent="0.3"/>
  <cols>
    <col min="1" max="1" width="12.5546875" bestFit="1" customWidth="1"/>
    <col min="3" max="7" width="12.6640625" bestFit="1" customWidth="1"/>
    <col min="8" max="8" width="12.6640625" customWidth="1"/>
    <col min="9" max="9" width="10" bestFit="1" customWidth="1"/>
    <col min="12" max="12" width="12" bestFit="1" customWidth="1"/>
  </cols>
  <sheetData>
    <row r="1" spans="1:17" s="2" customFormat="1" ht="43.2" x14ac:dyDescent="0.3">
      <c r="A1" s="2" t="s">
        <v>0</v>
      </c>
      <c r="B1" s="2" t="s">
        <v>30</v>
      </c>
      <c r="C1" s="2" t="s">
        <v>29</v>
      </c>
      <c r="D1" s="2" t="s">
        <v>2</v>
      </c>
      <c r="E1" s="2" t="s">
        <v>4</v>
      </c>
      <c r="F1" s="2" t="s">
        <v>3</v>
      </c>
      <c r="G1" s="2" t="s">
        <v>5</v>
      </c>
      <c r="I1" s="2" t="s">
        <v>1</v>
      </c>
      <c r="K1" s="2" t="s">
        <v>7</v>
      </c>
      <c r="L1" s="2" t="s">
        <v>19</v>
      </c>
      <c r="M1" s="2" t="s">
        <v>17</v>
      </c>
      <c r="N1" s="2" t="s">
        <v>20</v>
      </c>
      <c r="O1" s="2" t="s">
        <v>21</v>
      </c>
      <c r="P1" s="2" t="s">
        <v>22</v>
      </c>
      <c r="Q1" s="2" t="s">
        <v>23</v>
      </c>
    </row>
    <row r="2" spans="1:17" x14ac:dyDescent="0.3">
      <c r="A2" t="s">
        <v>11</v>
      </c>
      <c r="B2">
        <v>1</v>
      </c>
      <c r="C2">
        <v>0.41452218000393298</v>
      </c>
      <c r="D2">
        <v>0.138302240802719</v>
      </c>
      <c r="E2">
        <v>0.33064253722159098</v>
      </c>
      <c r="F2">
        <v>0.94960687678441302</v>
      </c>
      <c r="G2">
        <v>0.62043483350814599</v>
      </c>
      <c r="I2">
        <v>3</v>
      </c>
      <c r="K2">
        <v>1621</v>
      </c>
      <c r="L2" s="1">
        <f>K2/K$7</f>
        <v>7.8536821705426363E-2</v>
      </c>
      <c r="M2" s="1">
        <f t="shared" ref="M2:Q6" si="0">C2*$L2*5</f>
        <v>0.16277627271956768</v>
      </c>
      <c r="N2" s="1">
        <f t="shared" si="0"/>
        <v>5.4309092136920423E-2</v>
      </c>
      <c r="O2" s="1">
        <f t="shared" si="0"/>
        <v>0.12983806997000946</v>
      </c>
      <c r="P2" s="1">
        <f t="shared" si="0"/>
        <v>0.37289552986132113</v>
      </c>
      <c r="Q2" s="1">
        <f t="shared" si="0"/>
        <v>0.24363489949532577</v>
      </c>
    </row>
    <row r="3" spans="1:17" x14ac:dyDescent="0.3">
      <c r="A3" t="s">
        <v>11</v>
      </c>
      <c r="B3">
        <v>2</v>
      </c>
      <c r="C3">
        <v>0.39841744708611299</v>
      </c>
      <c r="D3">
        <v>0.14476451553167199</v>
      </c>
      <c r="E3">
        <v>0.35128503098633801</v>
      </c>
      <c r="F3">
        <v>0.95151588524884101</v>
      </c>
      <c r="G3">
        <v>0.55745907283351603</v>
      </c>
      <c r="I3">
        <v>4</v>
      </c>
      <c r="K3">
        <v>9117</v>
      </c>
      <c r="L3" s="1">
        <f t="shared" ref="L3:L6" si="1">K3/K$7</f>
        <v>0.44171511627906979</v>
      </c>
      <c r="M3" s="1">
        <f t="shared" si="0"/>
        <v>0.87993504483626261</v>
      </c>
      <c r="N3" s="1">
        <f t="shared" si="0"/>
        <v>0.31972337405577855</v>
      </c>
      <c r="O3" s="1">
        <f t="shared" si="0"/>
        <v>0.77583954154613455</v>
      </c>
      <c r="P3" s="1">
        <f t="shared" si="0"/>
        <v>2.1014947494703691</v>
      </c>
      <c r="Q3" s="1">
        <f t="shared" si="0"/>
        <v>1.2311904958873949</v>
      </c>
    </row>
    <row r="4" spans="1:17" x14ac:dyDescent="0.3">
      <c r="A4" t="s">
        <v>11</v>
      </c>
      <c r="B4">
        <v>3</v>
      </c>
      <c r="C4">
        <v>0.40086779293671698</v>
      </c>
      <c r="D4">
        <v>0.137972129362678</v>
      </c>
      <c r="E4">
        <v>0.37921809385806898</v>
      </c>
      <c r="F4">
        <v>0.94816767947068004</v>
      </c>
      <c r="G4">
        <v>0.453267722385998</v>
      </c>
      <c r="I4">
        <v>3</v>
      </c>
      <c r="K4">
        <v>5757</v>
      </c>
      <c r="L4" s="1">
        <f t="shared" si="1"/>
        <v>0.27892441860465117</v>
      </c>
      <c r="M4" s="1">
        <f t="shared" si="0"/>
        <v>0.55905908041101737</v>
      </c>
      <c r="N4" s="1">
        <f t="shared" si="0"/>
        <v>0.19241897983065342</v>
      </c>
      <c r="O4" s="1">
        <f t="shared" si="0"/>
        <v>0.52886593176862962</v>
      </c>
      <c r="P4" s="1">
        <f t="shared" si="0"/>
        <v>1.3223355936804035</v>
      </c>
      <c r="Q4" s="1">
        <f t="shared" si="0"/>
        <v>0.63213717969384464</v>
      </c>
    </row>
    <row r="5" spans="1:17" x14ac:dyDescent="0.3">
      <c r="A5" t="s">
        <v>11</v>
      </c>
      <c r="B5">
        <v>4</v>
      </c>
      <c r="C5">
        <v>0.39986266715212598</v>
      </c>
      <c r="D5">
        <v>0.14189745682093999</v>
      </c>
      <c r="E5">
        <v>0.341324085627981</v>
      </c>
      <c r="F5">
        <v>0.95174675801355602</v>
      </c>
      <c r="G5">
        <v>0.58684008119879005</v>
      </c>
      <c r="I5">
        <v>4</v>
      </c>
      <c r="K5">
        <v>2085</v>
      </c>
      <c r="L5" s="1">
        <f t="shared" si="1"/>
        <v>0.10101744186046512</v>
      </c>
      <c r="M5" s="1">
        <f t="shared" si="0"/>
        <v>0.201965518656052</v>
      </c>
      <c r="N5" s="1">
        <f t="shared" si="0"/>
        <v>7.1670590472785817E-2</v>
      </c>
      <c r="O5" s="1">
        <f t="shared" si="0"/>
        <v>0.17239842987750495</v>
      </c>
      <c r="P5" s="1">
        <f t="shared" si="0"/>
        <v>0.48071511396760275</v>
      </c>
      <c r="Q5" s="1">
        <f t="shared" si="0"/>
        <v>0.29640541891944699</v>
      </c>
    </row>
    <row r="6" spans="1:17" x14ac:dyDescent="0.3">
      <c r="A6" t="s">
        <v>11</v>
      </c>
      <c r="B6">
        <v>5</v>
      </c>
      <c r="C6">
        <v>0.35728940785918101</v>
      </c>
      <c r="D6">
        <v>0.13117266474145201</v>
      </c>
      <c r="E6">
        <v>0.49598422300122502</v>
      </c>
      <c r="F6">
        <v>0.94837382979450502</v>
      </c>
      <c r="G6">
        <v>0.41561756867034499</v>
      </c>
      <c r="I6">
        <v>3</v>
      </c>
      <c r="K6">
        <v>2060</v>
      </c>
      <c r="L6" s="1">
        <f t="shared" si="1"/>
        <v>9.9806201550387594E-2</v>
      </c>
      <c r="M6" s="1">
        <f t="shared" si="0"/>
        <v>0.1782984932630603</v>
      </c>
      <c r="N6" s="1">
        <f t="shared" si="0"/>
        <v>6.545922707543389E-2</v>
      </c>
      <c r="O6" s="1">
        <f t="shared" si="0"/>
        <v>0.24751150663336327</v>
      </c>
      <c r="P6" s="1">
        <f t="shared" si="0"/>
        <v>0.47326794800791672</v>
      </c>
      <c r="Q6" s="1">
        <f t="shared" si="0"/>
        <v>0.20740605413297253</v>
      </c>
    </row>
    <row r="7" spans="1:17" x14ac:dyDescent="0.3">
      <c r="C7" s="1">
        <f>AVERAGE(C2:C6)</f>
        <v>0.39419189900761398</v>
      </c>
      <c r="D7" s="1"/>
      <c r="E7" s="1">
        <f>AVERAGE(E2:E6)</f>
        <v>0.37969079413904083</v>
      </c>
      <c r="F7" s="1"/>
      <c r="K7">
        <f>SUM(K2:K6)</f>
        <v>20640</v>
      </c>
      <c r="L7" s="1"/>
      <c r="M7" s="1"/>
      <c r="O7" s="1"/>
      <c r="P7" s="1"/>
      <c r="Q7" s="1"/>
    </row>
    <row r="8" spans="1:17" x14ac:dyDescent="0.3">
      <c r="A8" t="s">
        <v>11</v>
      </c>
      <c r="B8" t="s">
        <v>16</v>
      </c>
      <c r="C8" s="1">
        <f>M8</f>
        <v>0.39640688197719198</v>
      </c>
      <c r="D8" s="1">
        <f t="shared" ref="D8:G8" si="2">N8</f>
        <v>0.14071625271431443</v>
      </c>
      <c r="E8" s="1">
        <f t="shared" si="2"/>
        <v>0.37089069595912838</v>
      </c>
      <c r="F8" s="1">
        <f t="shared" si="2"/>
        <v>0.95014178699752261</v>
      </c>
      <c r="G8" s="1">
        <f t="shared" si="2"/>
        <v>0.52215480962579697</v>
      </c>
      <c r="H8" s="1" t="s">
        <v>31</v>
      </c>
      <c r="I8">
        <f>_xlfn.MODE.SNGL(I2:I6)</f>
        <v>3</v>
      </c>
      <c r="K8" t="s">
        <v>8</v>
      </c>
      <c r="M8" s="1">
        <f>AVERAGE(M2:M6)</f>
        <v>0.39640688197719198</v>
      </c>
      <c r="N8" s="1">
        <f>AVERAGE(N2:N6)</f>
        <v>0.14071625271431443</v>
      </c>
      <c r="O8" s="1">
        <f>AVERAGE(O2:O6)</f>
        <v>0.37089069595912838</v>
      </c>
      <c r="P8" s="1">
        <f t="shared" ref="P8:Q8" si="3">AVERAGE(P2:P6)</f>
        <v>0.95014178699752261</v>
      </c>
      <c r="Q8" s="1">
        <f t="shared" si="3"/>
        <v>0.52215480962579697</v>
      </c>
    </row>
    <row r="9" spans="1:17" x14ac:dyDescent="0.3">
      <c r="B9" t="s">
        <v>18</v>
      </c>
      <c r="C9" s="1">
        <f>M17</f>
        <v>1.3676131907893062E-2</v>
      </c>
      <c r="D9" s="1">
        <f t="shared" ref="D9:G9" si="4">N17</f>
        <v>4.3621494567028926E-3</v>
      </c>
      <c r="E9" s="1">
        <f t="shared" si="4"/>
        <v>4.4344861765230538E-2</v>
      </c>
      <c r="F9" s="1">
        <f t="shared" si="4"/>
        <v>1.586085231583548E-3</v>
      </c>
      <c r="G9" s="1">
        <f t="shared" si="4"/>
        <v>6.4716650524052927E-2</v>
      </c>
      <c r="H9" s="1" t="s">
        <v>32</v>
      </c>
      <c r="I9" s="3">
        <f>MAX(I2:I6)</f>
        <v>4</v>
      </c>
    </row>
    <row r="10" spans="1:17" ht="28.8" x14ac:dyDescent="0.3">
      <c r="H10" t="s">
        <v>33</v>
      </c>
      <c r="I10">
        <f>MIN(I2:I6)</f>
        <v>3</v>
      </c>
      <c r="M10" s="2" t="s">
        <v>24</v>
      </c>
      <c r="N10" t="s">
        <v>25</v>
      </c>
      <c r="O10" t="s">
        <v>26</v>
      </c>
      <c r="P10" t="s">
        <v>27</v>
      </c>
      <c r="Q10" t="s">
        <v>28</v>
      </c>
    </row>
    <row r="11" spans="1:17" x14ac:dyDescent="0.3">
      <c r="M11" s="1">
        <f t="shared" ref="M11:Q15" si="5">(C2-M$8)^2*$L2</f>
        <v>2.5772959332886862E-5</v>
      </c>
      <c r="N11" s="1">
        <f t="shared" si="5"/>
        <v>4.5766967725848967E-7</v>
      </c>
      <c r="O11" s="1">
        <f t="shared" si="5"/>
        <v>1.2722291912481664E-4</v>
      </c>
      <c r="P11" s="1">
        <f t="shared" si="5"/>
        <v>2.2471657238380553E-8</v>
      </c>
      <c r="Q11" s="1">
        <f t="shared" si="5"/>
        <v>7.5858426239751786E-4</v>
      </c>
    </row>
    <row r="12" spans="1:17" x14ac:dyDescent="0.3">
      <c r="M12" s="1">
        <f t="shared" si="5"/>
        <v>1.7855768432940097E-6</v>
      </c>
      <c r="N12" s="1">
        <f t="shared" si="5"/>
        <v>7.2390180751303906E-6</v>
      </c>
      <c r="O12" s="1">
        <f t="shared" si="5"/>
        <v>1.6978738356655297E-4</v>
      </c>
      <c r="P12" s="1">
        <f t="shared" si="5"/>
        <v>8.3402263183076104E-7</v>
      </c>
      <c r="Q12" s="1">
        <f t="shared" si="5"/>
        <v>5.505497457768423E-4</v>
      </c>
    </row>
    <row r="13" spans="1:17" x14ac:dyDescent="0.3">
      <c r="M13" s="1">
        <f t="shared" si="5"/>
        <v>5.5505196691754185E-6</v>
      </c>
      <c r="N13" s="1">
        <f t="shared" si="5"/>
        <v>2.1003602743465114E-6</v>
      </c>
      <c r="O13" s="1">
        <f t="shared" si="5"/>
        <v>1.934216882520509E-5</v>
      </c>
      <c r="P13" s="1">
        <f t="shared" si="5"/>
        <v>1.0869964988869969E-6</v>
      </c>
      <c r="Q13" s="1">
        <f t="shared" si="5"/>
        <v>1.3236165236785277E-3</v>
      </c>
    </row>
    <row r="14" spans="1:17" x14ac:dyDescent="0.3">
      <c r="M14" s="1">
        <f t="shared" si="5"/>
        <v>1.2063958672716667E-6</v>
      </c>
      <c r="N14" s="1">
        <f t="shared" si="5"/>
        <v>1.4094389292860712E-7</v>
      </c>
      <c r="O14" s="1">
        <f t="shared" si="5"/>
        <v>8.8307876497001179E-5</v>
      </c>
      <c r="P14" s="1">
        <f t="shared" si="5"/>
        <v>2.6021405723889233E-7</v>
      </c>
      <c r="Q14" s="1">
        <f t="shared" si="5"/>
        <v>4.2267560016539938E-4</v>
      </c>
    </row>
    <row r="15" spans="1:17" x14ac:dyDescent="0.3">
      <c r="M15" s="1">
        <f t="shared" si="5"/>
        <v>1.527211322494628E-4</v>
      </c>
      <c r="N15" s="1">
        <f t="shared" si="5"/>
        <v>9.0903559629493405E-6</v>
      </c>
      <c r="O15" s="1">
        <f t="shared" si="5"/>
        <v>1.5618064169638291E-3</v>
      </c>
      <c r="P15" s="1">
        <f t="shared" si="5"/>
        <v>3.119615166524061E-7</v>
      </c>
      <c r="Q15" s="1">
        <f t="shared" si="5"/>
        <v>1.1328187230341118E-3</v>
      </c>
    </row>
    <row r="16" spans="1:17" x14ac:dyDescent="0.3">
      <c r="M16" s="1"/>
    </row>
    <row r="17" spans="2:17" x14ac:dyDescent="0.3">
      <c r="M17" s="1">
        <f>SQRT(SUM(M11:M15))</f>
        <v>1.3676131907893062E-2</v>
      </c>
      <c r="N17" s="1">
        <f t="shared" ref="N17:O17" si="6">SQRT(SUM(N11:N15))</f>
        <v>4.3621494567028926E-3</v>
      </c>
      <c r="O17" s="1">
        <f t="shared" si="6"/>
        <v>4.4344861765230538E-2</v>
      </c>
      <c r="P17" s="1">
        <f t="shared" ref="P17:Q17" si="7">SQRT(SUM(P11:P15))</f>
        <v>1.586085231583548E-3</v>
      </c>
      <c r="Q17" s="1">
        <f t="shared" si="7"/>
        <v>6.4716650524052927E-2</v>
      </c>
    </row>
    <row r="20" spans="2:17" x14ac:dyDescent="0.3">
      <c r="B20" t="s">
        <v>45</v>
      </c>
      <c r="C20" t="s">
        <v>39</v>
      </c>
      <c r="D20" t="s">
        <v>40</v>
      </c>
      <c r="E20" t="s">
        <v>41</v>
      </c>
      <c r="F20" t="s">
        <v>42</v>
      </c>
      <c r="G20" t="s">
        <v>43</v>
      </c>
      <c r="H20" t="s">
        <v>44</v>
      </c>
    </row>
    <row r="21" spans="2:17" x14ac:dyDescent="0.3">
      <c r="B21" t="str">
        <f>A8</f>
        <v>spatial_no_lag</v>
      </c>
      <c r="C21" s="1">
        <f>M8</f>
        <v>0.39640688197719198</v>
      </c>
      <c r="D21" s="1">
        <f t="shared" ref="D21:E21" si="8">N8</f>
        <v>0.14071625271431443</v>
      </c>
      <c r="E21" s="1">
        <f t="shared" si="8"/>
        <v>0.37089069595912838</v>
      </c>
      <c r="F21" s="1">
        <f>M17</f>
        <v>1.3676131907893062E-2</v>
      </c>
      <c r="G21" s="1">
        <f t="shared" ref="G21:H21" si="9">N17</f>
        <v>4.3621494567028926E-3</v>
      </c>
      <c r="H21" s="1">
        <f t="shared" si="9"/>
        <v>4.4344861765230538E-2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7223-FCAC-449A-A241-04D4BB728DFB}">
  <dimension ref="A1:Q21"/>
  <sheetViews>
    <sheetView workbookViewId="0">
      <selection activeCell="B22" sqref="B22"/>
    </sheetView>
  </sheetViews>
  <sheetFormatPr defaultRowHeight="14.4" x14ac:dyDescent="0.3"/>
  <cols>
    <col min="1" max="1" width="11.44140625" bestFit="1" customWidth="1"/>
    <col min="3" max="7" width="12.6640625" bestFit="1" customWidth="1"/>
    <col min="8" max="8" width="12.6640625" customWidth="1"/>
    <col min="9" max="9" width="10" bestFit="1" customWidth="1"/>
    <col min="12" max="12" width="12" bestFit="1" customWidth="1"/>
  </cols>
  <sheetData>
    <row r="1" spans="1:17" s="2" customFormat="1" ht="43.2" x14ac:dyDescent="0.3">
      <c r="A1" s="2" t="s">
        <v>0</v>
      </c>
      <c r="B1" s="2" t="s">
        <v>30</v>
      </c>
      <c r="C1" s="2" t="s">
        <v>29</v>
      </c>
      <c r="D1" s="2" t="s">
        <v>2</v>
      </c>
      <c r="E1" s="2" t="s">
        <v>4</v>
      </c>
      <c r="F1" s="2" t="s">
        <v>3</v>
      </c>
      <c r="G1" s="2" t="s">
        <v>5</v>
      </c>
      <c r="I1" s="2" t="s">
        <v>1</v>
      </c>
      <c r="K1" s="2" t="s">
        <v>7</v>
      </c>
      <c r="L1" s="2" t="s">
        <v>19</v>
      </c>
      <c r="M1" s="2" t="s">
        <v>17</v>
      </c>
      <c r="N1" s="2" t="s">
        <v>20</v>
      </c>
      <c r="O1" s="2" t="s">
        <v>21</v>
      </c>
      <c r="P1" s="2" t="s">
        <v>22</v>
      </c>
      <c r="Q1" s="2" t="s">
        <v>23</v>
      </c>
    </row>
    <row r="2" spans="1:17" x14ac:dyDescent="0.3">
      <c r="A2" t="s">
        <v>10</v>
      </c>
      <c r="B2">
        <v>1</v>
      </c>
      <c r="C2">
        <v>0.229601978569728</v>
      </c>
      <c r="D2">
        <v>9.5412722650859705E-2</v>
      </c>
      <c r="E2">
        <v>0.264047171884843</v>
      </c>
      <c r="F2">
        <v>0.97499454069317004</v>
      </c>
      <c r="G2">
        <v>0.75574624503740595</v>
      </c>
      <c r="I2">
        <v>6</v>
      </c>
      <c r="K2">
        <v>1621</v>
      </c>
      <c r="L2" s="1">
        <f>K2/K$7</f>
        <v>7.8536821705426363E-2</v>
      </c>
      <c r="M2" s="1">
        <f t="shared" ref="M2:Q6" si="0">C2*$L2*5</f>
        <v>9.0161048270719274E-2</v>
      </c>
      <c r="N2" s="1">
        <f t="shared" si="0"/>
        <v>3.746705993629932E-2</v>
      </c>
      <c r="O2" s="1">
        <f t="shared" si="0"/>
        <v>0.10368712830070992</v>
      </c>
      <c r="P2" s="1">
        <f t="shared" si="0"/>
        <v>0.3828648620309178</v>
      </c>
      <c r="Q2" s="1">
        <f t="shared" si="0"/>
        <v>0.29676954050524107</v>
      </c>
    </row>
    <row r="3" spans="1:17" x14ac:dyDescent="0.3">
      <c r="A3" t="s">
        <v>10</v>
      </c>
      <c r="B3">
        <v>2</v>
      </c>
      <c r="C3">
        <v>0.24525987991789</v>
      </c>
      <c r="D3">
        <v>0.101579442337981</v>
      </c>
      <c r="E3">
        <v>0.299314472732017</v>
      </c>
      <c r="F3">
        <v>0.97516087357139503</v>
      </c>
      <c r="G3">
        <v>0.67080028049879004</v>
      </c>
      <c r="I3">
        <v>6</v>
      </c>
      <c r="K3">
        <v>9117</v>
      </c>
      <c r="L3" s="1">
        <f t="shared" ref="L3:L6" si="1">K3/K$7</f>
        <v>0.44171511627906979</v>
      </c>
      <c r="M3" s="1">
        <f t="shared" si="0"/>
        <v>0.54167498188260732</v>
      </c>
      <c r="N3" s="1">
        <f t="shared" si="0"/>
        <v>0.22434587591942171</v>
      </c>
      <c r="O3" s="1">
        <f t="shared" si="0"/>
        <v>0.66105863563415679</v>
      </c>
      <c r="P3" s="1">
        <f t="shared" si="0"/>
        <v>2.1537164933019399</v>
      </c>
      <c r="Q3" s="1">
        <f t="shared" si="0"/>
        <v>1.4815131195027784</v>
      </c>
    </row>
    <row r="4" spans="1:17" x14ac:dyDescent="0.3">
      <c r="A4" t="s">
        <v>10</v>
      </c>
      <c r="B4">
        <v>3</v>
      </c>
      <c r="C4">
        <v>0.22741498499214499</v>
      </c>
      <c r="D4">
        <v>9.45159357744291E-2</v>
      </c>
      <c r="E4">
        <v>0.29332414223960201</v>
      </c>
      <c r="F4">
        <v>0.97459816834019697</v>
      </c>
      <c r="G4">
        <v>0.56107179212497904</v>
      </c>
      <c r="I4">
        <v>6</v>
      </c>
      <c r="K4">
        <v>5757</v>
      </c>
      <c r="L4" s="1">
        <f t="shared" si="1"/>
        <v>0.27892441860465117</v>
      </c>
      <c r="M4" s="1">
        <f t="shared" si="0"/>
        <v>0.31715796235459753</v>
      </c>
      <c r="N4" s="1">
        <f t="shared" si="0"/>
        <v>0.13181401217378594</v>
      </c>
      <c r="O4" s="1">
        <f t="shared" si="0"/>
        <v>0.40907632918444503</v>
      </c>
      <c r="P4" s="1">
        <f t="shared" si="0"/>
        <v>1.359196137387237</v>
      </c>
      <c r="Q4" s="1">
        <f t="shared" si="0"/>
        <v>0.78248311706964735</v>
      </c>
    </row>
    <row r="5" spans="1:17" x14ac:dyDescent="0.3">
      <c r="A5" t="s">
        <v>10</v>
      </c>
      <c r="B5">
        <v>4</v>
      </c>
      <c r="C5">
        <v>0.249235571201323</v>
      </c>
      <c r="D5">
        <v>0.103937011420128</v>
      </c>
      <c r="E5">
        <v>0.29448312465902099</v>
      </c>
      <c r="F5">
        <v>0.97340586882275204</v>
      </c>
      <c r="G5">
        <v>0.66503460103916201</v>
      </c>
      <c r="I5">
        <v>5</v>
      </c>
      <c r="K5">
        <v>2085</v>
      </c>
      <c r="L5" s="1">
        <f t="shared" si="1"/>
        <v>0.10101744186046512</v>
      </c>
      <c r="M5" s="1">
        <f t="shared" si="0"/>
        <v>0.1258856991169473</v>
      </c>
      <c r="N5" s="1">
        <f t="shared" si="0"/>
        <v>5.2497255041416391E-2</v>
      </c>
      <c r="O5" s="1">
        <f t="shared" si="0"/>
        <v>0.14873965962065377</v>
      </c>
      <c r="P5" s="1">
        <f t="shared" si="0"/>
        <v>0.49165485380218943</v>
      </c>
      <c r="Q5" s="1">
        <f t="shared" si="0"/>
        <v>0.33590047072835583</v>
      </c>
    </row>
    <row r="6" spans="1:17" x14ac:dyDescent="0.3">
      <c r="A6" t="s">
        <v>10</v>
      </c>
      <c r="B6">
        <v>5</v>
      </c>
      <c r="C6">
        <v>0.217656325221182</v>
      </c>
      <c r="D6">
        <v>9.0787417753512206E-2</v>
      </c>
      <c r="E6">
        <v>0.38164970528679598</v>
      </c>
      <c r="F6">
        <v>0.97439010227290301</v>
      </c>
      <c r="G6">
        <v>0.53891015460621605</v>
      </c>
      <c r="I6">
        <v>5</v>
      </c>
      <c r="K6">
        <v>2060</v>
      </c>
      <c r="L6" s="1">
        <f t="shared" si="1"/>
        <v>9.9806201550387594E-2</v>
      </c>
      <c r="M6" s="1">
        <f t="shared" si="0"/>
        <v>0.10861725531871001</v>
      </c>
      <c r="N6" s="1">
        <f t="shared" si="0"/>
        <v>4.5305736572731382E-2</v>
      </c>
      <c r="O6" s="1">
        <f t="shared" si="0"/>
        <v>0.19045503703749994</v>
      </c>
      <c r="P6" s="1">
        <f t="shared" si="0"/>
        <v>0.48625087468076067</v>
      </c>
      <c r="Q6" s="1">
        <f t="shared" si="0"/>
        <v>0.26893287754089268</v>
      </c>
    </row>
    <row r="7" spans="1:17" x14ac:dyDescent="0.3">
      <c r="C7" s="1">
        <f>AVERAGE(C2:C6)</f>
        <v>0.23383374798045359</v>
      </c>
      <c r="D7" s="1"/>
      <c r="E7" s="1">
        <f>AVERAGE(E2:E6)</f>
        <v>0.30656372336045579</v>
      </c>
      <c r="F7" s="1"/>
      <c r="K7">
        <f>SUM(K2:K6)</f>
        <v>20640</v>
      </c>
      <c r="L7" s="1"/>
      <c r="M7" s="1"/>
      <c r="O7" s="1"/>
      <c r="P7" s="1"/>
      <c r="Q7" s="1"/>
    </row>
    <row r="8" spans="1:17" x14ac:dyDescent="0.3">
      <c r="A8" t="s">
        <v>10</v>
      </c>
      <c r="B8" t="s">
        <v>16</v>
      </c>
      <c r="C8" s="1">
        <f>M8</f>
        <v>0.23669938938871624</v>
      </c>
      <c r="D8" s="1">
        <f t="shared" ref="D8:G8" si="2">N8</f>
        <v>9.8285987928730945E-2</v>
      </c>
      <c r="E8" s="1">
        <f t="shared" si="2"/>
        <v>0.30260335795549309</v>
      </c>
      <c r="F8" s="1">
        <f t="shared" si="2"/>
        <v>0.97473664424060902</v>
      </c>
      <c r="G8" s="1">
        <f t="shared" si="2"/>
        <v>0.63311982506938314</v>
      </c>
      <c r="H8" s="1" t="s">
        <v>31</v>
      </c>
      <c r="I8">
        <f>_xlfn.MODE.SNGL(I2:I6)</f>
        <v>6</v>
      </c>
      <c r="K8" t="s">
        <v>8</v>
      </c>
      <c r="M8" s="1">
        <f>AVERAGE(M2:M6)</f>
        <v>0.23669938938871624</v>
      </c>
      <c r="N8" s="1">
        <f>AVERAGE(N2:N6)</f>
        <v>9.8285987928730945E-2</v>
      </c>
      <c r="O8" s="1">
        <f>AVERAGE(O2:O6)</f>
        <v>0.30260335795549309</v>
      </c>
      <c r="P8" s="1">
        <f t="shared" ref="P8:Q8" si="3">AVERAGE(P2:P6)</f>
        <v>0.97473664424060902</v>
      </c>
      <c r="Q8" s="1">
        <f t="shared" si="3"/>
        <v>0.63311982506938314</v>
      </c>
    </row>
    <row r="9" spans="1:17" x14ac:dyDescent="0.3">
      <c r="B9" t="s">
        <v>18</v>
      </c>
      <c r="C9" s="1">
        <f>M17</f>
        <v>1.0603692015117693E-2</v>
      </c>
      <c r="D9" s="1">
        <f t="shared" ref="D9:G9" si="4">N17</f>
        <v>4.2710511058602499E-3</v>
      </c>
      <c r="E9" s="1">
        <f t="shared" si="4"/>
        <v>2.7853691241397593E-2</v>
      </c>
      <c r="F9" s="1">
        <f t="shared" si="4"/>
        <v>5.300488661593029E-4</v>
      </c>
      <c r="G9" s="1">
        <f t="shared" si="4"/>
        <v>6.515154100977992E-2</v>
      </c>
      <c r="H9" s="1" t="s">
        <v>32</v>
      </c>
      <c r="I9" s="3">
        <f>MAX(I2:I6)</f>
        <v>6</v>
      </c>
    </row>
    <row r="10" spans="1:17" ht="28.8" x14ac:dyDescent="0.3">
      <c r="H10" t="s">
        <v>33</v>
      </c>
      <c r="I10">
        <f>MIN(I2:I6)</f>
        <v>5</v>
      </c>
      <c r="M10" s="2" t="s">
        <v>24</v>
      </c>
      <c r="N10" t="s">
        <v>25</v>
      </c>
      <c r="O10" t="s">
        <v>26</v>
      </c>
      <c r="P10" t="s">
        <v>27</v>
      </c>
      <c r="Q10" t="s">
        <v>28</v>
      </c>
    </row>
    <row r="11" spans="1:17" x14ac:dyDescent="0.3">
      <c r="M11" s="1">
        <f t="shared" ref="M11:Q15" si="5">(C2-M$8)^2*$L2</f>
        <v>3.9561541947959967E-6</v>
      </c>
      <c r="N11" s="1">
        <f t="shared" si="5"/>
        <v>6.4837277576212301E-7</v>
      </c>
      <c r="O11" s="1">
        <f t="shared" si="5"/>
        <v>1.1675122791055978E-4</v>
      </c>
      <c r="P11" s="1">
        <f t="shared" si="5"/>
        <v>5.2235295821129603E-9</v>
      </c>
      <c r="Q11" s="1">
        <f t="shared" si="5"/>
        <v>1.1809769484029023E-3</v>
      </c>
    </row>
    <row r="12" spans="1:17" x14ac:dyDescent="0.3">
      <c r="M12" s="1">
        <f t="shared" si="5"/>
        <v>3.2369766311936637E-5</v>
      </c>
      <c r="N12" s="1">
        <f t="shared" si="5"/>
        <v>4.7912140513535399E-6</v>
      </c>
      <c r="O12" s="1">
        <f t="shared" si="5"/>
        <v>4.7779290572838504E-6</v>
      </c>
      <c r="P12" s="1">
        <f t="shared" si="5"/>
        <v>7.9495701420973694E-8</v>
      </c>
      <c r="Q12" s="1">
        <f t="shared" si="5"/>
        <v>6.271545081738217E-4</v>
      </c>
    </row>
    <row r="13" spans="1:17" x14ac:dyDescent="0.3">
      <c r="M13" s="1">
        <f t="shared" si="5"/>
        <v>2.4043330905991004E-5</v>
      </c>
      <c r="N13" s="1">
        <f t="shared" si="5"/>
        <v>3.9644345551414729E-6</v>
      </c>
      <c r="O13" s="1">
        <f t="shared" si="5"/>
        <v>2.4016464711571892E-5</v>
      </c>
      <c r="P13" s="1">
        <f t="shared" si="5"/>
        <v>5.3485361068701368E-9</v>
      </c>
      <c r="Q13" s="1">
        <f t="shared" si="5"/>
        <v>1.4478740783680352E-3</v>
      </c>
    </row>
    <row r="14" spans="1:17" x14ac:dyDescent="0.3">
      <c r="M14" s="1">
        <f t="shared" si="5"/>
        <v>1.5875482388796398E-5</v>
      </c>
      <c r="N14" s="1">
        <f t="shared" si="5"/>
        <v>3.2258977060644374E-6</v>
      </c>
      <c r="O14" s="1">
        <f t="shared" si="5"/>
        <v>6.6609071523907335E-6</v>
      </c>
      <c r="P14" s="1">
        <f t="shared" si="5"/>
        <v>1.7889817338325976E-7</v>
      </c>
      <c r="Q14" s="1">
        <f t="shared" si="5"/>
        <v>1.0289161090331638E-4</v>
      </c>
    </row>
    <row r="15" spans="1:17" x14ac:dyDescent="0.3">
      <c r="M15" s="1">
        <f t="shared" si="5"/>
        <v>3.6193550549950691E-5</v>
      </c>
      <c r="N15" s="1">
        <f t="shared" si="5"/>
        <v>5.6119584605484863E-6</v>
      </c>
      <c r="O15" s="1">
        <f t="shared" si="5"/>
        <v>6.2362158693930281E-4</v>
      </c>
      <c r="P15" s="1">
        <f t="shared" si="5"/>
        <v>1.1985860023546114E-8</v>
      </c>
      <c r="Q15" s="1">
        <f t="shared" si="5"/>
        <v>8.858261501009585E-4</v>
      </c>
    </row>
    <row r="16" spans="1:17" x14ac:dyDescent="0.3">
      <c r="M16" s="1"/>
    </row>
    <row r="17" spans="2:17" x14ac:dyDescent="0.3">
      <c r="M17" s="1">
        <f>SQRT(SUM(M11:M15))</f>
        <v>1.0603692015117693E-2</v>
      </c>
      <c r="N17" s="1">
        <f t="shared" ref="N17:O17" si="6">SQRT(SUM(N11:N15))</f>
        <v>4.2710511058602499E-3</v>
      </c>
      <c r="O17" s="1">
        <f t="shared" si="6"/>
        <v>2.7853691241397593E-2</v>
      </c>
      <c r="P17" s="1">
        <f t="shared" ref="P17:Q17" si="7">SQRT(SUM(P11:P15))</f>
        <v>5.300488661593029E-4</v>
      </c>
      <c r="Q17" s="1">
        <f t="shared" si="7"/>
        <v>6.515154100977992E-2</v>
      </c>
    </row>
    <row r="20" spans="2:17" x14ac:dyDescent="0.3">
      <c r="B20" t="s">
        <v>45</v>
      </c>
      <c r="C20" t="s">
        <v>39</v>
      </c>
      <c r="D20" t="s">
        <v>40</v>
      </c>
      <c r="E20" t="s">
        <v>41</v>
      </c>
      <c r="F20" t="s">
        <v>42</v>
      </c>
      <c r="G20" t="s">
        <v>43</v>
      </c>
      <c r="H20" t="s">
        <v>44</v>
      </c>
    </row>
    <row r="21" spans="2:17" x14ac:dyDescent="0.3">
      <c r="B21" t="str">
        <f>A8</f>
        <v>random_lag5</v>
      </c>
      <c r="C21" s="1">
        <f>M8</f>
        <v>0.23669938938871624</v>
      </c>
      <c r="D21" s="1">
        <f t="shared" ref="D21:E21" si="8">N8</f>
        <v>9.8285987928730945E-2</v>
      </c>
      <c r="E21" s="1">
        <f t="shared" si="8"/>
        <v>0.30260335795549309</v>
      </c>
      <c r="F21" s="1">
        <f>M17</f>
        <v>1.0603692015117693E-2</v>
      </c>
      <c r="G21" s="1">
        <f t="shared" ref="G21:H21" si="9">N17</f>
        <v>4.2710511058602499E-3</v>
      </c>
      <c r="H21" s="1">
        <f t="shared" si="9"/>
        <v>2.7853691241397593E-2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5433-8350-42DA-AAF2-DA6AA38F8BE0}">
  <dimension ref="A1:Q21"/>
  <sheetViews>
    <sheetView workbookViewId="0">
      <selection activeCell="B22" sqref="B22"/>
    </sheetView>
  </sheetViews>
  <sheetFormatPr defaultRowHeight="14.4" x14ac:dyDescent="0.3"/>
  <cols>
    <col min="1" max="1" width="10.6640625" bestFit="1" customWidth="1"/>
    <col min="3" max="7" width="12.6640625" bestFit="1" customWidth="1"/>
    <col min="8" max="8" width="12.6640625" customWidth="1"/>
    <col min="9" max="9" width="10" bestFit="1" customWidth="1"/>
    <col min="12" max="12" width="12" bestFit="1" customWidth="1"/>
  </cols>
  <sheetData>
    <row r="1" spans="1:17" s="2" customFormat="1" ht="43.2" x14ac:dyDescent="0.3">
      <c r="A1" s="2" t="s">
        <v>0</v>
      </c>
      <c r="B1" s="2" t="s">
        <v>30</v>
      </c>
      <c r="C1" s="2" t="s">
        <v>29</v>
      </c>
      <c r="D1" s="2" t="s">
        <v>2</v>
      </c>
      <c r="E1" s="2" t="s">
        <v>4</v>
      </c>
      <c r="F1" s="2" t="s">
        <v>3</v>
      </c>
      <c r="G1" s="2" t="s">
        <v>5</v>
      </c>
      <c r="I1" s="2" t="s">
        <v>1</v>
      </c>
      <c r="K1" s="2" t="s">
        <v>7</v>
      </c>
      <c r="L1" s="2" t="s">
        <v>19</v>
      </c>
      <c r="M1" s="2" t="s">
        <v>17</v>
      </c>
      <c r="N1" s="2" t="s">
        <v>20</v>
      </c>
      <c r="O1" s="2" t="s">
        <v>21</v>
      </c>
      <c r="P1" s="2" t="s">
        <v>22</v>
      </c>
      <c r="Q1" s="2" t="s">
        <v>23</v>
      </c>
    </row>
    <row r="2" spans="1:17" x14ac:dyDescent="0.3">
      <c r="A2" t="s">
        <v>13</v>
      </c>
      <c r="B2">
        <v>1</v>
      </c>
      <c r="C2">
        <v>0.33872041008910297</v>
      </c>
      <c r="D2">
        <v>9.6317256119820699E-2</v>
      </c>
      <c r="E2">
        <v>0.26385748620173599</v>
      </c>
      <c r="F2">
        <v>0.97468181575801305</v>
      </c>
      <c r="G2">
        <v>0.75599469542598796</v>
      </c>
      <c r="I2">
        <v>5</v>
      </c>
      <c r="K2">
        <v>1621</v>
      </c>
      <c r="L2" s="1">
        <f>K2/K$7</f>
        <v>7.8536821705426363E-2</v>
      </c>
      <c r="M2" s="1">
        <f t="shared" ref="M2:Q6" si="0">C2*$L2*5</f>
        <v>0.1330101222757839</v>
      </c>
      <c r="N2" s="1">
        <f t="shared" si="0"/>
        <v>3.7822255855191222E-2</v>
      </c>
      <c r="O2" s="1">
        <f t="shared" si="0"/>
        <v>0.10361264174733868</v>
      </c>
      <c r="P2" s="1">
        <f t="shared" si="0"/>
        <v>0.38274205991854149</v>
      </c>
      <c r="Q2" s="1">
        <f t="shared" si="0"/>
        <v>0.29686710302459463</v>
      </c>
    </row>
    <row r="3" spans="1:17" x14ac:dyDescent="0.3">
      <c r="A3" t="s">
        <v>13</v>
      </c>
      <c r="B3">
        <v>2</v>
      </c>
      <c r="C3">
        <v>0.33736436692423299</v>
      </c>
      <c r="D3">
        <v>0.101579442337981</v>
      </c>
      <c r="E3">
        <v>0.299314472732017</v>
      </c>
      <c r="F3">
        <v>0.97516087357139503</v>
      </c>
      <c r="G3">
        <v>0.67080028049879004</v>
      </c>
      <c r="I3">
        <v>6</v>
      </c>
      <c r="K3">
        <v>9117</v>
      </c>
      <c r="L3" s="1">
        <f t="shared" ref="L3:L6" si="1">K3/K$7</f>
        <v>0.44171511627906979</v>
      </c>
      <c r="M3" s="1">
        <f t="shared" si="0"/>
        <v>0.7450947028217616</v>
      </c>
      <c r="N3" s="1">
        <f t="shared" si="0"/>
        <v>0.22434587591942171</v>
      </c>
      <c r="O3" s="1">
        <f t="shared" si="0"/>
        <v>0.66105863563415679</v>
      </c>
      <c r="P3" s="1">
        <f t="shared" si="0"/>
        <v>2.1537164933019399</v>
      </c>
      <c r="Q3" s="1">
        <f t="shared" si="0"/>
        <v>1.4815131195027784</v>
      </c>
    </row>
    <row r="4" spans="1:17" x14ac:dyDescent="0.3">
      <c r="A4" t="s">
        <v>13</v>
      </c>
      <c r="B4">
        <v>3</v>
      </c>
      <c r="C4">
        <v>0.324437892647994</v>
      </c>
      <c r="D4">
        <v>9.45159357744291E-2</v>
      </c>
      <c r="E4">
        <v>0.29332414223960201</v>
      </c>
      <c r="F4">
        <v>0.97459816834019697</v>
      </c>
      <c r="G4">
        <v>0.56107179212497904</v>
      </c>
      <c r="I4">
        <v>6</v>
      </c>
      <c r="K4">
        <v>5757</v>
      </c>
      <c r="L4" s="1">
        <f t="shared" si="1"/>
        <v>0.27892441860465117</v>
      </c>
      <c r="M4" s="1">
        <f t="shared" si="0"/>
        <v>0.45246825290079978</v>
      </c>
      <c r="N4" s="1">
        <f t="shared" si="0"/>
        <v>0.13181401217378594</v>
      </c>
      <c r="O4" s="1">
        <f t="shared" si="0"/>
        <v>0.40907632918444503</v>
      </c>
      <c r="P4" s="1">
        <f t="shared" si="0"/>
        <v>1.359196137387237</v>
      </c>
      <c r="Q4" s="1">
        <f t="shared" si="0"/>
        <v>0.78248311706964735</v>
      </c>
    </row>
    <row r="5" spans="1:17" x14ac:dyDescent="0.3">
      <c r="A5" t="s">
        <v>13</v>
      </c>
      <c r="B5">
        <v>4</v>
      </c>
      <c r="C5">
        <v>0.34612075181616597</v>
      </c>
      <c r="D5">
        <v>0.103067639785958</v>
      </c>
      <c r="E5">
        <v>0.29401162668541297</v>
      </c>
      <c r="F5">
        <v>0.97365959195475305</v>
      </c>
      <c r="G5">
        <v>0.66566007545873296</v>
      </c>
      <c r="I5">
        <v>6</v>
      </c>
      <c r="K5">
        <v>2085</v>
      </c>
      <c r="L5" s="1">
        <f t="shared" si="1"/>
        <v>0.10101744186046512</v>
      </c>
      <c r="M5" s="1">
        <f t="shared" si="0"/>
        <v>0.17482116461645009</v>
      </c>
      <c r="N5" s="1">
        <f t="shared" si="0"/>
        <v>5.2058146548866861E-2</v>
      </c>
      <c r="O5" s="1">
        <f t="shared" si="0"/>
        <v>0.14850151202497242</v>
      </c>
      <c r="P5" s="1">
        <f t="shared" si="0"/>
        <v>0.49178300611086723</v>
      </c>
      <c r="Q5" s="1">
        <f t="shared" si="0"/>
        <v>0.33621638985742691</v>
      </c>
    </row>
    <row r="6" spans="1:17" x14ac:dyDescent="0.3">
      <c r="A6" t="s">
        <v>13</v>
      </c>
      <c r="B6">
        <v>5</v>
      </c>
      <c r="C6">
        <v>0.28899093215223398</v>
      </c>
      <c r="D6">
        <v>9.0101934889544294E-2</v>
      </c>
      <c r="E6">
        <v>0.37942990858058001</v>
      </c>
      <c r="F6">
        <v>0.97456637848632199</v>
      </c>
      <c r="G6">
        <v>0.53963794070409199</v>
      </c>
      <c r="I6">
        <v>6</v>
      </c>
      <c r="K6">
        <v>2060</v>
      </c>
      <c r="L6" s="1">
        <f t="shared" si="1"/>
        <v>9.9806201550387594E-2</v>
      </c>
      <c r="M6" s="1">
        <f t="shared" si="0"/>
        <v>0.14421543610310125</v>
      </c>
      <c r="N6" s="1">
        <f t="shared" si="0"/>
        <v>4.4963659368328787E-2</v>
      </c>
      <c r="O6" s="1">
        <f t="shared" si="0"/>
        <v>0.18934728965019254</v>
      </c>
      <c r="P6" s="1">
        <f t="shared" si="0"/>
        <v>0.48633884197718585</v>
      </c>
      <c r="Q6" s="1">
        <f t="shared" si="0"/>
        <v>0.26929606537074358</v>
      </c>
    </row>
    <row r="7" spans="1:17" x14ac:dyDescent="0.3">
      <c r="K7">
        <f>SUM(K2:K6)</f>
        <v>20640</v>
      </c>
      <c r="L7" s="1"/>
      <c r="M7" s="1"/>
      <c r="O7" s="1"/>
      <c r="P7" s="1"/>
      <c r="Q7" s="1"/>
    </row>
    <row r="8" spans="1:17" x14ac:dyDescent="0.3">
      <c r="A8" t="s">
        <v>13</v>
      </c>
      <c r="B8" t="s">
        <v>16</v>
      </c>
      <c r="C8" s="1">
        <f>M8</f>
        <v>0.32992193574357931</v>
      </c>
      <c r="D8" s="1">
        <f t="shared" ref="D8:G8" si="2">N8</f>
        <v>9.8200789973118915E-2</v>
      </c>
      <c r="E8" s="1">
        <f t="shared" si="2"/>
        <v>0.30231928164822108</v>
      </c>
      <c r="F8" s="1">
        <f t="shared" si="2"/>
        <v>0.9747553077391542</v>
      </c>
      <c r="G8" s="1">
        <f t="shared" si="2"/>
        <v>0.63327515896503817</v>
      </c>
      <c r="H8" s="1" t="s">
        <v>31</v>
      </c>
      <c r="I8">
        <f>_xlfn.MODE.SNGL(I2:I6)</f>
        <v>6</v>
      </c>
      <c r="K8" t="s">
        <v>8</v>
      </c>
      <c r="M8" s="1">
        <f>AVERAGE(M2:M6)</f>
        <v>0.32992193574357931</v>
      </c>
      <c r="N8" s="1">
        <f>AVERAGE(N2:N6)</f>
        <v>9.8200789973118915E-2</v>
      </c>
      <c r="O8" s="1">
        <f>AVERAGE(O2:O6)</f>
        <v>0.30231928164822108</v>
      </c>
      <c r="P8" s="1">
        <f t="shared" ref="P8:Q8" si="3">AVERAGE(P2:P6)</f>
        <v>0.9747553077391542</v>
      </c>
      <c r="Q8" s="1">
        <f t="shared" si="3"/>
        <v>0.63327515896503817</v>
      </c>
    </row>
    <row r="9" spans="1:17" x14ac:dyDescent="0.3">
      <c r="B9" t="s">
        <v>18</v>
      </c>
      <c r="C9" s="1">
        <f>M17</f>
        <v>1.5252935174716943E-2</v>
      </c>
      <c r="D9" s="1">
        <f t="shared" ref="D9:G9" si="4">N17</f>
        <v>4.248219114945149E-3</v>
      </c>
      <c r="E9" s="1">
        <f t="shared" si="4"/>
        <v>2.7260987380089655E-2</v>
      </c>
      <c r="F9" s="1">
        <f t="shared" si="4"/>
        <v>4.5255924227038914E-4</v>
      </c>
      <c r="G9" s="1">
        <f t="shared" si="4"/>
        <v>6.511473389080269E-2</v>
      </c>
      <c r="H9" s="1" t="s">
        <v>32</v>
      </c>
      <c r="I9" s="3">
        <f>MAX(I2:I6)</f>
        <v>6</v>
      </c>
    </row>
    <row r="10" spans="1:17" ht="28.8" x14ac:dyDescent="0.3">
      <c r="H10" t="s">
        <v>33</v>
      </c>
      <c r="I10">
        <f>MIN(I2:I6)</f>
        <v>5</v>
      </c>
      <c r="M10" s="2" t="s">
        <v>24</v>
      </c>
      <c r="N10" t="s">
        <v>25</v>
      </c>
      <c r="O10" t="s">
        <v>26</v>
      </c>
      <c r="P10" t="s">
        <v>27</v>
      </c>
      <c r="Q10" t="s">
        <v>28</v>
      </c>
    </row>
    <row r="11" spans="1:17" x14ac:dyDescent="0.3">
      <c r="M11" s="1">
        <f t="shared" ref="M11:Q15" si="5">(C2-M$8)^2*$L2</f>
        <v>6.0797828227290001E-6</v>
      </c>
      <c r="N11" s="1">
        <f t="shared" si="5"/>
        <v>2.786250648129658E-7</v>
      </c>
      <c r="O11" s="1">
        <f t="shared" si="5"/>
        <v>1.1618028286026795E-4</v>
      </c>
      <c r="P11" s="1">
        <f t="shared" si="5"/>
        <v>4.2418297308211092E-10</v>
      </c>
      <c r="Q11" s="1">
        <f t="shared" si="5"/>
        <v>1.1827711813913574E-3</v>
      </c>
    </row>
    <row r="12" spans="1:17" x14ac:dyDescent="0.3">
      <c r="M12" s="1">
        <f t="shared" si="5"/>
        <v>2.4466503943251531E-5</v>
      </c>
      <c r="N12" s="1">
        <f t="shared" si="5"/>
        <v>5.0423069459397289E-6</v>
      </c>
      <c r="O12" s="1">
        <f t="shared" si="5"/>
        <v>3.9881912873534504E-6</v>
      </c>
      <c r="P12" s="1">
        <f t="shared" si="5"/>
        <v>7.2654912059673547E-8</v>
      </c>
      <c r="Q12" s="1">
        <f t="shared" si="5"/>
        <v>6.219944031202523E-4</v>
      </c>
    </row>
    <row r="13" spans="1:17" x14ac:dyDescent="0.3">
      <c r="M13" s="1">
        <f t="shared" si="5"/>
        <v>8.3885762101541671E-6</v>
      </c>
      <c r="N13" s="1">
        <f t="shared" si="5"/>
        <v>3.7872777243445021E-6</v>
      </c>
      <c r="O13" s="1">
        <f t="shared" si="5"/>
        <v>2.2568481219413338E-5</v>
      </c>
      <c r="P13" s="1">
        <f t="shared" si="5"/>
        <v>6.8874222910178142E-9</v>
      </c>
      <c r="Q13" s="1">
        <f t="shared" si="5"/>
        <v>1.454123974600879E-3</v>
      </c>
    </row>
    <row r="14" spans="1:17" x14ac:dyDescent="0.3">
      <c r="M14" s="1">
        <f t="shared" si="5"/>
        <v>2.6507142630330949E-5</v>
      </c>
      <c r="N14" s="1">
        <f t="shared" si="5"/>
        <v>2.3927220690419471E-6</v>
      </c>
      <c r="O14" s="1">
        <f t="shared" si="5"/>
        <v>6.9719340162563637E-6</v>
      </c>
      <c r="P14" s="1">
        <f t="shared" si="5"/>
        <v>1.2128084167574906E-7</v>
      </c>
      <c r="Q14" s="1">
        <f t="shared" si="5"/>
        <v>1.0594535717020227E-4</v>
      </c>
    </row>
    <row r="15" spans="1:17" x14ac:dyDescent="0.3">
      <c r="M15" s="1">
        <f t="shared" si="5"/>
        <v>1.6721002583765173E-4</v>
      </c>
      <c r="N15" s="1">
        <f t="shared" si="5"/>
        <v>6.5464338444461984E-6</v>
      </c>
      <c r="O15" s="1">
        <f t="shared" si="5"/>
        <v>5.9345254355411639E-4</v>
      </c>
      <c r="P15" s="1">
        <f t="shared" si="5"/>
        <v>3.5625087648262496E-9</v>
      </c>
      <c r="Q15" s="1">
        <f t="shared" si="5"/>
        <v>8.7509365338735601E-4</v>
      </c>
    </row>
    <row r="16" spans="1:17" x14ac:dyDescent="0.3">
      <c r="M16" s="1"/>
    </row>
    <row r="17" spans="2:17" x14ac:dyDescent="0.3">
      <c r="M17" s="1">
        <f>SQRT(SUM(M11:M15))</f>
        <v>1.5252935174716943E-2</v>
      </c>
      <c r="N17" s="1">
        <f t="shared" ref="N17:O17" si="6">SQRT(SUM(N11:N15))</f>
        <v>4.248219114945149E-3</v>
      </c>
      <c r="O17" s="1">
        <f t="shared" si="6"/>
        <v>2.7260987380089655E-2</v>
      </c>
      <c r="P17" s="1">
        <f t="shared" ref="P17:Q17" si="7">SQRT(SUM(P11:P15))</f>
        <v>4.5255924227038914E-4</v>
      </c>
      <c r="Q17" s="1">
        <f t="shared" si="7"/>
        <v>6.511473389080269E-2</v>
      </c>
    </row>
    <row r="20" spans="2:17" x14ac:dyDescent="0.3">
      <c r="B20" t="s">
        <v>45</v>
      </c>
      <c r="C20" t="s">
        <v>39</v>
      </c>
      <c r="D20" t="s">
        <v>40</v>
      </c>
      <c r="E20" t="s">
        <v>41</v>
      </c>
      <c r="F20" t="s">
        <v>42</v>
      </c>
      <c r="G20" t="s">
        <v>43</v>
      </c>
      <c r="H20" t="s">
        <v>44</v>
      </c>
    </row>
    <row r="21" spans="2:17" x14ac:dyDescent="0.3">
      <c r="B21" t="str">
        <f>A8</f>
        <v>spatial_lag5</v>
      </c>
      <c r="C21" s="1">
        <f>M8</f>
        <v>0.32992193574357931</v>
      </c>
      <c r="D21" s="1">
        <f t="shared" ref="D21:E21" si="8">N8</f>
        <v>9.8200789973118915E-2</v>
      </c>
      <c r="E21" s="1">
        <f t="shared" si="8"/>
        <v>0.30231928164822108</v>
      </c>
      <c r="F21" s="1">
        <f>M17</f>
        <v>1.5252935174716943E-2</v>
      </c>
      <c r="G21" s="1">
        <f t="shared" ref="G21:H21" si="9">N17</f>
        <v>4.248219114945149E-3</v>
      </c>
      <c r="H21" s="1">
        <f t="shared" si="9"/>
        <v>2.7260987380089655E-2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AB38-471E-48D4-91A8-82365EEBF51C}">
  <dimension ref="A1:Q21"/>
  <sheetViews>
    <sheetView workbookViewId="0">
      <selection activeCell="B22" sqref="B22"/>
    </sheetView>
  </sheetViews>
  <sheetFormatPr defaultRowHeight="14.4" x14ac:dyDescent="0.3"/>
  <cols>
    <col min="1" max="1" width="12.44140625" bestFit="1" customWidth="1"/>
    <col min="3" max="7" width="12.6640625" bestFit="1" customWidth="1"/>
    <col min="8" max="8" width="12.6640625" customWidth="1"/>
    <col min="9" max="9" width="10" bestFit="1" customWidth="1"/>
    <col min="12" max="12" width="12" bestFit="1" customWidth="1"/>
  </cols>
  <sheetData>
    <row r="1" spans="1:17" s="2" customFormat="1" ht="43.2" x14ac:dyDescent="0.3">
      <c r="A1" s="2" t="s">
        <v>0</v>
      </c>
      <c r="B1" s="2" t="s">
        <v>30</v>
      </c>
      <c r="C1" s="2" t="s">
        <v>29</v>
      </c>
      <c r="D1" s="2" t="s">
        <v>2</v>
      </c>
      <c r="E1" s="2" t="s">
        <v>4</v>
      </c>
      <c r="F1" s="2" t="s">
        <v>3</v>
      </c>
      <c r="G1" s="2" t="s">
        <v>5</v>
      </c>
      <c r="I1" s="2" t="s">
        <v>1</v>
      </c>
      <c r="K1" s="2" t="s">
        <v>7</v>
      </c>
      <c r="L1" s="2" t="s">
        <v>19</v>
      </c>
      <c r="M1" s="2" t="s">
        <v>17</v>
      </c>
      <c r="N1" s="2" t="s">
        <v>20</v>
      </c>
      <c r="O1" s="2" t="s">
        <v>21</v>
      </c>
      <c r="P1" s="2" t="s">
        <v>22</v>
      </c>
      <c r="Q1" s="2" t="s">
        <v>23</v>
      </c>
    </row>
    <row r="2" spans="1:17" x14ac:dyDescent="0.3">
      <c r="A2" t="s">
        <v>6</v>
      </c>
      <c r="B2">
        <v>1</v>
      </c>
      <c r="C2">
        <v>0.21702032134501001</v>
      </c>
      <c r="D2">
        <v>9.02023839525323E-2</v>
      </c>
      <c r="E2">
        <v>0.27034037426631402</v>
      </c>
      <c r="F2">
        <v>0.97753447760798695</v>
      </c>
      <c r="G2">
        <v>0.73475293951802101</v>
      </c>
      <c r="I2">
        <v>5</v>
      </c>
      <c r="K2">
        <v>1621</v>
      </c>
      <c r="L2" s="1">
        <f>K2/K$7</f>
        <v>7.8536821705426363E-2</v>
      </c>
      <c r="M2" s="1">
        <f t="shared" ref="M2:Q6" si="0">C2*$L2*5</f>
        <v>8.5220431419636922E-2</v>
      </c>
      <c r="N2" s="1">
        <f t="shared" si="0"/>
        <v>3.542104272942221E-2</v>
      </c>
      <c r="O2" s="1">
        <f t="shared" si="0"/>
        <v>0.1061583688676587</v>
      </c>
      <c r="P2" s="1">
        <f t="shared" si="0"/>
        <v>0.38386225489402787</v>
      </c>
      <c r="Q2" s="1">
        <f t="shared" si="0"/>
        <v>0.28852580304232367</v>
      </c>
    </row>
    <row r="3" spans="1:17" x14ac:dyDescent="0.3">
      <c r="A3" t="s">
        <v>6</v>
      </c>
      <c r="B3">
        <v>2</v>
      </c>
      <c r="C3">
        <v>0.23413262036833399</v>
      </c>
      <c r="D3">
        <v>9.9223311381925694E-2</v>
      </c>
      <c r="E3">
        <v>0.29594753317772798</v>
      </c>
      <c r="F3">
        <v>0.97639939478691695</v>
      </c>
      <c r="G3">
        <v>0.67842700188218596</v>
      </c>
      <c r="I3">
        <v>4</v>
      </c>
      <c r="K3">
        <v>9117</v>
      </c>
      <c r="L3" s="1">
        <f t="shared" ref="L3:L6" si="1">K3/K$7</f>
        <v>0.44171511627906979</v>
      </c>
      <c r="M3" s="1">
        <f t="shared" si="0"/>
        <v>0.51709958815360979</v>
      </c>
      <c r="N3" s="1">
        <f t="shared" si="0"/>
        <v>0.21914218262330831</v>
      </c>
      <c r="O3" s="1">
        <f t="shared" si="0"/>
        <v>0.65362249515051984</v>
      </c>
      <c r="P3" s="1">
        <f t="shared" si="0"/>
        <v>2.1564518610155821</v>
      </c>
      <c r="Q3" s="1">
        <f t="shared" si="0"/>
        <v>1.4983573101162522</v>
      </c>
    </row>
    <row r="4" spans="1:17" x14ac:dyDescent="0.3">
      <c r="A4" t="s">
        <v>6</v>
      </c>
      <c r="B4">
        <v>3</v>
      </c>
      <c r="C4">
        <v>0.216895373795786</v>
      </c>
      <c r="D4">
        <v>8.9745989797864897E-2</v>
      </c>
      <c r="E4">
        <v>0.30208149206826601</v>
      </c>
      <c r="F4">
        <v>0.97685481980903199</v>
      </c>
      <c r="G4">
        <v>0.54814184985145298</v>
      </c>
      <c r="I4">
        <v>6</v>
      </c>
      <c r="K4">
        <v>5757</v>
      </c>
      <c r="L4" s="1">
        <f t="shared" si="1"/>
        <v>0.27892441860465117</v>
      </c>
      <c r="M4" s="1">
        <f t="shared" si="0"/>
        <v>0.30248708017014048</v>
      </c>
      <c r="N4" s="1">
        <f t="shared" si="0"/>
        <v>0.1251617401323421</v>
      </c>
      <c r="O4" s="1">
        <f t="shared" si="0"/>
        <v>0.42128952273183318</v>
      </c>
      <c r="P4" s="1">
        <f t="shared" si="0"/>
        <v>1.3623433133819276</v>
      </c>
      <c r="Q4" s="1">
        <f t="shared" si="0"/>
        <v>0.76445073391347262</v>
      </c>
    </row>
    <row r="5" spans="1:17" x14ac:dyDescent="0.3">
      <c r="A5" t="s">
        <v>6</v>
      </c>
      <c r="B5">
        <v>4</v>
      </c>
      <c r="C5">
        <v>0.23758910945312001</v>
      </c>
      <c r="D5">
        <v>9.8772987884242297E-2</v>
      </c>
      <c r="E5">
        <v>0.32981990958950402</v>
      </c>
      <c r="F5">
        <v>0.97572551280140996</v>
      </c>
      <c r="G5">
        <v>0.60231117463727601</v>
      </c>
      <c r="I5">
        <v>5</v>
      </c>
      <c r="K5">
        <v>2085</v>
      </c>
      <c r="L5" s="1">
        <f t="shared" si="1"/>
        <v>0.10101744186046512</v>
      </c>
      <c r="M5" s="1">
        <f t="shared" si="0"/>
        <v>0.12000322025430117</v>
      </c>
      <c r="N5" s="1">
        <f t="shared" si="0"/>
        <v>4.9888972804904355E-2</v>
      </c>
      <c r="O5" s="1">
        <f t="shared" si="0"/>
        <v>0.16658781770690795</v>
      </c>
      <c r="P5" s="1">
        <f t="shared" si="0"/>
        <v>0.49282647630594473</v>
      </c>
      <c r="Q5" s="1">
        <f t="shared" si="0"/>
        <v>0.30421967032914743</v>
      </c>
    </row>
    <row r="6" spans="1:17" x14ac:dyDescent="0.3">
      <c r="A6" t="s">
        <v>6</v>
      </c>
      <c r="B6">
        <v>5</v>
      </c>
      <c r="C6">
        <v>0.21098408670527499</v>
      </c>
      <c r="D6">
        <v>8.8022023666912405E-2</v>
      </c>
      <c r="E6">
        <v>0.35598427182530301</v>
      </c>
      <c r="F6">
        <v>0.97574128083492995</v>
      </c>
      <c r="G6">
        <v>0.56172557694460001</v>
      </c>
      <c r="I6">
        <v>5</v>
      </c>
      <c r="K6">
        <v>2060</v>
      </c>
      <c r="L6" s="1">
        <f t="shared" si="1"/>
        <v>9.9806201550387594E-2</v>
      </c>
      <c r="M6" s="1">
        <f t="shared" si="0"/>
        <v>0.10528760140815564</v>
      </c>
      <c r="N6" s="1">
        <f t="shared" si="0"/>
        <v>4.3925719174864236E-2</v>
      </c>
      <c r="O6" s="1">
        <f t="shared" si="0"/>
        <v>0.1776471899128208</v>
      </c>
      <c r="P6" s="1">
        <f t="shared" si="0"/>
        <v>0.48692515468022179</v>
      </c>
      <c r="Q6" s="1">
        <f t="shared" si="0"/>
        <v>0.28031848074270249</v>
      </c>
    </row>
    <row r="7" spans="1:17" x14ac:dyDescent="0.3">
      <c r="K7">
        <f>SUM(K2:K6)</f>
        <v>20640</v>
      </c>
      <c r="L7" s="1"/>
      <c r="M7" s="1"/>
      <c r="O7" s="1"/>
      <c r="P7" s="1"/>
      <c r="Q7" s="1"/>
    </row>
    <row r="8" spans="1:17" x14ac:dyDescent="0.3">
      <c r="A8" t="s">
        <v>6</v>
      </c>
      <c r="B8" t="s">
        <v>16</v>
      </c>
      <c r="C8" s="1">
        <f>M8</f>
        <v>0.22601958428116881</v>
      </c>
      <c r="D8" s="1">
        <f t="shared" ref="D8:G8" si="2">N8</f>
        <v>9.4707931492968231E-2</v>
      </c>
      <c r="E8" s="1">
        <f t="shared" si="2"/>
        <v>0.30506107887394807</v>
      </c>
      <c r="F8" s="1">
        <f t="shared" si="2"/>
        <v>0.97648181205554074</v>
      </c>
      <c r="G8" s="1">
        <f t="shared" si="2"/>
        <v>0.62717439962877974</v>
      </c>
      <c r="H8" s="1" t="s">
        <v>31</v>
      </c>
      <c r="I8">
        <f>_xlfn.MODE.SNGL(I2:I6)</f>
        <v>5</v>
      </c>
      <c r="K8" t="s">
        <v>8</v>
      </c>
      <c r="M8" s="1">
        <f>AVERAGE(M2:M6)</f>
        <v>0.22601958428116881</v>
      </c>
      <c r="N8" s="1">
        <f>AVERAGE(N2:N6)</f>
        <v>9.4707931492968231E-2</v>
      </c>
      <c r="O8" s="1">
        <f>AVERAGE(O2:O6)</f>
        <v>0.30506107887394807</v>
      </c>
      <c r="P8" s="1">
        <f t="shared" ref="P8:Q8" si="3">AVERAGE(P2:P6)</f>
        <v>0.97648181205554074</v>
      </c>
      <c r="Q8" s="1">
        <f t="shared" si="3"/>
        <v>0.62717439962877974</v>
      </c>
    </row>
    <row r="9" spans="1:17" x14ac:dyDescent="0.3">
      <c r="B9" t="s">
        <v>18</v>
      </c>
      <c r="C9" s="1">
        <f>M17</f>
        <v>9.7334429940532357E-3</v>
      </c>
      <c r="D9" s="1">
        <f t="shared" ref="D9:G9" si="4">N17</f>
        <v>4.857817070542416E-3</v>
      </c>
      <c r="E9" s="1">
        <f t="shared" si="4"/>
        <v>2.1320887219147412E-2</v>
      </c>
      <c r="F9" s="1">
        <f t="shared" si="4"/>
        <v>4.9127253708374375E-4</v>
      </c>
      <c r="G9" s="1">
        <f t="shared" si="4"/>
        <v>6.5585072278290732E-2</v>
      </c>
      <c r="H9" s="1" t="s">
        <v>32</v>
      </c>
      <c r="I9" s="3">
        <f>MAX(I2:I6)</f>
        <v>6</v>
      </c>
    </row>
    <row r="10" spans="1:17" ht="28.8" x14ac:dyDescent="0.3">
      <c r="H10" t="s">
        <v>33</v>
      </c>
      <c r="I10">
        <f>MIN(I2:I6)</f>
        <v>4</v>
      </c>
      <c r="M10" s="2" t="s">
        <v>24</v>
      </c>
      <c r="N10" t="s">
        <v>25</v>
      </c>
      <c r="O10" t="s">
        <v>26</v>
      </c>
      <c r="P10" t="s">
        <v>27</v>
      </c>
      <c r="Q10" t="s">
        <v>28</v>
      </c>
    </row>
    <row r="11" spans="1:17" x14ac:dyDescent="0.3">
      <c r="M11" s="1">
        <f t="shared" ref="M11:Q15" si="5">(C2-M$8)^2*$L2</f>
        <v>6.3604406410790168E-6</v>
      </c>
      <c r="N11" s="1">
        <f t="shared" si="5"/>
        <v>1.5942942322687459E-6</v>
      </c>
      <c r="O11" s="1">
        <f t="shared" si="5"/>
        <v>9.4678284855542166E-5</v>
      </c>
      <c r="P11" s="1">
        <f t="shared" si="5"/>
        <v>8.70270263838398E-8</v>
      </c>
      <c r="Q11" s="1">
        <f t="shared" si="5"/>
        <v>9.0891780904362601E-4</v>
      </c>
    </row>
    <row r="12" spans="1:17" x14ac:dyDescent="0.3">
      <c r="M12" s="1">
        <f t="shared" si="5"/>
        <v>2.9074287279425539E-5</v>
      </c>
      <c r="N12" s="1">
        <f t="shared" si="5"/>
        <v>9.0059773533324132E-6</v>
      </c>
      <c r="O12" s="1">
        <f t="shared" si="5"/>
        <v>3.6687406593372289E-5</v>
      </c>
      <c r="P12" s="1">
        <f t="shared" si="5"/>
        <v>3.0003968230737357E-9</v>
      </c>
      <c r="Q12" s="1">
        <f t="shared" si="5"/>
        <v>1.160310182196173E-3</v>
      </c>
    </row>
    <row r="13" spans="1:17" x14ac:dyDescent="0.3">
      <c r="M13" s="1">
        <f t="shared" si="5"/>
        <v>2.3220797294713972E-5</v>
      </c>
      <c r="N13" s="1">
        <f t="shared" si="5"/>
        <v>6.8673605632232396E-6</v>
      </c>
      <c r="O13" s="1">
        <f t="shared" si="5"/>
        <v>2.4762735646873581E-6</v>
      </c>
      <c r="P13" s="1">
        <f t="shared" si="5"/>
        <v>3.8808088780791683E-8</v>
      </c>
      <c r="Q13" s="1">
        <f t="shared" si="5"/>
        <v>1.742202062607923E-3</v>
      </c>
    </row>
    <row r="14" spans="1:17" x14ac:dyDescent="0.3">
      <c r="M14" s="1">
        <f t="shared" si="5"/>
        <v>1.3521579844413757E-5</v>
      </c>
      <c r="N14" s="1">
        <f t="shared" si="5"/>
        <v>1.6692812511112649E-6</v>
      </c>
      <c r="O14" s="1">
        <f t="shared" si="5"/>
        <v>6.1923661393761939E-5</v>
      </c>
      <c r="P14" s="1">
        <f t="shared" si="5"/>
        <v>5.7780821286359915E-8</v>
      </c>
      <c r="Q14" s="1">
        <f t="shared" si="5"/>
        <v>6.2446957863343647E-5</v>
      </c>
    </row>
    <row r="15" spans="1:17" x14ac:dyDescent="0.3">
      <c r="M15" s="1">
        <f t="shared" si="5"/>
        <v>2.2562807458851743E-5</v>
      </c>
      <c r="N15" s="1">
        <f t="shared" si="5"/>
        <v>4.461473290917633E-6</v>
      </c>
      <c r="O15" s="1">
        <f t="shared" si="5"/>
        <v>2.5881460540423971E-4</v>
      </c>
      <c r="P15" s="1">
        <f t="shared" si="5"/>
        <v>5.4732372418633245E-8</v>
      </c>
      <c r="Q15" s="1">
        <f t="shared" si="5"/>
        <v>4.2752469403755375E-4</v>
      </c>
    </row>
    <row r="16" spans="1:17" x14ac:dyDescent="0.3">
      <c r="M16" s="1"/>
    </row>
    <row r="17" spans="2:17" x14ac:dyDescent="0.3">
      <c r="M17" s="1">
        <f>SQRT(SUM(M11:M15))</f>
        <v>9.7334429940532357E-3</v>
      </c>
      <c r="N17" s="1">
        <f t="shared" ref="N17:O17" si="6">SQRT(SUM(N11:N15))</f>
        <v>4.857817070542416E-3</v>
      </c>
      <c r="O17" s="1">
        <f t="shared" si="6"/>
        <v>2.1320887219147412E-2</v>
      </c>
      <c r="P17" s="1">
        <f t="shared" ref="P17:Q17" si="7">SQRT(SUM(P11:P15))</f>
        <v>4.9127253708374375E-4</v>
      </c>
      <c r="Q17" s="1">
        <f t="shared" si="7"/>
        <v>6.5585072278290732E-2</v>
      </c>
    </row>
    <row r="20" spans="2:17" x14ac:dyDescent="0.3">
      <c r="B20" t="s">
        <v>45</v>
      </c>
      <c r="C20" t="s">
        <v>39</v>
      </c>
      <c r="D20" t="s">
        <v>40</v>
      </c>
      <c r="E20" t="s">
        <v>41</v>
      </c>
      <c r="F20" t="s">
        <v>42</v>
      </c>
      <c r="G20" t="s">
        <v>43</v>
      </c>
      <c r="H20" t="s">
        <v>44</v>
      </c>
    </row>
    <row r="21" spans="2:17" x14ac:dyDescent="0.3">
      <c r="B21" t="str">
        <f>A8</f>
        <v>random_lag10</v>
      </c>
      <c r="C21" s="1">
        <f>M8</f>
        <v>0.22601958428116881</v>
      </c>
      <c r="D21" s="1">
        <f t="shared" ref="D21:E21" si="8">N8</f>
        <v>9.4707931492968231E-2</v>
      </c>
      <c r="E21" s="1">
        <f t="shared" si="8"/>
        <v>0.30506107887394807</v>
      </c>
      <c r="F21" s="1">
        <f>M17</f>
        <v>9.7334429940532357E-3</v>
      </c>
      <c r="G21" s="1">
        <f t="shared" ref="G21:H21" si="9">N17</f>
        <v>4.857817070542416E-3</v>
      </c>
      <c r="H21" s="1">
        <f t="shared" si="9"/>
        <v>2.1320887219147412E-2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7EF9-1A00-4809-8AFD-7748EACBAD0B}">
  <dimension ref="A1:Q21"/>
  <sheetViews>
    <sheetView workbookViewId="0">
      <selection activeCell="B22" sqref="B22"/>
    </sheetView>
  </sheetViews>
  <sheetFormatPr defaultRowHeight="14.4" x14ac:dyDescent="0.3"/>
  <cols>
    <col min="1" max="1" width="11.6640625" bestFit="1" customWidth="1"/>
    <col min="3" max="7" width="12.6640625" bestFit="1" customWidth="1"/>
    <col min="8" max="8" width="12.6640625" customWidth="1"/>
    <col min="9" max="9" width="10" bestFit="1" customWidth="1"/>
    <col min="12" max="12" width="12" bestFit="1" customWidth="1"/>
  </cols>
  <sheetData>
    <row r="1" spans="1:17" s="2" customFormat="1" ht="43.2" x14ac:dyDescent="0.3">
      <c r="A1" s="2" t="s">
        <v>0</v>
      </c>
      <c r="B1" s="2" t="s">
        <v>30</v>
      </c>
      <c r="C1" s="2" t="s">
        <v>29</v>
      </c>
      <c r="D1" s="2" t="s">
        <v>2</v>
      </c>
      <c r="E1" s="2" t="s">
        <v>4</v>
      </c>
      <c r="F1" s="2" t="s">
        <v>3</v>
      </c>
      <c r="G1" s="2" t="s">
        <v>5</v>
      </c>
      <c r="I1" s="2" t="s">
        <v>1</v>
      </c>
      <c r="K1" s="2" t="s">
        <v>7</v>
      </c>
      <c r="L1" s="2" t="s">
        <v>19</v>
      </c>
      <c r="M1" s="2" t="s">
        <v>17</v>
      </c>
      <c r="N1" s="2" t="s">
        <v>20</v>
      </c>
      <c r="O1" s="2" t="s">
        <v>21</v>
      </c>
      <c r="P1" s="2" t="s">
        <v>22</v>
      </c>
      <c r="Q1" s="2" t="s">
        <v>23</v>
      </c>
    </row>
    <row r="2" spans="1:17" x14ac:dyDescent="0.3">
      <c r="A2" t="s">
        <v>9</v>
      </c>
      <c r="B2">
        <v>1</v>
      </c>
      <c r="C2">
        <v>0.33284902980590397</v>
      </c>
      <c r="D2">
        <v>8.9821777442093798E-2</v>
      </c>
      <c r="E2">
        <v>0.27283374304649499</v>
      </c>
      <c r="F2">
        <v>0.97759116192944895</v>
      </c>
      <c r="G2">
        <v>0.729398840886744</v>
      </c>
      <c r="I2">
        <v>6</v>
      </c>
      <c r="K2">
        <v>1621</v>
      </c>
      <c r="L2" s="1">
        <f>K2/K$7</f>
        <v>7.8536821705426363E-2</v>
      </c>
      <c r="M2" s="1">
        <f t="shared" ref="M2:Q6" si="0">C2*$L2*5</f>
        <v>0.13070452454345213</v>
      </c>
      <c r="N2" s="1">
        <f t="shared" si="0"/>
        <v>3.5271584601171038E-2</v>
      </c>
      <c r="O2" s="1">
        <f t="shared" si="0"/>
        <v>0.10713747516433343</v>
      </c>
      <c r="P2" s="1">
        <f t="shared" si="0"/>
        <v>0.38388451392626866</v>
      </c>
      <c r="Q2" s="1">
        <f t="shared" si="0"/>
        <v>0.28642333359433436</v>
      </c>
    </row>
    <row r="3" spans="1:17" x14ac:dyDescent="0.3">
      <c r="A3" t="s">
        <v>9</v>
      </c>
      <c r="B3">
        <v>2</v>
      </c>
      <c r="C3">
        <v>0.33864420096266701</v>
      </c>
      <c r="D3">
        <v>9.6893192315455706E-2</v>
      </c>
      <c r="E3">
        <v>0.30359015948270601</v>
      </c>
      <c r="F3">
        <v>0.97722979242534302</v>
      </c>
      <c r="G3">
        <v>0.66128767522516796</v>
      </c>
      <c r="I3">
        <v>6</v>
      </c>
      <c r="K3">
        <v>9117</v>
      </c>
      <c r="L3" s="1">
        <f t="shared" ref="L3:L6" si="1">K3/K$7</f>
        <v>0.44171511627906979</v>
      </c>
      <c r="M3" s="1">
        <f t="shared" si="0"/>
        <v>0.74792131302728559</v>
      </c>
      <c r="N3" s="1">
        <f t="shared" si="0"/>
        <v>0.21399593855135896</v>
      </c>
      <c r="O3" s="1">
        <f t="shared" si="0"/>
        <v>0.67050181298542411</v>
      </c>
      <c r="P3" s="1">
        <f t="shared" si="0"/>
        <v>2.158285856962658</v>
      </c>
      <c r="Q3" s="1">
        <f t="shared" si="0"/>
        <v>1.460503811780004</v>
      </c>
    </row>
    <row r="4" spans="1:17" x14ac:dyDescent="0.3">
      <c r="A4" t="s">
        <v>9</v>
      </c>
      <c r="B4">
        <v>3</v>
      </c>
      <c r="C4">
        <v>0.33043741890992301</v>
      </c>
      <c r="D4">
        <v>8.9745989797864897E-2</v>
      </c>
      <c r="E4">
        <v>0.30208149206826601</v>
      </c>
      <c r="F4">
        <v>0.97685481980903199</v>
      </c>
      <c r="G4">
        <v>0.54814184985145298</v>
      </c>
      <c r="I4">
        <v>6</v>
      </c>
      <c r="K4">
        <v>5757</v>
      </c>
      <c r="L4" s="1">
        <f t="shared" si="1"/>
        <v>0.27892441860465117</v>
      </c>
      <c r="M4" s="1">
        <f t="shared" si="0"/>
        <v>0.4608353247733592</v>
      </c>
      <c r="N4" s="1">
        <f t="shared" si="0"/>
        <v>0.1251617401323421</v>
      </c>
      <c r="O4" s="1">
        <f t="shared" si="0"/>
        <v>0.42128952273183318</v>
      </c>
      <c r="P4" s="1">
        <f t="shared" si="0"/>
        <v>1.3623433133819276</v>
      </c>
      <c r="Q4" s="1">
        <f t="shared" si="0"/>
        <v>0.76445073391347262</v>
      </c>
    </row>
    <row r="5" spans="1:17" x14ac:dyDescent="0.3">
      <c r="A5" t="s">
        <v>9</v>
      </c>
      <c r="B5">
        <v>4</v>
      </c>
      <c r="C5">
        <v>0.344913485230401</v>
      </c>
      <c r="D5">
        <v>9.7824666450795406E-2</v>
      </c>
      <c r="E5">
        <v>0.32863057761076397</v>
      </c>
      <c r="F5">
        <v>0.97605673689111805</v>
      </c>
      <c r="G5">
        <v>0.60274255189064396</v>
      </c>
      <c r="I5">
        <v>6</v>
      </c>
      <c r="K5">
        <v>2085</v>
      </c>
      <c r="L5" s="1">
        <f t="shared" si="1"/>
        <v>0.10101744186046512</v>
      </c>
      <c r="M5" s="1">
        <f t="shared" si="0"/>
        <v>0.17421138970576211</v>
      </c>
      <c r="N5" s="1">
        <f t="shared" si="0"/>
        <v>4.9409987778563084E-2</v>
      </c>
      <c r="O5" s="1">
        <f t="shared" si="0"/>
        <v>0.16598710133683209</v>
      </c>
      <c r="P5" s="1">
        <f t="shared" si="0"/>
        <v>0.49299377335706906</v>
      </c>
      <c r="Q5" s="1">
        <f t="shared" si="0"/>
        <v>0.30443755346220752</v>
      </c>
    </row>
    <row r="6" spans="1:17" x14ac:dyDescent="0.3">
      <c r="A6" t="s">
        <v>9</v>
      </c>
      <c r="B6">
        <v>5</v>
      </c>
      <c r="C6">
        <v>0.29161425692431597</v>
      </c>
      <c r="D6">
        <v>8.7286554045091003E-2</v>
      </c>
      <c r="E6">
        <v>0.35357006626223503</v>
      </c>
      <c r="F6">
        <v>0.97603491450133995</v>
      </c>
      <c r="G6">
        <v>0.56169082762971501</v>
      </c>
      <c r="I6">
        <v>6</v>
      </c>
      <c r="K6">
        <v>2060</v>
      </c>
      <c r="L6" s="1">
        <f t="shared" si="1"/>
        <v>9.9806201550387594E-2</v>
      </c>
      <c r="M6" s="1">
        <f t="shared" si="0"/>
        <v>0.14552455650777396</v>
      </c>
      <c r="N6" s="1">
        <f t="shared" si="0"/>
        <v>4.355869702831576E-2</v>
      </c>
      <c r="O6" s="1">
        <f t="shared" si="0"/>
        <v>0.17644242647776265</v>
      </c>
      <c r="P6" s="1">
        <f t="shared" si="0"/>
        <v>0.48707168698468029</v>
      </c>
      <c r="Q6" s="1">
        <f t="shared" si="0"/>
        <v>0.28030113975707677</v>
      </c>
    </row>
    <row r="7" spans="1:17" x14ac:dyDescent="0.3">
      <c r="C7" s="1">
        <f>AVERAGE(C2:C6)</f>
        <v>0.32769167836664226</v>
      </c>
      <c r="D7" s="1"/>
      <c r="E7" s="1">
        <f>AVERAGE(E2:E6)</f>
        <v>0.31214120769409315</v>
      </c>
      <c r="F7" s="1"/>
      <c r="K7">
        <f>SUM(K2:K6)</f>
        <v>20640</v>
      </c>
      <c r="L7" s="1"/>
      <c r="M7" s="1"/>
      <c r="O7" s="1"/>
      <c r="P7" s="1"/>
      <c r="Q7" s="1"/>
    </row>
    <row r="8" spans="1:17" x14ac:dyDescent="0.3">
      <c r="A8" t="s">
        <v>9</v>
      </c>
      <c r="B8" t="s">
        <v>16</v>
      </c>
      <c r="C8" s="1">
        <f>M8</f>
        <v>0.33183942171152658</v>
      </c>
      <c r="D8" s="1">
        <f t="shared" ref="D8:G8" si="2">N8</f>
        <v>9.3479589618350192E-2</v>
      </c>
      <c r="E8" s="1">
        <f t="shared" si="2"/>
        <v>0.30827166773923709</v>
      </c>
      <c r="F8" s="1">
        <f t="shared" si="2"/>
        <v>0.9769158289225206</v>
      </c>
      <c r="G8" s="1">
        <f t="shared" si="2"/>
        <v>0.6192233145014191</v>
      </c>
      <c r="H8" s="1" t="s">
        <v>31</v>
      </c>
      <c r="I8">
        <f>_xlfn.MODE.SNGL(I2:I6)</f>
        <v>6</v>
      </c>
      <c r="K8" t="s">
        <v>8</v>
      </c>
      <c r="M8" s="1">
        <f>AVERAGE(M2:M6)</f>
        <v>0.33183942171152658</v>
      </c>
      <c r="N8" s="1">
        <f>AVERAGE(N2:N6)</f>
        <v>9.3479589618350192E-2</v>
      </c>
      <c r="O8" s="1">
        <f>AVERAGE(O2:O6)</f>
        <v>0.30827166773923709</v>
      </c>
      <c r="P8" s="1">
        <f t="shared" ref="P8:Q8" si="3">AVERAGE(P2:P6)</f>
        <v>0.9769158289225206</v>
      </c>
      <c r="Q8" s="1">
        <f t="shared" si="3"/>
        <v>0.6192233145014191</v>
      </c>
    </row>
    <row r="9" spans="1:17" x14ac:dyDescent="0.3">
      <c r="B9" t="s">
        <v>18</v>
      </c>
      <c r="C9" s="1">
        <f>M17</f>
        <v>1.413654038672813E-2</v>
      </c>
      <c r="D9" s="1">
        <f t="shared" ref="D9:G9" si="4">N17</f>
        <v>3.9775888137323651E-3</v>
      </c>
      <c r="E9" s="1">
        <f t="shared" si="4"/>
        <v>1.9122395679950312E-2</v>
      </c>
      <c r="F9" s="1">
        <f t="shared" si="4"/>
        <v>4.8208248137881446E-4</v>
      </c>
      <c r="G9" s="1">
        <f t="shared" si="4"/>
        <v>5.9177594094378561E-2</v>
      </c>
      <c r="H9" s="1" t="s">
        <v>32</v>
      </c>
      <c r="I9" s="3">
        <f>MAX(I2:I6)</f>
        <v>6</v>
      </c>
    </row>
    <row r="10" spans="1:17" ht="28.8" x14ac:dyDescent="0.3">
      <c r="H10" t="s">
        <v>33</v>
      </c>
      <c r="I10">
        <f>MIN(I2:I6)</f>
        <v>6</v>
      </c>
      <c r="M10" s="2" t="s">
        <v>24</v>
      </c>
      <c r="N10" t="s">
        <v>25</v>
      </c>
      <c r="O10" t="s">
        <v>26</v>
      </c>
      <c r="P10" t="s">
        <v>27</v>
      </c>
      <c r="Q10" t="s">
        <v>28</v>
      </c>
    </row>
    <row r="11" spans="1:17" x14ac:dyDescent="0.3">
      <c r="M11" s="1">
        <f t="shared" ref="M11:Q15" si="5">(C2-M$8)^2*$L2</f>
        <v>8.0053250259720501E-8</v>
      </c>
      <c r="N11" s="1">
        <f t="shared" si="5"/>
        <v>1.0507904677850498E-6</v>
      </c>
      <c r="O11" s="1">
        <f t="shared" si="5"/>
        <v>9.8630193172608222E-5</v>
      </c>
      <c r="P11" s="1">
        <f t="shared" si="5"/>
        <v>3.5818655061540547E-8</v>
      </c>
      <c r="Q11" s="1">
        <f t="shared" si="5"/>
        <v>9.5333072489115465E-4</v>
      </c>
    </row>
    <row r="12" spans="1:17" x14ac:dyDescent="0.3">
      <c r="M12" s="1">
        <f t="shared" si="5"/>
        <v>2.0453627583701602E-5</v>
      </c>
      <c r="N12" s="1">
        <f t="shared" si="5"/>
        <v>5.1471663913709117E-6</v>
      </c>
      <c r="O12" s="1">
        <f t="shared" si="5"/>
        <v>9.6808579840971894E-6</v>
      </c>
      <c r="P12" s="1">
        <f t="shared" si="5"/>
        <v>4.3541219982071717E-8</v>
      </c>
      <c r="Q12" s="1">
        <f t="shared" si="5"/>
        <v>7.8157533961828592E-4</v>
      </c>
    </row>
    <row r="13" spans="1:17" x14ac:dyDescent="0.3">
      <c r="M13" s="1">
        <f t="shared" si="5"/>
        <v>5.482571440547236E-7</v>
      </c>
      <c r="N13" s="1">
        <f t="shared" si="5"/>
        <v>3.8881415787607414E-6</v>
      </c>
      <c r="O13" s="1">
        <f t="shared" si="5"/>
        <v>1.0687902530977962E-5</v>
      </c>
      <c r="P13" s="1">
        <f t="shared" si="5"/>
        <v>1.0381879056845645E-9</v>
      </c>
      <c r="Q13" s="1">
        <f t="shared" si="5"/>
        <v>1.4092864374432021E-3</v>
      </c>
    </row>
    <row r="14" spans="1:17" x14ac:dyDescent="0.3">
      <c r="M14" s="1">
        <f t="shared" si="5"/>
        <v>1.7267026183490718E-5</v>
      </c>
      <c r="N14" s="1">
        <f t="shared" si="5"/>
        <v>1.907178257630411E-6</v>
      </c>
      <c r="O14" s="1">
        <f t="shared" si="5"/>
        <v>4.1870235720070298E-5</v>
      </c>
      <c r="P14" s="1">
        <f t="shared" si="5"/>
        <v>7.455482373567714E-8</v>
      </c>
      <c r="Q14" s="1">
        <f t="shared" si="5"/>
        <v>2.7437906639788217E-5</v>
      </c>
    </row>
    <row r="15" spans="1:17" x14ac:dyDescent="0.3">
      <c r="M15" s="1">
        <f t="shared" si="5"/>
        <v>1.6149280994408874E-4</v>
      </c>
      <c r="N15" s="1">
        <f t="shared" si="5"/>
        <v>3.8279360755817243E-6</v>
      </c>
      <c r="O15" s="1">
        <f t="shared" si="5"/>
        <v>2.0479682713282868E-4</v>
      </c>
      <c r="P15" s="1">
        <f t="shared" si="5"/>
        <v>7.7450632167381028E-8</v>
      </c>
      <c r="Q15" s="1">
        <f t="shared" si="5"/>
        <v>3.3035723420659762E-4</v>
      </c>
    </row>
    <row r="16" spans="1:17" x14ac:dyDescent="0.3">
      <c r="M16" s="1"/>
    </row>
    <row r="17" spans="2:17" x14ac:dyDescent="0.3">
      <c r="M17" s="1">
        <f>SQRT(SUM(M11:M15))</f>
        <v>1.413654038672813E-2</v>
      </c>
      <c r="N17" s="1">
        <f t="shared" ref="N17:O17" si="6">SQRT(SUM(N11:N15))</f>
        <v>3.9775888137323651E-3</v>
      </c>
      <c r="O17" s="1">
        <f t="shared" si="6"/>
        <v>1.9122395679950312E-2</v>
      </c>
      <c r="P17" s="1">
        <f t="shared" ref="P17:Q17" si="7">SQRT(SUM(P11:P15))</f>
        <v>4.8208248137881446E-4</v>
      </c>
      <c r="Q17" s="1">
        <f t="shared" si="7"/>
        <v>5.9177594094378561E-2</v>
      </c>
    </row>
    <row r="20" spans="2:17" x14ac:dyDescent="0.3">
      <c r="B20" t="s">
        <v>45</v>
      </c>
      <c r="C20" t="s">
        <v>39</v>
      </c>
      <c r="D20" t="s">
        <v>40</v>
      </c>
      <c r="E20" t="s">
        <v>41</v>
      </c>
      <c r="F20" t="s">
        <v>42</v>
      </c>
      <c r="G20" t="s">
        <v>43</v>
      </c>
      <c r="H20" t="s">
        <v>44</v>
      </c>
    </row>
    <row r="21" spans="2:17" x14ac:dyDescent="0.3">
      <c r="B21" t="str">
        <f>A8</f>
        <v>spatial_lag10</v>
      </c>
      <c r="C21" s="1">
        <f>M8</f>
        <v>0.33183942171152658</v>
      </c>
      <c r="D21" s="1">
        <f t="shared" ref="D21:E21" si="8">N8</f>
        <v>9.3479589618350192E-2</v>
      </c>
      <c r="E21" s="1">
        <f t="shared" si="8"/>
        <v>0.30827166773923709</v>
      </c>
      <c r="F21" s="1">
        <f>M17</f>
        <v>1.413654038672813E-2</v>
      </c>
      <c r="G21" s="1">
        <f t="shared" ref="G21:H21" si="9">N17</f>
        <v>3.9775888137323651E-3</v>
      </c>
      <c r="H21" s="1">
        <f t="shared" si="9"/>
        <v>1.9122395679950312E-2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6279-DDBB-4D8E-966D-5057BBAEC154}">
  <dimension ref="A1:Q21"/>
  <sheetViews>
    <sheetView workbookViewId="0">
      <selection activeCell="B22" sqref="B22"/>
    </sheetView>
  </sheetViews>
  <sheetFormatPr defaultRowHeight="14.4" x14ac:dyDescent="0.3"/>
  <cols>
    <col min="1" max="1" width="12.44140625" bestFit="1" customWidth="1"/>
    <col min="3" max="7" width="12.6640625" bestFit="1" customWidth="1"/>
    <col min="8" max="8" width="12.6640625" customWidth="1"/>
    <col min="9" max="9" width="10" bestFit="1" customWidth="1"/>
    <col min="12" max="12" width="12" bestFit="1" customWidth="1"/>
  </cols>
  <sheetData>
    <row r="1" spans="1:17" s="2" customFormat="1" ht="43.2" x14ac:dyDescent="0.3">
      <c r="A1" s="2" t="s">
        <v>0</v>
      </c>
      <c r="B1" s="2" t="s">
        <v>30</v>
      </c>
      <c r="C1" s="2" t="s">
        <v>29</v>
      </c>
      <c r="D1" s="2" t="s">
        <v>2</v>
      </c>
      <c r="E1" s="2" t="s">
        <v>4</v>
      </c>
      <c r="F1" s="2" t="s">
        <v>3</v>
      </c>
      <c r="G1" s="2" t="s">
        <v>5</v>
      </c>
      <c r="I1" s="2" t="s">
        <v>1</v>
      </c>
      <c r="K1" s="2" t="s">
        <v>7</v>
      </c>
      <c r="L1" s="2" t="s">
        <v>19</v>
      </c>
      <c r="M1" s="2" t="s">
        <v>17</v>
      </c>
      <c r="N1" s="2" t="s">
        <v>20</v>
      </c>
      <c r="O1" s="2" t="s">
        <v>21</v>
      </c>
      <c r="P1" s="2" t="s">
        <v>22</v>
      </c>
      <c r="Q1" s="2" t="s">
        <v>23</v>
      </c>
    </row>
    <row r="2" spans="1:17" x14ac:dyDescent="0.3">
      <c r="A2" t="s">
        <v>14</v>
      </c>
      <c r="B2">
        <v>1</v>
      </c>
      <c r="C2">
        <v>0.21374274201260399</v>
      </c>
      <c r="D2">
        <v>9.1897720445825198E-2</v>
      </c>
      <c r="E2">
        <v>0.30158362302227398</v>
      </c>
      <c r="F2">
        <v>0.97686064492690305</v>
      </c>
      <c r="G2">
        <v>0.66790651799336498</v>
      </c>
      <c r="I2">
        <v>3</v>
      </c>
      <c r="K2">
        <v>1621</v>
      </c>
      <c r="L2" s="1">
        <f>K2/K$7</f>
        <v>7.8536821705426363E-2</v>
      </c>
      <c r="M2" s="1">
        <f t="shared" ref="M2:Q6" si="0">C2*$L2*5</f>
        <v>8.3933378101364114E-2</v>
      </c>
      <c r="N2" s="1">
        <f t="shared" si="0"/>
        <v>3.6086774428944444E-2</v>
      </c>
      <c r="O2" s="1">
        <f t="shared" si="0"/>
        <v>0.11842709615288424</v>
      </c>
      <c r="P2" s="1">
        <f t="shared" si="0"/>
        <v>0.38359765150836</v>
      </c>
      <c r="Q2" s="1">
        <f t="shared" si="0"/>
        <v>0.26227627559768529</v>
      </c>
    </row>
    <row r="3" spans="1:17" x14ac:dyDescent="0.3">
      <c r="A3" t="s">
        <v>14</v>
      </c>
      <c r="B3">
        <v>2</v>
      </c>
      <c r="C3">
        <v>0.226894458889177</v>
      </c>
      <c r="D3">
        <v>9.75595761303331E-2</v>
      </c>
      <c r="E3">
        <v>0.31074020179328599</v>
      </c>
      <c r="F3">
        <v>0.97721910585810301</v>
      </c>
      <c r="G3">
        <v>0.654274357049481</v>
      </c>
      <c r="I3">
        <v>3</v>
      </c>
      <c r="K3">
        <v>9117</v>
      </c>
      <c r="L3" s="1">
        <f t="shared" ref="L3:L6" si="1">K3/K$7</f>
        <v>0.44171511627906979</v>
      </c>
      <c r="M3" s="1">
        <f t="shared" si="0"/>
        <v>0.50111356145654717</v>
      </c>
      <c r="N3" s="1">
        <f t="shared" si="0"/>
        <v>0.21546769757273426</v>
      </c>
      <c r="O3" s="1">
        <f t="shared" si="0"/>
        <v>0.68629322183851471</v>
      </c>
      <c r="P3" s="1">
        <f t="shared" si="0"/>
        <v>2.1582622548712029</v>
      </c>
      <c r="Q3" s="1">
        <f t="shared" si="0"/>
        <v>1.4450143685126258</v>
      </c>
    </row>
    <row r="4" spans="1:17" x14ac:dyDescent="0.3">
      <c r="A4" t="s">
        <v>14</v>
      </c>
      <c r="B4">
        <v>3</v>
      </c>
      <c r="C4">
        <v>0.21307072123538601</v>
      </c>
      <c r="D4">
        <v>9.1583474097141807E-2</v>
      </c>
      <c r="E4">
        <v>0.30782042118522202</v>
      </c>
      <c r="F4">
        <v>0.97625952498883395</v>
      </c>
      <c r="G4">
        <v>0.55676593473175595</v>
      </c>
      <c r="I4">
        <v>3</v>
      </c>
      <c r="K4">
        <v>5757</v>
      </c>
      <c r="L4" s="1">
        <f t="shared" si="1"/>
        <v>0.27892441860465117</v>
      </c>
      <c r="M4" s="1">
        <f t="shared" si="0"/>
        <v>0.29715313521126874</v>
      </c>
      <c r="N4" s="1">
        <f t="shared" si="0"/>
        <v>0.12772433633169705</v>
      </c>
      <c r="O4" s="1">
        <f t="shared" si="0"/>
        <v>0.42929316006863449</v>
      </c>
      <c r="P4" s="1">
        <f t="shared" si="0"/>
        <v>1.3615131020738171</v>
      </c>
      <c r="Q4" s="1">
        <f t="shared" si="0"/>
        <v>0.7764780732196509</v>
      </c>
    </row>
    <row r="5" spans="1:17" x14ac:dyDescent="0.3">
      <c r="A5" t="s">
        <v>14</v>
      </c>
      <c r="B5">
        <v>4</v>
      </c>
      <c r="C5">
        <v>0.228253074443411</v>
      </c>
      <c r="D5">
        <v>9.6072125510764703E-2</v>
      </c>
      <c r="E5">
        <v>0.32489721523550003</v>
      </c>
      <c r="F5">
        <v>0.97701120519393203</v>
      </c>
      <c r="G5">
        <v>0.58144647637503399</v>
      </c>
      <c r="I5">
        <v>4</v>
      </c>
      <c r="K5">
        <v>2085</v>
      </c>
      <c r="L5" s="1">
        <f t="shared" si="1"/>
        <v>0.10101744186046512</v>
      </c>
      <c r="M5" s="1">
        <f t="shared" si="0"/>
        <v>0.11528770838529843</v>
      </c>
      <c r="N5" s="1">
        <f t="shared" si="0"/>
        <v>4.8524801765974901E-2</v>
      </c>
      <c r="O5" s="1">
        <f t="shared" si="0"/>
        <v>0.16410142775339573</v>
      </c>
      <c r="P5" s="1">
        <f t="shared" si="0"/>
        <v>0.49347586308850494</v>
      </c>
      <c r="Q5" s="1">
        <f t="shared" si="0"/>
        <v>0.29368117811093652</v>
      </c>
    </row>
    <row r="6" spans="1:17" x14ac:dyDescent="0.3">
      <c r="A6" t="s">
        <v>14</v>
      </c>
      <c r="B6">
        <v>5</v>
      </c>
      <c r="C6">
        <v>0.209762443907554</v>
      </c>
      <c r="D6">
        <v>9.0203029807495005E-2</v>
      </c>
      <c r="E6">
        <v>0.37698150221908999</v>
      </c>
      <c r="F6">
        <v>0.97490408116206095</v>
      </c>
      <c r="G6">
        <v>0.54717225731400698</v>
      </c>
      <c r="I6">
        <v>3</v>
      </c>
      <c r="K6">
        <v>2060</v>
      </c>
      <c r="L6" s="1">
        <f t="shared" si="1"/>
        <v>9.9806201550387594E-2</v>
      </c>
      <c r="M6" s="1">
        <f t="shared" si="0"/>
        <v>0.10467796377169603</v>
      </c>
      <c r="N6" s="1">
        <f t="shared" si="0"/>
        <v>4.501410886711233E-2</v>
      </c>
      <c r="O6" s="1">
        <f t="shared" si="0"/>
        <v>0.18812545895623189</v>
      </c>
      <c r="P6" s="1">
        <f t="shared" si="0"/>
        <v>0.48650736608378042</v>
      </c>
      <c r="Q6" s="1">
        <f t="shared" si="0"/>
        <v>0.27305592298131165</v>
      </c>
    </row>
    <row r="7" spans="1:17" x14ac:dyDescent="0.3">
      <c r="C7" s="1">
        <f>AVERAGE(C2:C6)</f>
        <v>0.21834468809762639</v>
      </c>
      <c r="D7" s="1"/>
      <c r="E7" s="1">
        <f>AVERAGE(E2:E6)</f>
        <v>0.32440459269107447</v>
      </c>
      <c r="F7" s="1"/>
      <c r="K7">
        <f>SUM(K2:K6)</f>
        <v>20640</v>
      </c>
      <c r="L7" s="1"/>
      <c r="M7" s="1"/>
      <c r="O7" s="1"/>
      <c r="P7" s="1"/>
      <c r="Q7" s="1"/>
    </row>
    <row r="8" spans="1:17" x14ac:dyDescent="0.3">
      <c r="A8" t="s">
        <v>14</v>
      </c>
      <c r="B8" t="s">
        <v>16</v>
      </c>
      <c r="C8" s="1">
        <f>M8</f>
        <v>0.22043314938523489</v>
      </c>
      <c r="D8" s="1">
        <f t="shared" ref="D8:G8" si="2">N8</f>
        <v>9.4563543793292598E-2</v>
      </c>
      <c r="E8" s="1">
        <f t="shared" si="2"/>
        <v>0.31724807295393215</v>
      </c>
      <c r="F8" s="1">
        <f t="shared" si="2"/>
        <v>0.97667124752513312</v>
      </c>
      <c r="G8" s="1">
        <f t="shared" si="2"/>
        <v>0.610101163684442</v>
      </c>
      <c r="H8" s="1" t="s">
        <v>31</v>
      </c>
      <c r="I8">
        <f>_xlfn.MODE.SNGL(I2:I6)</f>
        <v>3</v>
      </c>
      <c r="K8" t="s">
        <v>8</v>
      </c>
      <c r="M8" s="1">
        <f>AVERAGE(M2:M6)</f>
        <v>0.22043314938523489</v>
      </c>
      <c r="N8" s="1">
        <f>AVERAGE(N2:N6)</f>
        <v>9.4563543793292598E-2</v>
      </c>
      <c r="O8" s="1">
        <f>AVERAGE(O2:O6)</f>
        <v>0.31724807295393215</v>
      </c>
      <c r="P8" s="1">
        <f t="shared" ref="P8:Q8" si="3">AVERAGE(P2:P6)</f>
        <v>0.97667124752513312</v>
      </c>
      <c r="Q8" s="1">
        <f t="shared" si="3"/>
        <v>0.610101163684442</v>
      </c>
    </row>
    <row r="9" spans="1:17" x14ac:dyDescent="0.3">
      <c r="B9" t="s">
        <v>18</v>
      </c>
      <c r="C9" s="1">
        <f>M17</f>
        <v>7.3903482506545073E-3</v>
      </c>
      <c r="D9" s="1">
        <f t="shared" ref="D9:G9" si="4">N17</f>
        <v>3.0212175380100429E-3</v>
      </c>
      <c r="E9" s="1">
        <f t="shared" si="4"/>
        <v>2.0610600965653373E-2</v>
      </c>
      <c r="F9" s="1">
        <f t="shared" si="4"/>
        <v>7.113625363105757E-4</v>
      </c>
      <c r="G9" s="1">
        <f t="shared" si="4"/>
        <v>4.8948510503988241E-2</v>
      </c>
      <c r="H9" s="1" t="s">
        <v>32</v>
      </c>
      <c r="I9" s="3">
        <f>MAX(I2:I6)</f>
        <v>4</v>
      </c>
    </row>
    <row r="10" spans="1:17" ht="28.8" x14ac:dyDescent="0.3">
      <c r="H10" t="s">
        <v>33</v>
      </c>
      <c r="I10">
        <f>MIN(I2:I6)</f>
        <v>3</v>
      </c>
      <c r="M10" s="2" t="s">
        <v>24</v>
      </c>
      <c r="N10" t="s">
        <v>25</v>
      </c>
      <c r="O10" t="s">
        <v>26</v>
      </c>
      <c r="P10" t="s">
        <v>27</v>
      </c>
      <c r="Q10" t="s">
        <v>28</v>
      </c>
    </row>
    <row r="11" spans="1:17" x14ac:dyDescent="0.3">
      <c r="M11" s="1">
        <f t="shared" ref="M11:Q15" si="5">(C2-M$8)^2*$L2</f>
        <v>3.5154299353611068E-6</v>
      </c>
      <c r="N11" s="1">
        <f t="shared" si="5"/>
        <v>5.581308860640319E-7</v>
      </c>
      <c r="O11" s="1">
        <f t="shared" si="5"/>
        <v>1.9270971971083853E-5</v>
      </c>
      <c r="P11" s="1">
        <f t="shared" si="5"/>
        <v>2.8172238453130858E-9</v>
      </c>
      <c r="Q11" s="1">
        <f t="shared" si="5"/>
        <v>2.6242756868074488E-4</v>
      </c>
    </row>
    <row r="12" spans="1:17" x14ac:dyDescent="0.3">
      <c r="M12" s="1">
        <f t="shared" si="5"/>
        <v>1.8440952589668814E-5</v>
      </c>
      <c r="N12" s="1">
        <f t="shared" si="5"/>
        <v>3.9649275399122418E-6</v>
      </c>
      <c r="O12" s="1">
        <f t="shared" si="5"/>
        <v>1.8707689567646699E-5</v>
      </c>
      <c r="P12" s="1">
        <f t="shared" si="5"/>
        <v>1.3258024133441932E-7</v>
      </c>
      <c r="Q12" s="1">
        <f t="shared" si="5"/>
        <v>8.6190590198632509E-4</v>
      </c>
    </row>
    <row r="13" spans="1:17" x14ac:dyDescent="0.3">
      <c r="M13" s="1">
        <f t="shared" si="5"/>
        <v>1.5119195249153773E-5</v>
      </c>
      <c r="N13" s="1">
        <f t="shared" si="5"/>
        <v>2.4770762704833319E-6</v>
      </c>
      <c r="O13" s="1">
        <f t="shared" si="5"/>
        <v>2.4790974665187421E-5</v>
      </c>
      <c r="P13" s="1">
        <f t="shared" si="5"/>
        <v>4.7281997470148882E-8</v>
      </c>
      <c r="Q13" s="1">
        <f t="shared" si="5"/>
        <v>7.934414122716003E-4</v>
      </c>
    </row>
    <row r="14" spans="1:17" x14ac:dyDescent="0.3">
      <c r="M14" s="1">
        <f t="shared" si="5"/>
        <v>6.1773406106491244E-6</v>
      </c>
      <c r="N14" s="1">
        <f t="shared" si="5"/>
        <v>2.2989739314132319E-7</v>
      </c>
      <c r="O14" s="1">
        <f t="shared" si="5"/>
        <v>5.9104676544113753E-6</v>
      </c>
      <c r="P14" s="1">
        <f t="shared" si="5"/>
        <v>1.1674708651127208E-8</v>
      </c>
      <c r="Q14" s="1">
        <f t="shared" si="5"/>
        <v>8.2944522941273859E-5</v>
      </c>
    </row>
    <row r="15" spans="1:17" x14ac:dyDescent="0.3">
      <c r="M15" s="1">
        <f t="shared" si="5"/>
        <v>1.1364328881119321E-5</v>
      </c>
      <c r="N15" s="1">
        <f t="shared" si="5"/>
        <v>1.8977233223785369E-6</v>
      </c>
      <c r="O15" s="1">
        <f t="shared" si="5"/>
        <v>3.5611676830706241E-4</v>
      </c>
      <c r="P15" s="1">
        <f t="shared" si="5"/>
        <v>3.1168248676520661E-7</v>
      </c>
      <c r="Q15" s="1">
        <f t="shared" si="5"/>
        <v>3.9523727467910335E-4</v>
      </c>
    </row>
    <row r="16" spans="1:17" x14ac:dyDescent="0.3">
      <c r="M16" s="1"/>
    </row>
    <row r="17" spans="2:17" x14ac:dyDescent="0.3">
      <c r="M17" s="1">
        <f>SQRT(SUM(M11:M15))</f>
        <v>7.3903482506545073E-3</v>
      </c>
      <c r="N17" s="1">
        <f t="shared" ref="N17:O17" si="6">SQRT(SUM(N11:N15))</f>
        <v>3.0212175380100429E-3</v>
      </c>
      <c r="O17" s="1">
        <f t="shared" si="6"/>
        <v>2.0610600965653373E-2</v>
      </c>
      <c r="P17" s="1">
        <f t="shared" ref="P17:Q17" si="7">SQRT(SUM(P11:P15))</f>
        <v>7.113625363105757E-4</v>
      </c>
      <c r="Q17" s="1">
        <f t="shared" si="7"/>
        <v>4.8948510503988241E-2</v>
      </c>
    </row>
    <row r="20" spans="2:17" x14ac:dyDescent="0.3">
      <c r="B20" t="s">
        <v>45</v>
      </c>
      <c r="C20" t="s">
        <v>39</v>
      </c>
      <c r="D20" t="s">
        <v>40</v>
      </c>
      <c r="E20" t="s">
        <v>41</v>
      </c>
      <c r="F20" t="s">
        <v>42</v>
      </c>
      <c r="G20" t="s">
        <v>43</v>
      </c>
      <c r="H20" t="s">
        <v>44</v>
      </c>
    </row>
    <row r="21" spans="2:17" x14ac:dyDescent="0.3">
      <c r="B21" t="str">
        <f>A8</f>
        <v>random_lag20</v>
      </c>
      <c r="C21" s="1">
        <f>M8</f>
        <v>0.22043314938523489</v>
      </c>
      <c r="D21" s="1">
        <f t="shared" ref="D21:E21" si="8">N8</f>
        <v>9.4563543793292598E-2</v>
      </c>
      <c r="E21" s="1">
        <f t="shared" si="8"/>
        <v>0.31724807295393215</v>
      </c>
      <c r="F21" s="1">
        <f>M17</f>
        <v>7.3903482506545073E-3</v>
      </c>
      <c r="G21" s="1">
        <f t="shared" ref="G21:H21" si="9">N17</f>
        <v>3.0212175380100429E-3</v>
      </c>
      <c r="H21" s="1">
        <f t="shared" si="9"/>
        <v>2.0610600965653373E-2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for plots</vt:lpstr>
      <vt:lpstr>random_no_lag _results</vt:lpstr>
      <vt:lpstr>spatial_no_lag _results</vt:lpstr>
      <vt:lpstr>random_lag5 _results</vt:lpstr>
      <vt:lpstr>spatial_lag5 _results</vt:lpstr>
      <vt:lpstr>random_lag10 _results</vt:lpstr>
      <vt:lpstr>spatial_lag10 _results</vt:lpstr>
      <vt:lpstr>random_lag20 _results</vt:lpstr>
      <vt:lpstr>spatial_lag20 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morrison</dc:creator>
  <cp:lastModifiedBy>mark morrison</cp:lastModifiedBy>
  <dcterms:created xsi:type="dcterms:W3CDTF">2024-05-28T07:36:37Z</dcterms:created>
  <dcterms:modified xsi:type="dcterms:W3CDTF">2024-05-30T15:12:19Z</dcterms:modified>
</cp:coreProperties>
</file>