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de laser" sheetId="1" r:id="rId4"/>
    <sheet state="visible" name="IR laser" sheetId="2" r:id="rId5"/>
    <sheet state="visible" name="humidity test" sheetId="3" r:id="rId6"/>
    <sheet state="visible" name="Tijdsconstante" sheetId="4" r:id="rId7"/>
  </sheets>
  <definedNames>
    <definedName name="intens_ir">'IR laser'!$C$4</definedName>
    <definedName name="spec_sens_ir">'IR laser'!$C$5</definedName>
    <definedName name="ambient_ir">'IR laser'!$E$2</definedName>
    <definedName name="intens_rood">'rode laser'!$H$4</definedName>
    <definedName name="c_max_ir">'IR laser'!$E$3</definedName>
    <definedName name="mu_ir">'IR laser'!$C$2</definedName>
    <definedName name="c_max_rood">'rode laser'!$J$3</definedName>
    <definedName name="mu_rood">'rode laser'!$H$3</definedName>
    <definedName name="ambient_rood">'rode laser'!$J$2</definedName>
    <definedName name="spec_sens_rood">'rode laser'!$H$6</definedName>
  </definedNames>
  <calcPr/>
</workbook>
</file>

<file path=xl/sharedStrings.xml><?xml version="1.0" encoding="utf-8"?>
<sst xmlns="http://schemas.openxmlformats.org/spreadsheetml/2006/main" count="184" uniqueCount="70">
  <si>
    <t>R</t>
  </si>
  <si>
    <t>ambient volt</t>
  </si>
  <si>
    <t>R = 46.5K</t>
  </si>
  <si>
    <t>measured mV</t>
  </si>
  <si>
    <t>current uA</t>
  </si>
  <si>
    <t>intensity mW/cm2</t>
  </si>
  <si>
    <t>mu</t>
  </si>
  <si>
    <t>c_max:</t>
  </si>
  <si>
    <t>start current</t>
  </si>
  <si>
    <t>start intensity</t>
  </si>
  <si>
    <t>ambient</t>
  </si>
  <si>
    <t>Intensity</t>
  </si>
  <si>
    <t>start mVolt:</t>
  </si>
  <si>
    <t>lamp</t>
  </si>
  <si>
    <t>temperature</t>
  </si>
  <si>
    <t>rode 5mW laser</t>
  </si>
  <si>
    <t>spectral sens</t>
  </si>
  <si>
    <t xml:space="preserve">5 cm </t>
  </si>
  <si>
    <t>Voltage mV</t>
  </si>
  <si>
    <t xml:space="preserve">intensity </t>
  </si>
  <si>
    <t>humidity</t>
  </si>
  <si>
    <t>real humidity</t>
  </si>
  <si>
    <t xml:space="preserve">25 cm </t>
  </si>
  <si>
    <t xml:space="preserve">45 cm </t>
  </si>
  <si>
    <t xml:space="preserve">10 cm </t>
  </si>
  <si>
    <t xml:space="preserve">30 cm </t>
  </si>
  <si>
    <t xml:space="preserve">50 cm </t>
  </si>
  <si>
    <t xml:space="preserve">15 cm </t>
  </si>
  <si>
    <t xml:space="preserve">35 cm </t>
  </si>
  <si>
    <t xml:space="preserve">20 cm </t>
  </si>
  <si>
    <t xml:space="preserve">40 cm </t>
  </si>
  <si>
    <t>T</t>
  </si>
  <si>
    <t>c_max</t>
  </si>
  <si>
    <t>spec sens</t>
  </si>
  <si>
    <t>50 %</t>
  </si>
  <si>
    <t>51 %</t>
  </si>
  <si>
    <t>52 %</t>
  </si>
  <si>
    <t>53 %</t>
  </si>
  <si>
    <t>54 %</t>
  </si>
  <si>
    <t>55 %</t>
  </si>
  <si>
    <t>56 %</t>
  </si>
  <si>
    <t>57 %</t>
  </si>
  <si>
    <t>58 %</t>
  </si>
  <si>
    <t>59 %</t>
  </si>
  <si>
    <t>60 %</t>
  </si>
  <si>
    <t>61 %</t>
  </si>
  <si>
    <t>62 %</t>
  </si>
  <si>
    <t>63 %</t>
  </si>
  <si>
    <t>64 %</t>
  </si>
  <si>
    <t>65 %</t>
  </si>
  <si>
    <t>66 %</t>
  </si>
  <si>
    <t>67 %</t>
  </si>
  <si>
    <t>68 %</t>
  </si>
  <si>
    <t>69 %</t>
  </si>
  <si>
    <t>70 %</t>
  </si>
  <si>
    <t>71 %</t>
  </si>
  <si>
    <t>72 %</t>
  </si>
  <si>
    <t>73 %</t>
  </si>
  <si>
    <t>74 %</t>
  </si>
  <si>
    <t>75 %</t>
  </si>
  <si>
    <t>76 %</t>
  </si>
  <si>
    <t>77 %</t>
  </si>
  <si>
    <t>78 %</t>
  </si>
  <si>
    <t>79 %</t>
  </si>
  <si>
    <t>80 %</t>
  </si>
  <si>
    <t>81 %</t>
  </si>
  <si>
    <t>blok freq:</t>
  </si>
  <si>
    <t>circuit delay:</t>
  </si>
  <si>
    <t>volledig saturated</t>
  </si>
  <si>
    <t>8 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</si>
</sst>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theme="1"/>
      <name val="Arial"/>
    </font>
    <font>
      <sz val="11.0"/>
      <color rgb="FF1155CC"/>
      <name val="Inconsolata"/>
    </font>
    <font>
      <sz val="11.0"/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164" xfId="0" applyAlignment="1" applyBorder="1" applyFont="1" applyNumberFormat="1">
      <alignment readingOrder="0"/>
    </xf>
    <xf borderId="5" fillId="2" fontId="2" numFmtId="0" xfId="0" applyBorder="1" applyFill="1" applyFont="1"/>
    <xf borderId="6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2" fontId="2" numFmtId="0" xfId="0" applyFont="1"/>
    <xf borderId="7" fillId="0" fontId="1" numFmtId="10" xfId="0" applyBorder="1" applyFont="1" applyNumberFormat="1"/>
    <xf borderId="7" fillId="0" fontId="1" numFmtId="0" xfId="0" applyAlignment="1" applyBorder="1" applyFont="1">
      <alignment readingOrder="0"/>
    </xf>
    <xf borderId="7" fillId="0" fontId="1" numFmtId="0" xfId="0" applyBorder="1" applyFont="1"/>
    <xf borderId="7" fillId="2" fontId="2" numFmtId="0" xfId="0" applyBorder="1" applyFont="1"/>
    <xf borderId="8" fillId="0" fontId="1" numFmtId="0" xfId="0" applyAlignment="1" applyBorder="1" applyFont="1">
      <alignment readingOrder="0"/>
    </xf>
    <xf borderId="9" fillId="2" fontId="2" numFmtId="0" xfId="0" applyBorder="1" applyFont="1"/>
    <xf borderId="4" fillId="2" fontId="2" numFmtId="0" xfId="0" applyBorder="1" applyFont="1"/>
    <xf borderId="4" fillId="0" fontId="1" numFmtId="10" xfId="0" applyBorder="1" applyFont="1" applyNumberFormat="1"/>
    <xf borderId="4" fillId="0" fontId="1" numFmtId="0" xfId="0" applyBorder="1" applyFont="1"/>
    <xf borderId="0" fillId="2" fontId="3" numFmtId="0" xfId="0" applyFont="1"/>
    <xf borderId="5" fillId="0" fontId="1" numFmtId="0" xfId="0" applyBorder="1" applyFont="1"/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57"/>
    <col customWidth="1" min="5" max="5" width="16.71"/>
  </cols>
  <sheetData>
    <row r="2">
      <c r="G2" s="1" t="s">
        <v>0</v>
      </c>
      <c r="H2" s="2">
        <f>46500</f>
        <v>46500</v>
      </c>
      <c r="I2" s="1" t="s">
        <v>1</v>
      </c>
      <c r="J2" s="1">
        <v>17.3</v>
      </c>
    </row>
    <row r="3">
      <c r="B3" s="3" t="s">
        <v>2</v>
      </c>
      <c r="C3" s="4" t="s">
        <v>3</v>
      </c>
      <c r="D3" s="5" t="s">
        <v>4</v>
      </c>
      <c r="E3" s="5" t="s">
        <v>5</v>
      </c>
      <c r="G3" s="1" t="s">
        <v>6</v>
      </c>
      <c r="H3" s="1">
        <v>1.0E-4</v>
      </c>
      <c r="I3" s="1" t="s">
        <v>7</v>
      </c>
      <c r="J3" s="2">
        <f> ( exp(1.56065404) * exp(0.0690219321*H5) * exp(-0.000238543241 * (H5^2) ) / ((0.0000144685243 * H5^2 - 0.0047248194 * H5 + 1.29255728)*1000))</f>
        <v>0.0157051371</v>
      </c>
      <c r="N3" s="1" t="s">
        <v>8</v>
      </c>
      <c r="O3" s="1" t="s">
        <v>9</v>
      </c>
    </row>
    <row r="4">
      <c r="B4" s="6" t="s">
        <v>10</v>
      </c>
      <c r="C4" s="5">
        <v>1.4</v>
      </c>
      <c r="D4" s="7">
        <f t="shared" ref="D4:D6" si="1"> (((C4*0.001) / 46500)) * 1000000</f>
        <v>0.03010752688</v>
      </c>
      <c r="E4" s="7">
        <f> (D4 / 37) / spec_sens_rood</f>
        <v>0.01627433885</v>
      </c>
      <c r="G4" s="1" t="s">
        <v>11</v>
      </c>
      <c r="H4" s="1">
        <f>O4</f>
        <v>21.30427201</v>
      </c>
      <c r="L4" s="1" t="s">
        <v>12</v>
      </c>
      <c r="M4" s="1">
        <v>1850.0</v>
      </c>
      <c r="N4" s="2">
        <f> ((((M4-ambient_rood)*0.001) / 46500)) * 1000000</f>
        <v>39.41290323</v>
      </c>
      <c r="O4" s="8">
        <f> (N4 / 37) / spec_sens_rood</f>
        <v>21.30427201</v>
      </c>
    </row>
    <row r="5">
      <c r="B5" s="5" t="s">
        <v>13</v>
      </c>
      <c r="C5" s="5">
        <v>110.0</v>
      </c>
      <c r="D5" s="7">
        <f t="shared" si="1"/>
        <v>2.365591398</v>
      </c>
      <c r="E5" s="7">
        <f> (D5 / 37) / spec_sens_rood</f>
        <v>1.278698053</v>
      </c>
      <c r="G5" s="1" t="s">
        <v>14</v>
      </c>
      <c r="H5" s="1">
        <v>21.5</v>
      </c>
    </row>
    <row r="6">
      <c r="B6" s="5" t="s">
        <v>15</v>
      </c>
      <c r="C6" s="5">
        <v>750.0</v>
      </c>
      <c r="D6" s="7">
        <f t="shared" si="1"/>
        <v>16.12903226</v>
      </c>
      <c r="E6" s="7">
        <f> (D6 / 37) / spec_sens_rood</f>
        <v>8.718395815</v>
      </c>
      <c r="G6" s="1" t="s">
        <v>16</v>
      </c>
      <c r="H6" s="1">
        <v>0.05</v>
      </c>
    </row>
    <row r="9">
      <c r="B9" s="5" t="s">
        <v>17</v>
      </c>
      <c r="C9" s="5" t="s">
        <v>18</v>
      </c>
      <c r="D9" s="5" t="s">
        <v>4</v>
      </c>
      <c r="E9" s="5" t="s">
        <v>19</v>
      </c>
      <c r="F9" s="5" t="s">
        <v>20</v>
      </c>
      <c r="G9" s="5" t="s">
        <v>21</v>
      </c>
      <c r="K9" s="5" t="s">
        <v>22</v>
      </c>
      <c r="L9" s="5" t="s">
        <v>18</v>
      </c>
      <c r="M9" s="5" t="s">
        <v>4</v>
      </c>
      <c r="N9" s="5" t="s">
        <v>19</v>
      </c>
      <c r="O9" s="5" t="s">
        <v>20</v>
      </c>
      <c r="P9" s="5" t="s">
        <v>21</v>
      </c>
      <c r="T9" s="5" t="s">
        <v>23</v>
      </c>
      <c r="U9" s="5" t="s">
        <v>18</v>
      </c>
      <c r="V9" s="5" t="s">
        <v>4</v>
      </c>
      <c r="W9" s="5" t="s">
        <v>19</v>
      </c>
      <c r="X9" s="5" t="s">
        <v>20</v>
      </c>
      <c r="Y9" s="5" t="s">
        <v>21</v>
      </c>
    </row>
    <row r="10">
      <c r="B10" s="9">
        <v>0.05</v>
      </c>
      <c r="C10" s="10">
        <v>1770.0</v>
      </c>
      <c r="D10" s="11">
        <f> ((((C10-ambient_rood)*0.001) / 46500)) * 1000000</f>
        <v>37.69247312</v>
      </c>
      <c r="E10" s="8">
        <f> (D10 / 37) / spec_sens_rood</f>
        <v>20.37430979</v>
      </c>
      <c r="F10" s="12">
        <f> ((LN(intens_rood) - LN(E10))/ (mu_rood * B10)) / c_max_rood</f>
        <v>568385.1464</v>
      </c>
      <c r="G10" s="13">
        <v>0.49</v>
      </c>
      <c r="K10" s="5">
        <v>0.25</v>
      </c>
      <c r="L10" s="10">
        <v>1750.0</v>
      </c>
      <c r="M10" s="11">
        <f> ((((L10-ambient_rood)*0.001) / 46500)) * 1000000</f>
        <v>37.26236559</v>
      </c>
      <c r="N10" s="8">
        <f> (M10 / 37) / spec_sens_rood</f>
        <v>20.14181924</v>
      </c>
      <c r="O10" s="12">
        <f> ((LN(intens_rood) - LN(N10))/ (mu_rood * K10)) / c_max_rood</f>
        <v>142907.1353</v>
      </c>
      <c r="P10" s="14"/>
      <c r="T10" s="10">
        <v>0.45</v>
      </c>
      <c r="U10" s="10">
        <v>1665.0</v>
      </c>
      <c r="V10" s="11">
        <f> ((((U10-ambient_rood)*0.001) / 46500)) * 1000000</f>
        <v>35.4344086</v>
      </c>
      <c r="W10" s="8">
        <f> (V10 / 37) / spec_sens_rood</f>
        <v>19.15373438</v>
      </c>
      <c r="X10" s="12">
        <f> ((LN(intens_rood) - LN(W10))/ (mu_rood * T10)) / c_max_rood</f>
        <v>150566.3226</v>
      </c>
      <c r="Y10" s="14"/>
    </row>
    <row r="11">
      <c r="B11" s="9">
        <v>0.05</v>
      </c>
      <c r="C11" s="13">
        <v>1767.0</v>
      </c>
      <c r="D11" s="11">
        <f> ((((C11-ambient_rood)*0.001) / 46500)) * 1000000</f>
        <v>37.62795699</v>
      </c>
      <c r="E11" s="15">
        <f> (D11 / 37) / spec_sens_rood</f>
        <v>20.33943621</v>
      </c>
      <c r="F11" s="12">
        <f> ((LN(intens_rood) - LN(E11))/ (mu_rood * B11)) / c_max_rood</f>
        <v>590201.0837</v>
      </c>
      <c r="G11" s="13">
        <v>0.49</v>
      </c>
      <c r="K11" s="5">
        <v>0.25</v>
      </c>
      <c r="L11" s="13">
        <v>1800.0</v>
      </c>
      <c r="M11" s="11">
        <f> ((((L11-ambient_rood)*0.001) / 46500)) * 1000000</f>
        <v>38.33763441</v>
      </c>
      <c r="N11" s="15">
        <f> (M11 / 37) / spec_sens_rood</f>
        <v>20.72304563</v>
      </c>
      <c r="O11" s="12">
        <f> ((LN(intens_rood) - LN(N11))/ (mu_rood * K11)) / c_max_rood</f>
        <v>70451.39483</v>
      </c>
      <c r="P11" s="14"/>
      <c r="T11" s="10">
        <v>0.45</v>
      </c>
      <c r="U11" s="13">
        <v>1671.0</v>
      </c>
      <c r="V11" s="11">
        <f> ((((U11-ambient_rood)*0.001) / 46500)) * 1000000</f>
        <v>35.56344086</v>
      </c>
      <c r="W11" s="15">
        <f> (V11 / 37) / spec_sens_rood</f>
        <v>19.22348155</v>
      </c>
      <c r="X11" s="12">
        <f> ((LN(intens_rood) - LN(W11))/ (mu_rood * T11)) / c_max_rood</f>
        <v>145423.171</v>
      </c>
      <c r="Y11" s="14"/>
    </row>
    <row r="12">
      <c r="B12" s="9">
        <v>0.05</v>
      </c>
      <c r="C12" s="13">
        <v>1766.0</v>
      </c>
      <c r="D12" s="11">
        <f> ((((C12-ambient_rood)*0.001) / 46500)) * 1000000</f>
        <v>37.60645161</v>
      </c>
      <c r="E12" s="15">
        <f> (D12 / 37) / spec_sens_rood</f>
        <v>20.32781168</v>
      </c>
      <c r="F12" s="12">
        <f> ((LN(intens_rood) - LN(E12))/ (mu_rood * B12)) / c_max_rood</f>
        <v>597481.3758</v>
      </c>
      <c r="G12" s="13">
        <v>0.49</v>
      </c>
      <c r="K12" s="5">
        <v>0.25</v>
      </c>
      <c r="L12" s="13">
        <v>1800.0</v>
      </c>
      <c r="M12" s="11">
        <f> ((((L12-ambient_rood)*0.001) / 46500)) * 1000000</f>
        <v>38.33763441</v>
      </c>
      <c r="N12" s="15">
        <f> (M12 / 37) / spec_sens_rood</f>
        <v>20.72304563</v>
      </c>
      <c r="O12" s="12">
        <f> ((LN(intens_rood) - LN(N12))/ (mu_rood * K12)) / c_max_rood</f>
        <v>70451.39483</v>
      </c>
      <c r="P12" s="14"/>
      <c r="T12" s="10">
        <v>0.45</v>
      </c>
      <c r="U12" s="13">
        <v>1672.0</v>
      </c>
      <c r="V12" s="11">
        <f> ((((U12-ambient_rood)*0.001) / 46500)) * 1000000</f>
        <v>35.58494624</v>
      </c>
      <c r="W12" s="15">
        <f> (V12 / 37) / spec_sens_rood</f>
        <v>19.23510607</v>
      </c>
      <c r="X12" s="12">
        <f> ((LN(intens_rood) - LN(W12))/ (mu_rood * T12)) / c_max_rood</f>
        <v>144567.7936</v>
      </c>
      <c r="Y12" s="14"/>
    </row>
    <row r="13">
      <c r="B13" s="9">
        <v>0.05</v>
      </c>
      <c r="C13" s="13">
        <v>1765.0</v>
      </c>
      <c r="D13" s="11">
        <f> ((((C13-ambient_rood)*0.001) / 46500)) * 1000000</f>
        <v>37.58494624</v>
      </c>
      <c r="E13" s="15">
        <f> (D13 / 37) / spec_sens_rood</f>
        <v>20.31618715</v>
      </c>
      <c r="F13" s="12">
        <f> ((LN(intens_rood) - LN(E13))/ (mu_rood * B13)) / c_max_rood</f>
        <v>604765.8324</v>
      </c>
      <c r="G13" s="13">
        <v>0.49</v>
      </c>
      <c r="K13" s="5">
        <v>0.25</v>
      </c>
      <c r="L13" s="13">
        <v>1759.0</v>
      </c>
      <c r="M13" s="11">
        <f> ((((L13-ambient_rood)*0.001) / 46500)) * 1000000</f>
        <v>37.45591398</v>
      </c>
      <c r="N13" s="15">
        <f> (M13 / 37) / spec_sens_rood</f>
        <v>20.24643999</v>
      </c>
      <c r="O13" s="12">
        <f> ((LN(intens_rood) - LN(N13))/ (mu_rood * K13)) / c_max_rood</f>
        <v>129712.0586</v>
      </c>
      <c r="P13" s="14"/>
      <c r="T13" s="10">
        <v>0.45</v>
      </c>
      <c r="U13" s="13">
        <v>1753.0</v>
      </c>
      <c r="V13" s="11">
        <f> ((((U13-ambient_rood)*0.001) / 46500)) * 1000000</f>
        <v>37.32688172</v>
      </c>
      <c r="W13" s="15">
        <f> (V13 / 37) / spec_sens_rood</f>
        <v>20.17669282</v>
      </c>
      <c r="X13" s="12">
        <f> ((LN(intens_rood) - LN(W13))/ (mu_rood * T13)) / c_max_rood</f>
        <v>76945.09801</v>
      </c>
      <c r="Y13" s="13">
        <v>0.49</v>
      </c>
    </row>
    <row r="14">
      <c r="B14" s="16">
        <v>0.05</v>
      </c>
      <c r="C14" s="6">
        <v>1765.0</v>
      </c>
      <c r="D14" s="17">
        <f> ((((C14-ambient_rood)*0.001) / 46500)) * 1000000</f>
        <v>37.58494624</v>
      </c>
      <c r="E14" s="18">
        <f> (D14 / 37) / spec_sens_rood</f>
        <v>20.31618715</v>
      </c>
      <c r="F14" s="19">
        <f> ((LN(intens_rood) - LN(E14))/ (mu_rood * B14)) / c_max_rood</f>
        <v>604765.8324</v>
      </c>
      <c r="G14" s="6">
        <v>0.49</v>
      </c>
      <c r="K14" s="5">
        <v>0.25</v>
      </c>
      <c r="L14" s="6">
        <v>1797.0</v>
      </c>
      <c r="M14" s="17">
        <f> ((((L14-ambient_rood)*0.001) / 46500)) * 1000000</f>
        <v>38.27311828</v>
      </c>
      <c r="N14" s="18">
        <f> (M14 / 37) / spec_sens_rood</f>
        <v>20.68817204</v>
      </c>
      <c r="O14" s="19">
        <f> ((LN(intens_rood) - LN(N14))/ (mu_rood * K14)) / c_max_rood</f>
        <v>74741.09493</v>
      </c>
      <c r="P14" s="20"/>
      <c r="T14" s="5">
        <v>0.45</v>
      </c>
      <c r="U14" s="6">
        <v>1750.0</v>
      </c>
      <c r="V14" s="17">
        <f> ((((U14-ambient_rood)*0.001) / 46500)) * 1000000</f>
        <v>37.26236559</v>
      </c>
      <c r="W14" s="18">
        <f> (V14 / 37) / spec_sens_rood</f>
        <v>20.14181924</v>
      </c>
      <c r="X14" s="19">
        <f> ((LN(intens_rood) - LN(W14))/ (mu_rood * T14)) / c_max_rood</f>
        <v>79392.85295</v>
      </c>
      <c r="Y14" s="20"/>
    </row>
    <row r="16">
      <c r="B16" s="5" t="s">
        <v>24</v>
      </c>
      <c r="C16" s="5" t="s">
        <v>18</v>
      </c>
      <c r="D16" s="5" t="s">
        <v>4</v>
      </c>
      <c r="E16" s="5" t="s">
        <v>19</v>
      </c>
      <c r="F16" s="5" t="s">
        <v>20</v>
      </c>
      <c r="G16" s="5" t="s">
        <v>21</v>
      </c>
      <c r="K16" s="5" t="s">
        <v>25</v>
      </c>
      <c r="L16" s="5" t="s">
        <v>18</v>
      </c>
      <c r="M16" s="5" t="s">
        <v>4</v>
      </c>
      <c r="N16" s="5" t="s">
        <v>19</v>
      </c>
      <c r="O16" s="5" t="s">
        <v>20</v>
      </c>
      <c r="P16" s="5" t="s">
        <v>21</v>
      </c>
      <c r="T16" s="5" t="s">
        <v>26</v>
      </c>
      <c r="U16" s="5" t="s">
        <v>18</v>
      </c>
      <c r="V16" s="5" t="s">
        <v>4</v>
      </c>
      <c r="W16" s="5" t="s">
        <v>19</v>
      </c>
      <c r="X16" s="5" t="s">
        <v>20</v>
      </c>
      <c r="Y16" s="5" t="s">
        <v>21</v>
      </c>
    </row>
    <row r="17">
      <c r="B17" s="5">
        <v>0.1</v>
      </c>
      <c r="C17" s="10">
        <v>1727.0</v>
      </c>
      <c r="D17" s="11">
        <f> ((((C17-ambient_rood)*0.001) / 46500)) * 1000000</f>
        <v>36.76774194</v>
      </c>
      <c r="E17" s="8">
        <f> (D17 / 37) / spec_sens_rood</f>
        <v>19.8744551</v>
      </c>
      <c r="F17" s="12">
        <f> ((LN(intens_rood) - LN(E17))/ (mu_rood * B17)) / c_max_rood</f>
        <v>442354.4499</v>
      </c>
      <c r="G17" s="13">
        <v>0.49</v>
      </c>
      <c r="K17" s="5">
        <v>0.3</v>
      </c>
      <c r="L17" s="10">
        <v>1546.0</v>
      </c>
      <c r="M17" s="11">
        <f> ((((L17-ambient_rood)*0.001) / 46500)) * 1000000</f>
        <v>32.87526882</v>
      </c>
      <c r="N17" s="8">
        <f> (M17 / 37) / spec_sens_rood</f>
        <v>17.77041558</v>
      </c>
      <c r="O17" s="12">
        <f> ((LN(intens_rood) - LN(N17))/ (mu_rood * K17)) / c_max_rood</f>
        <v>384953.847</v>
      </c>
      <c r="P17" s="14"/>
      <c r="T17" s="5">
        <v>0.5</v>
      </c>
      <c r="U17" s="10">
        <v>1705.0</v>
      </c>
      <c r="V17" s="11">
        <f> ((((U17-ambient_rood)*0.001) / 46500)) * 1000000</f>
        <v>36.29462366</v>
      </c>
      <c r="W17" s="8">
        <f> (V17 / 37) / spec_sens_rood</f>
        <v>19.61871549</v>
      </c>
      <c r="X17" s="12">
        <f> ((LN(intens_rood) - LN(W17))/ (mu_rood * T17)) / c_max_rood</f>
        <v>104963.9154</v>
      </c>
      <c r="Y17" s="14"/>
    </row>
    <row r="18">
      <c r="B18" s="5">
        <v>0.1</v>
      </c>
      <c r="C18" s="13">
        <v>1735.0</v>
      </c>
      <c r="D18" s="11">
        <f> ((((C18-ambient_rood)*0.001) / 46500)) * 1000000</f>
        <v>36.93978495</v>
      </c>
      <c r="E18" s="15">
        <f> (D18 / 37) / spec_sens_rood</f>
        <v>19.96745132</v>
      </c>
      <c r="F18" s="12">
        <f> ((LN(intens_rood) - LN(E18))/ (mu_rood * B18)) / c_max_rood</f>
        <v>412629.9712</v>
      </c>
      <c r="G18" s="13">
        <v>0.49</v>
      </c>
      <c r="K18" s="5">
        <v>0.3</v>
      </c>
      <c r="L18" s="13">
        <v>1805.0</v>
      </c>
      <c r="M18" s="11">
        <f> ((((L18-ambient_rood)*0.001) / 46500)) * 1000000</f>
        <v>38.44516129</v>
      </c>
      <c r="N18" s="15">
        <f> (M18 / 37) / spec_sens_rood</f>
        <v>20.78116827</v>
      </c>
      <c r="O18" s="12">
        <f> ((LN(intens_rood) - LN(N18))/ (mu_rood * K18)) / c_max_rood</f>
        <v>52764.926</v>
      </c>
      <c r="P18" s="14"/>
      <c r="T18" s="5">
        <v>0.5</v>
      </c>
      <c r="U18" s="13">
        <v>1729.0</v>
      </c>
      <c r="V18" s="11">
        <f> ((((U18-ambient_rood)*0.001) / 46500)) * 1000000</f>
        <v>36.81075269</v>
      </c>
      <c r="W18" s="15">
        <f> (V18 / 37) / spec_sens_rood</f>
        <v>19.89770416</v>
      </c>
      <c r="X18" s="12">
        <f> ((LN(intens_rood) - LN(W18))/ (mu_rood * T18)) / c_max_rood</f>
        <v>86982.06223</v>
      </c>
      <c r="Y18" s="14"/>
    </row>
    <row r="19">
      <c r="B19" s="5">
        <v>0.1</v>
      </c>
      <c r="C19" s="13">
        <v>1736.0</v>
      </c>
      <c r="D19" s="11">
        <f> ((((C19-ambient_rood)*0.001) / 46500)) * 1000000</f>
        <v>36.96129032</v>
      </c>
      <c r="E19" s="15">
        <f> (D19 / 37) / spec_sens_rood</f>
        <v>19.97907585</v>
      </c>
      <c r="F19" s="12">
        <f> ((LN(intens_rood) - LN(E19))/ (mu_rood * B19)) / c_max_rood</f>
        <v>408924.1491</v>
      </c>
      <c r="G19" s="13">
        <v>0.49</v>
      </c>
      <c r="K19" s="5">
        <v>0.3</v>
      </c>
      <c r="L19" s="13">
        <v>1803.0</v>
      </c>
      <c r="M19" s="11">
        <f> ((((L19-ambient_rood)*0.001) / 46500)) * 1000000</f>
        <v>38.40215054</v>
      </c>
      <c r="N19" s="15">
        <f> (M19 / 37) / spec_sens_rood</f>
        <v>20.75791921</v>
      </c>
      <c r="O19" s="12">
        <f> ((LN(intens_rood) - LN(N19))/ (mu_rood * K19)) / c_max_rood</f>
        <v>55140.7563</v>
      </c>
      <c r="P19" s="13">
        <v>0.5</v>
      </c>
      <c r="T19" s="5">
        <v>0.5</v>
      </c>
      <c r="U19" s="13">
        <v>1730.0</v>
      </c>
      <c r="V19" s="11">
        <f> ((((U19-ambient_rood)*0.001) / 46500)) * 1000000</f>
        <v>36.83225806</v>
      </c>
      <c r="W19" s="15">
        <f> (V19 / 37) / spec_sens_rood</f>
        <v>19.90932868</v>
      </c>
      <c r="X19" s="12">
        <f> ((LN(intens_rood) - LN(W19))/ (mu_rood * T19)) / c_max_rood</f>
        <v>86238.30058</v>
      </c>
      <c r="Y19" s="14"/>
    </row>
    <row r="20">
      <c r="B20" s="5">
        <v>0.1</v>
      </c>
      <c r="C20" s="13">
        <v>1738.0</v>
      </c>
      <c r="D20" s="11">
        <f> ((((C20-ambient_rood)*0.001) / 46500)) * 1000000</f>
        <v>37.00430108</v>
      </c>
      <c r="E20" s="15">
        <f> (D20 / 37) / spec_sens_rood</f>
        <v>20.00232491</v>
      </c>
      <c r="F20" s="12">
        <f> ((LN(intens_rood) - LN(E20))/ (mu_rood * B20)) / c_max_rood</f>
        <v>401518.969</v>
      </c>
      <c r="G20" s="13">
        <v>0.49</v>
      </c>
      <c r="K20" s="5">
        <v>0.3</v>
      </c>
      <c r="L20" s="13">
        <v>1790.0</v>
      </c>
      <c r="M20" s="11">
        <f> ((((L20-ambient_rood)*0.001) / 46500)) * 1000000</f>
        <v>38.12258065</v>
      </c>
      <c r="N20" s="15">
        <f> (M20 / 37) / spec_sens_rood</f>
        <v>20.60680035</v>
      </c>
      <c r="O20" s="12">
        <f> ((LN(intens_rood) - LN(N20))/ (mu_rood * K20)) / c_max_rood</f>
        <v>70648.81827</v>
      </c>
      <c r="P20" s="13">
        <v>0.5</v>
      </c>
      <c r="T20" s="5">
        <v>0.5</v>
      </c>
      <c r="U20" s="13">
        <v>1730.0</v>
      </c>
      <c r="V20" s="11">
        <f> ((((U20-ambient_rood)*0.001) / 46500)) * 1000000</f>
        <v>36.83225806</v>
      </c>
      <c r="W20" s="15">
        <f> (V20 / 37) / spec_sens_rood</f>
        <v>19.90932868</v>
      </c>
      <c r="X20" s="12">
        <f> ((LN(intens_rood) - LN(W20))/ (mu_rood * T20)) / c_max_rood</f>
        <v>86238.30058</v>
      </c>
      <c r="Y20" s="14"/>
    </row>
    <row r="21">
      <c r="B21" s="5">
        <v>0.1</v>
      </c>
      <c r="C21" s="6">
        <v>1740.0</v>
      </c>
      <c r="D21" s="17">
        <f> ((((C21-ambient_rood)*0.001) / 46500)) * 1000000</f>
        <v>37.04731183</v>
      </c>
      <c r="E21" s="18">
        <f> (D21 / 37) / spec_sens_rood</f>
        <v>20.02557396</v>
      </c>
      <c r="F21" s="19">
        <f> ((LN(intens_rood) - LN(E21))/ (mu_rood * B21)) / c_max_rood</f>
        <v>394122.3912</v>
      </c>
      <c r="G21" s="6">
        <v>0.49</v>
      </c>
      <c r="K21" s="5">
        <v>0.3</v>
      </c>
      <c r="L21" s="6">
        <v>1789.0</v>
      </c>
      <c r="M21" s="17">
        <f> ((((L21-ambient_rood)*0.001) / 46500)) * 1000000</f>
        <v>38.10107527</v>
      </c>
      <c r="N21" s="18">
        <f> (M21 / 37) / spec_sens_rood</f>
        <v>20.59517582</v>
      </c>
      <c r="O21" s="19">
        <f> ((LN(intens_rood) - LN(N21))/ (mu_rood * K21)) / c_max_rood</f>
        <v>71846.45276</v>
      </c>
      <c r="P21" s="6">
        <v>0.5</v>
      </c>
      <c r="T21" s="5">
        <v>0.5</v>
      </c>
      <c r="U21" s="6">
        <v>1732.0</v>
      </c>
      <c r="V21" s="17">
        <f> ((((U21-ambient_rood)*0.001) / 46500)) * 1000000</f>
        <v>36.87526882</v>
      </c>
      <c r="W21" s="18">
        <f> (V21 / 37) / spec_sens_rood</f>
        <v>19.93257774</v>
      </c>
      <c r="X21" s="19">
        <f> ((LN(intens_rood) - LN(W21))/ (mu_rood * T21)) / c_max_rood</f>
        <v>84752.07917</v>
      </c>
      <c r="Y21" s="20"/>
    </row>
    <row r="23">
      <c r="B23" s="5" t="s">
        <v>27</v>
      </c>
      <c r="C23" s="5" t="s">
        <v>18</v>
      </c>
      <c r="D23" s="5" t="s">
        <v>4</v>
      </c>
      <c r="E23" s="5" t="s">
        <v>19</v>
      </c>
      <c r="F23" s="5" t="s">
        <v>20</v>
      </c>
      <c r="G23" s="5" t="s">
        <v>21</v>
      </c>
      <c r="K23" s="5" t="s">
        <v>28</v>
      </c>
      <c r="L23" s="5" t="s">
        <v>18</v>
      </c>
      <c r="M23" s="5" t="s">
        <v>4</v>
      </c>
      <c r="N23" s="5" t="s">
        <v>19</v>
      </c>
      <c r="O23" s="5" t="s">
        <v>20</v>
      </c>
      <c r="P23" s="5" t="s">
        <v>21</v>
      </c>
    </row>
    <row r="24">
      <c r="B24" s="5">
        <v>0.15</v>
      </c>
      <c r="C24" s="10">
        <v>1780.0</v>
      </c>
      <c r="D24" s="11">
        <f> ((((C24-ambient_rood)*0.001) / 46500)) * 1000000</f>
        <v>37.90752688</v>
      </c>
      <c r="E24" s="8">
        <f> (D24 / 37) / spec_sens_rood</f>
        <v>20.49055507</v>
      </c>
      <c r="F24" s="12">
        <f> ((LN(intens_rood) - LN(E24))/ (mu_rood * B24)) / c_max_rood</f>
        <v>165311.3655</v>
      </c>
      <c r="G24" s="14"/>
      <c r="K24" s="5">
        <v>0.35</v>
      </c>
      <c r="L24" s="10">
        <v>1540.0</v>
      </c>
      <c r="M24" s="11">
        <f> ((((L24-ambient_rood)*0.001) / 46500)) * 1000000</f>
        <v>32.74623656</v>
      </c>
      <c r="N24" s="8">
        <f> (M24 / 37) / spec_sens_rood</f>
        <v>17.70066841</v>
      </c>
      <c r="O24" s="12">
        <f> ((LN(intens_rood) - LN(N24))/ (mu_rood * K24)) / c_max_rood</f>
        <v>337114.8349</v>
      </c>
      <c r="P24" s="14"/>
    </row>
    <row r="25">
      <c r="B25" s="5">
        <v>0.15</v>
      </c>
      <c r="C25" s="13">
        <v>1780.0</v>
      </c>
      <c r="D25" s="11">
        <f> ((((C25-ambient_rood)*0.001) / 46500)) * 1000000</f>
        <v>37.90752688</v>
      </c>
      <c r="E25" s="15">
        <f> (D25 / 37) / spec_sens_rood</f>
        <v>20.49055507</v>
      </c>
      <c r="F25" s="12">
        <f> ((LN(intens_rood) - LN(E25))/ (mu_rood * B25)) / c_max_rood</f>
        <v>165311.3655</v>
      </c>
      <c r="G25" s="14"/>
      <c r="K25" s="5">
        <v>0.35</v>
      </c>
      <c r="L25" s="13">
        <v>1774.0</v>
      </c>
      <c r="M25" s="11">
        <f> ((((L25-ambient_rood)*0.001) / 46500)) * 1000000</f>
        <v>37.77849462</v>
      </c>
      <c r="N25" s="15">
        <f> (M25 / 37) / spec_sens_rood</f>
        <v>20.4208079</v>
      </c>
      <c r="O25" s="12">
        <f> ((LN(intens_rood) - LN(N25))/ (mu_rood * K25)) / c_max_rood</f>
        <v>77050.74923</v>
      </c>
      <c r="P25" s="14"/>
    </row>
    <row r="26">
      <c r="B26" s="5">
        <v>0.15</v>
      </c>
      <c r="C26" s="13">
        <v>1781.0</v>
      </c>
      <c r="D26" s="11">
        <f> ((((C26-ambient_rood)*0.001) / 46500)) * 1000000</f>
        <v>37.92903226</v>
      </c>
      <c r="E26" s="15">
        <f> (D26 / 37) / spec_sens_rood</f>
        <v>20.5021796</v>
      </c>
      <c r="F26" s="12">
        <f> ((LN(intens_rood) - LN(E26))/ (mu_rood * B26)) / c_max_rood</f>
        <v>162903.8703</v>
      </c>
      <c r="G26" s="14"/>
      <c r="K26" s="5">
        <v>0.35</v>
      </c>
      <c r="L26" s="13">
        <v>1771.0</v>
      </c>
      <c r="M26" s="11">
        <f> ((((L26-ambient_rood)*0.001) / 46500)) * 1000000</f>
        <v>37.71397849</v>
      </c>
      <c r="N26" s="15">
        <f> (M26 / 37) / spec_sens_rood</f>
        <v>20.38593432</v>
      </c>
      <c r="O26" s="12">
        <f> ((LN(intens_rood) - LN(N26))/ (mu_rood * K26)) / c_max_rood</f>
        <v>80160.20922</v>
      </c>
      <c r="P26" s="14"/>
    </row>
    <row r="27">
      <c r="B27" s="5">
        <v>0.15</v>
      </c>
      <c r="C27" s="13">
        <v>1779.0</v>
      </c>
      <c r="D27" s="11">
        <f> ((((C27-ambient_rood)*0.001) / 46500)) * 1000000</f>
        <v>37.88602151</v>
      </c>
      <c r="E27" s="15">
        <f> (D27 / 37) / spec_sens_rood</f>
        <v>20.47893054</v>
      </c>
      <c r="F27" s="12">
        <f> ((LN(intens_rood) - LN(E27))/ (mu_rood * B27)) / c_max_rood</f>
        <v>167720.227</v>
      </c>
      <c r="G27" s="14"/>
      <c r="K27" s="5">
        <v>0.35</v>
      </c>
      <c r="L27" s="13">
        <v>1742.0</v>
      </c>
      <c r="M27" s="11">
        <f> ((((L27-ambient_rood)*0.001) / 46500)) * 1000000</f>
        <v>37.09032258</v>
      </c>
      <c r="N27" s="15">
        <f> (M27 / 37) / spec_sens_rood</f>
        <v>20.04882302</v>
      </c>
      <c r="O27" s="12">
        <f> ((LN(intens_rood) - LN(N27))/ (mu_rood * K27)) / c_max_rood</f>
        <v>110495.5416</v>
      </c>
      <c r="P27" s="14"/>
    </row>
    <row r="28">
      <c r="B28" s="5">
        <v>0.15</v>
      </c>
      <c r="C28" s="6">
        <v>1793.0</v>
      </c>
      <c r="D28" s="17">
        <f> ((((C28-ambient_rood)*0.001) / 46500)) * 1000000</f>
        <v>38.18709677</v>
      </c>
      <c r="E28" s="18">
        <f> (D28 / 37) / spec_sens_rood</f>
        <v>20.64167393</v>
      </c>
      <c r="F28" s="19">
        <f> ((LN(intens_rood) - LN(E28))/ (mu_rood * B28)) / c_max_rood</f>
        <v>134119.9285</v>
      </c>
      <c r="G28" s="20"/>
      <c r="K28" s="5">
        <v>0.35</v>
      </c>
      <c r="L28" s="6">
        <v>1749.0</v>
      </c>
      <c r="M28" s="17">
        <f> ((((L28-ambient_rood)*0.001) / 46500)) * 1000000</f>
        <v>37.24086022</v>
      </c>
      <c r="N28" s="18">
        <f> (M28 / 37) / spec_sens_rood</f>
        <v>20.13019471</v>
      </c>
      <c r="O28" s="19">
        <f> ((LN(intens_rood) - LN(N28))/ (mu_rood * K28)) / c_max_rood</f>
        <v>103126.774</v>
      </c>
      <c r="P28" s="20"/>
    </row>
    <row r="30">
      <c r="B30" s="5" t="s">
        <v>29</v>
      </c>
      <c r="C30" s="5" t="s">
        <v>18</v>
      </c>
      <c r="D30" s="5" t="s">
        <v>4</v>
      </c>
      <c r="E30" s="5" t="s">
        <v>19</v>
      </c>
      <c r="F30" s="5" t="s">
        <v>20</v>
      </c>
      <c r="G30" s="5" t="s">
        <v>21</v>
      </c>
      <c r="K30" s="5" t="s">
        <v>30</v>
      </c>
      <c r="L30" s="5" t="s">
        <v>18</v>
      </c>
      <c r="M30" s="5" t="s">
        <v>4</v>
      </c>
      <c r="N30" s="5" t="s">
        <v>19</v>
      </c>
      <c r="O30" s="5" t="s">
        <v>20</v>
      </c>
      <c r="P30" s="5" t="s">
        <v>21</v>
      </c>
    </row>
    <row r="31">
      <c r="B31" s="5">
        <v>0.2</v>
      </c>
      <c r="C31" s="10">
        <v>1721.0</v>
      </c>
      <c r="D31" s="11">
        <f> ((((C31-ambient_rood)*0.001) / 46500)) * 1000000</f>
        <v>36.63870968</v>
      </c>
      <c r="E31" s="8">
        <f> (D31 / 37) / spec_sens_rood</f>
        <v>19.80470793</v>
      </c>
      <c r="F31" s="12">
        <f> ((LN(intens_rood) - LN(E31))/ (mu_rood * B31)) / c_max_rood</f>
        <v>232369.6136</v>
      </c>
      <c r="G31" s="14"/>
      <c r="K31" s="5">
        <v>0.4</v>
      </c>
      <c r="L31" s="10">
        <v>1692.0</v>
      </c>
      <c r="M31" s="11">
        <f> ((((L31-ambient_rood)*0.001) / 46500)) * 1000000</f>
        <v>36.01505376</v>
      </c>
      <c r="N31" s="8">
        <f> (M31 / 37) / spec_sens_rood</f>
        <v>19.46759663</v>
      </c>
      <c r="O31" s="12">
        <f> ((LN(intens_rood) - LN(N31))/ (mu_rood * K31)) / c_max_rood</f>
        <v>143513.9407</v>
      </c>
      <c r="P31" s="14"/>
    </row>
    <row r="32">
      <c r="B32" s="5">
        <v>0.2</v>
      </c>
      <c r="C32" s="13">
        <v>1719.0</v>
      </c>
      <c r="D32" s="11">
        <f> ((((C32-ambient_rood)*0.001) / 46500)) * 1000000</f>
        <v>36.59569892</v>
      </c>
      <c r="E32" s="15">
        <f> (D32 / 37) / spec_sens_rood</f>
        <v>19.78145888</v>
      </c>
      <c r="F32" s="12">
        <f> ((LN(intens_rood) - LN(E32))/ (mu_rood * B32)) / c_max_rood</f>
        <v>236109.1708</v>
      </c>
      <c r="G32" s="14"/>
      <c r="K32" s="5">
        <v>0.4</v>
      </c>
      <c r="L32" s="13">
        <v>1545.0</v>
      </c>
      <c r="M32" s="11">
        <f> ((((L32-ambient_rood)*0.001) / 46500)) * 1000000</f>
        <v>32.85376344</v>
      </c>
      <c r="N32" s="15">
        <f> (M32 / 37) / spec_sens_rood</f>
        <v>17.75879105</v>
      </c>
      <c r="O32" s="12">
        <f> ((LN(intens_rood) - LN(N32))/ (mu_rood * K32)) / c_max_rood</f>
        <v>289757.0263</v>
      </c>
      <c r="P32" s="14"/>
    </row>
    <row r="33">
      <c r="B33" s="5">
        <v>0.2</v>
      </c>
      <c r="C33" s="13">
        <v>1722.0</v>
      </c>
      <c r="D33" s="11">
        <f> ((((C33-ambient_rood)*0.001) / 46500)) * 1000000</f>
        <v>36.66021505</v>
      </c>
      <c r="E33" s="15">
        <f> (D33 / 37) / spec_sens_rood</f>
        <v>19.81633246</v>
      </c>
      <c r="F33" s="12">
        <f> ((LN(intens_rood) - LN(E33))/ (mu_rood * B33)) / c_max_rood</f>
        <v>230501.4809</v>
      </c>
      <c r="G33" s="14"/>
      <c r="K33" s="5">
        <v>0.4</v>
      </c>
      <c r="L33" s="13">
        <v>1570.0</v>
      </c>
      <c r="M33" s="11">
        <f> ((((L33-ambient_rood)*0.001) / 46500)) * 1000000</f>
        <v>33.39139785</v>
      </c>
      <c r="N33" s="15">
        <f> (M33 / 37) / spec_sens_rood</f>
        <v>18.04940424</v>
      </c>
      <c r="O33" s="12">
        <f> ((LN(intens_rood) - LN(N33))/ (mu_rood * K33)) / c_max_rood</f>
        <v>263918.3238</v>
      </c>
      <c r="P33" s="14"/>
    </row>
    <row r="34">
      <c r="B34" s="5">
        <v>0.2</v>
      </c>
      <c r="C34" s="13">
        <v>1775.0</v>
      </c>
      <c r="D34" s="11">
        <f> ((((C34-ambient_rood)*0.001) / 46500)) * 1000000</f>
        <v>37.8</v>
      </c>
      <c r="E34" s="15">
        <f> (D34 / 37) / spec_sens_rood</f>
        <v>20.43243243</v>
      </c>
      <c r="F34" s="12">
        <f> ((LN(intens_rood) - LN(E34))/ (mu_rood * B34)) / c_max_rood</f>
        <v>133027.0244</v>
      </c>
      <c r="G34" s="14"/>
      <c r="K34" s="5">
        <v>0.4</v>
      </c>
      <c r="L34" s="13">
        <v>1678.0</v>
      </c>
      <c r="M34" s="11">
        <f> ((((L34-ambient_rood)*0.001) / 46500)) * 1000000</f>
        <v>35.71397849</v>
      </c>
      <c r="N34" s="15">
        <f> (M34 / 37) / spec_sens_rood</f>
        <v>19.30485324</v>
      </c>
      <c r="O34" s="12">
        <f> ((LN(intens_rood) - LN(N34))/ (mu_rood * K34)) / c_max_rood</f>
        <v>156877.1551</v>
      </c>
      <c r="P34" s="14"/>
    </row>
    <row r="35">
      <c r="B35" s="5">
        <v>0.2</v>
      </c>
      <c r="C35" s="6">
        <v>1807.0</v>
      </c>
      <c r="D35" s="17">
        <f> ((((C35-ambient_rood)*0.001) / 46500)) * 1000000</f>
        <v>38.48817204</v>
      </c>
      <c r="E35" s="18">
        <f> (D35 / 37) / spec_sens_rood</f>
        <v>20.80441732</v>
      </c>
      <c r="F35" s="19">
        <f> ((LN(intens_rood) - LN(E35))/ (mu_rood * B35)) / c_max_rood</f>
        <v>75587.62828</v>
      </c>
      <c r="G35" s="20"/>
      <c r="K35" s="5">
        <v>0.4</v>
      </c>
      <c r="L35" s="6">
        <v>1771.0</v>
      </c>
      <c r="M35" s="17">
        <f> ((((L35-ambient_rood)*0.001) / 46500)) * 1000000</f>
        <v>37.71397849</v>
      </c>
      <c r="N35" s="18">
        <f> (M35 / 37) / spec_sens_rood</f>
        <v>20.38593432</v>
      </c>
      <c r="O35" s="19">
        <f> ((LN(intens_rood) - LN(N35))/ (mu_rood * K35)) / c_max_rood</f>
        <v>70140.18307</v>
      </c>
      <c r="P35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I1" s="1" t="s">
        <v>8</v>
      </c>
      <c r="J1" s="1" t="s">
        <v>9</v>
      </c>
    </row>
    <row r="2">
      <c r="B2" s="1" t="s">
        <v>6</v>
      </c>
      <c r="C2" s="1">
        <v>10.0</v>
      </c>
      <c r="D2" s="1" t="s">
        <v>1</v>
      </c>
      <c r="E2" s="1">
        <v>0.0</v>
      </c>
      <c r="G2" s="1" t="s">
        <v>12</v>
      </c>
      <c r="H2" s="1"/>
      <c r="I2" s="2">
        <f> ((((H2-ambient_ir)*0.001) / 46500)) * 1000000</f>
        <v>0</v>
      </c>
      <c r="J2" s="8">
        <f> (I2 / 37) / spec_sens_ir</f>
        <v>0</v>
      </c>
    </row>
    <row r="3">
      <c r="B3" s="1" t="s">
        <v>31</v>
      </c>
      <c r="C3" s="1">
        <v>20.0</v>
      </c>
      <c r="D3" s="1" t="s">
        <v>32</v>
      </c>
      <c r="E3" s="21">
        <f> ( exp(1.56065404) * exp(0.0690219321*C3) * exp(-0.000238543241 * (C3^2) ) / ((0.0000144685243 * C3^2 - 0.0047248194 * C3 + 1.29255728)*1000))</f>
        <v>0.0142984629</v>
      </c>
    </row>
    <row r="4">
      <c r="B4" s="1" t="s">
        <v>9</v>
      </c>
      <c r="C4" s="1">
        <v>1.7</v>
      </c>
    </row>
    <row r="5">
      <c r="B5" s="1" t="s">
        <v>33</v>
      </c>
      <c r="C5" s="1">
        <v>0.95</v>
      </c>
    </row>
    <row r="8">
      <c r="B8" s="5" t="s">
        <v>17</v>
      </c>
      <c r="C8" s="5" t="s">
        <v>18</v>
      </c>
      <c r="D8" s="5" t="s">
        <v>4</v>
      </c>
      <c r="E8" s="5" t="s">
        <v>19</v>
      </c>
      <c r="F8" s="5" t="s">
        <v>20</v>
      </c>
      <c r="G8" s="5" t="s">
        <v>21</v>
      </c>
      <c r="K8" s="5" t="s">
        <v>22</v>
      </c>
      <c r="L8" s="5" t="s">
        <v>18</v>
      </c>
      <c r="M8" s="5" t="s">
        <v>4</v>
      </c>
      <c r="N8" s="5" t="s">
        <v>19</v>
      </c>
      <c r="O8" s="5" t="s">
        <v>20</v>
      </c>
      <c r="P8" s="5" t="s">
        <v>21</v>
      </c>
      <c r="T8" s="5" t="s">
        <v>23</v>
      </c>
      <c r="U8" s="5" t="s">
        <v>18</v>
      </c>
      <c r="V8" s="5" t="s">
        <v>4</v>
      </c>
      <c r="W8" s="5" t="s">
        <v>19</v>
      </c>
      <c r="X8" s="5" t="s">
        <v>20</v>
      </c>
      <c r="Y8" s="5" t="s">
        <v>21</v>
      </c>
    </row>
    <row r="9">
      <c r="B9" s="9">
        <v>0.05</v>
      </c>
      <c r="C9" s="10"/>
      <c r="D9" s="11">
        <f> ((((C9-ambient_ir)*0.001) / 46500)) * 1000000</f>
        <v>0</v>
      </c>
      <c r="E9" s="8">
        <f> (D9 / 37) / spec_sens_ir</f>
        <v>0</v>
      </c>
      <c r="F9" s="12" t="str">
        <f> ((LN(intens_ir) - LN(E9))/ (mu_ir^2 * B9)) / c_max_ir</f>
        <v>#NUM!</v>
      </c>
      <c r="G9" s="14"/>
      <c r="K9" s="5">
        <v>0.25</v>
      </c>
      <c r="L9" s="22"/>
      <c r="M9" s="11">
        <f> ((((L9-ambient_ir)*0.001) / 46500)) * 1000000</f>
        <v>0</v>
      </c>
      <c r="N9" s="8">
        <f> (M9 / 37) / spec_sens_ir</f>
        <v>0</v>
      </c>
      <c r="O9" s="12" t="str">
        <f> ((LN(intens_ir) - LN(N9))/ (mu_ir^2 * K9)) / c_max_ir</f>
        <v>#NUM!</v>
      </c>
      <c r="P9" s="14"/>
      <c r="T9" s="10">
        <v>0.45</v>
      </c>
      <c r="U9" s="22"/>
      <c r="V9" s="11">
        <f> ((((U9-ambient_ir)*0.001) / 46500)) * 1000000</f>
        <v>0</v>
      </c>
      <c r="W9" s="8">
        <f> (V9 / 37) / spec_sens_ir</f>
        <v>0</v>
      </c>
      <c r="X9" s="12" t="str">
        <f> ((LN(intens_ir) - LN(W9))/ (mu_ir^2 * T9)) / c_max_ir</f>
        <v>#NUM!</v>
      </c>
      <c r="Y9" s="14"/>
    </row>
    <row r="10">
      <c r="B10" s="9">
        <v>0.05</v>
      </c>
      <c r="C10" s="14"/>
      <c r="D10" s="11">
        <f> ((((C10-ambient_ir)*0.001) / 46500)) * 1000000</f>
        <v>0</v>
      </c>
      <c r="E10" s="15">
        <f> (D10 / 37) / spec_sens_ir</f>
        <v>0</v>
      </c>
      <c r="F10" s="14" t="str">
        <f> ((LN(intens_ir) - LN(E10))/ (mu_ir^2 * B10)) / c_max_ir</f>
        <v>#NUM!</v>
      </c>
      <c r="G10" s="14"/>
      <c r="K10" s="5">
        <v>0.25</v>
      </c>
      <c r="L10" s="14"/>
      <c r="M10" s="11">
        <f> ((((L10-ambient_ir)*0.001) / 46500)) * 1000000</f>
        <v>0</v>
      </c>
      <c r="N10" s="15">
        <f> (M10 / 37) / spec_sens_ir</f>
        <v>0</v>
      </c>
      <c r="O10" s="14" t="str">
        <f> ((LN(intens_ir) - LN(N10))/ (mu_ir^2 * K10)) / c_max_ir</f>
        <v>#NUM!</v>
      </c>
      <c r="P10" s="14"/>
      <c r="T10" s="10">
        <v>0.45</v>
      </c>
      <c r="U10" s="14"/>
      <c r="V10" s="11">
        <f> ((((U10-ambient_ir)*0.001) / 46500)) * 1000000</f>
        <v>0</v>
      </c>
      <c r="W10" s="15">
        <f> (V10 / 37) / spec_sens_ir</f>
        <v>0</v>
      </c>
      <c r="X10" s="14" t="str">
        <f> ((LN(intens_ir) - LN(W10))/ (mu_ir^2 * T10)) / c_max_ir</f>
        <v>#NUM!</v>
      </c>
      <c r="Y10" s="14"/>
    </row>
    <row r="11">
      <c r="B11" s="9">
        <v>0.05</v>
      </c>
      <c r="C11" s="14"/>
      <c r="D11" s="11">
        <f> ((((C11-ambient_ir)*0.001) / 46500)) * 1000000</f>
        <v>0</v>
      </c>
      <c r="E11" s="15">
        <f> (D11 / 37) / spec_sens_ir</f>
        <v>0</v>
      </c>
      <c r="F11" s="14" t="str">
        <f> ((LN(intens_ir) - LN(E11))/ (mu_ir^2 * B11)) / c_max_ir</f>
        <v>#NUM!</v>
      </c>
      <c r="G11" s="14"/>
      <c r="K11" s="5">
        <v>0.25</v>
      </c>
      <c r="L11" s="14"/>
      <c r="M11" s="11">
        <f> ((((L11-ambient_ir)*0.001) / 46500)) * 1000000</f>
        <v>0</v>
      </c>
      <c r="N11" s="15">
        <f> (M11 / 37) / spec_sens_ir</f>
        <v>0</v>
      </c>
      <c r="O11" s="14" t="str">
        <f> ((LN(intens_ir) - LN(N11))/ (mu_ir^2 * K11)) / c_max_ir</f>
        <v>#NUM!</v>
      </c>
      <c r="P11" s="14"/>
      <c r="T11" s="10">
        <v>0.45</v>
      </c>
      <c r="U11" s="14"/>
      <c r="V11" s="11">
        <f> ((((U11-ambient_ir)*0.001) / 46500)) * 1000000</f>
        <v>0</v>
      </c>
      <c r="W11" s="15">
        <f> (V11 / 37) / spec_sens_ir</f>
        <v>0</v>
      </c>
      <c r="X11" s="14" t="str">
        <f> ((LN(intens_ir) - LN(W11))/ (mu_ir^2 * T11)) / c_max_ir</f>
        <v>#NUM!</v>
      </c>
      <c r="Y11" s="14"/>
    </row>
    <row r="12">
      <c r="B12" s="9">
        <v>0.05</v>
      </c>
      <c r="C12" s="14"/>
      <c r="D12" s="11">
        <f> ((((C12-ambient_ir)*0.001) / 46500)) * 1000000</f>
        <v>0</v>
      </c>
      <c r="E12" s="15">
        <f> (D12 / 37) / spec_sens_ir</f>
        <v>0</v>
      </c>
      <c r="F12" s="14" t="str">
        <f> ((LN(intens_ir) - LN(E12))/ (mu_ir^2 * B12)) / c_max_ir</f>
        <v>#NUM!</v>
      </c>
      <c r="G12" s="14"/>
      <c r="K12" s="5">
        <v>0.25</v>
      </c>
      <c r="L12" s="14"/>
      <c r="M12" s="11">
        <f> ((((L12-ambient_ir)*0.001) / 46500)) * 1000000</f>
        <v>0</v>
      </c>
      <c r="N12" s="15">
        <f> (M12 / 37) / spec_sens_ir</f>
        <v>0</v>
      </c>
      <c r="O12" s="14" t="str">
        <f> ((LN(intens_ir) - LN(N12))/ (mu_ir^2 * K12)) / c_max_ir</f>
        <v>#NUM!</v>
      </c>
      <c r="P12" s="14"/>
      <c r="T12" s="10">
        <v>0.45</v>
      </c>
      <c r="U12" s="14"/>
      <c r="V12" s="11">
        <f> ((((U12-ambient_ir)*0.001) / 46500)) * 1000000</f>
        <v>0</v>
      </c>
      <c r="W12" s="15">
        <f> (V12 / 37) / spec_sens_ir</f>
        <v>0</v>
      </c>
      <c r="X12" s="14" t="str">
        <f> ((LN(intens_ir) - LN(W12))/ (mu_ir^2 * T12)) / c_max_ir</f>
        <v>#NUM!</v>
      </c>
      <c r="Y12" s="14"/>
    </row>
    <row r="13">
      <c r="B13" s="16">
        <v>0.05</v>
      </c>
      <c r="C13" s="20"/>
      <c r="D13" s="17">
        <f> ((((C13-ambient_ir)*0.001) / 46500)) * 1000000</f>
        <v>0</v>
      </c>
      <c r="E13" s="18">
        <f> (D13 / 37) / spec_sens_ir</f>
        <v>0</v>
      </c>
      <c r="F13" s="20" t="str">
        <f> ((LN(intens_ir) - LN(E13))/ (mu_ir^2 * B13)) / c_max_ir</f>
        <v>#NUM!</v>
      </c>
      <c r="G13" s="20"/>
      <c r="K13" s="5">
        <v>0.25</v>
      </c>
      <c r="L13" s="20"/>
      <c r="M13" s="17">
        <f> ((((L13-ambient_ir)*0.001) / 46500)) * 1000000</f>
        <v>0</v>
      </c>
      <c r="N13" s="18">
        <f> (M13 / 37) / spec_sens_ir</f>
        <v>0</v>
      </c>
      <c r="O13" s="20" t="str">
        <f> ((LN(intens_ir) - LN(N13))/ (mu_ir^2 * K13)) / c_max_ir</f>
        <v>#NUM!</v>
      </c>
      <c r="P13" s="20"/>
      <c r="T13" s="5">
        <v>0.45</v>
      </c>
      <c r="U13" s="20"/>
      <c r="V13" s="17">
        <f> ((((U13-ambient_ir)*0.001) / 46500)) * 1000000</f>
        <v>0</v>
      </c>
      <c r="W13" s="18">
        <f> (V13 / 37) / spec_sens_ir</f>
        <v>0</v>
      </c>
      <c r="X13" s="20" t="str">
        <f> ((LN(intens_ir) - LN(W13))/ (mu_ir^2 * T13)) / c_max_ir</f>
        <v>#NUM!</v>
      </c>
      <c r="Y13" s="20"/>
    </row>
    <row r="15">
      <c r="B15" s="5" t="s">
        <v>24</v>
      </c>
      <c r="C15" s="5" t="s">
        <v>18</v>
      </c>
      <c r="D15" s="5" t="s">
        <v>4</v>
      </c>
      <c r="E15" s="5" t="s">
        <v>19</v>
      </c>
      <c r="F15" s="5" t="s">
        <v>20</v>
      </c>
      <c r="G15" s="5" t="s">
        <v>21</v>
      </c>
      <c r="K15" s="5" t="s">
        <v>25</v>
      </c>
      <c r="L15" s="5" t="s">
        <v>18</v>
      </c>
      <c r="M15" s="5" t="s">
        <v>4</v>
      </c>
      <c r="N15" s="5" t="s">
        <v>19</v>
      </c>
      <c r="O15" s="5" t="s">
        <v>20</v>
      </c>
      <c r="P15" s="5" t="s">
        <v>21</v>
      </c>
      <c r="T15" s="5" t="s">
        <v>26</v>
      </c>
      <c r="U15" s="5" t="s">
        <v>18</v>
      </c>
      <c r="V15" s="5" t="s">
        <v>4</v>
      </c>
      <c r="W15" s="5" t="s">
        <v>19</v>
      </c>
      <c r="X15" s="5" t="s">
        <v>20</v>
      </c>
      <c r="Y15" s="5" t="s">
        <v>21</v>
      </c>
    </row>
    <row r="16">
      <c r="B16" s="5">
        <v>0.1</v>
      </c>
      <c r="C16" s="10"/>
      <c r="D16" s="11">
        <f> ((((C16-ambient_ir)*0.001) / 46500)) * 1000000</f>
        <v>0</v>
      </c>
      <c r="E16" s="8">
        <f> (D16 / 37) / spec_sens_ir</f>
        <v>0</v>
      </c>
      <c r="F16" s="12" t="str">
        <f> ((LN(intens_ir) - LN(E16))/ (mu_ir^2 * B16)) / c_max_ir</f>
        <v>#NUM!</v>
      </c>
      <c r="G16" s="14"/>
      <c r="K16" s="5">
        <v>0.3</v>
      </c>
      <c r="L16" s="22"/>
      <c r="M16" s="11">
        <f> ((((L16-ambient_ir)*0.001) / 46500)) * 1000000</f>
        <v>0</v>
      </c>
      <c r="N16" s="8">
        <f> (M16 / 37) / spec_sens_ir</f>
        <v>0</v>
      </c>
      <c r="O16" s="12" t="str">
        <f> ((LN(intens_ir) - LN(N16))/ (mu_ir^2 * K16)) / c_max_ir</f>
        <v>#NUM!</v>
      </c>
      <c r="P16" s="14"/>
      <c r="T16" s="5">
        <v>0.5</v>
      </c>
      <c r="U16" s="22"/>
      <c r="V16" s="11">
        <f> ((((U16-ambient_ir)*0.001) / 46500)) * 1000000</f>
        <v>0</v>
      </c>
      <c r="W16" s="8">
        <f> (V16 / 37) / spec_sens_ir</f>
        <v>0</v>
      </c>
      <c r="X16" s="12" t="str">
        <f> ((LN(intens_ir) - LN(W16))/ (mu_ir^2 * T16)) / c_max_ir</f>
        <v>#NUM!</v>
      </c>
      <c r="Y16" s="14"/>
    </row>
    <row r="17">
      <c r="B17" s="5">
        <v>0.1</v>
      </c>
      <c r="C17" s="14"/>
      <c r="D17" s="11">
        <f> ((((C17-ambient_ir)*0.001) / 46500)) * 1000000</f>
        <v>0</v>
      </c>
      <c r="E17" s="15">
        <f> (D17 / 37) / spec_sens_ir</f>
        <v>0</v>
      </c>
      <c r="F17" s="14" t="str">
        <f> ((LN(intens_ir) - LN(E17))/ (mu_ir^2 * B17)) / c_max_ir</f>
        <v>#NUM!</v>
      </c>
      <c r="G17" s="14"/>
      <c r="K17" s="5">
        <v>0.3</v>
      </c>
      <c r="L17" s="14"/>
      <c r="M17" s="11">
        <f> ((((L17-ambient_ir)*0.001) / 46500)) * 1000000</f>
        <v>0</v>
      </c>
      <c r="N17" s="15">
        <f> (M17 / 37) / spec_sens_ir</f>
        <v>0</v>
      </c>
      <c r="O17" s="14" t="str">
        <f> ((LN(intens_ir) - LN(N17))/ (mu_ir^2 * K17)) / c_max_ir</f>
        <v>#NUM!</v>
      </c>
      <c r="P17" s="14"/>
      <c r="T17" s="5">
        <v>0.5</v>
      </c>
      <c r="U17" s="14"/>
      <c r="V17" s="11">
        <f> ((((U17-ambient_ir)*0.001) / 46500)) * 1000000</f>
        <v>0</v>
      </c>
      <c r="W17" s="15">
        <f> (V17 / 37) / spec_sens_ir</f>
        <v>0</v>
      </c>
      <c r="X17" s="14" t="str">
        <f> ((LN(intens_ir) - LN(W17))/ (mu_ir^2 * T17)) / c_max_ir</f>
        <v>#NUM!</v>
      </c>
      <c r="Y17" s="14"/>
    </row>
    <row r="18">
      <c r="B18" s="5">
        <v>0.1</v>
      </c>
      <c r="C18" s="14"/>
      <c r="D18" s="11">
        <f> ((((C18-ambient_ir)*0.001) / 46500)) * 1000000</f>
        <v>0</v>
      </c>
      <c r="E18" s="15">
        <f> (D18 / 37) / spec_sens_ir</f>
        <v>0</v>
      </c>
      <c r="F18" s="14" t="str">
        <f> ((LN(intens_ir) - LN(E18))/ (mu_ir^2 * B18)) / c_max_ir</f>
        <v>#NUM!</v>
      </c>
      <c r="G18" s="14"/>
      <c r="K18" s="5">
        <v>0.3</v>
      </c>
      <c r="L18" s="14"/>
      <c r="M18" s="11">
        <f> ((((L18-ambient_ir)*0.001) / 46500)) * 1000000</f>
        <v>0</v>
      </c>
      <c r="N18" s="15">
        <f> (M18 / 37) / spec_sens_ir</f>
        <v>0</v>
      </c>
      <c r="O18" s="14" t="str">
        <f> ((LN(intens_ir) - LN(N18))/ (mu_ir^2 * K18)) / c_max_ir</f>
        <v>#NUM!</v>
      </c>
      <c r="P18" s="14"/>
      <c r="T18" s="5">
        <v>0.5</v>
      </c>
      <c r="U18" s="14"/>
      <c r="V18" s="11">
        <f> ((((U18-ambient_ir)*0.001) / 46500)) * 1000000</f>
        <v>0</v>
      </c>
      <c r="W18" s="15">
        <f> (V18 / 37) / spec_sens_ir</f>
        <v>0</v>
      </c>
      <c r="X18" s="14" t="str">
        <f> ((LN(intens_ir) - LN(W18))/ (mu_ir^2 * T18)) / c_max_ir</f>
        <v>#NUM!</v>
      </c>
      <c r="Y18" s="14"/>
    </row>
    <row r="19">
      <c r="B19" s="5">
        <v>0.1</v>
      </c>
      <c r="C19" s="14"/>
      <c r="D19" s="11">
        <f> ((((C19-ambient_ir)*0.001) / 46500)) * 1000000</f>
        <v>0</v>
      </c>
      <c r="E19" s="15">
        <f> (D19 / 37) / spec_sens_ir</f>
        <v>0</v>
      </c>
      <c r="F19" s="14" t="str">
        <f> ((LN(intens_ir) - LN(E19))/ (mu_ir^2 * B19)) / c_max_ir</f>
        <v>#NUM!</v>
      </c>
      <c r="G19" s="14"/>
      <c r="K19" s="5">
        <v>0.3</v>
      </c>
      <c r="L19" s="14"/>
      <c r="M19" s="11">
        <f> ((((L19-ambient_ir)*0.001) / 46500)) * 1000000</f>
        <v>0</v>
      </c>
      <c r="N19" s="15">
        <f> (M19 / 37) / spec_sens_ir</f>
        <v>0</v>
      </c>
      <c r="O19" s="14" t="str">
        <f> ((LN(intens_ir) - LN(N19))/ (mu_ir^2 * K19)) / c_max_ir</f>
        <v>#NUM!</v>
      </c>
      <c r="P19" s="14"/>
      <c r="T19" s="5">
        <v>0.5</v>
      </c>
      <c r="U19" s="14"/>
      <c r="V19" s="11">
        <f> ((((U19-ambient_ir)*0.001) / 46500)) * 1000000</f>
        <v>0</v>
      </c>
      <c r="W19" s="15">
        <f> (V19 / 37) / spec_sens_ir</f>
        <v>0</v>
      </c>
      <c r="X19" s="14" t="str">
        <f> ((LN(intens_ir) - LN(W19))/ (mu_ir^2 * T19)) / c_max_ir</f>
        <v>#NUM!</v>
      </c>
      <c r="Y19" s="14"/>
    </row>
    <row r="20">
      <c r="B20" s="5">
        <v>0.1</v>
      </c>
      <c r="C20" s="20"/>
      <c r="D20" s="17">
        <f> ((((C20-ambient_ir)*0.001) / 46500)) * 1000000</f>
        <v>0</v>
      </c>
      <c r="E20" s="18">
        <f> (D20 / 37) / spec_sens_ir</f>
        <v>0</v>
      </c>
      <c r="F20" s="20" t="str">
        <f> ((LN(intens_ir) - LN(E20))/ (mu_ir^2 * B20)) / c_max_ir</f>
        <v>#NUM!</v>
      </c>
      <c r="G20" s="20"/>
      <c r="K20" s="5">
        <v>0.3</v>
      </c>
      <c r="L20" s="20"/>
      <c r="M20" s="17">
        <f> ((((L20-ambient_ir)*0.001) / 46500)) * 1000000</f>
        <v>0</v>
      </c>
      <c r="N20" s="18">
        <f> (M20 / 37) / spec_sens_ir</f>
        <v>0</v>
      </c>
      <c r="O20" s="20" t="str">
        <f> ((LN(intens_ir) - LN(N20))/ (mu_ir^2 * K20)) / c_max_ir</f>
        <v>#NUM!</v>
      </c>
      <c r="P20" s="20"/>
      <c r="T20" s="5">
        <v>0.5</v>
      </c>
      <c r="U20" s="20"/>
      <c r="V20" s="17">
        <f> ((((U20-ambient_ir)*0.001) / 46500)) * 1000000</f>
        <v>0</v>
      </c>
      <c r="W20" s="18">
        <f> (V20 / 37) / spec_sens_ir</f>
        <v>0</v>
      </c>
      <c r="X20" s="20" t="str">
        <f> ((LN(intens_ir) - LN(W20))/ (mu_ir^2 * T20)) / c_max_ir</f>
        <v>#NUM!</v>
      </c>
      <c r="Y20" s="20"/>
    </row>
    <row r="22">
      <c r="B22" s="5" t="s">
        <v>27</v>
      </c>
      <c r="C22" s="5" t="s">
        <v>18</v>
      </c>
      <c r="D22" s="5" t="s">
        <v>4</v>
      </c>
      <c r="E22" s="5" t="s">
        <v>19</v>
      </c>
      <c r="F22" s="5" t="s">
        <v>20</v>
      </c>
      <c r="G22" s="5" t="s">
        <v>21</v>
      </c>
      <c r="K22" s="5" t="s">
        <v>28</v>
      </c>
      <c r="L22" s="5" t="s">
        <v>18</v>
      </c>
      <c r="M22" s="5" t="s">
        <v>4</v>
      </c>
      <c r="N22" s="5" t="s">
        <v>19</v>
      </c>
      <c r="O22" s="5" t="s">
        <v>20</v>
      </c>
      <c r="P22" s="5" t="s">
        <v>21</v>
      </c>
    </row>
    <row r="23">
      <c r="B23" s="5">
        <v>0.15</v>
      </c>
      <c r="C23" s="22"/>
      <c r="D23" s="11">
        <f> ((((C23-ambient_ir)*0.001) / 46500)) * 1000000</f>
        <v>0</v>
      </c>
      <c r="E23" s="8">
        <f> (D23 / 37) / spec_sens_ir</f>
        <v>0</v>
      </c>
      <c r="F23" s="12" t="str">
        <f> ((LN(intens_ir) - LN(E23))/ (mu_ir^2 * B23)) / c_max_ir</f>
        <v>#NUM!</v>
      </c>
      <c r="G23" s="14"/>
      <c r="K23" s="5">
        <v>0.35</v>
      </c>
      <c r="L23" s="22"/>
      <c r="M23" s="11">
        <f> ((((L23-ambient_ir)*0.001) / 46500)) * 1000000</f>
        <v>0</v>
      </c>
      <c r="N23" s="8">
        <f> (M23 / 37) / spec_sens_ir</f>
        <v>0</v>
      </c>
      <c r="O23" s="12" t="str">
        <f> ((LN(intens_ir) - LN(N23))/ (mu_ir^2 * K23)) / c_max_ir</f>
        <v>#NUM!</v>
      </c>
      <c r="P23" s="14"/>
    </row>
    <row r="24">
      <c r="B24" s="5">
        <v>0.15</v>
      </c>
      <c r="C24" s="14"/>
      <c r="D24" s="11">
        <f> ((((C24-ambient_ir)*0.001) / 46500)) * 1000000</f>
        <v>0</v>
      </c>
      <c r="E24" s="15">
        <f> (D24 / 37) / spec_sens_ir</f>
        <v>0</v>
      </c>
      <c r="F24" s="14" t="str">
        <f> ((LN(intens_ir) - LN(E24))/ (mu_ir^2 * B24)) / c_max_ir</f>
        <v>#NUM!</v>
      </c>
      <c r="G24" s="14"/>
      <c r="K24" s="5">
        <v>0.35</v>
      </c>
      <c r="L24" s="14"/>
      <c r="M24" s="11">
        <f> ((((L24-ambient_ir)*0.001) / 46500)) * 1000000</f>
        <v>0</v>
      </c>
      <c r="N24" s="15">
        <f> (M24 / 37) / spec_sens_ir</f>
        <v>0</v>
      </c>
      <c r="O24" s="14" t="str">
        <f> ((LN(intens_ir) - LN(N24))/ (mu_ir^2 * K24)) / c_max_ir</f>
        <v>#NUM!</v>
      </c>
      <c r="P24" s="14"/>
    </row>
    <row r="25">
      <c r="B25" s="5">
        <v>0.15</v>
      </c>
      <c r="C25" s="14"/>
      <c r="D25" s="11">
        <f> ((((C25-ambient_ir)*0.001) / 46500)) * 1000000</f>
        <v>0</v>
      </c>
      <c r="E25" s="15">
        <f> (D25 / 37) / spec_sens_ir</f>
        <v>0</v>
      </c>
      <c r="F25" s="14" t="str">
        <f> ((LN(intens_ir) - LN(E25))/ (mu_ir^2 * B25)) / c_max_ir</f>
        <v>#NUM!</v>
      </c>
      <c r="G25" s="14"/>
      <c r="K25" s="5">
        <v>0.35</v>
      </c>
      <c r="L25" s="14"/>
      <c r="M25" s="11">
        <f> ((((L25-ambient_ir)*0.001) / 46500)) * 1000000</f>
        <v>0</v>
      </c>
      <c r="N25" s="15">
        <f> (M25 / 37) / spec_sens_ir</f>
        <v>0</v>
      </c>
      <c r="O25" s="14" t="str">
        <f> ((LN(intens_ir) - LN(N25))/ (mu_ir^2 * K25)) / c_max_ir</f>
        <v>#NUM!</v>
      </c>
      <c r="P25" s="14"/>
    </row>
    <row r="26">
      <c r="B26" s="5">
        <v>0.15</v>
      </c>
      <c r="C26" s="14"/>
      <c r="D26" s="11">
        <f> ((((C26-ambient_ir)*0.001) / 46500)) * 1000000</f>
        <v>0</v>
      </c>
      <c r="E26" s="15">
        <f> (D26 / 37) / spec_sens_ir</f>
        <v>0</v>
      </c>
      <c r="F26" s="14" t="str">
        <f> ((LN(intens_ir) - LN(E26))/ (mu_ir^2 * B26)) / c_max_ir</f>
        <v>#NUM!</v>
      </c>
      <c r="G26" s="14"/>
      <c r="K26" s="5">
        <v>0.35</v>
      </c>
      <c r="L26" s="14"/>
      <c r="M26" s="11">
        <f> ((((L26-ambient_ir)*0.001) / 46500)) * 1000000</f>
        <v>0</v>
      </c>
      <c r="N26" s="15">
        <f> (M26 / 37) / spec_sens_ir</f>
        <v>0</v>
      </c>
      <c r="O26" s="14" t="str">
        <f> ((LN(intens_ir) - LN(N26))/ (mu_ir^2 * K26)) / c_max_ir</f>
        <v>#NUM!</v>
      </c>
      <c r="P26" s="14"/>
    </row>
    <row r="27">
      <c r="B27" s="5">
        <v>0.15</v>
      </c>
      <c r="C27" s="20"/>
      <c r="D27" s="17">
        <f> ((((C27-ambient_ir)*0.001) / 46500)) * 1000000</f>
        <v>0</v>
      </c>
      <c r="E27" s="18">
        <f> (D27 / 37) / spec_sens_ir</f>
        <v>0</v>
      </c>
      <c r="F27" s="20" t="str">
        <f> ((LN(intens_ir) - LN(E27))/ (mu_ir^2 * B27)) / c_max_ir</f>
        <v>#NUM!</v>
      </c>
      <c r="G27" s="20"/>
      <c r="K27" s="5">
        <v>0.35</v>
      </c>
      <c r="L27" s="20"/>
      <c r="M27" s="17">
        <f> ((((L27-ambient_ir)*0.001) / 46500)) * 1000000</f>
        <v>0</v>
      </c>
      <c r="N27" s="18">
        <f> (M27 / 37) / spec_sens_ir</f>
        <v>0</v>
      </c>
      <c r="O27" s="20" t="str">
        <f> ((LN(intens_ir) - LN(N27))/ (mu_ir^2 * K27)) / c_max_ir</f>
        <v>#NUM!</v>
      </c>
      <c r="P27" s="20"/>
    </row>
    <row r="29">
      <c r="B29" s="5" t="s">
        <v>29</v>
      </c>
      <c r="C29" s="5" t="s">
        <v>18</v>
      </c>
      <c r="D29" s="5" t="s">
        <v>4</v>
      </c>
      <c r="E29" s="5" t="s">
        <v>19</v>
      </c>
      <c r="F29" s="5" t="s">
        <v>20</v>
      </c>
      <c r="G29" s="5" t="s">
        <v>21</v>
      </c>
      <c r="K29" s="5" t="s">
        <v>30</v>
      </c>
      <c r="L29" s="5" t="s">
        <v>18</v>
      </c>
      <c r="M29" s="5" t="s">
        <v>4</v>
      </c>
      <c r="N29" s="5" t="s">
        <v>19</v>
      </c>
      <c r="O29" s="5" t="s">
        <v>20</v>
      </c>
      <c r="P29" s="5" t="s">
        <v>21</v>
      </c>
    </row>
    <row r="30">
      <c r="B30" s="5">
        <v>0.2</v>
      </c>
      <c r="C30" s="10">
        <v>2740.0</v>
      </c>
      <c r="D30" s="11">
        <f> ((((C30-ambient_ir)*0.001) / 46500)) * 1000000</f>
        <v>58.92473118</v>
      </c>
      <c r="E30" s="8">
        <f> (D30 / 37) / spec_sens_ir</f>
        <v>1.676379266</v>
      </c>
      <c r="F30" s="12">
        <f> ((LN(intens_ir) - LN(E30))/ (mu_ir^2 * B30)) / c_max_ir</f>
        <v>0.04892827512</v>
      </c>
      <c r="G30" s="14"/>
      <c r="K30" s="5">
        <v>0.4</v>
      </c>
      <c r="L30" s="10"/>
      <c r="M30" s="11">
        <f> ((((L30-ambient_ir)*0.001) / 46500)) * 1000000</f>
        <v>0</v>
      </c>
      <c r="N30" s="8">
        <f> (M30 / 37) / spec_sens_ir</f>
        <v>0</v>
      </c>
      <c r="O30" s="12" t="str">
        <f> ((LN(intens_ir) - LN(N30))/ (mu_ir^2 * K30)) / c_max_ir</f>
        <v>#NUM!</v>
      </c>
      <c r="P30" s="14"/>
    </row>
    <row r="31">
      <c r="B31" s="5">
        <v>0.2</v>
      </c>
      <c r="C31" s="14"/>
      <c r="D31" s="11">
        <f> ((((C31-ambient_ir)*0.001) / 46500)) * 1000000</f>
        <v>0</v>
      </c>
      <c r="E31" s="15">
        <f> (D31 / 37) / spec_sens_ir</f>
        <v>0</v>
      </c>
      <c r="F31" s="14" t="str">
        <f> ((LN(intens_ir) - LN(E31))/ (mu_ir^2 * B31)) / c_max_ir</f>
        <v>#NUM!</v>
      </c>
      <c r="G31" s="14"/>
      <c r="K31" s="5">
        <v>0.4</v>
      </c>
      <c r="L31" s="13"/>
      <c r="M31" s="11">
        <f> ((((L31-ambient_ir)*0.001) / 46500)) * 1000000</f>
        <v>0</v>
      </c>
      <c r="N31" s="15">
        <f> (M31 / 37) / spec_sens_ir</f>
        <v>0</v>
      </c>
      <c r="O31" s="12" t="str">
        <f> ((LN(intens_ir) - LN(N31))/ (mu_ir^2 * K31)) / c_max_ir</f>
        <v>#NUM!</v>
      </c>
      <c r="P31" s="14"/>
    </row>
    <row r="32">
      <c r="B32" s="5">
        <v>0.2</v>
      </c>
      <c r="C32" s="14"/>
      <c r="D32" s="11">
        <f> ((((C32-ambient_ir)*0.001) / 46500)) * 1000000</f>
        <v>0</v>
      </c>
      <c r="E32" s="15">
        <f> (D32 / 37) / spec_sens_ir</f>
        <v>0</v>
      </c>
      <c r="F32" s="14" t="str">
        <f> ((LN(intens_ir) - LN(E32))/ (mu_ir^2 * B32)) / c_max_ir</f>
        <v>#NUM!</v>
      </c>
      <c r="G32" s="14"/>
      <c r="K32" s="5">
        <v>0.4</v>
      </c>
      <c r="L32" s="14"/>
      <c r="M32" s="11">
        <f> ((((L32-ambient_ir)*0.001) / 46500)) * 1000000</f>
        <v>0</v>
      </c>
      <c r="N32" s="15">
        <f> (M32 / 37) / spec_sens_ir</f>
        <v>0</v>
      </c>
      <c r="O32" s="14" t="str">
        <f> ((LN(intens_ir) - LN(N32))/ (mu_ir^2 * K32)) / c_max_ir</f>
        <v>#NUM!</v>
      </c>
      <c r="P32" s="14"/>
    </row>
    <row r="33">
      <c r="B33" s="5">
        <v>0.2</v>
      </c>
      <c r="C33" s="14"/>
      <c r="D33" s="11">
        <f> ((((C33-ambient_ir)*0.001) / 46500)) * 1000000</f>
        <v>0</v>
      </c>
      <c r="E33" s="15">
        <f> (D33 / 37) / spec_sens_ir</f>
        <v>0</v>
      </c>
      <c r="F33" s="14" t="str">
        <f> ((LN(intens_ir) - LN(E33))/ (mu_ir^2 * B33)) / c_max_ir</f>
        <v>#NUM!</v>
      </c>
      <c r="G33" s="14"/>
      <c r="K33" s="5">
        <v>0.4</v>
      </c>
      <c r="L33" s="14"/>
      <c r="M33" s="11">
        <f> ((((L33-ambient_ir)*0.001) / 46500)) * 1000000</f>
        <v>0</v>
      </c>
      <c r="N33" s="15">
        <f> (M33 / 37) / spec_sens_ir</f>
        <v>0</v>
      </c>
      <c r="O33" s="14" t="str">
        <f> ((LN(intens_ir) - LN(N33))/ (mu_ir^2 * K33)) / c_max_ir</f>
        <v>#NUM!</v>
      </c>
      <c r="P33" s="14"/>
    </row>
    <row r="34">
      <c r="B34" s="5">
        <v>0.2</v>
      </c>
      <c r="C34" s="20"/>
      <c r="D34" s="17">
        <f> ((((C34-ambient_ir)*0.001) / 46500)) * 1000000</f>
        <v>0</v>
      </c>
      <c r="E34" s="18">
        <f> (D34 / 37) / spec_sens_ir</f>
        <v>0</v>
      </c>
      <c r="F34" s="20" t="str">
        <f> ((LN(intens_ir) - LN(E34))/ (mu_ir^2 * B34)) / c_max_ir</f>
        <v>#NUM!</v>
      </c>
      <c r="G34" s="20"/>
      <c r="K34" s="5">
        <v>0.4</v>
      </c>
      <c r="L34" s="20"/>
      <c r="M34" s="17">
        <f> ((((L34-ambient_ir)*0.001) / 46500)) * 1000000</f>
        <v>0</v>
      </c>
      <c r="N34" s="18">
        <f> (M34 / 37) / spec_sens_ir</f>
        <v>0</v>
      </c>
      <c r="O34" s="20" t="str">
        <f> ((LN(intens_ir) - LN(N34))/ (mu_ir^2 * K34)) / c_max_ir</f>
        <v>#NUM!</v>
      </c>
      <c r="P34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3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5" t="s">
        <v>39</v>
      </c>
      <c r="H3" s="5" t="s">
        <v>40</v>
      </c>
      <c r="I3" s="5" t="s">
        <v>41</v>
      </c>
      <c r="J3" s="5" t="s">
        <v>42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</row>
    <row r="4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7">
      <c r="A17" s="23" t="s">
        <v>3</v>
      </c>
      <c r="B17" s="5" t="s">
        <v>50</v>
      </c>
      <c r="C17" s="5" t="s">
        <v>51</v>
      </c>
      <c r="D17" s="5" t="s">
        <v>52</v>
      </c>
      <c r="E17" s="5" t="s">
        <v>53</v>
      </c>
      <c r="F17" s="5" t="s">
        <v>54</v>
      </c>
      <c r="G17" s="5" t="s">
        <v>55</v>
      </c>
      <c r="H17" s="5" t="s">
        <v>56</v>
      </c>
      <c r="I17" s="5" t="s">
        <v>57</v>
      </c>
      <c r="J17" s="5" t="s">
        <v>58</v>
      </c>
      <c r="K17" s="5" t="s">
        <v>59</v>
      </c>
      <c r="L17" s="5" t="s">
        <v>60</v>
      </c>
      <c r="M17" s="5" t="s">
        <v>61</v>
      </c>
      <c r="N17" s="5" t="s">
        <v>62</v>
      </c>
      <c r="O17" s="5" t="s">
        <v>63</v>
      </c>
      <c r="P17" s="5" t="s">
        <v>64</v>
      </c>
      <c r="Q17" s="5" t="s">
        <v>65</v>
      </c>
    </row>
    <row r="18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66</v>
      </c>
      <c r="C3" s="1" t="s">
        <v>67</v>
      </c>
      <c r="D3" s="1" t="s">
        <v>68</v>
      </c>
    </row>
    <row r="4">
      <c r="C4" s="1" t="s">
        <v>69</v>
      </c>
    </row>
  </sheetData>
  <drawing r:id="rId1"/>
</worksheet>
</file>