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amantlabs.sharepoint.com/sites/Finning/Shared Documents/FINQUOTE/Pricing/"/>
    </mc:Choice>
  </mc:AlternateContent>
  <xr:revisionPtr revIDLastSave="547" documentId="8_{27AC44A6-C860-824D-A35B-C1D3DFBB9CBA}" xr6:coauthVersionLast="40" xr6:coauthVersionMax="40" xr10:uidLastSave="{3B7DA27B-3234-9943-AD92-C2D3B8C5D72D}"/>
  <bookViews>
    <workbookView xWindow="2620" yWindow="1800" windowWidth="45700" windowHeight="25220" xr2:uid="{B7853594-7C01-4F47-A2C7-A1FDFF1DB6F1}"/>
  </bookViews>
  <sheets>
    <sheet name="Fields Master" sheetId="7" r:id="rId1"/>
    <sheet name="Apttus_Proposal__Proposal_Line" sheetId="2" r:id="rId2"/>
    <sheet name="Legend" sheetId="8" r:id="rId3"/>
  </sheets>
  <definedNames>
    <definedName name="Account.APTS_VIP_Customer__c">'Fields Master'!$E$2</definedName>
    <definedName name="APTS_Alternate_Ship_To_Country__c" localSheetId="0">'Fields Master'!$E$110</definedName>
    <definedName name="APTS_Alternate_Ship_To_Country__c">#REF!</definedName>
    <definedName name="APTS_Alternate_Ship_To_State_Province__c" localSheetId="0">'Fields Master'!$E$111</definedName>
    <definedName name="APTS_Alternate_Ship_To_State_Province__c">#REF!</definedName>
    <definedName name="APTS_Applied_Rentals_Progress_Bill__c" localSheetId="0">'Fields Master'!$E$21</definedName>
    <definedName name="APTS_Applied_Rentals_Progress_Bill__c">#REF!</definedName>
    <definedName name="APTS_Approved_Final_Gross_Margin__c" localSheetId="0">'Fields Master'!$E$98</definedName>
    <definedName name="APTS_Approved_Final_Gross_Margin__c">#REF!</definedName>
    <definedName name="APTS_Base_Price__c" localSheetId="0">'Fields Master'!$E$114</definedName>
    <definedName name="APTS_Base_Price__c">#REF!</definedName>
    <definedName name="APTS_CAT_Adj_to_Gross_Margin__c" localSheetId="0">'Fields Master'!$E$115</definedName>
    <definedName name="APTS_CAT_Adj_to_Gross_Margin__c">#REF!</definedName>
    <definedName name="APTS_CAT_Gross_Profit__c" localSheetId="0">'Fields Master'!$E$99</definedName>
    <definedName name="APTS_CAT_Gross_Profit__c">#REF!</definedName>
    <definedName name="APTS_CAT_List_Price__c" localSheetId="0">'Fields Master'!$E$116</definedName>
    <definedName name="APTS_CAT_List_Price__c">#REF!</definedName>
    <definedName name="APTS_CFSL__c" localSheetId="0">'Fields Master'!$E$16</definedName>
    <definedName name="APTS_CFSL__c">#REF!</definedName>
    <definedName name="APTS_Current_Lifetime_Used__c" localSheetId="0">'Fields Master'!$E$22</definedName>
    <definedName name="APTS_Current_Lifetime_Used__c">#REF!</definedName>
    <definedName name="APTS_Current_RSA_Used__c" localSheetId="0">'Fields Master'!$E$23</definedName>
    <definedName name="APTS_Current_RSA_Used__c">#REF!</definedName>
    <definedName name="APTS_Customer_Invoice_Price__c" localSheetId="0">'Fields Master'!$E$24</definedName>
    <definedName name="APTS_Customer_Invoice_Price__c">#REF!</definedName>
    <definedName name="APTS_Deal_Financed__c" localSheetId="0">'Fields Master'!$E$17</definedName>
    <definedName name="APTS_Deal_Financed__c">#REF!</definedName>
    <definedName name="APTS_Deal_Range__c" localSheetId="0">'Fields Master'!$E$78</definedName>
    <definedName name="APTS_Deal_Range__c">#REF!</definedName>
    <definedName name="APTS_Dealer_Net_CAT_Attachments__c" localSheetId="0">'Fields Master'!$E$117</definedName>
    <definedName name="APTS_Dealer_Net_CAT_Attachments__c">#REF!</definedName>
    <definedName name="APTS_Dealer_Net_for_Extended_Warranty__c" localSheetId="0">'Fields Master'!$E$118</definedName>
    <definedName name="APTS_Dealer_Net_for_Extended_Warranty__c">#REF!</definedName>
    <definedName name="APTS_Dealer_Net_for_Machine__c" localSheetId="0">'Fields Master'!$E$119</definedName>
    <definedName name="APTS_Dealer_Net_for_Machine__c">#REF!</definedName>
    <definedName name="APTS_Demo_Hours__c" localSheetId="0">'Fields Master'!$E$79</definedName>
    <definedName name="APTS_Demo_Hours__c">#REF!</definedName>
    <definedName name="APTS_Deposit_Amount__c" localSheetId="0">'Fields Master'!$E$25</definedName>
    <definedName name="APTS_Deposit_Amount__c">#REF!</definedName>
    <definedName name="APTS_Deposit_Exempted__c" localSheetId="0">'Fields Master'!$E$18</definedName>
    <definedName name="APTS_Deposit_Exempted__c">#REF!</definedName>
    <definedName name="APTS_Deposit_Total__c" localSheetId="0">'Fields Master'!$E$26</definedName>
    <definedName name="APTS_Deposit_Total__c">#REF!</definedName>
    <definedName name="APTS_Equipment_Proposal_Total__c" localSheetId="0">'Fields Master'!$E$27</definedName>
    <definedName name="APTS_Equipment_Proposal_Total__c">#REF!</definedName>
    <definedName name="APTS_Equipment_Sales_Agreement_Total__c" localSheetId="0">'Fields Master'!$E$28</definedName>
    <definedName name="APTS_Equipment_Sales_Agreement_Total__c">#REF!</definedName>
    <definedName name="APTS_Equipment_Total__c" localSheetId="0">'Fields Master'!$E$29</definedName>
    <definedName name="APTS_Equipment_Total__c">#REF!</definedName>
    <definedName name="APTS_Final_Gross_Margin__c" localSheetId="0">'Fields Master'!$E$100</definedName>
    <definedName name="APTS_Final_Gross_Margin__c">#REF!</definedName>
    <definedName name="APTS_Finance_Marketing_Used__c" localSheetId="0">'Fields Master'!$E$30</definedName>
    <definedName name="APTS_Finance_Marketing_Used__c">#REF!</definedName>
    <definedName name="APTS_FX_Rate_CAD__c" localSheetId="0">'Fields Master'!$E$80</definedName>
    <definedName name="APTS_FX_Rate_CAD__c">#REF!</definedName>
    <definedName name="APTS_FX_Rate_Deal_Sheet__c" localSheetId="0">'Fields Master'!$E$81</definedName>
    <definedName name="APTS_FX_Rate_Deal_Sheet__c">#REF!</definedName>
    <definedName name="APTS_FX_Rate_USD__c" localSheetId="0">'Fields Master'!$E$82</definedName>
    <definedName name="APTS_FX_Rate_USD__c">#REF!</definedName>
    <definedName name="APTS_GM_Delta__c" localSheetId="0">'Fields Master'!$E$101</definedName>
    <definedName name="APTS_GM_Delta__c">#REF!</definedName>
    <definedName name="APTS_GM_Range__c" localSheetId="0">'Fields Master'!$E$83</definedName>
    <definedName name="APTS_GM_Range__c">#REF!</definedName>
    <definedName name="APTS_GST__c" localSheetId="0">'Fields Master'!$E$31</definedName>
    <definedName name="APTS_GST__c">#REF!</definedName>
    <definedName name="APTS_GST_Credit_on_Trade__c" localSheetId="0">'Fields Master'!$E$32</definedName>
    <definedName name="APTS_GST_Credit_on_Trade__c">#REF!</definedName>
    <definedName name="APTS_GST_HST_Exemption__c" localSheetId="0">'Fields Master'!$E$19</definedName>
    <definedName name="APTS_GST_HST_Exemption__c">#REF!</definedName>
    <definedName name="APTS_Holdback_Amount__c" localSheetId="0">'Fields Master'!$E$102</definedName>
    <definedName name="APTS_Holdback_Amount__c">#REF!</definedName>
    <definedName name="APTS_Initial_Gross_Margin_Percent__c" localSheetId="0">'Fields Master'!$E$103</definedName>
    <definedName name="APTS_Initial_Gross_Margin_Percent__c">#REF!</definedName>
    <definedName name="APTS_Initial_Sell_Price__c" localSheetId="0">'Fields Master'!$E$33</definedName>
    <definedName name="APTS_Initial_Sell_Price__c">#REF!</definedName>
    <definedName name="APTS_Initial_Sell_Price_Override__c" localSheetId="0">'Fields Master'!$E$34</definedName>
    <definedName name="APTS_Initial_Sell_Price_Override__c">#REF!</definedName>
    <definedName name="APTS_Levies__c" localSheetId="0">'Fields Master'!$E$35</definedName>
    <definedName name="APTS_Levies__c">#REF!</definedName>
    <definedName name="APTS_Lifetime_Marketing_Cap__c" localSheetId="0">'Fields Master'!$E$36</definedName>
    <definedName name="APTS_Lifetime_Marketing_Cap__c">#REF!</definedName>
    <definedName name="APTS_Lifetime_Marketing_Cap_Remaining__c" localSheetId="0">'Fields Master'!$E$37</definedName>
    <definedName name="APTS_Lifetime_Marketing_Cap_Remaining__c">#REF!</definedName>
    <definedName name="APTS_Machine_Quantity__c" localSheetId="0">'Fields Master'!$E$84</definedName>
    <definedName name="APTS_Machine_Quantity__c">#REF!</definedName>
    <definedName name="APTS_Marketing_Applied_Manually__c" localSheetId="0">'Fields Master'!$E$120</definedName>
    <definedName name="APTS_Marketing_Applied_Manually__c">#REF!</definedName>
    <definedName name="APTS_Marketing_Input_1__c" localSheetId="0">'Fields Master'!$E$38</definedName>
    <definedName name="APTS_Marketing_Input_1__c">#REF!</definedName>
    <definedName name="APTS_Marketing_Input_2__c" localSheetId="0">'Fields Master'!$E$39</definedName>
    <definedName name="APTS_Marketing_Input_2__c">#REF!</definedName>
    <definedName name="APTS_Marketing_Input_3__c" localSheetId="0">'Fields Master'!$E$121</definedName>
    <definedName name="APTS_Marketing_Input_3__c">#REF!</definedName>
    <definedName name="APTS_Marketing_Input_4__c" localSheetId="0">'Fields Master'!$E$122</definedName>
    <definedName name="APTS_Marketing_Input_4__c">#REF!</definedName>
    <definedName name="APTS_Marketing_Input_5__c" localSheetId="0">'Fields Master'!$E$40</definedName>
    <definedName name="APTS_Marketing_Input_5__c">#REF!</definedName>
    <definedName name="APTS_Num_of_Attachment_items_cart__c" localSheetId="0">'Fields Master'!$E$123</definedName>
    <definedName name="APTS_Num_of_Attachment_items_cart__c">#REF!</definedName>
    <definedName name="APTS_Num_of_Local_Shop_Items_cart__c" localSheetId="0">'Fields Master'!$E$124</definedName>
    <definedName name="APTS_Num_of_Local_Shop_Items_cart__c">#REF!</definedName>
    <definedName name="APTS_Num_of_Local_Shop_Items_RL__c" localSheetId="0">'Fields Master'!$E$125</definedName>
    <definedName name="APTS_Num_of_Local_Shop_Items_RL__c">#REF!</definedName>
    <definedName name="APTS_Number_of_Amendments__c" localSheetId="0">'Fields Master'!$E$85</definedName>
    <definedName name="APTS_Number_of_Amendments__c">#REF!</definedName>
    <definedName name="APTS_Old_Final_Gross_Margin__c" localSheetId="0">'Fields Master'!$E$104</definedName>
    <definedName name="APTS_Old_Final_Gross_Margin__c">#REF!</definedName>
    <definedName name="APTS_Owners_Facility_Name__c" localSheetId="0">'Fields Master'!$E$143</definedName>
    <definedName name="APTS_Owners_Facility_Name__c">#REF!</definedName>
    <definedName name="APTS_Price_Escalator_Amount__c" localSheetId="0">'Fields Master'!$E$105</definedName>
    <definedName name="APTS_Price_Escalator_Amount__c">#REF!</definedName>
    <definedName name="APTS_Primary_Machine_Bundle__c" localSheetId="0">'Fields Master'!$E$76</definedName>
    <definedName name="APTS_Primary_Machine_Bundle__c">#REF!</definedName>
    <definedName name="APTS_Primary_Machine_Bundle__r.APTS_Non_Stocking__c">'Fields Master'!$E$198</definedName>
    <definedName name="APTS_Proposal_Sales_Agreement_Deposit__c" localSheetId="0">'Fields Master'!$E$41</definedName>
    <definedName name="APTS_Proposal_Sales_Agreement_Deposit__c">#REF!</definedName>
    <definedName name="APTS_Proposal_Sales_Agreement_Net_Total__c" localSheetId="0">'Fields Master'!$E$42</definedName>
    <definedName name="APTS_Proposal_Sales_Agreement_Net_Total__c">#REF!</definedName>
    <definedName name="APTS_Proposal_Sales_Agreement_Subtotal__c" localSheetId="0">'Fields Master'!$E$43</definedName>
    <definedName name="APTS_Proposal_Sales_Agreement_Subtotal__c">#REF!</definedName>
    <definedName name="APTS_Proposal_Sales_Agreement_Total__c" localSheetId="0">'Fields Master'!$E$44</definedName>
    <definedName name="APTS_Proposal_Sales_Agreement_Total__c">#REF!</definedName>
    <definedName name="APTS_Proposal_Total_GST_HST__c" localSheetId="0">'Fields Master'!$E$45</definedName>
    <definedName name="APTS_Proposal_Total_GST_HST__c">#REF!</definedName>
    <definedName name="APTS_Proposal_Total_Levies__c" localSheetId="0">'Fields Master'!$E$46</definedName>
    <definedName name="APTS_Proposal_Total_Levies__c">#REF!</definedName>
    <definedName name="APTS_Proposal_Total_PST__c" localSheetId="0">'Fields Master'!$E$47</definedName>
    <definedName name="APTS_Proposal_Total_PST__c">#REF!</definedName>
    <definedName name="APTS_PST__c" localSheetId="0">'Fields Master'!$E$48</definedName>
    <definedName name="APTS_PST__c">#REF!</definedName>
    <definedName name="APTS_Region__c" localSheetId="0">'Fields Master'!#REF!</definedName>
    <definedName name="APTS_Region__c">#REF!</definedName>
    <definedName name="APTS_RSA_Marketing_Deposit__c" localSheetId="0">'Fields Master'!$E$49</definedName>
    <definedName name="APTS_RSA_Marketing_Deposit__c">#REF!</definedName>
    <definedName name="APTS_RSA_Marketing_Deposit_Remaining__c" localSheetId="0">'Fields Master'!$E$50</definedName>
    <definedName name="APTS_RSA_Marketing_Deposit_Remaining__c">#REF!</definedName>
    <definedName name="APTS_Sales_Agreement_Total_Financing__c" localSheetId="0">'Fields Master'!$E$51</definedName>
    <definedName name="APTS_Sales_Agreement_Total_Financing__c">#REF!</definedName>
    <definedName name="APTS_Sales_Agreemnt_Net_Amnt_Finanacing__c" localSheetId="0">'Fields Master'!$E$52</definedName>
    <definedName name="APTS_Sales_Agreemnt_Net_Amnt_Finanacing__c">#REF!</definedName>
    <definedName name="APTS_Shipping_Address_Preference__c" localSheetId="0">'Fields Master'!$E$112</definedName>
    <definedName name="APTS_Shipping_Address_Preference__c">#REF!</definedName>
    <definedName name="APTS_Sub_Region__c" localSheetId="0">'Fields Master'!#REF!</definedName>
    <definedName name="APTS_Sub_Region__c">#REF!</definedName>
    <definedName name="APTS_Subtotal__c" localSheetId="0">'Fields Master'!$E$53</definedName>
    <definedName name="APTS_Subtotal__c">#REF!</definedName>
    <definedName name="APTS_Tax_GM__c" localSheetId="0">'Fields Master'!$E$106</definedName>
    <definedName name="APTS_Tax_GM__c">#REF!</definedName>
    <definedName name="APTS_Total_Adj_to_Gross_Margin__c" localSheetId="0">'Fields Master'!$E$126</definedName>
    <definedName name="APTS_Total_Adj_to_Gross_Margin__c">#REF!</definedName>
    <definedName name="APTS_Total_Cart_Cost_Marked_Up__c" localSheetId="0">'Fields Master'!$E$54</definedName>
    <definedName name="APTS_Total_Cart_Cost_Marked_Up__c">#REF!</definedName>
    <definedName name="APTS_Total_Cart_Cost_Not_To_Be_Marked_Up__c" localSheetId="0">'Fields Master'!$E$55</definedName>
    <definedName name="APTS_Total_Cart_Cost_Not_To_Be_Marked_Up__c">#REF!</definedName>
    <definedName name="APTS_Total_CAT_GP_COST_Price_CAD__c" localSheetId="0">'Fields Master'!$E$127</definedName>
    <definedName name="APTS_Total_CAT_GP_COST_Price_CAD__c">#REF!</definedName>
    <definedName name="APTS_Total_Cost_Ad_Hoc_Items__c" localSheetId="0">'Fields Master'!$E$128</definedName>
    <definedName name="APTS_Total_Cost_Ad_Hoc_Items__c">#REF!</definedName>
    <definedName name="APTS_Total_Cost_Cart__c" localSheetId="0">'Fields Master'!$E$129</definedName>
    <definedName name="APTS_Total_Cost_Cart__c">#REF!</definedName>
    <definedName name="APTS_Total_Cost_Quote__c" localSheetId="0">'Fields Master'!$E$56</definedName>
    <definedName name="APTS_Total_Cost_Quote__c">#REF!</definedName>
    <definedName name="APTS_Total_Customer_Support_Agreement__c" localSheetId="0">'Fields Master'!$E$130</definedName>
    <definedName name="APTS_Total_Customer_Support_Agreement__c">#REF!</definedName>
    <definedName name="APTS_Total_Excess_Trade_Allowance__c" localSheetId="0">'Fields Master'!$E$131</definedName>
    <definedName name="APTS_Total_Excess_Trade_Allowance__c">#REF!</definedName>
    <definedName name="APTS_Total_LessOwing_Amount__c" localSheetId="0">'Fields Master'!$E$132</definedName>
    <definedName name="APTS_Total_LessOwing_Amount__c">#REF!</definedName>
    <definedName name="APTS_Total_Net_Price_Ad_Hoc__c" localSheetId="0">'Fields Master'!$E$133</definedName>
    <definedName name="APTS_Total_Net_Price_Ad_Hoc__c">#REF!</definedName>
    <definedName name="APTS_Total_Net_Price_Cart__c" localSheetId="0">'Fields Master'!$E$134</definedName>
    <definedName name="APTS_Total_Net_Price_Cart__c">#REF!</definedName>
    <definedName name="APTS_Total_Net_Price_Quote__c" localSheetId="0">'Fields Master'!$E$57</definedName>
    <definedName name="APTS_Total_Net_Price_Quote__c">#REF!</definedName>
    <definedName name="APTS_Total_No_Mark_Up__c" localSheetId="0">'Fields Master'!$E$135</definedName>
    <definedName name="APTS_Total_No_Mark_Up__c">#REF!</definedName>
    <definedName name="APTS_Total_Number_of_ATTACHMENT_Items__c" localSheetId="0">'Fields Master'!$E$86</definedName>
    <definedName name="APTS_Total_Number_of_ATTACHMENT_Items__c">#REF!</definedName>
    <definedName name="APTS_Total_Number_of_Finance_Buy_Down__c" localSheetId="0">'Fields Master'!$E$87</definedName>
    <definedName name="APTS_Total_Number_of_Finance_Buy_Down__c">#REF!</definedName>
    <definedName name="APTS_Total_Number_of_FREIGHT_Items__c" localSheetId="0">'Fields Master'!$E$88</definedName>
    <definedName name="APTS_Total_Number_of_FREIGHT_Items__c">#REF!</definedName>
    <definedName name="APTS_Total_Number_of_Is_Optional_Items__c" localSheetId="0">'Fields Master'!$E$89</definedName>
    <definedName name="APTS_Total_Number_of_Is_Optional_Items__c">#REF!</definedName>
    <definedName name="APTS_Total_Number_of_LOCAL_SHOP_Items__c" localSheetId="0">'Fields Master'!$E$90</definedName>
    <definedName name="APTS_Total_Number_of_LOCAL_SHOP_Items__c">#REF!</definedName>
    <definedName name="APTS_Total_Number_of_Machine_Bundles__c" localSheetId="0">'Fields Master'!$E$91</definedName>
    <definedName name="APTS_Total_Number_of_Machine_Bundles__c">#REF!</definedName>
    <definedName name="APTS_Total_Number_of_MACHINE_Items__c" localSheetId="0">'Fields Master'!$E$92</definedName>
    <definedName name="APTS_Total_Number_of_MACHINE_Items__c">#REF!</definedName>
    <definedName name="APTS_Total_Number_of_Marketing_Programs__c" localSheetId="0">'Fields Master'!$E$93</definedName>
    <definedName name="APTS_Total_Number_of_Marketing_Programs__c">#REF!</definedName>
    <definedName name="APTS_Total_Number_of_TECHNOLOGY_PRODUCTS__c" localSheetId="0">'Fields Master'!$E$94</definedName>
    <definedName name="APTS_Total_Number_of_TECHNOLOGY_PRODUCTS__c">#REF!</definedName>
    <definedName name="APTS_Total_Number_of_WARRANTY_Items__c" localSheetId="0">'Fields Master'!$E$95</definedName>
    <definedName name="APTS_Total_Number_of_WARRANTY_Items__c">#REF!</definedName>
    <definedName name="APTS_Total_Parts_Service_Credit__c" localSheetId="0">'Fields Master'!$E$136</definedName>
    <definedName name="APTS_Total_Parts_Service_Credit__c">#REF!</definedName>
    <definedName name="APTS_Total_Trade_In_Amount__c" localSheetId="0">'Fields Master'!$E$137</definedName>
    <definedName name="APTS_Total_Trade_In_Amount__c">#REF!</definedName>
    <definedName name="APTS_Type_of_Sale__c" localSheetId="0">'Fields Master'!$E$113</definedName>
    <definedName name="APTS_Type_of_Sale__c">#REF!</definedName>
    <definedName name="APTS_Warranty__c" localSheetId="0">'Fields Master'!$E$138</definedName>
    <definedName name="APTS_Warranty__c">#REF!</definedName>
    <definedName name="APTS_Warranty_Marketing_Used__c" localSheetId="0">'Fields Master'!$E$58</definedName>
    <definedName name="APTS_Warranty_Marketing_Used__c">#REF!</definedName>
    <definedName name="APTSEquipment_Sales_Agreement_Net_Amount__c" localSheetId="0">'Fields Master'!$E$59</definedName>
    <definedName name="APTSEquipment_Sales_Agreement_Net_Amount__c">#REF!</definedName>
    <definedName name="Apttus_Proposal__Account__c" localSheetId="0">'Fields Master'!$E$77</definedName>
    <definedName name="Apttus_Proposal__Account__c">#REF!</definedName>
    <definedName name="Apttus_Proposal__Account__r.BillingCountry">'Fields Master'!$E$3</definedName>
    <definedName name="Apttus_Proposal__Account__r.BillingState">'Fields Master'!$E$4</definedName>
    <definedName name="Apttus_Proposal__Account__r.BillingState\">'Fields Master'!$E$4</definedName>
    <definedName name="Apttus_Proposal__Amount__c" localSheetId="0">'Fields Master'!$E$139</definedName>
    <definedName name="Apttus_Proposal__Amount__c">#REF!</definedName>
    <definedName name="Apttus_QPConfig__ConfigurationFinalizedDate__c" localSheetId="0">'Fields Master'!$E$75</definedName>
    <definedName name="Apttus_QPConfig__ConfigurationFinalizedDate__c">#REF!</definedName>
    <definedName name="Attachment_Roll_Up_del_del__c" localSheetId="0">'Fields Master'!$E$140</definedName>
    <definedName name="Attachment_Roll_Up_del_del__c">#REF!</definedName>
    <definedName name="Config_NonConfig2__c" localSheetId="0">'Fields Master'!$E$145</definedName>
    <definedName name="Config_NonConfig2__c">#REF!</definedName>
    <definedName name="FINN_Lifetime_Cap_Remaining__c" localSheetId="0">'Fields Master'!$E$60</definedName>
    <definedName name="FINN_Lifetime_Cap_Remaining__c">#REF!</definedName>
    <definedName name="FINN_RSA_Remaining__c" localSheetId="0">'Fields Master'!$E$61</definedName>
    <definedName name="FINN_RSA_Remaining__c">#REF!</definedName>
    <definedName name="Is_VIP__c" localSheetId="0">'Fields Master'!$E$20</definedName>
    <definedName name="Is_VIP__c">#REF!</definedName>
    <definedName name="Non_Cat_Total_Cost_CAD__c" localSheetId="0">'Fields Master'!$E$62</definedName>
    <definedName name="Non_Cat_Total_Cost_CAD__c">#REF!</definedName>
    <definedName name="VIP_CAT_List_Sell_Price_Total_CAD__c" localSheetId="0">'Fields Master'!$E$63</definedName>
    <definedName name="VIP_CAT_List_Sell_Price_Total_CAD__c">#REF!</definedName>
    <definedName name="VIP_Cat_List_Sell_Price_Total_USD__c" localSheetId="0">'Fields Master'!$E$65</definedName>
    <definedName name="VIP_Cat_List_Sell_Price_Total_USD__c">#REF!</definedName>
    <definedName name="VIP_CAT_Net_Sell_Price_Total_CAD__c" localSheetId="0">'Fields Master'!#REF!</definedName>
    <definedName name="VIP_CAT_Net_Sell_Price_Total_CAD__c">#REF!</definedName>
    <definedName name="VIP_Cat_Net_Sell_Price_Total_USD__c" localSheetId="0">'Fields Master'!$E$66</definedName>
    <definedName name="VIP_Cat_Net_Sell_Price_Total_USD__c">#REF!</definedName>
    <definedName name="VIP_Custom_Non_Cat_Attach_CAD__c" localSheetId="0">'Fields Master'!$E$67</definedName>
    <definedName name="VIP_Custom_Non_Cat_Attach_CAD__c">#REF!</definedName>
    <definedName name="VIP_Custom_Shop_CAD__c" localSheetId="0">'Fields Master'!$E$68</definedName>
    <definedName name="VIP_Custom_Shop_CAD__c">#REF!</definedName>
    <definedName name="VIP_Dealer_Net_for_Machine__c" localSheetId="0">'Fields Master'!$E$141</definedName>
    <definedName name="VIP_Dealer_Net_for_Machine__c">#REF!</definedName>
    <definedName name="VIP_Dealer_Profit__c" localSheetId="0">'Fields Master'!$E$107</definedName>
    <definedName name="VIP_Dealer_Profit__c">#REF!</definedName>
    <definedName name="VIP_Discount__c" localSheetId="0">'Fields Master'!$E$108</definedName>
    <definedName name="VIP_Discount__c">#REF!</definedName>
    <definedName name="VIP_Freight_Total_CAD__c" localSheetId="0">'Fields Master'!$E$69</definedName>
    <definedName name="VIP_Freight_Total_CAD__c">#REF!</definedName>
    <definedName name="VIP_Local_Non_Cat_Attach_CAD__c" localSheetId="0">'Fields Master'!$E$70</definedName>
    <definedName name="VIP_Local_Non_Cat_Attach_CAD__c">#REF!</definedName>
    <definedName name="VIP_Local_Shop_CAD__c" localSheetId="0">'Fields Master'!$E$71</definedName>
    <definedName name="VIP_Local_Shop_CAD__c">#REF!</definedName>
    <definedName name="VIP_Program_Support__c" localSheetId="0">'Fields Master'!$E$109</definedName>
    <definedName name="VIP_Program_Support__c">#REF!</definedName>
    <definedName name="VIP_TEMPLATE_GM__c" localSheetId="0">'Fields Master'!$E$96</definedName>
    <definedName name="VIP_TEMPLATE_GM__c">#REF!</definedName>
    <definedName name="VIP_Total_Extended_CAT_List_CAD__c" localSheetId="0">'Fields Master'!$E$142</definedName>
    <definedName name="VIP_Total_Extended_CAT_List_CAD__c">#REF!</definedName>
    <definedName name="VIP_Total_Extended_CAT_List_USD__c" localSheetId="0">'Fields Master'!$E$97</definedName>
    <definedName name="VIP_Total_Extended_CAT_List_USD__c">#REF!</definedName>
    <definedName name="VIP_Total_Local_Shop_CAD__c" localSheetId="0">'Fields Master'!$E$72</definedName>
    <definedName name="VIP_Total_Local_Shop_CAD__c">#REF!</definedName>
    <definedName name="VIP_Total_Non_Cat_Attach_CAD__c" localSheetId="0">'Fields Master'!$E$73</definedName>
    <definedName name="VIP_Total_Non_Cat_Attach_CAD__c">#REF!</definedName>
    <definedName name="VIP_Warranty_Total_CAD__c" localSheetId="0">'Fields Master'!$E$74</definedName>
    <definedName name="VIP_Warranty_Total_CAD__c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6" i="7" l="1"/>
  <c r="E144" i="7"/>
  <c r="E101" i="7"/>
  <c r="E73" i="7" l="1"/>
  <c r="E72" i="7"/>
  <c r="E81" i="7"/>
  <c r="E63" i="7" s="1"/>
  <c r="E47" i="7"/>
  <c r="E46" i="7"/>
  <c r="E45" i="7"/>
  <c r="E25" i="7"/>
  <c r="E66" i="7" l="1"/>
  <c r="E97" i="7"/>
  <c r="E64" i="7" s="1"/>
  <c r="E119" i="7"/>
  <c r="E41" i="7"/>
  <c r="E117" i="7"/>
  <c r="E118" i="7"/>
  <c r="AQ114" i="7"/>
  <c r="AR114" i="7" s="1"/>
  <c r="AQ115" i="7"/>
  <c r="AR115" i="7" s="1"/>
  <c r="AQ116" i="7"/>
  <c r="AR116" i="7" s="1"/>
  <c r="AQ117" i="7"/>
  <c r="AR117" i="7" s="1"/>
  <c r="AQ118" i="7"/>
  <c r="AR118" i="7" s="1"/>
  <c r="AQ119" i="7"/>
  <c r="AR119" i="7" s="1"/>
  <c r="AQ120" i="7"/>
  <c r="AR120" i="7" s="1"/>
  <c r="AQ121" i="7"/>
  <c r="AR121" i="7" s="1"/>
  <c r="AQ122" i="7"/>
  <c r="AR122" i="7" s="1"/>
  <c r="AQ123" i="7"/>
  <c r="AR123" i="7" s="1"/>
  <c r="AQ124" i="7"/>
  <c r="AR124" i="7" s="1"/>
  <c r="AQ125" i="7"/>
  <c r="AR125" i="7" s="1"/>
  <c r="AQ126" i="7"/>
  <c r="AR126" i="7" s="1"/>
  <c r="AQ127" i="7"/>
  <c r="AR127" i="7" s="1"/>
  <c r="AQ128" i="7"/>
  <c r="AR128" i="7" s="1"/>
  <c r="AQ129" i="7"/>
  <c r="AR129" i="7" s="1"/>
  <c r="AQ130" i="7"/>
  <c r="AR130" i="7" s="1"/>
  <c r="AQ131" i="7"/>
  <c r="AR131" i="7" s="1"/>
  <c r="AQ132" i="7"/>
  <c r="AR132" i="7" s="1"/>
  <c r="AQ133" i="7"/>
  <c r="AR133" i="7" s="1"/>
  <c r="AQ134" i="7"/>
  <c r="AR134" i="7" s="1"/>
  <c r="AQ135" i="7"/>
  <c r="AR135" i="7" s="1"/>
  <c r="AQ136" i="7"/>
  <c r="AR136" i="7" s="1"/>
  <c r="AQ137" i="7"/>
  <c r="AR137" i="7" s="1"/>
  <c r="AQ138" i="7"/>
  <c r="AR138" i="7" s="1"/>
  <c r="AQ139" i="7"/>
  <c r="AR139" i="7" s="1"/>
  <c r="AQ140" i="7"/>
  <c r="AR140" i="7" s="1"/>
  <c r="AQ141" i="7"/>
  <c r="AR141" i="7" s="1"/>
  <c r="AQ142" i="7"/>
  <c r="AR142" i="7" s="1"/>
  <c r="E141" i="7"/>
  <c r="E127" i="7"/>
  <c r="E40" i="7" s="1"/>
  <c r="E129" i="7"/>
  <c r="E56" i="7" s="1"/>
  <c r="E134" i="7"/>
  <c r="E20" i="7"/>
  <c r="E135" i="7"/>
  <c r="E55" i="7" s="1"/>
  <c r="E17" i="7"/>
  <c r="E140" i="7"/>
  <c r="E16" i="7"/>
  <c r="E138" i="7"/>
  <c r="E54" i="7" l="1"/>
  <c r="E39" i="7" s="1"/>
  <c r="E57" i="7"/>
  <c r="E62" i="7"/>
  <c r="E96" i="7" s="1"/>
  <c r="E33" i="7"/>
  <c r="E29" i="7" s="1"/>
  <c r="E139" i="7"/>
  <c r="E114" i="7"/>
  <c r="E38" i="7" l="1"/>
  <c r="E100" i="7"/>
  <c r="E99" i="7"/>
  <c r="E53" i="7"/>
  <c r="E59" i="7" s="1"/>
  <c r="E42" i="7" s="1"/>
  <c r="E27" i="7"/>
  <c r="E24" i="7"/>
  <c r="E106" i="7"/>
  <c r="E52" i="7" l="1"/>
  <c r="E51" i="7" s="1"/>
  <c r="E28" i="7"/>
  <c r="E44" i="7" s="1"/>
  <c r="E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Naismith</author>
  </authors>
  <commentList>
    <comment ref="AQ1" authorId="0" shapeId="0" xr:uid="{9F449ADC-AD40-4ACD-8EE7-515BF5983C27}">
      <text>
        <r>
          <rPr>
            <b/>
            <sz val="9"/>
            <color indexed="81"/>
            <rFont val="Tahoma"/>
            <charset val="1"/>
          </rPr>
          <t>Mark Naismith:</t>
        </r>
        <r>
          <rPr>
            <sz val="9"/>
            <color indexed="81"/>
            <rFont val="Tahoma"/>
            <charset val="1"/>
          </rPr>
          <t xml:space="preserve">
I hijacked this</t>
        </r>
      </text>
    </comment>
  </commentList>
</comments>
</file>

<file path=xl/sharedStrings.xml><?xml version="1.0" encoding="utf-8"?>
<sst xmlns="http://schemas.openxmlformats.org/spreadsheetml/2006/main" count="2615" uniqueCount="987">
  <si>
    <t>object</t>
  </si>
  <si>
    <t>fields - fullName</t>
  </si>
  <si>
    <t>fields - label</t>
  </si>
  <si>
    <t>fields - type</t>
  </si>
  <si>
    <t>Export</t>
  </si>
  <si>
    <t>new in 1.6</t>
  </si>
  <si>
    <t>used in formula field</t>
  </si>
  <si>
    <t>fields - description</t>
  </si>
  <si>
    <t>fields - inlineHelpText</t>
  </si>
  <si>
    <t>Page Layout 1 (FQDevP - Finning - Sales Platform Base)</t>
  </si>
  <si>
    <t>Page Layout 2 (FQDevP - Finning - Sales Platform Base)</t>
  </si>
  <si>
    <t>Page Layout 3 (FQDevP - Finning - Sales Platform Base)</t>
  </si>
  <si>
    <t>Equipment Quote Proposal</t>
  </si>
  <si>
    <t>Equipment Scope of work</t>
  </si>
  <si>
    <t>CFSL or Other Lease Only Sales Agreement</t>
  </si>
  <si>
    <t>Equipment Deal Sheet</t>
  </si>
  <si>
    <t>VIP Customer Copy</t>
  </si>
  <si>
    <t>fields - referenceTo</t>
  </si>
  <si>
    <t>fields - relationshipName</t>
  </si>
  <si>
    <t>fields - relationshipLabel</t>
  </si>
  <si>
    <t>audited formual</t>
  </si>
  <si>
    <t>fields - formula</t>
  </si>
  <si>
    <t>fields - summaryFilterItems - field</t>
  </si>
  <si>
    <t>fields - summaryFilterItems - operation</t>
  </si>
  <si>
    <t>fields - summaryFilterItems - value</t>
  </si>
  <si>
    <t>fields - scale</t>
  </si>
  <si>
    <t>fields - precision</t>
  </si>
  <si>
    <t>fields - externalId</t>
  </si>
  <si>
    <t>fields - trackHistory</t>
  </si>
  <si>
    <t>fields - trackTrending</t>
  </si>
  <si>
    <t>fields - required</t>
  </si>
  <si>
    <t>fields - trackFeedHistory</t>
  </si>
  <si>
    <t>fields - unique</t>
  </si>
  <si>
    <t>fields - formulaTreatBlanksAs</t>
  </si>
  <si>
    <t>fields - deprecated</t>
  </si>
  <si>
    <t>fields - defaultValue</t>
  </si>
  <si>
    <t>fields - summaryOperation</t>
  </si>
  <si>
    <t>fields - summaryForeignKey</t>
  </si>
  <si>
    <t>fields - summarizedField</t>
  </si>
  <si>
    <t>fields - length</t>
  </si>
  <si>
    <t>fields - visibleLines</t>
  </si>
  <si>
    <t>fields - caseSensitive</t>
  </si>
  <si>
    <t>fields - relationshipOrder</t>
  </si>
  <si>
    <t>fields - writeRequiresMasterRead</t>
  </si>
  <si>
    <t>fields - reparentableMasterDetail</t>
  </si>
  <si>
    <t>fields - restrictedAdminField</t>
  </si>
  <si>
    <t>Account</t>
  </si>
  <si>
    <t>APTS_VIP_Customer__c</t>
  </si>
  <si>
    <t>VIP Customer</t>
  </si>
  <si>
    <t>Checkbox</t>
  </si>
  <si>
    <t>y</t>
  </si>
  <si>
    <t>Account Layout</t>
  </si>
  <si>
    <t>BillingCountry</t>
  </si>
  <si>
    <t>BillingState</t>
  </si>
  <si>
    <t>APTS_Ad_Hoc_Item__c</t>
  </si>
  <si>
    <t>APTS_Customer_Sell_Price1__c</t>
  </si>
  <si>
    <t>Customer Sell Price</t>
  </si>
  <si>
    <t>Currency</t>
  </si>
  <si>
    <t>n</t>
  </si>
  <si>
    <t>Ad-Hoc Item Layout</t>
  </si>
  <si>
    <t>APTS_Finnning_Cost__c / (1- APTS_Ad_Hoc_GM__c )</t>
  </si>
  <si>
    <t>BlankAsZero</t>
  </si>
  <si>
    <t>APTS_Finnning_Cost__c</t>
  </si>
  <si>
    <t>Finning Cost</t>
  </si>
  <si>
    <t>APTS_Quote__c</t>
  </si>
  <si>
    <t>Quote/Proposal</t>
  </si>
  <si>
    <t>MasterDetail</t>
  </si>
  <si>
    <t>a6P37000000Cw9CEAS</t>
  </si>
  <si>
    <t>Apttus_Proposal__Proposal__c</t>
  </si>
  <si>
    <t>Ad_Hoc_Items</t>
  </si>
  <si>
    <t>Custom Local Shop</t>
  </si>
  <si>
    <t>APTS_Adjustments_to_Gross_Margin__c</t>
  </si>
  <si>
    <t>APTS_CAT_Adj_to_Gross_Margin__c</t>
  </si>
  <si>
    <t>APTS_Generated_by_Tool__c</t>
  </si>
  <si>
    <t>CAT Adj to Gross Margin</t>
  </si>
  <si>
    <t>Generated by Tool</t>
  </si>
  <si>
    <t>If Type of Adjustment &lt;&gt; (Asset Sale OR Obsolescence OR Demo Credit OR Other) OR Program Owner = CAT  then TRUE else FALSE</t>
  </si>
  <si>
    <t>Adjustments to Gross Margin Layout</t>
  </si>
  <si>
    <t>IF(OR(AND(NOT(ISPICKVAL(APTS_Type_of_Adjustment__c,'Asset Sale')),NOT(ISPICKVAL(APTS_Type_of_Adjustment__c,'Demo Credit')),NOT(ISPICKVAL(APTS_Type_of_Adjustment__c,'Obsolescence')),NOT(ISPICKVAL(APTS_Type_of_Adjustment__c,'Other'))), ISPICKVAL(APTS_Program_Owner__c,'CAT')),TRUE,FALSE)</t>
  </si>
  <si>
    <t>APTS_Adjustment_Amount__c</t>
  </si>
  <si>
    <t>Adjustment Amount</t>
  </si>
  <si>
    <t>a6P37000000L6grEAC</t>
  </si>
  <si>
    <t>Adjustments_to_Gross_Profit</t>
  </si>
  <si>
    <t>Adjustments to Gross Margin</t>
  </si>
  <si>
    <t>APTS_Type_of_Adjustment__c</t>
  </si>
  <si>
    <t>Type of Adjustment</t>
  </si>
  <si>
    <t>Picklist</t>
  </si>
  <si>
    <t>Marketing Program</t>
  </si>
  <si>
    <t>APTS_Trade_In__c</t>
  </si>
  <si>
    <t>APTS_Evaluated_Price__c</t>
  </si>
  <si>
    <t>Trade In Amount</t>
  </si>
  <si>
    <t>Trade In Layout</t>
  </si>
  <si>
    <t>APTS_Less_Owing__c</t>
  </si>
  <si>
    <t>Less Owing</t>
  </si>
  <si>
    <t>Total amount owing to finance company including taxes</t>
  </si>
  <si>
    <t>This is the approximate outstanding finance amount</t>
  </si>
  <si>
    <t>a6P37000000CqvgEAC</t>
  </si>
  <si>
    <t>Trade_Ins</t>
  </si>
  <si>
    <t>Trade Ins</t>
  </si>
  <si>
    <t>APTS_CFSL__c</t>
  </si>
  <si>
    <t>APTS_Deal_Financed__c</t>
  </si>
  <si>
    <t>CFSL</t>
  </si>
  <si>
    <t>Deal Financed</t>
  </si>
  <si>
    <t>If APTS_Type_of_Sale__c = ‘CFSL Lease’ or ‘CFSL CSC’, CFSL = Y</t>
  </si>
  <si>
    <t>If APTS_Type_of_Sale__c = ‘CFSL Lease’ or ‘CFSL CSC’, Deal Financed = Y</t>
  </si>
  <si>
    <t>IF(OR(ISPICKVAL(APTS_Type_of_Sale__c,'CFSL Lease'),ISPICKVAL(APTS_Type_of_Sale__c,'CFSL CSC')),true,false)</t>
  </si>
  <si>
    <t>APTS_Deposit_Exempted__c</t>
  </si>
  <si>
    <t>Deposit Exempted</t>
  </si>
  <si>
    <t>CPQ Sales User Layout</t>
  </si>
  <si>
    <t>Accepted Page Layout</t>
  </si>
  <si>
    <t>Non-Editable Page Layout</t>
  </si>
  <si>
    <t>APTS_GST_HST_Exemption__c</t>
  </si>
  <si>
    <t>GST/HST Exemption</t>
  </si>
  <si>
    <t>Check this box if the Customer is GST/HST exempt</t>
  </si>
  <si>
    <t>Is_VIP__c</t>
  </si>
  <si>
    <t>Is VIP</t>
  </si>
  <si>
    <t>Customer discount applied to Cat machine and attachment</t>
  </si>
  <si>
    <t>Apttus_Proposal__Account__r.APTS_VIP_Customer__c</t>
  </si>
  <si>
    <t>APTS_Applied_Rentals_Progress_Bill__c</t>
  </si>
  <si>
    <t>APTS_Current_Lifetime_Used__c</t>
  </si>
  <si>
    <t>APTS_Current_RSA_Used__c</t>
  </si>
  <si>
    <t>Applied Rentals/Progress Bill</t>
  </si>
  <si>
    <t>Current Lifetime Used</t>
  </si>
  <si>
    <t>Current RSA Used</t>
  </si>
  <si>
    <t>APTS_Customer_Invoice_Price__c</t>
  </si>
  <si>
    <t>Equipment Total minus Trade-In</t>
  </si>
  <si>
    <t>APTS_Equipment_Total__c -  APTS_Total_Trade_In_Amount__c</t>
  </si>
  <si>
    <t>APTS_Deposit_Amount__c</t>
  </si>
  <si>
    <t>APTS_Deposit_Total__c</t>
  </si>
  <si>
    <t>Deposit Amount</t>
  </si>
  <si>
    <t>Down Payment</t>
  </si>
  <si>
    <t>Calculates deposit amount based on a percentage of Equipment Proposals Total for non-stocking machine configurations.</t>
  </si>
  <si>
    <t>4.1667% = 25% Finning / 28% Cat
4.4118% = 29% Finning / 32% Cat
Blank = No Holdback</t>
  </si>
  <si>
    <t>Previously labeled 'Deposit Total'</t>
  </si>
  <si>
    <t>IF( 
    NOT(APTS_Deposit_Exempted__c) &amp;&amp; APTS_Primary_Machine_Bundle__r.APTS_Non_Stocking__c,
    APTS_Equipment_Total__c * 0.10,
    0
)</t>
  </si>
  <si>
    <t>APTS_Equipment_Proposal_Total__c</t>
  </si>
  <si>
    <t>Equipment Proposal Total</t>
  </si>
  <si>
    <t>Equipment Proposal Total multiplied by Machine Quantity.</t>
  </si>
  <si>
    <t>BLANKVALUE(APTS_Machine_Quantity__c, 1) * APTS_Equipment_Total__c</t>
  </si>
  <si>
    <t>APTS_Equipment_Sales_Agreement_Total__c</t>
  </si>
  <si>
    <t>APTS_Equipment_Total__c</t>
  </si>
  <si>
    <t>Sales Agreement Total</t>
  </si>
  <si>
    <t>APTSEquipment_Sales_Agreement_Net_Amount__c +  APTS_Deposit_Total__c</t>
  </si>
  <si>
    <t>IF(ISNULL(APTS_Initial_Sell_Price_Override__c), APTS_Initial_Sell_Price__c, APTS_Initial_Sell_Price_Override__c )</t>
  </si>
  <si>
    <t>APTS_Finance_Marketing_Used__c</t>
  </si>
  <si>
    <t>APTS_GST__c</t>
  </si>
  <si>
    <t>APTS_GST_Credit_on_Trade__c</t>
  </si>
  <si>
    <t>Finance Marketing Used</t>
  </si>
  <si>
    <t>GST/HST</t>
  </si>
  <si>
    <t>GST Credit on Trade</t>
  </si>
  <si>
    <t>APTS_Initial_Sell_Price__c</t>
  </si>
  <si>
    <t>APTS_Initial_Sell_Price_Override__c</t>
  </si>
  <si>
    <t>APTS_Levies__c</t>
  </si>
  <si>
    <t>APTS_Lifetime_Marketing_Cap__c</t>
  </si>
  <si>
    <t>APTS_Lifetime_Marketing_Cap_Remaining__c</t>
  </si>
  <si>
    <t>Initial Sell Price</t>
  </si>
  <si>
    <t>Final Sell Price</t>
  </si>
  <si>
    <t>Levies</t>
  </si>
  <si>
    <t>Lifetime Marketing Cap</t>
  </si>
  <si>
    <t>Lifetime Marketing Cap Remaining</t>
  </si>
  <si>
    <t>( APTS_Total_Net_Price_Cart__c -  APTS_Total_Cart_Cost_Not_To_Be_Marked_Up__c) / (1 -  APTS_Initial_Gross_Margin_Percent__c) + ( APTS_Total_Net_Price_Ad_Hoc__c + APTS_Total_Cart_Cost_Not_To_Be_Marked_Up__c)</t>
  </si>
  <si>
    <t>APTS_Marketing_Input_1__c</t>
  </si>
  <si>
    <t>APTS_Marketing_Input_2__c</t>
  </si>
  <si>
    <t>Marketing Input 1</t>
  </si>
  <si>
    <t>Marketing Input 2</t>
  </si>
  <si>
    <t>APTS_Equipment_Total__c - APTS_Total_Cart_Cost_Not_To_Be_Marked_Up__c</t>
  </si>
  <si>
    <t>APTS_Total_Cart_Cost_Marked_Up__c + APTS_Total_Cost_Ad_Hoc_Items__c</t>
  </si>
  <si>
    <t>APTS_Marketing_Input_5__c</t>
  </si>
  <si>
    <t>APTS_Proposal_Sales_Agreement_Deposit__c</t>
  </si>
  <si>
    <t>Marketing Input 5</t>
  </si>
  <si>
    <t>Sales Agreement Deposit</t>
  </si>
  <si>
    <t>Deposit Amount multiplied by Machine Quantity.</t>
  </si>
  <si>
    <t>Deposit Amount multiplied by Machine Quantity</t>
  </si>
  <si>
    <t>APTS_Total_CAT_GP_COST_Price_CAD__c + APTS_Total_Cost_Ad_Hoc_Items__c</t>
  </si>
  <si>
    <t>BLANKVALUE(APTS_Machine_Quantity__c, 1) * APTS_Deposit_Amount__c</t>
  </si>
  <si>
    <t>APTS_Proposal_Sales_Agreement_Net_Total__c</t>
  </si>
  <si>
    <t>APTS_Proposal_Sales_Agreement_Subtotal__c</t>
  </si>
  <si>
    <t>APTS_Proposal_Sales_Agreement_Total__c</t>
  </si>
  <si>
    <t>Sales Agreement Net Total Amount</t>
  </si>
  <si>
    <t>Sales Agreement Subtotal</t>
  </si>
  <si>
    <t>Sales Agreement Net multiplied by Machine Quantity.</t>
  </si>
  <si>
    <t>Sales Agreement Subtotal multiplied by Machine Quantity.</t>
  </si>
  <si>
    <t>Sales Agreement Total multiplied by Machine Quantity.</t>
  </si>
  <si>
    <t>BLANKVALUE(APTS_Machine_Quantity__c, 1) * APTSEquipment_Sales_Agreement_Net_Amount__c</t>
  </si>
  <si>
    <t>BLANKVALUE(APTS_Machine_Quantity__c, 1) * APTS_Subtotal__c</t>
  </si>
  <si>
    <t>BLANKVALUE(APTS_Machine_Quantity__c, 1) * APTS_Equipment_Sales_Agreement_Total__c</t>
  </si>
  <si>
    <t>APTS_Proposal_Total_GST_HST__c</t>
  </si>
  <si>
    <t>APTS_Proposal_Total_Levies__c</t>
  </si>
  <si>
    <t>Total GST/HST</t>
  </si>
  <si>
    <t>Total Levies</t>
  </si>
  <si>
    <t>GST/HST multiplied by Machine Quantity.</t>
  </si>
  <si>
    <t>Levies multiplied by Machine Quantity.</t>
  </si>
  <si>
    <t>BLANKVALUE(APTS_Machine_Quantity__c, 1) * APTS_GST__c</t>
  </si>
  <si>
    <t>BLANKVALUE(APTS_Machine_Quantity__c, 1) * APTS_Levies__c</t>
  </si>
  <si>
    <t>APTS_Proposal_Total_PST__c</t>
  </si>
  <si>
    <t>APTS_PST__c</t>
  </si>
  <si>
    <t>APTS_RSA_Marketing_Deposit__c</t>
  </si>
  <si>
    <t>Total PST</t>
  </si>
  <si>
    <t>PST</t>
  </si>
  <si>
    <t>RSA Marketing Deposit</t>
  </si>
  <si>
    <t>PST multiplied by Machine Quantity.</t>
  </si>
  <si>
    <t>PTS multiplied by Machine Quantity.</t>
  </si>
  <si>
    <t>BLANKVALUE(APTS_Machine_Quantity__c, 1) * APTS_PST__c</t>
  </si>
  <si>
    <t>APTS_RSA_Marketing_Deposit_Remaining__c</t>
  </si>
  <si>
    <t>RSA Marketing Deposit Remaining</t>
  </si>
  <si>
    <t>APTS_Sales_Agreement_Total_Financing__c</t>
  </si>
  <si>
    <t>APTS_Sales_Agreemnt_Net_Amnt_Finanacing__c</t>
  </si>
  <si>
    <t>APTS_Subtotal__c</t>
  </si>
  <si>
    <t>Sales Agreement Total - Financing</t>
  </si>
  <si>
    <t>Sales Agreement Net Amount -Financing</t>
  </si>
  <si>
    <t>APTS_Sales_Agreemnt_Net_Amnt_Finanacing__c + APTS_Deposit_Total__c</t>
  </si>
  <si>
    <t>APTS_Subtotal__c +  APTS_GST__c +  APTS_GST_Credit_on_Trade__c</t>
  </si>
  <si>
    <t>APTS_Equipment_Total__c +  APTS_Total_Trade_In_Amount__c +  APTS_Applied_Rentals_Progress_Bill__c +  APTS_Levies__c</t>
  </si>
  <si>
    <t>APTS_Total_Cart_Cost_Marked_Up__c</t>
  </si>
  <si>
    <t>APTS_Total_Cart_Cost_Not_To_Be_Marked_Up__c</t>
  </si>
  <si>
    <t>APTS_Total_Cost_Quote__c</t>
  </si>
  <si>
    <t>Cart Cost-To Be Marked Up</t>
  </si>
  <si>
    <t>Cart Cost-Not To Be Marked Up</t>
  </si>
  <si>
    <t>Total Costs</t>
  </si>
  <si>
    <t>APTS_Total_Net_Price_Cart__c -  APTS_Total_Cart_Cost_Not_To_Be_Marked_Up__c</t>
  </si>
  <si>
    <t>APTS_Total_No_Mark_Up__c</t>
  </si>
  <si>
    <t>APTS_Total_Cost_Cart__c + APTS_Total_Cost_Ad_Hoc_Items__c</t>
  </si>
  <si>
    <t>APTS_Total_Net_Price_Quote__c</t>
  </si>
  <si>
    <t>Total Net Price - Quote</t>
  </si>
  <si>
    <t>APTS_Total_Net_Price_Cart__c + APTS_Total_Net_Price_Ad_Hoc__c + APTS_Total_Adj_to_Gross_Margin__c</t>
  </si>
  <si>
    <t>APTS_Warranty_Marketing_Used__c</t>
  </si>
  <si>
    <t>APTSEquipment_Sales_Agreement_Net_Amount__c</t>
  </si>
  <si>
    <t>FINN_Lifetime_Cap_Remaining__c</t>
  </si>
  <si>
    <t>FINN_RSA_Remaining__c</t>
  </si>
  <si>
    <t>Non_Cat_Total_Cost_CAD__c</t>
  </si>
  <si>
    <t>VIP_CAT_List_Sell_Price_Total_CAD__c</t>
  </si>
  <si>
    <t>Warranty Marketing Used</t>
  </si>
  <si>
    <t>Sales Agreement Net Amount</t>
  </si>
  <si>
    <t>Lifetime Cap Remaining</t>
  </si>
  <si>
    <t>RSA Remaining</t>
  </si>
  <si>
    <t>Non Cat Total Cost (CAD)</t>
  </si>
  <si>
    <t>VIP CAT List Sell Price Total (CAD)</t>
  </si>
  <si>
    <t>VIP total CAD sell price for CAT list price items.</t>
  </si>
  <si>
    <t>APTS_Subtotal__c +  APTS_GST__c +  APTS_GST_Credit_on_Trade__c +  APTS_PST__c</t>
  </si>
  <si>
    <t>APTS_Total_Net_Price_Cart__c  -  APTS_Dealer_Net_CAT_Attachments__c  -  VIP_Dealer_Net_for_Machine__c +  APTS_Total_Cost_Ad_Hoc_Items__c</t>
  </si>
  <si>
    <t>VIP_Cat_List_Sell_Price_Total_USD__c * APTS_FX_Rate_Deal_Sheet__c</t>
  </si>
  <si>
    <t>VIP_Cat_List_Sell_Price_Total_USD__c</t>
  </si>
  <si>
    <t>VIP_CAT_Net_Sell_Price_Total_CAD__c</t>
  </si>
  <si>
    <t>VIP_Cat_Net_Sell_Price_Total_USD__c</t>
  </si>
  <si>
    <t>VIP_Custom_Non_Cat_Attach_CAD__c</t>
  </si>
  <si>
    <t>VIP_Custom_Shop_CAD__c</t>
  </si>
  <si>
    <t>VIP Cat List Sell Price Total USD</t>
  </si>
  <si>
    <t>VIP CAT Net Sell Price Total (CAD)</t>
  </si>
  <si>
    <t>VIP Cat Net Sell Price Total USD</t>
  </si>
  <si>
    <t>VIP Custom Non Cat Attach (CAD)</t>
  </si>
  <si>
    <t>VIP Custom Shop (CAD)</t>
  </si>
  <si>
    <t>VIP total USD sell price for CAT list price items.</t>
  </si>
  <si>
    <t>VIP_Total_Extended_CAT_List_USD__c  * (1- VIP_Discount__c)</t>
  </si>
  <si>
    <t>VIP_CAT_Net_Sell_Price_Total_CAD__c  /  APTS_FX_Rate_Deal_Sheet__c</t>
  </si>
  <si>
    <t>VIP_Freight_Total_CAD__c</t>
  </si>
  <si>
    <t>VIP Freight Total (CAD)</t>
  </si>
  <si>
    <t>VIP_Local_Non_Cat_Attach_CAD__c</t>
  </si>
  <si>
    <t>VIP Local Non Cat Attach (CAD)</t>
  </si>
  <si>
    <t>VIP_Local_Shop_CAD__c</t>
  </si>
  <si>
    <t>VIP Local Shop (CAD)</t>
  </si>
  <si>
    <t>VIP_Total_Local_Shop_CAD__c</t>
  </si>
  <si>
    <t>VIP_Total_Non_Cat_Attach_CAD__c</t>
  </si>
  <si>
    <t>VIP_Warranty_Total_CAD__c</t>
  </si>
  <si>
    <t>Apttus_QPConfig__ConfigurationFinalizedDate__c</t>
  </si>
  <si>
    <t>APTS_Primary_Machine_Bundle__c</t>
  </si>
  <si>
    <t>Apttus_Proposal__Account__c</t>
  </si>
  <si>
    <t>APTS_Deal_Range__c</t>
  </si>
  <si>
    <t>VIP Total Local Shop CAD</t>
  </si>
  <si>
    <t>VIP Total Non Cat Attach CAD</t>
  </si>
  <si>
    <t>VIP Warranty Total (CAD)</t>
  </si>
  <si>
    <t>Configuration Finalized Date</t>
  </si>
  <si>
    <t>DateTime</t>
  </si>
  <si>
    <t>Primary Machine Bundle</t>
  </si>
  <si>
    <t>Lookup</t>
  </si>
  <si>
    <t>Deal Range</t>
  </si>
  <si>
    <t>Number</t>
  </si>
  <si>
    <t>2018-10-03T17:00:26.000Z</t>
  </si>
  <si>
    <t>Date when the configuration was finalized for the quote/proposal</t>
  </si>
  <si>
    <t>01t1G000002WRpwQAG</t>
  </si>
  <si>
    <t>Used to Populate the Bundle image into Quote/Proposal Template</t>
  </si>
  <si>
    <t>Product2</t>
  </si>
  <si>
    <t>0013700000J1xO3AAJ</t>
  </si>
  <si>
    <t>Prospect Account</t>
  </si>
  <si>
    <t>VIP_Local_Shop_CAD__c  +  VIP_Custom_Shop_CAD__c</t>
  </si>
  <si>
    <t>VIP_Local_Non_Cat_Attach_CAD__c  +  VIP_Custom_Non_Cat_Attach_CAD__c</t>
  </si>
  <si>
    <t>Proposals</t>
  </si>
  <si>
    <t>SFDC_520_Quote</t>
  </si>
  <si>
    <t>APTS_Demo_Hours__c</t>
  </si>
  <si>
    <t>Demo Hours</t>
  </si>
  <si>
    <t>To capture Demo Hours</t>
  </si>
  <si>
    <t>Specific to CAT Demo Marketing Programs</t>
  </si>
  <si>
    <t>APTS_FX_Rate_CAD__c</t>
  </si>
  <si>
    <t>FX Rate (CAD)</t>
  </si>
  <si>
    <t>APTS_FX_Rate_Deal_Sheet__c</t>
  </si>
  <si>
    <t>APTS_FX_Rate_USD__c</t>
  </si>
  <si>
    <t>FX Rate</t>
  </si>
  <si>
    <t>FX Rate (USD)</t>
  </si>
  <si>
    <t>1/APTS_FX_Rate_USD__c</t>
  </si>
  <si>
    <t>APTS_GM_Range__c</t>
  </si>
  <si>
    <t>APTS_Machine_Quantity__c</t>
  </si>
  <si>
    <t>GM % Range</t>
  </si>
  <si>
    <t>Machine Quantity</t>
  </si>
  <si>
    <t>APTS_Number_of_Amendments__c</t>
  </si>
  <si>
    <t>Number of Amendments</t>
  </si>
  <si>
    <t>It will  maintain counter of amendment on Ancestor quote only, during amendment. For all other quotes which are not ancestor quotes, this will show 0.</t>
  </si>
  <si>
    <t>APTS_Total_Number_of_ATTACHMENT_Items__c</t>
  </si>
  <si>
    <t>Total Number of ATTACHMENT Items</t>
  </si>
  <si>
    <t>APTS_Total_Number_of_Finance_Buy_Down__c</t>
  </si>
  <si>
    <t>Total Number of Finance Buy Down</t>
  </si>
  <si>
    <t>APTS_Total_Number_of_FREIGHT_Items__c</t>
  </si>
  <si>
    <t>APTS_Total_Number_of_Is_Optional_Items__c</t>
  </si>
  <si>
    <t>APTS_Total_Number_of_LOCAL_SHOP_Items__c</t>
  </si>
  <si>
    <t>APTS_Total_Number_of_Machine_Bundles__c</t>
  </si>
  <si>
    <t>APTS_Total_Number_of_MACHINE_Items__c</t>
  </si>
  <si>
    <t>APTS_Total_Number_of_Marketing_Programs__c</t>
  </si>
  <si>
    <t>APTS_Total_Number_of_TECHNOLOGY_PRODUCTS__c</t>
  </si>
  <si>
    <t>APTS_Total_Number_of_WARRANTY_Items__c</t>
  </si>
  <si>
    <t>Total Number of FREIGHT Items</t>
  </si>
  <si>
    <t>Total Number of Is Optional Items</t>
  </si>
  <si>
    <t>Total Number of LOCAL SHOP Items</t>
  </si>
  <si>
    <t>Total Number of Machine Bundles</t>
  </si>
  <si>
    <t>Total Number of MACHINE Items</t>
  </si>
  <si>
    <t>Total Number of Marketing Programs</t>
  </si>
  <si>
    <t>Total Number of TECHNOLOGY PRODUCTS</t>
  </si>
  <si>
    <t>Total Number of WARRANTY Items</t>
  </si>
  <si>
    <t>VIP_TEMPLATE_GM__c</t>
  </si>
  <si>
    <t>VIP_Total_Extended_CAT_List_USD__c</t>
  </si>
  <si>
    <t>APTS_Approved_Final_Gross_Margin__c</t>
  </si>
  <si>
    <t>APTS_CAT_Gross_Profit__c</t>
  </si>
  <si>
    <t>APTS_Final_Gross_Margin__c</t>
  </si>
  <si>
    <t>APTS_GM_Delta__c</t>
  </si>
  <si>
    <t>APTS_Holdback_Amount__c</t>
  </si>
  <si>
    <t>APTS_Initial_Gross_Margin_Percent__c</t>
  </si>
  <si>
    <t>APTS_Old_Final_Gross_Margin__c</t>
  </si>
  <si>
    <t>APTS_Price_Escalator_Amount__c</t>
  </si>
  <si>
    <t>APTS_Tax_GM__c</t>
  </si>
  <si>
    <t>VIP_Dealer_Profit__c</t>
  </si>
  <si>
    <t>VIP_Discount__c</t>
  </si>
  <si>
    <t>VIP_Program_Support__c</t>
  </si>
  <si>
    <t>APTS_Alternate_Ship_To_Country__c</t>
  </si>
  <si>
    <t>APTS_Alternate_Ship_To_State_Province__c</t>
  </si>
  <si>
    <t>APTS_Shipping_Address_Preference__c</t>
  </si>
  <si>
    <t>APTS_Type_of_Sale__c</t>
  </si>
  <si>
    <t>APTS_Base_Price__c</t>
  </si>
  <si>
    <t>VIP TEMPLATE GM</t>
  </si>
  <si>
    <t>VIP Total Extended CAT List USD</t>
  </si>
  <si>
    <t>Last Approved Final Gross Margin</t>
  </si>
  <si>
    <t>Percent</t>
  </si>
  <si>
    <t>Marketing Program Margin (%)</t>
  </si>
  <si>
    <t>Final Gross Margin</t>
  </si>
  <si>
    <t>GM % Delta</t>
  </si>
  <si>
    <t>Holdback % Markup</t>
  </si>
  <si>
    <t>Initial Gross Margin</t>
  </si>
  <si>
    <t>Old Final Gross Margin</t>
  </si>
  <si>
    <t>Price Escalator % Markup</t>
  </si>
  <si>
    <t>Tax GM</t>
  </si>
  <si>
    <t>VIP GP Cap</t>
  </si>
  <si>
    <t>VIP Discount</t>
  </si>
  <si>
    <t>Program Support</t>
  </si>
  <si>
    <t>Alternate Country</t>
  </si>
  <si>
    <t>Alternate Province</t>
  </si>
  <si>
    <t>Shipping Address Preference</t>
  </si>
  <si>
    <t>Finance Option</t>
  </si>
  <si>
    <t>Base Price</t>
  </si>
  <si>
    <t>Summary</t>
  </si>
  <si>
    <t>Convert VIP Total Extended CAT List CAD field into USD.</t>
  </si>
  <si>
    <t>The GP % is specific to how Caterpillar calculates marketing support</t>
  </si>
  <si>
    <t>Percentage of Holdback amount applied to this Quote</t>
  </si>
  <si>
    <t>Percentage of Price Escalator amount applied to this Quote</t>
  </si>
  <si>
    <t>Populated from VIP Discount Matrix by trigger</t>
  </si>
  <si>
    <t>Deal GP can not exceed this amount</t>
  </si>
  <si>
    <t>Program support, populated by ProposalTriggerHandler from VIP Discount Matrix</t>
  </si>
  <si>
    <t>Program support calculated in Marketing Tool from list content of machine and attachments</t>
  </si>
  <si>
    <t>CA</t>
  </si>
  <si>
    <t>AB</t>
  </si>
  <si>
    <t>Default Ship To</t>
  </si>
  <si>
    <t>Field for Sales Users to choose if they want to use the default shipping address or alternate</t>
  </si>
  <si>
    <t>Machine Delivery Address: Will default to customer ship to address or Alternate ship to can be entered</t>
  </si>
  <si>
    <t>CFSL Lease</t>
  </si>
  <si>
    <t>Roll-Up of Base Price</t>
  </si>
  <si>
    <t>(APTS_Initial_Sell_Price_Override__c - ( VIP_CAT_List_Sell_Price_Total_CAD__c + VIP_CAT_Net_Sell_Price_Total_CAD__c ) )/  Non_Cat_Total_Cost_CAD__c</t>
  </si>
  <si>
    <t>VIP_Total_Extended_CAT_List_CAD__c  /  APTS_FX_Rate_Deal_Sheet__c</t>
  </si>
  <si>
    <t>/*
IF(
        APTS_Equipment_Total__c &lt;&gt; 0, 
        (
          APTS_Equipment_Total__c - 
             (APTS_Total_CAT_GP_COST_Price_CAD__c + APTS_Total_Cost_Ad_Hoc_Items__c + APTS_CAT_Adj_to_Gross_Margin__c )
        )
        /
        (APTS_Equipment_Total__c ), 
        0.25
    )    
*/
IF(APTS_Equipment_Total__c - APTS_Total_Cart_Cost_Not_To_Be_Marked_Up__c &lt;&gt; 0, ((APTS_Equipment_Total__c - APTS_Total_Cart_Cost_Not_To_Be_Marked_Up__c) - ( APTS_Total_Cart_Cost_Marked_Up__c + APTS_Total_Cost_Ad_Hoc_Items__c + APTS_CAT_Adj_to_Gross_Margin__c ))/(APTS_Equipment_Total__c - APTS_Total_Cart_Cost_Not_To_Be_Marked_Up__c), 0.25)</t>
  </si>
  <si>
    <t>IF(APTS_Equipment_Total__c - APTS_Total_Cart_Cost_Not_To_Be_Marked_Up__c  &lt;&gt; 0, ((APTS_Equipment_Total__c -  APTS_Total_Cart_Cost_Not_To_Be_Marked_Up__c) - (  APTS_Total_Cart_Cost_Marked_Up__c +  APTS_Total_Cost_Ad_Hoc_Items__c +  APTS_Total_Adj_to_Gross_Margin__c ))/(APTS_Equipment_Total__c - APTS_Total_Cart_Cost_Not_To_Be_Marked_Up__c), 0.25)</t>
  </si>
  <si>
    <t>IF(NOT(ISNULL(APTS_Approved_Final_Gross_Margin__c)),APTS_Approved_Final_Gross_Margin__c -APTS_Final_Gross_Margin__c,NULL)</t>
  </si>
  <si>
    <t>1- ((APTS_Total_Net_Price_Cart__c - APTS_Total_Cart_Cost_Not_To_Be_Marked_Up__c) /(APTS_Equipment_Total__c - (APTS_Total_Cart_Cost_Not_To_Be_Marked_Up__c+APTS_Total_Net_Price_Ad_Hoc__c)))</t>
  </si>
  <si>
    <t>sum</t>
  </si>
  <si>
    <t>Apttus_Proposal__Proposal_Line_Item__c.Apttus_Proposal__Proposal__c</t>
  </si>
  <si>
    <t>Apttus_Proposal__Proposal_Line_Item__c.Apttus_QPConfig__BasePrice__c</t>
  </si>
  <si>
    <t>CAT Adj. to Gross Margin</t>
  </si>
  <si>
    <t>APTS_Adjustments_to_Gross_Margin__c.APTS_CAT_Adj_to_Gross_Margin__c</t>
  </si>
  <si>
    <t>equals</t>
  </si>
  <si>
    <t>APTS_Adjustments_to_Gross_Margin__c.APTS_Quote__c</t>
  </si>
  <si>
    <t>APTS_Adjustments_to_Gross_Margin__c.APTS_Adjustment_Amount__c</t>
  </si>
  <si>
    <t>APTS_CAT_List_Price__c</t>
  </si>
  <si>
    <t>APTS_Dealer_Net_CAT_Attachments__c</t>
  </si>
  <si>
    <t>Supplier List Price</t>
  </si>
  <si>
    <t>Dealer Net - CAT Attachments</t>
  </si>
  <si>
    <t>April 2018 Change History:
------------------------------------
Now rolling up the VIP Extended CAT List CAD field and updated filters.
Original Logic:
------------------
It's roll-up values of CAT List Price (Converted)  where Product Family = Machine and the Is Optional flag is false.</t>
  </si>
  <si>
    <t>Roll up of all Options where Product Family = Attachment and Is Optional = False and Is Non CAT Attachment = False</t>
  </si>
  <si>
    <t>Apttus_Proposal__Proposal_Line_Item__c.APTS_GOV_Rollup_Filter__c</t>
  </si>
  <si>
    <t>Apttus_Proposal__Proposal_Line_Item__c.VIP_Extended_CAT_List_CAD__c</t>
  </si>
  <si>
    <t>Apttus_Proposal__Proposal_Line_Item__c.APTS_Product_Family__c</t>
  </si>
  <si>
    <t>ATTACHMENT</t>
  </si>
  <si>
    <t>Apttus_Proposal__Proposal_Line_Item__c.Apttus_QPConfig__NetPrice__c</t>
  </si>
  <si>
    <t>APTS_Dealer_Net_for_Extended_Warranty__c</t>
  </si>
  <si>
    <t>APTS_Dealer_Net_for_Machine__c</t>
  </si>
  <si>
    <t>APTS_Marketing_Applied_Manually__c</t>
  </si>
  <si>
    <t>Dealer Net for Extended Warranty</t>
  </si>
  <si>
    <t>Dealer Net for Machine</t>
  </si>
  <si>
    <t>Marketing Applied Manually</t>
  </si>
  <si>
    <t>April 2018 Change:
--------------------------
Updated the filters to the RSA Rollup filter. 
Original Logic:
-------------------
This field is created to to Roll up (exclude the option bundle) the Net Price of the Proposal Line Items with Product Family = Machine. This will be used to derive the Dealer Net for the Machine to be sent to the Marketing Tool.</t>
  </si>
  <si>
    <t>This field has been created to roll-up the the Adjustment to Gross Margin Line Items that are Negative and Not Generated by the Marketing Tool. This field will be passed on to the Marketing Tool</t>
  </si>
  <si>
    <t>Apttus_Proposal__Proposal_Line_Item__c.APTS_Is_Extended_Warranty__c</t>
  </si>
  <si>
    <t>Apttus_Proposal__Proposal_Line_Item__c.APTS_CAT_List_Price_Converted__c</t>
  </si>
  <si>
    <t>Apttus_Proposal__Proposal_Line_Item__c.APTS_RSA_Rollup_Filter__c</t>
  </si>
  <si>
    <t>APTS_Adjustments_to_Gross_Margin__c.APTS_Type_of_Adjustment__c</t>
  </si>
  <si>
    <t>APTS_Marketing_Input_3__c</t>
  </si>
  <si>
    <t>Marketing Input 3</t>
  </si>
  <si>
    <t>APTS_Adjustments_to_Gross_Margin__c.APTS_Generated_by_Tool__c</t>
  </si>
  <si>
    <t>APTS_Marketing_Input_4__c</t>
  </si>
  <si>
    <t>APTS_Num_of_Attachment_items_cart__c</t>
  </si>
  <si>
    <t>Marketing Input 4</t>
  </si>
  <si>
    <t>Count of Attachment items cart</t>
  </si>
  <si>
    <t>Sums up the number of custom attachment items in the cart.</t>
  </si>
  <si>
    <t>Shows the count of custom attachment items in the cart.</t>
  </si>
  <si>
    <t>Apttus_Proposal__Proposal_Line_Item__c.APTS_Custom_Attachment__c</t>
  </si>
  <si>
    <t>count</t>
  </si>
  <si>
    <t>APTS_Num_of_Local_Shop_Items_cart__c</t>
  </si>
  <si>
    <t>APTS_Num_of_Local_Shop_Items_RL__c</t>
  </si>
  <si>
    <t>Count of Local Shop Items cart</t>
  </si>
  <si>
    <t>Count of Local Shop Items RL</t>
  </si>
  <si>
    <t>Sums up the number of custom local shop items in the cart.</t>
  </si>
  <si>
    <t>Shows the count of custom local shop items in the cart.</t>
  </si>
  <si>
    <t>Sums up the number of custom local shop items.</t>
  </si>
  <si>
    <t>Shows the count of custom local shop items.</t>
  </si>
  <si>
    <t>Apttus_Proposal__Proposal_Line_Item__c.APTS_Custom_Local_Shop__c</t>
  </si>
  <si>
    <t>APTS_Ad_Hoc_Item__c.APTS_Quote__c</t>
  </si>
  <si>
    <t>APTS_Total_Adj_to_Gross_Margin__c</t>
  </si>
  <si>
    <t>Total Adj. to Gross Margin</t>
  </si>
  <si>
    <t>APTS_Total_CAT_GP_COST_Price_CAD__c</t>
  </si>
  <si>
    <t>Total CAT GP COST Price CAD</t>
  </si>
  <si>
    <t>Not used in CAT GP Calculation in 1.6</t>
  </si>
  <si>
    <t>Apttus_Proposal__Proposal_Line_Item__c.Apttus_QPConfig__IsOptional__c</t>
  </si>
  <si>
    <t>Apttus_Proposal__Proposal_Line_Item__c.APTS_Cat_GP_Extended_Cost_Price_CAD__c</t>
  </si>
  <si>
    <t>APTS_Total_Cost_Ad_Hoc_Items__c</t>
  </si>
  <si>
    <t>APTS_Total_Cost_Cart__c</t>
  </si>
  <si>
    <t>APTS_Total_Customer_Support_Agreement__c</t>
  </si>
  <si>
    <t>APTS_Total_Excess_Trade_Allowance__c</t>
  </si>
  <si>
    <t>APTS_Total_LessOwing_Amount__c</t>
  </si>
  <si>
    <t>APTS_Total_Net_Price_Ad_Hoc__c</t>
  </si>
  <si>
    <t>APTS_Total_Net_Price_Cart__c</t>
  </si>
  <si>
    <t>APTS_Total_Parts_Service_Credit__c</t>
  </si>
  <si>
    <t>APTS_Total_Trade_In_Amount__c</t>
  </si>
  <si>
    <t>APTS_Warranty__c</t>
  </si>
  <si>
    <t>Apttus_Proposal__Amount__c</t>
  </si>
  <si>
    <t>Attachment_Roll_Up_del_del__c</t>
  </si>
  <si>
    <t>VIP_Dealer_Net_for_Machine__c</t>
  </si>
  <si>
    <t>VIP_Total_Extended_CAT_List_CAD__c</t>
  </si>
  <si>
    <t>APTS_Owners_Facility_Name__c</t>
  </si>
  <si>
    <t>APTS_Region__c</t>
  </si>
  <si>
    <t>APTS_Sub_Region__c</t>
  </si>
  <si>
    <t>Custom Local Shop Cost</t>
  </si>
  <si>
    <t>Total Cost - Cart</t>
  </si>
  <si>
    <t>Total Customer Support Agreement</t>
  </si>
  <si>
    <t>Total Excess Trade Allowance</t>
  </si>
  <si>
    <t>Total Less Owing Amount</t>
  </si>
  <si>
    <t>Custom Local Shop Sell</t>
  </si>
  <si>
    <t>Total Net Price - Cart</t>
  </si>
  <si>
    <t>Total - No Mark Up</t>
  </si>
  <si>
    <t>Total Parts &amp; Service Credit</t>
  </si>
  <si>
    <t>Total Trade-In Amount</t>
  </si>
  <si>
    <t>Warranty</t>
  </si>
  <si>
    <t>Amount</t>
  </si>
  <si>
    <t>Attachment Roll-Up</t>
  </si>
  <si>
    <t>VIP Dealer Net for Machine</t>
  </si>
  <si>
    <t>VIP Total Extended CAT List CAD</t>
  </si>
  <si>
    <t>Owner's Facility Name</t>
  </si>
  <si>
    <t>Text</t>
  </si>
  <si>
    <t>Region</t>
  </si>
  <si>
    <t>Sub-Region</t>
  </si>
  <si>
    <t>Rollup Summary field for "Less Owing" amount  field on Trade In object. Used in marketing app to calculate financed Amount</t>
  </si>
  <si>
    <t>This field is created to to Roll up the Net Price of the Proposal Line Items with Product Family = Attachment and Installation Type = Factory Installed. This will ultimately be used to derive the Dealer Net for the Machine to be sent to the Marketing Tool</t>
  </si>
  <si>
    <t>This field is created to to Roll up (exclude the option bundle) the Net Price of the Proposal Line Items with Product Family = Machine. This will be used to derive the Dealer Net for the Machine be used in the VIP Markup Formula Field</t>
  </si>
  <si>
    <t>Roll-up of extended CAT list price excluding optional and net price items for use as a sub-total for the VIP solution.</t>
  </si>
  <si>
    <t>D18</t>
  </si>
  <si>
    <t>If Shipping Address Preference = “Alternate Ship To”, Region = Alternate Country,
Else Ship To-&gt;Country</t>
  </si>
  <si>
    <t>BC</t>
  </si>
  <si>
    <t>If Shipping Address Preference = “Alternate Ship To”, Sub-Region = Alternate Province,
Else Ship To-&gt;Province</t>
  </si>
  <si>
    <t>APTS_Ad_Hoc_Item__c.APTS_Finnning_Cost__c</t>
  </si>
  <si>
    <t>Apttus_Proposal__Proposal_Line_Item__c.Apttus_QPConfig__OptionPrice__c</t>
  </si>
  <si>
    <t>notEqual</t>
  </si>
  <si>
    <t>Apttus_Proposal__Proposal_Line_Item__c.Apttus_QPConfig__ExtendedPrice__c</t>
  </si>
  <si>
    <t>Customer Support Agreement</t>
  </si>
  <si>
    <t>Excess Trade Allowance</t>
  </si>
  <si>
    <t>APTS_Trade_In__c.APTS_Quote__c</t>
  </si>
  <si>
    <t>APTS_Trade_In__c.APTS_Less_Owing__c</t>
  </si>
  <si>
    <t>APTS_Ad_Hoc_Item__c.APTS_Customer_Sell_Price1__c</t>
  </si>
  <si>
    <t>Apttus_Proposal__Proposal_Line_Item__c.APTS_No_Mark_Up__c</t>
  </si>
  <si>
    <t>Parts and Service Credit</t>
  </si>
  <si>
    <t>APTS_Trade_In__c.APTS_Evaluated_Price__c</t>
  </si>
  <si>
    <t>Apttus_Proposal__Proposal_Line_Item__c.Is_Warranty__c</t>
  </si>
  <si>
    <t>Apttus_Proposal__Proposal_Line_Item__c.Apttus_Proposal__Ext_Net_Price__c</t>
  </si>
  <si>
    <t>MACHINE</t>
  </si>
  <si>
    <t>Owner:User.FacilityFormula__c</t>
  </si>
  <si>
    <t>IF(ISPICKVAL(APTS_Shipping_Address_Preference__c,'Alternate Ship To'),TEXT( APTS_Alternate_Ship_To_Country__c), Apttus_Proposal__Account__r.BillingCountry)</t>
  </si>
  <si>
    <t>IF(ISPICKVAL(APTS_Shipping_Address_Preference__c,'Alternate Ship To'),TEXT(APTS_Alternate_Ship_To_State_Province__c),Apttus_Proposal__Account__r.BillingState)</t>
  </si>
  <si>
    <t>Config_NonConfig2__c</t>
  </si>
  <si>
    <t>Apttus_Proposal__Proposal_Line_Item__c</t>
  </si>
  <si>
    <t>APTS_Custom_Attachment__c</t>
  </si>
  <si>
    <t>Config NonConfig</t>
  </si>
  <si>
    <t>Custom Attachment</t>
  </si>
  <si>
    <t>Non-Config</t>
  </si>
  <si>
    <t>This field is used to signify the Custom Attachment  Products</t>
  </si>
  <si>
    <t>Check the box for Product: Custom Attachment – CAT &amp; Custom Attachment – Non CAT</t>
  </si>
  <si>
    <t>if(ISNULL(Apttus_QPConfig__ConfigurationFinalizedDate__c),'Non-Config','Config')</t>
  </si>
  <si>
    <t>APTS_Custom_Local_Shop__c</t>
  </si>
  <si>
    <t>APTS_GOV_Rollup_Filter__c</t>
  </si>
  <si>
    <t>APTS_Is_Extended_Warranty__c</t>
  </si>
  <si>
    <t>APTS_No_Mark_Up__c</t>
  </si>
  <si>
    <t>GOV Rollup Filter</t>
  </si>
  <si>
    <t>Is Extended Warranty</t>
  </si>
  <si>
    <t>No Mark Up</t>
  </si>
  <si>
    <t>This field is used to signify the Custom Local Shop Product</t>
  </si>
  <si>
    <t>Check the box for Product: Custom Local Shop</t>
  </si>
  <si>
    <t>/*
Product Factory = MACHIINE OR Factory Installed Item 
AND
Item is not optional
AND
Item is not CAT Net Price Item
*/
(APTS_Product_Family__c="MACHINE" || VIP_Factory_Installed__c) 
&amp;&amp; 
NOT(Apttus_QPConfig__IsOptional__c) 
&amp;&amp; 
NOT(VIP_Net_Price__c)</t>
  </si>
  <si>
    <t>APTS_RSA_Rollup_Filter__c</t>
  </si>
  <si>
    <t>RSA Rollup Filter</t>
  </si>
  <si>
    <t>/*
Product Factory = MACHIINE OR Factory Installed Item 
AND
Item is not optional
AND
Item is not CAT Net Price Item
*/
(APTS_Product_Family__c="MACHINE" || VIP_Factory_Installed__c)
&amp;&amp;
  NOT(Apttus_QPConfig__IsOptional__c)
&amp;&amp;
  NOT(VIP_Net_Price__c)</t>
  </si>
  <si>
    <t>Apttus_QPConfig__HasOptions__c</t>
  </si>
  <si>
    <t>Apttus_QPConfig__IsOptional__c</t>
  </si>
  <si>
    <t>Has Options</t>
  </si>
  <si>
    <t>Is Optional</t>
  </si>
  <si>
    <t>Indicates whether the product has options.</t>
  </si>
  <si>
    <t>Indicates whether the line item is optional</t>
  </si>
  <si>
    <t>Is_Warranty__c</t>
  </si>
  <si>
    <t>Is Warranty</t>
  </si>
  <si>
    <t>VIP_Net_Price__c</t>
  </si>
  <si>
    <t>VIP Net Price</t>
  </si>
  <si>
    <t>Populated from "VIP Net Price Formula" by workflow and used in the rollup summary field on proposal</t>
  </si>
  <si>
    <t>Proposal Line Item Layout</t>
  </si>
  <si>
    <t>APTS_Cat_GP_Extended_Cost_Price_CAD__c</t>
  </si>
  <si>
    <t>APTS_Finning_Cost__c</t>
  </si>
  <si>
    <t>Cat GP Extended Cost Price CAD</t>
  </si>
  <si>
    <t>Cost associated to the custom item.</t>
  </si>
  <si>
    <t>Mention the cost of the custom item.</t>
  </si>
  <si>
    <t>APTS_Net_Price_2D__c</t>
  </si>
  <si>
    <t>APTS_Option_Net_Price__c</t>
  </si>
  <si>
    <t>Net Price 2D</t>
  </si>
  <si>
    <t>Option Net Price</t>
  </si>
  <si>
    <t>Trims the Apttus_Config2__ProposalLineItem__c.Apttus_QPConfig__NetPrice__c value down to 2 decimals. Used on templates, not visible on page layouts</t>
  </si>
  <si>
    <t>Apttus_QPConfig__NetPrice__c</t>
  </si>
  <si>
    <t>APTS_Sell_Price__c</t>
  </si>
  <si>
    <t>Sell Price</t>
  </si>
  <si>
    <t>Net Price / (1 - Final Gross Margin)</t>
  </si>
  <si>
    <t>IF(Apttus_QPConfig__OptionId__c ="",NULL,IF(APTS_No_Mark_Up__c =TRUE,Apttus_QPConfig__NetPrice__c,Apttus_QPConfig__NetPrice__c /( 1- Apttus_Proposal__Proposal__r.APTS_Final_Gross_Margin__c )))</t>
  </si>
  <si>
    <t>APTS_Template_Sell_Price__c</t>
  </si>
  <si>
    <t>Apttus_Proposal__Ext_Net_Price__c</t>
  </si>
  <si>
    <t>Template Sell Price</t>
  </si>
  <si>
    <t>Ext Net Price</t>
  </si>
  <si>
    <t>Sell price to be used in templates</t>
  </si>
  <si>
    <t>Apttus_Proposal__Unit_Net_Price__c  *  Apttus_Proposal__Quantity__c</t>
  </si>
  <si>
    <t>Apttus_QPConfig__AdjustedPrice__c</t>
  </si>
  <si>
    <t>Apttus_QPConfig__BaseExtendedPrice__c</t>
  </si>
  <si>
    <t>Adjusted Price</t>
  </si>
  <si>
    <t>Base Extended Price</t>
  </si>
  <si>
    <t>The adjusted price (including option price)</t>
  </si>
  <si>
    <t>The base extended price is Quantity X Term (if applicable) X (Base Price + Price Adjustment) for individual products and options</t>
  </si>
  <si>
    <t>Apttus_QPConfig__BasePrice__c</t>
  </si>
  <si>
    <t>The base price is List price + Automatic Adjustments for individual products and options</t>
  </si>
  <si>
    <t>Apttus_QPConfig__DeltaPrice__c</t>
  </si>
  <si>
    <t>Delta Price</t>
  </si>
  <si>
    <t>The change to the net price of the asset due to the latest order. It is positive for increments, negative for decrements and zero when there is no change.</t>
  </si>
  <si>
    <t>Apttus_QPConfig__ExtendedPrice__c</t>
  </si>
  <si>
    <t>Extended Price</t>
  </si>
  <si>
    <t>The extended price is Quantity X Term X (Base Price + Price Adjustment + Option Price)</t>
  </si>
  <si>
    <t>Apttus_QPConfig__ListPrice__c</t>
  </si>
  <si>
    <t>List Price</t>
  </si>
  <si>
    <t>The list price for the product or service with no adjustments</t>
  </si>
  <si>
    <t>Apttus_QPConfig__NetUnitPrice__c</t>
  </si>
  <si>
    <t>Net Price</t>
  </si>
  <si>
    <t>Net Unit Price</t>
  </si>
  <si>
    <t>The net price for the product or service is the Adjusted Price after applying the Group Adjustment %</t>
  </si>
  <si>
    <t>The net unit price for the product or service is the Unit Adjusted Price after applying the Group Adjustment %</t>
  </si>
  <si>
    <t>Apttus_QPConfig__OptionPrice__c</t>
  </si>
  <si>
    <t>VIP_CAT_Sell_Price_CAD__c</t>
  </si>
  <si>
    <t>Option Price</t>
  </si>
  <si>
    <t>VIP CAT Extended Sell Price (CAD)</t>
  </si>
  <si>
    <t>The rolled up adjusted price of options for the product</t>
  </si>
  <si>
    <t>Used on VIP template to show the CAT extended sell price in CAD.</t>
  </si>
  <si>
    <t>VIP_CAT_SELL_PRICE_USD__c  *  Apttus_Proposal__Proposal__r.APTS_FX_Rate_Deal_Sheet__c</t>
  </si>
  <si>
    <t>VIP_CAT_SELL_PRICE_USD__c</t>
  </si>
  <si>
    <t>VIP_Extended_CAT_List_CAD__c</t>
  </si>
  <si>
    <t>VIP CAT Extended Sell Price (USD)</t>
  </si>
  <si>
    <t>VIP Extended CAT List CA</t>
  </si>
  <si>
    <t>Used on VIP template to show the CAT extended sell price in USD.</t>
  </si>
  <si>
    <t>Populated by the field with same name on Line Item object.</t>
  </si>
  <si>
    <t>If(VIP_Net_Price__c = TRUE,  VIP_Extended_CAT_List_USD__c , ( VIP_Extended_CAT_List_USD__c * (1-VIP_Discount__c)))</t>
  </si>
  <si>
    <t>VIP_LOCAL_SELL_PRICE_CAD__c</t>
  </si>
  <si>
    <t>VIP LOCAL SELL PRICE (CAD)</t>
  </si>
  <si>
    <t>Apttus_QPConfig__NetPrice__c * Apttus_Proposal__Proposal__r.VIP_TEMPLATE_GM__c</t>
  </si>
  <si>
    <t>Apttus_QPConfig__OptionId__c</t>
  </si>
  <si>
    <t>Option</t>
  </si>
  <si>
    <t>01t37000001Ov4HAAS</t>
  </si>
  <si>
    <t>ID of the selected option</t>
  </si>
  <si>
    <t>ProposalOptionLineItems</t>
  </si>
  <si>
    <t>Proposal Option Line Items</t>
  </si>
  <si>
    <t>a6P37000000bpIWEAY</t>
  </si>
  <si>
    <t>ID of the associated quote/proposal</t>
  </si>
  <si>
    <t>R00N70000001yUfBEAU</t>
  </si>
  <si>
    <t>Line Items</t>
  </si>
  <si>
    <t>APTS_Actual_Quantity__c</t>
  </si>
  <si>
    <t>Quantity</t>
  </si>
  <si>
    <t>This field will store actual quantity for options, which will be calculated from Pricing Call Back.</t>
  </si>
  <si>
    <t>Do not update it manually.</t>
  </si>
  <si>
    <t>APTS_CAT_List_Price_Converted__c</t>
  </si>
  <si>
    <t>Supplier List Price - Converted</t>
  </si>
  <si>
    <t>APTS_Labour_Hours__c</t>
  </si>
  <si>
    <t>APTS_Quantity_Template__c</t>
  </si>
  <si>
    <t>Apttus_QPConfig__DeltaQuantity__c</t>
  </si>
  <si>
    <t>Labour Hours</t>
  </si>
  <si>
    <t>Quantity Template</t>
  </si>
  <si>
    <t>Delta Quantity</t>
  </si>
  <si>
    <t>The change in quantity for the asset due to the latest order. It is positive for increments, negative for decrements and zero when there is no change.</t>
  </si>
  <si>
    <t>Apttus_QPConfig__OptionId__r.APTS_Labour_Hours__c</t>
  </si>
  <si>
    <t>Apttus_QPConfig__ExtendedQuantity__c</t>
  </si>
  <si>
    <t>Apttus_QPConfig__ItemSequence__c</t>
  </si>
  <si>
    <t>Apttus_QPConfig__LineNumber__c</t>
  </si>
  <si>
    <t>Extended Quantity</t>
  </si>
  <si>
    <t>Item Sequence</t>
  </si>
  <si>
    <t>Line Number</t>
  </si>
  <si>
    <t>The extended quantity is Quantity X Parent Quantity)</t>
  </si>
  <si>
    <t>The sequence of items belonging to a line</t>
  </si>
  <si>
    <t>The line number</t>
  </si>
  <si>
    <t>Apttus_QPConfig__ParentBundleNumber__c</t>
  </si>
  <si>
    <t>Parent Bundle Number</t>
  </si>
  <si>
    <t>Represents the parent bundle number associated with the child bundle</t>
  </si>
  <si>
    <t>Apttus_QPConfig__PrimaryLineNumber__c</t>
  </si>
  <si>
    <t>Primary Line Number</t>
  </si>
  <si>
    <t>Represents the unique number for each primary line item</t>
  </si>
  <si>
    <t>Apttus_QPConfig__Quantity2__c</t>
  </si>
  <si>
    <t>Quantity (2)</t>
  </si>
  <si>
    <t>The product or service quantity</t>
  </si>
  <si>
    <t>VIP_Extended_CAT_List_USD__c</t>
  </si>
  <si>
    <t>Apttus_QPConfig__GroupAdjustmentPercent__c</t>
  </si>
  <si>
    <t>Apttus_QPConfig__NetAdjustmentPercent__c</t>
  </si>
  <si>
    <t>APTS_Original_Currency__c</t>
  </si>
  <si>
    <t>VIP Extended CAT List USD</t>
  </si>
  <si>
    <t>Group Adjustment (%)</t>
  </si>
  <si>
    <t>Net Adjustment (%)</t>
  </si>
  <si>
    <t>Original Currency</t>
  </si>
  <si>
    <t>The group adjustment percent</t>
  </si>
  <si>
    <t>The net adjustment percent</t>
  </si>
  <si>
    <t>USD</t>
  </si>
  <si>
    <t>Apttus_Proposal__Proposal__r.VIP_Discount__c</t>
  </si>
  <si>
    <t>APTS_Product_Family__c</t>
  </si>
  <si>
    <t>APTS_Service_Quote_Number__c</t>
  </si>
  <si>
    <t>Product Family</t>
  </si>
  <si>
    <t>Service Quote Number</t>
  </si>
  <si>
    <t>LOCAL SHOP</t>
  </si>
  <si>
    <t>Service Quote Number to be mentioned for the custom item added.</t>
  </si>
  <si>
    <t>Mention the Service Quote Number associated.</t>
  </si>
  <si>
    <t>APTS_Non_Stocking__c</t>
  </si>
  <si>
    <t>Non Stocking</t>
  </si>
  <si>
    <t>Product Layout</t>
  </si>
  <si>
    <t>User</t>
  </si>
  <si>
    <t>FacilityFormula__c</t>
  </si>
  <si>
    <t>Facility</t>
  </si>
  <si>
    <t>Parses the first Facility number (D19) off the information that we get from Workday through AD</t>
  </si>
  <si>
    <t>This field displays the employees facility location number.  D19, E04, M01 type data.</t>
  </si>
  <si>
    <t>User Layout</t>
  </si>
  <si>
    <t>if( 
FIND(" ", Facility_Description__c) = 0, /* find first space*/
Facility_Description__c, /* no space found, return whole value*/
TRIM(LEFT( Facility_Description__c,FIND(" ", Facility_Description__c))) /* return part of the field excluding the space*/
)</t>
  </si>
  <si>
    <t>Example Value (old)</t>
  </si>
  <si>
    <t>example value</t>
  </si>
  <si>
    <t>simulation</t>
  </si>
  <si>
    <t>2018-12-16T04:47:10.000Z</t>
  </si>
  <si>
    <t>01tM0000004jHlNIAU</t>
  </si>
  <si>
    <t>001M00000104kytIAA</t>
  </si>
  <si>
    <t>Cash Sale</t>
  </si>
  <si>
    <t>D19</t>
  </si>
  <si>
    <t>Config</t>
  </si>
  <si>
    <t>259D-1</t>
  </si>
  <si>
    <t>Apttus_QPConfig__PriceListId__c</t>
  </si>
  <si>
    <t>a5OM00000009iUgMAI</t>
  </si>
  <si>
    <t>CAD</t>
  </si>
  <si>
    <t>Id</t>
  </si>
  <si>
    <t>a6P4C0000008XMtUAM</t>
  </si>
  <si>
    <t>Name</t>
  </si>
  <si>
    <t>APTS_Attachment_Type__c</t>
  </si>
  <si>
    <t>APTS_Bundle_Type__c</t>
  </si>
  <si>
    <t>APTS_Dont_Print_and_Is_Optional__c</t>
  </si>
  <si>
    <t>APTS_Dont_Print__c</t>
  </si>
  <si>
    <t>APTS_Machine_Model__c</t>
  </si>
  <si>
    <t>APTS_Override_Description__c</t>
  </si>
  <si>
    <t>APTS_Parent_Product_Name__c</t>
  </si>
  <si>
    <t>APTS_Product_Code__c</t>
  </si>
  <si>
    <t>APTS_Product_Formula__c</t>
  </si>
  <si>
    <t>APTS_Product_Name__c</t>
  </si>
  <si>
    <t>APTS_Sales_Model_Number__c</t>
  </si>
  <si>
    <t>Apttus_Proposal__Product__c</t>
  </si>
  <si>
    <t>Apttus_QPConfig__AttributeValueId__c</t>
  </si>
  <si>
    <t>Apttus_QPConfig__Comments__c</t>
  </si>
  <si>
    <t>Apttus_QPConfig__LineType__c</t>
  </si>
  <si>
    <t>Apttus_QPConfig__PriceListItemId__c</t>
  </si>
  <si>
    <t>Apttus_QPConfig__ProductOptionId__c</t>
  </si>
  <si>
    <t>259D</t>
  </si>
  <si>
    <t>STANDARD FLOW, HRC, TIER 4 FINAL_x000D_
**PREP FACILITY - EDMONTON/CALGARY/SURREY**</t>
  </si>
  <si>
    <t>Product/Service</t>
  </si>
  <si>
    <t>a5NM00000008YtDMAU</t>
  </si>
  <si>
    <t>a6N4C0000008djsUAA</t>
  </si>
  <si>
    <t>QL-0000956173</t>
  </si>
  <si>
    <t>259D CTL TIER 4 FINAL HRC_x000D_
INCLUDES:_x000D_
388-8259 259D CTL TIER 4 FINAL HRC_x000D_
467-8083 PACKAGE, PERFORMANCE, (H2)_x000D_
485-0411 CONTROL, ISO, PROP_x000D_
422-3288 RIDE CONTROL, NONE_x000D_
357-0246 RUBBER BELT, 2 SPD, D/S IDLER_x000D_
418-5775 ROPS, OPEN (C1)_x000D_
345-6349 SEAT,AIR SUSPENSION,VINYL,HEAT_x000D_
422-5564 DISPLAY, BASIC, ANTI-THEFT_x000D_
486-6956 FAN, COOLING, DEMAND_x000D_
388-8298 QUICK COUPLER, MANUAL_x000D_
421-0340 CONVERSION ARRANGEMENT_x000D_
522-2549 CERTIFICATION ARR, (US/Canada)_x000D_
258-4095 SEAT BELT, 2"_x000D_
491-6680 BATTERY, HEAVY DUTY, DISC_x000D_
495-1672 LIGHTS, HALOGEN_x000D_
NOTE: Please refer to the Lane 1 section to complete your order.</t>
  </si>
  <si>
    <t>259D CTL TIER 4 FINAL HRC</t>
  </si>
  <si>
    <t>01tM0000004jHWgIAM</t>
  </si>
  <si>
    <t>a5NM00000008WKQMA2</t>
  </si>
  <si>
    <t>a5rM0000000XqPaIAK</t>
  </si>
  <si>
    <t>a6N4C0000008djtUAA</t>
  </si>
  <si>
    <t>QL-0000956174</t>
  </si>
  <si>
    <t>BATTERY, HEAVY DUTY, 850 CCA MK</t>
  </si>
  <si>
    <t>BATTERY, HEAVY DUTY, 850 CCA</t>
  </si>
  <si>
    <t>01tM0000004jGpxIAE</t>
  </si>
  <si>
    <t>a5NM00000008WOuMAM</t>
  </si>
  <si>
    <t>a5rM0000000XqPZIA0</t>
  </si>
  <si>
    <t>a6N4C0000008djuUAA</t>
  </si>
  <si>
    <t>QL-0000956175</t>
  </si>
  <si>
    <t>SEAT BELT, 3" MK</t>
  </si>
  <si>
    <t>BELT GP-SEAT</t>
  </si>
  <si>
    <t>01tM0000004jHXPIA2</t>
  </si>
  <si>
    <t>a5NM00000008VonMAE</t>
  </si>
  <si>
    <t>a5rM0000000XqBPIA0</t>
  </si>
  <si>
    <t>a6N4C0000008djvUAA</t>
  </si>
  <si>
    <t>QL-0000956176</t>
  </si>
  <si>
    <t>CERTIFICATION ARR, (US/CANADA)</t>
  </si>
  <si>
    <t>01tM0000004jIEHIA2</t>
  </si>
  <si>
    <t>a5NM00000008WRcMAM</t>
  </si>
  <si>
    <t>a5rM0000000Kt70IAC</t>
  </si>
  <si>
    <t>a6N4C0000008djwUAA</t>
  </si>
  <si>
    <t>QL-0000956177</t>
  </si>
  <si>
    <t>CONTROL, ISO, PROP, WT</t>
  </si>
  <si>
    <t>01tM0000004jHjuIAE</t>
  </si>
  <si>
    <t>a5NM00000008W5jMAE</t>
  </si>
  <si>
    <t>a5rM0000000XqPjIAK</t>
  </si>
  <si>
    <t>a6N4C0000008djxUAA</t>
  </si>
  <si>
    <t>QL-0000956178</t>
  </si>
  <si>
    <t>CONVERSION ARRANGEMENT</t>
  </si>
  <si>
    <t>01tM0000004jHjJIAU</t>
  </si>
  <si>
    <t>a5NM00000008WScMAM</t>
  </si>
  <si>
    <t>a5rM0000000XqPcIAK</t>
  </si>
  <si>
    <t>a6N4C0000008djyUAA</t>
  </si>
  <si>
    <t>QL-0000956179</t>
  </si>
  <si>
    <t>DISPLAY, ADVANCED, LCD, CAMERA</t>
  </si>
  <si>
    <t>01tM0000004jGq0IAE</t>
  </si>
  <si>
    <t>a5NM00000008WJVMA2</t>
  </si>
  <si>
    <t>a5rM0000000XqPbIAK</t>
  </si>
  <si>
    <t>a6N4C0000008djzUAA</t>
  </si>
  <si>
    <t>QL-0000956180</t>
  </si>
  <si>
    <t>DOOR, CAB, GLASS</t>
  </si>
  <si>
    <t>01tM0000004jHjOIAU</t>
  </si>
  <si>
    <t>a5NM00000008W8AMAU</t>
  </si>
  <si>
    <t>a5rM0000000XqPhIAK</t>
  </si>
  <si>
    <t>a6N4C0000008dk0UAA</t>
  </si>
  <si>
    <t>QL-0000956181</t>
  </si>
  <si>
    <t>FAN, COOLING, DEMAND</t>
  </si>
  <si>
    <t>01tM0000004jHTmIAM</t>
  </si>
  <si>
    <t>a5NM00000008W0kMAE</t>
  </si>
  <si>
    <t>a5rM0000000XqPkIAK</t>
  </si>
  <si>
    <t>a6N4C0000008dk1UAA</t>
  </si>
  <si>
    <t>QL-0000956182</t>
  </si>
  <si>
    <t>FILM, RIDE CONTROL, ISO</t>
  </si>
  <si>
    <t>01tM0000004jGq1IAE</t>
  </si>
  <si>
    <t>a5NM00000008dqCMAQ</t>
  </si>
  <si>
    <t>a5rM0000000XqPgIAK</t>
  </si>
  <si>
    <t>a6N4C0000008dk2UAA</t>
  </si>
  <si>
    <t>QL-0000956183</t>
  </si>
  <si>
    <t>HEATER, ENGINE COOLANT, 120V</t>
  </si>
  <si>
    <t>01tM0000004jGpvIAE</t>
  </si>
  <si>
    <t>a5NM00000008W3lMAE</t>
  </si>
  <si>
    <t>a5rM0000000XqPTIA0</t>
  </si>
  <si>
    <t>a6N4C0000008dk3UAA</t>
  </si>
  <si>
    <t>QL-0000956184</t>
  </si>
  <si>
    <t>INSTRUCTIONS, ISO</t>
  </si>
  <si>
    <t>01tM0000004jHTxIAM</t>
  </si>
  <si>
    <t>a5NM00000008dq9MAA</t>
  </si>
  <si>
    <t>a5rM0000000XqPeIAK</t>
  </si>
  <si>
    <t>a6N4C0000008dk4UAA</t>
  </si>
  <si>
    <t>QL-0000956185</t>
  </si>
  <si>
    <t>LANE 2 ORDER</t>
  </si>
  <si>
    <t>0P9002</t>
  </si>
  <si>
    <t>01tM0000004jHU0IAM</t>
  </si>
  <si>
    <t>a5NM00000008WlsMAE</t>
  </si>
  <si>
    <t>a5rM0000000XqBOIA0</t>
  </si>
  <si>
    <t>a6N4C0000008dk5UAA</t>
  </si>
  <si>
    <t>QL-0000956186</t>
  </si>
  <si>
    <t>LIGHTS, LED</t>
  </si>
  <si>
    <t>01tM0000004jHU2IAM</t>
  </si>
  <si>
    <t>a5NM00000008WCnMAM</t>
  </si>
  <si>
    <t>a5rM0000000XqPlIAK</t>
  </si>
  <si>
    <t>a6N4C0000008dk6UAA</t>
  </si>
  <si>
    <t>QL-0000956187</t>
  </si>
  <si>
    <t>PACK, DOMESTIC TRUCK</t>
  </si>
  <si>
    <t>0P0210</t>
  </si>
  <si>
    <t>01tM0000004jHXyIAM</t>
  </si>
  <si>
    <t>a5NM00000008WXDMA2</t>
  </si>
  <si>
    <t>a5rM0000000XqBMIA0</t>
  </si>
  <si>
    <t>a6N4C0000008dk7UAA</t>
  </si>
  <si>
    <t>QL-0000956188</t>
  </si>
  <si>
    <t>PACKAGE, PERFORMANCE, (H2)</t>
  </si>
  <si>
    <t>01tM0000004jHY1IAM</t>
  </si>
  <si>
    <t>a5NM00000008W0SMAU</t>
  </si>
  <si>
    <t>a5rM0000000XqPiIAK</t>
  </si>
  <si>
    <t>a6N4C0000008dk8UAA</t>
  </si>
  <si>
    <t>QL-0000956189</t>
  </si>
  <si>
    <t>PRODUCT LINK, CELLULAR PL240</t>
  </si>
  <si>
    <t>01tM0000004jIEIIA2</t>
  </si>
  <si>
    <t>a5NM00000008XDCMA2</t>
  </si>
  <si>
    <t>a5rM0000000XqPmIAK</t>
  </si>
  <si>
    <t>a6N4C0000008dk9UAA</t>
  </si>
  <si>
    <t>QL-0000956190</t>
  </si>
  <si>
    <t>PROTECTION SHIPANDSTORE STANDARD</t>
  </si>
  <si>
    <t>0P2266</t>
  </si>
  <si>
    <t>PROTECTION SHIPANDSTORE STANDA</t>
  </si>
  <si>
    <t>01tM0000004jGolIAE</t>
  </si>
  <si>
    <t>a5NM00000008dqWMAQ</t>
  </si>
  <si>
    <t>a5rM0000000XqBNIA0</t>
  </si>
  <si>
    <t>a6N4C0000008dkAUAQ</t>
  </si>
  <si>
    <t>QL-0000956191</t>
  </si>
  <si>
    <t>QUICK COUPLER, HYDRAULIC</t>
  </si>
  <si>
    <t>01tM0000004jIEOIA2</t>
  </si>
  <si>
    <t>a5NM00000008XDJMA2</t>
  </si>
  <si>
    <t>a5rM0000000XmHEIA0</t>
  </si>
  <si>
    <t>a6N4C0000008dkBUAQ</t>
  </si>
  <si>
    <t>QL-0000956192</t>
  </si>
  <si>
    <t>RADIO, AM/FM, BLUETOOTH</t>
  </si>
  <si>
    <t>01tM0000004jHY9IAM</t>
  </si>
  <si>
    <t>a5NM00000008e3OMAQ</t>
  </si>
  <si>
    <t>a5rM0000000XqPWIA0</t>
  </si>
  <si>
    <t>a6N4C0000008dkCUAQ</t>
  </si>
  <si>
    <t>QL-0000956193</t>
  </si>
  <si>
    <t>RETURN TO DIG/WRKTL POSITIONER</t>
  </si>
  <si>
    <t>01tM0000004jGpwIAE</t>
  </si>
  <si>
    <t>a5NM00000008W3rMAE</t>
  </si>
  <si>
    <t>a5rM0000000XqPUIA0</t>
  </si>
  <si>
    <t>a6N4C0000008dkDUAQ</t>
  </si>
  <si>
    <t>QL-0000956194</t>
  </si>
  <si>
    <t>RIDE CONTROL</t>
  </si>
  <si>
    <t>01tM0000004jHYDIA2</t>
  </si>
  <si>
    <t>a5NM00000008dqAMAQ</t>
  </si>
  <si>
    <t>a5rM0000000XqPfIAK</t>
  </si>
  <si>
    <t>a6N4C0000008dkEUAQ</t>
  </si>
  <si>
    <t>QL-0000956195</t>
  </si>
  <si>
    <t>ROPS, ENCLOSED WITH A/C (C3)</t>
  </si>
  <si>
    <t>01tM0000004jHXHIA2</t>
  </si>
  <si>
    <t>a5NM00000008e3NMAQ</t>
  </si>
  <si>
    <t>a5rM0000000XqPVIA0</t>
  </si>
  <si>
    <t>a6N4C0000008dkFUAQ</t>
  </si>
  <si>
    <t>QL-0000956196</t>
  </si>
  <si>
    <t>RUBBER BELT, 2 SPD, D/S IDLER</t>
  </si>
  <si>
    <t>01tM0000004jHXIIA2</t>
  </si>
  <si>
    <t>a5NM00000008W5PMAU</t>
  </si>
  <si>
    <t>a5rM0000000XqPYIA0</t>
  </si>
  <si>
    <t>a6N4C0000008dkGUAQ</t>
  </si>
  <si>
    <t>QL-0000956197</t>
  </si>
  <si>
    <t>SEAT,AIR SUSPENSION,CLOTH,HEAT</t>
  </si>
  <si>
    <t>01tM0000004jHXRIA2</t>
  </si>
  <si>
    <t>a5NM00000008e3SMAQ</t>
  </si>
  <si>
    <t>a5rM0000000XqPXIA0</t>
  </si>
  <si>
    <t>a6N4C0000008dkHUAQ</t>
  </si>
  <si>
    <t>QL-0000956198</t>
  </si>
  <si>
    <t>SERIALIZED TECHNICAL MEDIA KIT</t>
  </si>
  <si>
    <t>01tM0000004jHXSIA2</t>
  </si>
  <si>
    <t>a5NM00000008WSiMAM</t>
  </si>
  <si>
    <t>a5rM0000000XqPdIAK</t>
  </si>
  <si>
    <t>a6N4C0000008dkIUAQ</t>
  </si>
  <si>
    <t>QL-0000956199</t>
  </si>
  <si>
    <t>TRACK,RUBBER,320MM(12.6IN)BLCK</t>
  </si>
  <si>
    <t>01tM0000004jHXaIAM</t>
  </si>
  <si>
    <t>a5NM00000008W01MAE</t>
  </si>
  <si>
    <t>a5rM0000000XqBQIA0</t>
  </si>
  <si>
    <t>a6N4C0000008dkJUAQ</t>
  </si>
  <si>
    <t>QL-0000956200</t>
  </si>
  <si>
    <t>2795373_x000D_
7007-012- -SHP-001_x000D_
7007-011- -SHP-001</t>
  </si>
  <si>
    <t>SSL/CTL/MTL-BUCKET-GP, BOCE 74"</t>
  </si>
  <si>
    <t>MULTI PRODUCT</t>
  </si>
  <si>
    <t>BUCKET-GP, BOCE 74"</t>
  </si>
  <si>
    <t>01tM0000004jMCTIA2</t>
  </si>
  <si>
    <t>a5NM00000008VuNMAU</t>
  </si>
  <si>
    <t>a5rM0000000KwYzIAK</t>
  </si>
  <si>
    <t>a6N4C0000008dkKUAQ</t>
  </si>
  <si>
    <t>QL-0000956201</t>
  </si>
  <si>
    <t>CAT</t>
  </si>
  <si>
    <t>CAT 279-5373 BUCKET-GP BOCE 74IN</t>
  </si>
  <si>
    <t>SSL-BG-74 CAT GP BCKT BOCE</t>
  </si>
  <si>
    <t>01tM0000004jHWaIAM</t>
  </si>
  <si>
    <t>a5NM00000008WapMAE</t>
  </si>
  <si>
    <t>a5rM0000000KtT6IAK</t>
  </si>
  <si>
    <t>a6N4C0000008dkLUAQ</t>
  </si>
  <si>
    <t>QL-0000956202</t>
  </si>
  <si>
    <t>ATTACHMENT INSTALL IN SHOP (SSL/CTL/MTL)</t>
  </si>
  <si>
    <t>7007-012- -SHP-001</t>
  </si>
  <si>
    <t>01tM0000004jHlYIAU</t>
  </si>
  <si>
    <t>a5NM00000008VXWMA2</t>
  </si>
  <si>
    <t>a5rM0000000KtT7IAK</t>
  </si>
  <si>
    <t>a6N4C0000008dkMUAQ</t>
  </si>
  <si>
    <t>QL-0000956203</t>
  </si>
  <si>
    <t>FREIGHT IN</t>
  </si>
  <si>
    <t>216-01F</t>
  </si>
  <si>
    <t>FREIGHT</t>
  </si>
  <si>
    <t>01tM0000004jGojIAE</t>
  </si>
  <si>
    <t>a5NM00000008Yx4MAE</t>
  </si>
  <si>
    <t>a5rM0000000XeiZIAS</t>
  </si>
  <si>
    <t>a6N4C0000008dkNUAQ</t>
  </si>
  <si>
    <t>QL-0000956204</t>
  </si>
  <si>
    <t>CUSTOM FREIGHT OUT</t>
  </si>
  <si>
    <t>CUSTOM FREIGHT OUT QUOTE</t>
  </si>
  <si>
    <t>a6V4C0000004jJrUAI</t>
  </si>
  <si>
    <t>My Custom Freight for Testing</t>
  </si>
  <si>
    <t>01tM0000004jHlIIAU</t>
  </si>
  <si>
    <t>a5NM00000008WU9MAM</t>
  </si>
  <si>
    <t>a5rM0000000KtldIAC</t>
  </si>
  <si>
    <t>a6N4C0000008dkOUAQ</t>
  </si>
  <si>
    <t>QL-0000956205</t>
  </si>
  <si>
    <t>STANDARD FULL MACHINE WARRANTY - 24 MONTHS / 2000 HOURS</t>
  </si>
  <si>
    <t>259D-CAA2024SSL</t>
  </si>
  <si>
    <t>WARRANTY</t>
  </si>
  <si>
    <t>STD FULL MACHINE 24MO / 2000HR</t>
  </si>
  <si>
    <t>01tM0000004jJO5IAM</t>
  </si>
  <si>
    <t>a5NM00000008djFMAQ</t>
  </si>
  <si>
    <t>a5rM0000000XibtIAC</t>
  </si>
  <si>
    <t>a6N4C0000008dkPUAQ</t>
  </si>
  <si>
    <t>QL-0000956206</t>
  </si>
  <si>
    <t>SSL-CTL-MTL 36 MTH / 3000 HRS EXT PREMIER</t>
  </si>
  <si>
    <t>259D-CNT3036SSL</t>
  </si>
  <si>
    <t>SSL-CTL-MTL 36/3000 PREMIER</t>
  </si>
  <si>
    <t>01tM0000004jJz3IAE</t>
  </si>
  <si>
    <t>a5NM00000008X2UMAU</t>
  </si>
  <si>
    <t>a5rM0000000XrGEIA0</t>
  </si>
  <si>
    <t>a6N4C0000008dkQUAQ</t>
  </si>
  <si>
    <t>QL-0000956207</t>
  </si>
  <si>
    <t>2,000 HOUR COMPLIMENTARY CUSTOMER SUPPORT AGREEMENT WITHOUT LABOUR: REMOTE FLEET MONITORING, SOS, ADVANCED MAINTENANCE</t>
  </si>
  <si>
    <t>259D-CSA: RFM, SOS, AM, NO LABOUR</t>
  </si>
  <si>
    <t>01tM0000004jIaMIAU</t>
  </si>
  <si>
    <t>a5NM00000008VcTMAU</t>
  </si>
  <si>
    <t>a5rM0000000XceLIAS</t>
  </si>
  <si>
    <t>a6N4C0000008dkRUAQ</t>
  </si>
  <si>
    <t>QL-0000956208</t>
  </si>
  <si>
    <t>NEP OFFSITE PREP ASSEMBLE NEW IN SHOP</t>
  </si>
  <si>
    <t>259D-9627-016-NW -SHP-001</t>
  </si>
  <si>
    <t>01tM0000004jHJ7IAM</t>
  </si>
  <si>
    <t>a5NM00000008e1yMAA</t>
  </si>
  <si>
    <t>a5rM0000000Kt6AIAS</t>
  </si>
  <si>
    <t>a6N4C0000008dkSUAQ</t>
  </si>
  <si>
    <t>QL-0000956209</t>
  </si>
  <si>
    <t>MACHINE LOAD/UNLOAD IN SHOP</t>
  </si>
  <si>
    <t>259D-7000-055-   -SHP-001</t>
  </si>
  <si>
    <t>01tM0000004jHILIA2</t>
  </si>
  <si>
    <t>a5NM00000008WzBMAU</t>
  </si>
  <si>
    <t>a5rM0000000Kt68IAC</t>
  </si>
  <si>
    <t>a6N4C0000008dkTUAQ</t>
  </si>
  <si>
    <t>QL-0000956210</t>
  </si>
  <si>
    <t>MACHINE ASSEMBLE NEW IN SHOP</t>
  </si>
  <si>
    <t>259D-7000-016-NW -SHP-002</t>
  </si>
  <si>
    <t>01tM0000004jHIKIA2</t>
  </si>
  <si>
    <t>a5NM00000008WzAMAU</t>
  </si>
  <si>
    <t>a5rM0000000Kt69IAC</t>
  </si>
  <si>
    <t>a6N4C0000008dkUUAQ</t>
  </si>
  <si>
    <t>QL-0000956211</t>
  </si>
  <si>
    <t>FIRST AID KIT SUPPLY&amp;INSTALL IN THE SHOP</t>
  </si>
  <si>
    <t>259D-9901-098-   -SHP-002</t>
  </si>
  <si>
    <t>01tM0000004jHJ9IAM</t>
  </si>
  <si>
    <t>a5NM00000008WUNMA2</t>
  </si>
  <si>
    <t>a5rM0000000XeXPIA0</t>
  </si>
  <si>
    <t>a6N4C0000008dkVUAQ</t>
  </si>
  <si>
    <t>QL-0000956212</t>
  </si>
  <si>
    <t>MACHINE CUT KEY IN THE SHOP</t>
  </si>
  <si>
    <t>259D-7000-560-KEY-SHP-001</t>
  </si>
  <si>
    <t>01tM0000004jHIOIA2</t>
  </si>
  <si>
    <t>a5NM00000008WzEMAU</t>
  </si>
  <si>
    <t>a5rM0000000XrFtIAK</t>
  </si>
  <si>
    <t>a6N4C0000008dkWUAQ</t>
  </si>
  <si>
    <t>QL-0000956213</t>
  </si>
  <si>
    <t>=SUM(Apttus_Proposal__Proposal_Line_Item__c[VIP_Extended_CAT_List_CAD__c])</t>
  </si>
  <si>
    <t>Excel Formula</t>
  </si>
  <si>
    <t>`=IFERROR()`</t>
  </si>
  <si>
    <t>BLANKVALUE()</t>
  </si>
  <si>
    <t>Salesforce Formula</t>
  </si>
  <si>
    <t>APTS_Installation_Type__c</t>
  </si>
  <si>
    <t>APTS_Is_Non_CAT_Attachment__c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</si>
</sst>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B78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3" borderId="0" xfId="0" applyFont="1" applyFill="1" applyAlignment="1"/>
    <xf numFmtId="0" fontId="0" fillId="4" borderId="0" xfId="0" applyFill="1"/>
    <xf numFmtId="0" fontId="0" fillId="0" borderId="0" xfId="0" applyAlignment="1"/>
    <xf numFmtId="0" fontId="0" fillId="3" borderId="0" xfId="0" applyFill="1"/>
    <xf numFmtId="0" fontId="1" fillId="3" borderId="0" xfId="0" applyFont="1" applyFill="1"/>
    <xf numFmtId="0" fontId="1" fillId="6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4" fillId="10" borderId="0" xfId="0" applyFont="1" applyFill="1"/>
    <xf numFmtId="0" fontId="0" fillId="11" borderId="0" xfId="0" applyFill="1"/>
  </cellXfs>
  <cellStyles count="1"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C0225-C6B8-5047-97B7-74CE52F93859}" name="Apttus_Proposal__Proposal_Line_Item__c" displayName="Apttus_Proposal__Proposal_Line_Item__c" ref="A1:BN42" totalsRowShown="0" headerRowDxfId="85" dataDxfId="84">
  <autoFilter ref="A1:BN42" xr:uid="{D89F8AC2-A284-7441-8C97-CF2A00C9D51F}"/>
  <tableColumns count="66">
    <tableColumn id="1" xr3:uid="{7ECB4931-C65D-6E4E-8F61-B4F1F81811BB}" name="APTS_Actual_Quantity__c" dataDxfId="83"/>
    <tableColumn id="2" xr3:uid="{317E883E-C405-8341-AABF-A17964D5025B}" name="APTS_Attachment_Type__c" dataDxfId="82"/>
    <tableColumn id="3" xr3:uid="{C180404B-F871-714B-8EFD-D086BD1555A0}" name="APTS_Bundle_Type__c" dataDxfId="81"/>
    <tableColumn id="4" xr3:uid="{5F651FA6-4371-E749-80E6-871AA9A1861A}" name="APTS_Cat_GP_Extended_Cost_Price_CAD__c" dataDxfId="80"/>
    <tableColumn id="5" xr3:uid="{AC55C88B-D3E5-2649-856C-3F867ACC8A7D}" name="APTS_CAT_List_Price_Converted__c" dataDxfId="79"/>
    <tableColumn id="6" xr3:uid="{1B31EDDF-5658-D746-8825-0CBA4E69F086}" name="APTS_CAT_List_Price__c" dataDxfId="78"/>
    <tableColumn id="7" xr3:uid="{E8C8DEE1-64E3-D24E-B92A-E0C992CD9390}" name="APTS_Custom_Attachment__c" dataDxfId="77"/>
    <tableColumn id="8" xr3:uid="{2D66F312-9219-EC44-86F8-E6225332F33C}" name="APTS_Custom_Local_Shop__c" dataDxfId="76"/>
    <tableColumn id="9" xr3:uid="{FA01D9A1-8ABD-9544-8354-6F54BE78F743}" name="APTS_Dont_Print_and_Is_Optional__c" dataDxfId="75"/>
    <tableColumn id="10" xr3:uid="{A19272A6-1D1D-4F41-9E6C-49369C3C2355}" name="APTS_Dont_Print__c" dataDxfId="74"/>
    <tableColumn id="11" xr3:uid="{24B47291-F7AC-CB4B-8C79-92FE2CB646F6}" name="APTS_Finning_Cost__c" dataDxfId="73"/>
    <tableColumn id="12" xr3:uid="{1A1E05F8-9D3F-BF45-9F64-97F15F25CC8F}" name="APTS_Is_Extended_Warranty__c" dataDxfId="72"/>
    <tableColumn id="13" xr3:uid="{B50B5D0D-89BE-DF4F-A34F-18B861245F54}" name="APTS_Labour_Hours__c" dataDxfId="71"/>
    <tableColumn id="14" xr3:uid="{4DC0D377-D083-C04F-8929-CEC808BCA288}" name="APTS_Machine_Model__c" dataDxfId="70"/>
    <tableColumn id="15" xr3:uid="{B231A1A5-275F-0646-AC4C-DBD82FBFB69B}" name="APTS_Net_Price_2D__c" dataDxfId="69"/>
    <tableColumn id="16" xr3:uid="{1AB2D86E-20DF-CC4B-8620-4ADE5A4B553D}" name="APTS_No_Mark_Up__c" dataDxfId="68"/>
    <tableColumn id="17" xr3:uid="{D6AB3E02-F8D9-4B45-86BA-0CDB4A2B01DE}" name="APTS_Option_Net_Price__c" dataDxfId="67"/>
    <tableColumn id="18" xr3:uid="{AC0F7D83-D739-0D44-B74F-DC05B91A1134}" name="APTS_Original_Currency__c" dataDxfId="66"/>
    <tableColumn id="19" xr3:uid="{EA9CB502-9EDC-2E48-AE68-C79DD5F3CAFA}" name="APTS_Override_Description__c" dataDxfId="65"/>
    <tableColumn id="20" xr3:uid="{088A5587-8422-E247-BB73-076BA683783A}" name="APTS_Parent_Product_Name__c" dataDxfId="64"/>
    <tableColumn id="21" xr3:uid="{28E6161B-9178-C848-925E-53162F2A4C3A}" name="APTS_Product_Code__c" dataDxfId="63"/>
    <tableColumn id="22" xr3:uid="{FFB88FCA-8D91-CE4C-A004-DEE8C519A7B4}" name="APTS_Product_Family__c" dataDxfId="62"/>
    <tableColumn id="23" xr3:uid="{40F6A445-68D6-C243-A573-9F323A3073B1}" name="APTS_Product_Formula__c" dataDxfId="61"/>
    <tableColumn id="24" xr3:uid="{663058E8-5FA1-214C-94B4-D78BB5D03763}" name="APTS_Product_Name__c" dataDxfId="60"/>
    <tableColumn id="25" xr3:uid="{EA86B38F-DDD0-5D44-9F0E-1E11BA970611}" name="APTS_Quantity_Template__c" dataDxfId="59"/>
    <tableColumn id="26" xr3:uid="{73C29A63-E448-AA47-94D6-7D7F970587F3}" name="APTS_Sales_Model_Number__c" dataDxfId="58"/>
    <tableColumn id="27" xr3:uid="{6938BFA3-B4BE-6E45-BEC2-3955F3D211C3}" name="APTS_Sell_Price__c" dataDxfId="57"/>
    <tableColumn id="28" xr3:uid="{E5392971-F4B6-7041-9EF2-102A9DB8699F}" name="APTS_Service_Quote_Number__c" dataDxfId="56"/>
    <tableColumn id="29" xr3:uid="{36DE67D1-4E86-0C45-A57E-02FC3D414D8C}" name="APTS_Template_Sell_Price__c" dataDxfId="55"/>
    <tableColumn id="30" xr3:uid="{0B71D7A5-2300-BF43-9F52-21093B98D754}" name="Apttus_Proposal__Ext_Net_Price__c" dataDxfId="54"/>
    <tableColumn id="31" xr3:uid="{E474F4C6-8107-3047-A9E9-68A23F3CDA0A}" name="Apttus_Proposal__Product__c" dataDxfId="53"/>
    <tableColumn id="32" xr3:uid="{68184480-2B66-7A49-ACF3-F999969F78F5}" name="Apttus_Proposal__Proposal__c" dataDxfId="52"/>
    <tableColumn id="33" xr3:uid="{29936AF1-3A96-6944-A574-E996E254944B}" name="Apttus_QPConfig__AdjustedPrice__c" dataDxfId="51"/>
    <tableColumn id="34" xr3:uid="{4CF35FB9-4B18-6D4E-B1B6-A9198638986F}" name="Apttus_QPConfig__AttributeValueId__c" dataDxfId="50"/>
    <tableColumn id="35" xr3:uid="{7BA02616-049B-434D-BFE5-0535EBA67154}" name="Apttus_QPConfig__BaseExtendedPrice__c" dataDxfId="49"/>
    <tableColumn id="36" xr3:uid="{444E9933-DFF4-F64F-B4D8-139DC6B1CF83}" name="Apttus_QPConfig__BasePrice__c" dataDxfId="48"/>
    <tableColumn id="37" xr3:uid="{D2703A57-64C3-D946-9D37-32813DB8CBE6}" name="Apttus_QPConfig__Comments__c" dataDxfId="47"/>
    <tableColumn id="38" xr3:uid="{981F931B-87B8-F544-AA3B-6923ECE49CF9}" name="Apttus_QPConfig__DeltaPrice__c" dataDxfId="46"/>
    <tableColumn id="39" xr3:uid="{75FCF557-DC11-7F43-9692-F47D520BDB53}" name="Apttus_QPConfig__DeltaQuantity__c" dataDxfId="45"/>
    <tableColumn id="40" xr3:uid="{9AEBA29E-9A67-824E-8471-0B84082FA107}" name="Apttus_QPConfig__ExtendedPrice__c" dataDxfId="44"/>
    <tableColumn id="41" xr3:uid="{B22DE7EF-74E8-C643-8B34-07825FE73480}" name="Apttus_QPConfig__ExtendedQuantity__c" dataDxfId="43"/>
    <tableColumn id="42" xr3:uid="{22DB8067-92CE-3B44-9606-19480FA723A4}" name="Apttus_QPConfig__GroupAdjustmentPercent__c" dataDxfId="42"/>
    <tableColumn id="43" xr3:uid="{C49FD097-8000-2443-8D36-1C9E2CB59F2E}" name="Apttus_QPConfig__HasOptions__c" dataDxfId="41"/>
    <tableColumn id="44" xr3:uid="{E43D13F1-661D-AA4C-A826-0138FBEB0F61}" name="Apttus_QPConfig__IsOptional__c" dataDxfId="40"/>
    <tableColumn id="45" xr3:uid="{376BE5EA-D3BB-724F-9635-07334B2F8A86}" name="Apttus_QPConfig__ItemSequence__c" dataDxfId="39"/>
    <tableColumn id="46" xr3:uid="{FB652F25-1B50-334E-A874-8FA573144784}" name="Apttus_QPConfig__LineNumber__c" dataDxfId="38"/>
    <tableColumn id="47" xr3:uid="{E99030C4-FAED-2B49-978F-D20138319621}" name="Apttus_QPConfig__LineType__c" dataDxfId="37"/>
    <tableColumn id="48" xr3:uid="{3E0E8E6D-03A7-7D43-A5FE-928B28B90EA5}" name="Apttus_QPConfig__ListPrice__c" dataDxfId="36"/>
    <tableColumn id="49" xr3:uid="{6256790F-E94B-EE42-B401-DE8042EDADB2}" name="Apttus_QPConfig__NetAdjustmentPercent__c" dataDxfId="35"/>
    <tableColumn id="50" xr3:uid="{C5AA0925-CC87-0849-B50D-7AF4B0A3F577}" name="Apttus_QPConfig__NetPrice__c" dataDxfId="34"/>
    <tableColumn id="51" xr3:uid="{06B290C1-1836-F542-96BA-B42E94418C8C}" name="Apttus_QPConfig__NetUnitPrice__c" dataDxfId="33"/>
    <tableColumn id="52" xr3:uid="{A806C233-EADA-9E48-BA82-BD53E83BF1FF}" name="Apttus_QPConfig__OptionId__c" dataDxfId="32"/>
    <tableColumn id="53" xr3:uid="{F543A101-E9A6-CA4C-ABE0-7523C9EA9C0A}" name="Apttus_QPConfig__OptionPrice__c" dataDxfId="31"/>
    <tableColumn id="54" xr3:uid="{550EE043-019C-6A4A-B76B-2C2C27C94A1B}" name="Apttus_QPConfig__ParentBundleNumber__c" dataDxfId="30"/>
    <tableColumn id="55" xr3:uid="{DDB4C2D9-D9AD-E047-9A04-1400693BBF2E}" name="Apttus_QPConfig__PriceListId__c" dataDxfId="29"/>
    <tableColumn id="56" xr3:uid="{68499AB7-FF30-A94A-BF5B-842C9E9A0AF2}" name="Apttus_QPConfig__PriceListItemId__c" dataDxfId="28"/>
    <tableColumn id="57" xr3:uid="{1C8FC827-2B4A-7D4E-8739-1BC3ACDDFB06}" name="Apttus_QPConfig__PrimaryLineNumber__c" dataDxfId="27"/>
    <tableColumn id="58" xr3:uid="{1CA67CDE-E182-BA4F-9AAA-F42FB31FC678}" name="Apttus_QPConfig__ProductOptionId__c" dataDxfId="26"/>
    <tableColumn id="59" xr3:uid="{C8F21D6A-4F87-154B-90F5-CBF00AF8527A}" name="Apttus_QPConfig__Quantity2__c" dataDxfId="25"/>
    <tableColumn id="60" xr3:uid="{96694A50-D55A-604A-9103-1D82D1757953}" name="Id" dataDxfId="24"/>
    <tableColumn id="61" xr3:uid="{8596BACD-7912-D044-A9D8-7EC9644B5B68}" name="Is_Warranty__c" dataDxfId="23"/>
    <tableColumn id="62" xr3:uid="{9A111D69-8E01-C244-8817-EA72A313ECA8}" name="Name" dataDxfId="22"/>
    <tableColumn id="63" xr3:uid="{179BB1B8-2C89-0645-B828-81DF6EEE8BF8}" name="VIP_Extended_CAT_List_USD__c" dataDxfId="21"/>
    <tableColumn id="64" xr3:uid="{C3D0E397-3A1D-4AD2-8D75-3F23DDBEA970}" name="APTS_Installation_Type__c" dataDxfId="20"/>
    <tableColumn id="65" xr3:uid="{93300FC4-76E8-495C-8661-5DE76C95FD56}" name="APTS_Is_Non_CAT_Attachment__c" dataDxfId="19"/>
    <tableColumn id="66" xr3:uid="{47484D69-E3B0-44C3-AC02-2167AE282772}" name="APTS_RSA_Rollup_Filter__c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4BE1-695D-4646-9BF3-88C14831C9D2}">
  <dimension ref="A1:AW432"/>
  <sheetViews>
    <sheetView tabSelected="1" zoomScale="110" zoomScaleNormal="110" workbookViewId="0">
      <pane xSplit="6" ySplit="1" topLeftCell="X108" activePane="bottomRight" state="frozen"/>
      <selection activeCell="B114" sqref="B114"/>
      <selection pane="topRight" activeCell="G1" sqref="G1"/>
      <selection pane="bottomLeft" activeCell="A2" sqref="A2"/>
      <selection pane="bottomRight" activeCell="E14" sqref="E14"/>
    </sheetView>
  </sheetViews>
  <sheetFormatPr baseColWidth="10" defaultColWidth="11" defaultRowHeight="16" x14ac:dyDescent="0.2"/>
  <cols>
    <col min="1" max="1" width="28.5" customWidth="1"/>
    <col min="3" max="3" width="35.1640625" customWidth="1"/>
    <col min="4" max="4" width="43.83203125" customWidth="1"/>
    <col min="5" max="5" width="23.6640625" customWidth="1"/>
    <col min="6" max="6" width="14.83203125" customWidth="1"/>
    <col min="7" max="7" width="3.83203125" customWidth="1"/>
    <col min="8" max="8" width="56.33203125" customWidth="1"/>
    <col min="9" max="9" width="41.83203125" customWidth="1"/>
    <col min="10" max="10" width="2.6640625" customWidth="1"/>
    <col min="11" max="11" width="2.1640625" customWidth="1"/>
    <col min="12" max="12" width="2.83203125" customWidth="1"/>
    <col min="13" max="23" width="1.5" customWidth="1"/>
    <col min="24" max="24" width="29.6640625" customWidth="1"/>
    <col min="25" max="25" width="69.33203125" customWidth="1"/>
    <col min="26" max="39" width="1.83203125" customWidth="1"/>
    <col min="41" max="41" width="16.1640625" customWidth="1"/>
    <col min="42" max="42" width="27.5" customWidth="1"/>
  </cols>
  <sheetData>
    <row r="1" spans="1:49" ht="19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674</v>
      </c>
      <c r="F1" s="1" t="s">
        <v>673</v>
      </c>
      <c r="G1" s="1" t="s">
        <v>672</v>
      </c>
      <c r="H1" s="3" t="s">
        <v>7</v>
      </c>
      <c r="I1" s="1" t="s">
        <v>8</v>
      </c>
      <c r="J1" s="2" t="s">
        <v>4</v>
      </c>
      <c r="K1" s="2" t="s">
        <v>5</v>
      </c>
      <c r="L1" s="2" t="s">
        <v>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7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1" t="s">
        <v>37</v>
      </c>
      <c r="AP1" s="11" t="s">
        <v>38</v>
      </c>
      <c r="AQ1" s="12" t="s">
        <v>39</v>
      </c>
      <c r="AR1" s="12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</row>
    <row r="2" spans="1:49" x14ac:dyDescent="0.2">
      <c r="A2" t="s">
        <v>46</v>
      </c>
      <c r="B2" t="s">
        <v>49</v>
      </c>
      <c r="C2" t="s">
        <v>48</v>
      </c>
      <c r="D2" t="s">
        <v>47</v>
      </c>
      <c r="G2" s="6"/>
      <c r="J2" s="4"/>
      <c r="K2" s="4"/>
      <c r="L2" s="5" t="s">
        <v>50</v>
      </c>
      <c r="M2" s="6" t="s">
        <v>51</v>
      </c>
      <c r="N2" s="6"/>
      <c r="O2" s="6"/>
      <c r="P2" s="6"/>
      <c r="Q2" s="6"/>
      <c r="R2" s="6"/>
      <c r="T2" s="6"/>
      <c r="AE2" t="b">
        <v>0</v>
      </c>
      <c r="AI2" t="b">
        <v>0</v>
      </c>
      <c r="AM2" t="b">
        <v>0</v>
      </c>
    </row>
    <row r="3" spans="1:49" x14ac:dyDescent="0.2">
      <c r="A3" t="s">
        <v>46</v>
      </c>
      <c r="D3" t="s">
        <v>52</v>
      </c>
      <c r="E3" s="10"/>
      <c r="G3" s="6"/>
      <c r="J3" s="4"/>
      <c r="K3" s="4"/>
      <c r="L3" s="5" t="s">
        <v>50</v>
      </c>
      <c r="M3" s="6"/>
      <c r="N3" s="6"/>
      <c r="O3" s="6"/>
      <c r="P3" s="6" t="s">
        <v>12</v>
      </c>
      <c r="Q3" s="6" t="s">
        <v>13</v>
      </c>
      <c r="R3" s="6" t="s">
        <v>14</v>
      </c>
      <c r="S3" t="s">
        <v>15</v>
      </c>
      <c r="T3" s="6" t="s">
        <v>16</v>
      </c>
    </row>
    <row r="4" spans="1:49" x14ac:dyDescent="0.2">
      <c r="A4" t="s">
        <v>46</v>
      </c>
      <c r="D4" t="s">
        <v>53</v>
      </c>
      <c r="E4" s="10"/>
      <c r="G4" s="6"/>
      <c r="J4" s="4"/>
      <c r="K4" s="4"/>
      <c r="L4" s="5" t="s">
        <v>50</v>
      </c>
      <c r="M4" s="6"/>
      <c r="N4" s="6"/>
      <c r="O4" s="6"/>
      <c r="P4" s="6" t="s">
        <v>12</v>
      </c>
      <c r="Q4" s="6" t="s">
        <v>13</v>
      </c>
      <c r="R4" s="6" t="s">
        <v>14</v>
      </c>
      <c r="S4" t="s">
        <v>15</v>
      </c>
      <c r="T4" s="6" t="s">
        <v>16</v>
      </c>
    </row>
    <row r="5" spans="1:49" x14ac:dyDescent="0.2">
      <c r="A5" t="s">
        <v>54</v>
      </c>
      <c r="B5" t="s">
        <v>57</v>
      </c>
      <c r="C5" t="s">
        <v>56</v>
      </c>
      <c r="D5" t="s">
        <v>55</v>
      </c>
      <c r="G5" s="6"/>
      <c r="J5" s="4" t="s">
        <v>58</v>
      </c>
      <c r="K5" s="4"/>
      <c r="L5" s="5"/>
      <c r="M5" s="6" t="s">
        <v>59</v>
      </c>
      <c r="N5" s="6"/>
      <c r="O5" s="6"/>
      <c r="P5" s="6"/>
      <c r="Q5" s="6"/>
      <c r="R5" s="6"/>
      <c r="S5" t="s">
        <v>15</v>
      </c>
      <c r="T5" s="6"/>
      <c r="Y5" s="15" t="s">
        <v>60</v>
      </c>
      <c r="AC5">
        <v>2</v>
      </c>
      <c r="AD5">
        <v>18</v>
      </c>
      <c r="AE5" t="b">
        <v>0</v>
      </c>
      <c r="AG5" t="b">
        <v>0</v>
      </c>
      <c r="AH5" t="b">
        <v>0</v>
      </c>
      <c r="AK5" t="s">
        <v>61</v>
      </c>
    </row>
    <row r="6" spans="1:49" x14ac:dyDescent="0.2">
      <c r="A6" t="s">
        <v>54</v>
      </c>
      <c r="B6" t="s">
        <v>57</v>
      </c>
      <c r="C6" t="s">
        <v>63</v>
      </c>
      <c r="D6" t="s">
        <v>62</v>
      </c>
      <c r="G6" s="6">
        <v>34657.65</v>
      </c>
      <c r="J6" s="4" t="s">
        <v>50</v>
      </c>
      <c r="K6" s="4"/>
      <c r="L6" s="5"/>
      <c r="M6" s="6" t="s">
        <v>59</v>
      </c>
      <c r="N6" s="6"/>
      <c r="O6" s="6"/>
      <c r="P6" s="6"/>
      <c r="Q6" s="6"/>
      <c r="R6" s="6"/>
      <c r="S6" t="s">
        <v>15</v>
      </c>
      <c r="T6" s="6"/>
      <c r="AC6">
        <v>2</v>
      </c>
      <c r="AD6">
        <v>18</v>
      </c>
      <c r="AE6" t="b">
        <v>0</v>
      </c>
      <c r="AG6" t="b">
        <v>0</v>
      </c>
      <c r="AH6" t="b">
        <v>0</v>
      </c>
    </row>
    <row r="7" spans="1:49" x14ac:dyDescent="0.2">
      <c r="A7" t="s">
        <v>54</v>
      </c>
      <c r="B7" t="s">
        <v>66</v>
      </c>
      <c r="C7" t="s">
        <v>65</v>
      </c>
      <c r="D7" t="s">
        <v>64</v>
      </c>
      <c r="G7" s="6" t="s">
        <v>67</v>
      </c>
      <c r="J7" s="4" t="s">
        <v>50</v>
      </c>
      <c r="K7" s="4"/>
      <c r="L7" s="5"/>
      <c r="M7" s="6" t="s">
        <v>59</v>
      </c>
      <c r="N7" s="6"/>
      <c r="O7" s="6"/>
      <c r="P7" s="6"/>
      <c r="Q7" s="6"/>
      <c r="R7" s="6"/>
      <c r="T7" s="6"/>
      <c r="U7" t="s">
        <v>68</v>
      </c>
      <c r="V7" t="s">
        <v>69</v>
      </c>
      <c r="W7" t="s">
        <v>70</v>
      </c>
      <c r="AE7" t="b">
        <v>0</v>
      </c>
      <c r="AG7" t="b">
        <v>0</v>
      </c>
      <c r="AT7">
        <v>0</v>
      </c>
      <c r="AU7" t="b">
        <v>0</v>
      </c>
    </row>
    <row r="8" spans="1:49" x14ac:dyDescent="0.2">
      <c r="A8" t="s">
        <v>71</v>
      </c>
      <c r="B8" t="s">
        <v>49</v>
      </c>
      <c r="C8" t="s">
        <v>74</v>
      </c>
      <c r="D8" t="s">
        <v>72</v>
      </c>
      <c r="E8" s="17"/>
      <c r="G8" s="6"/>
      <c r="H8" t="s">
        <v>76</v>
      </c>
      <c r="I8" t="s">
        <v>76</v>
      </c>
      <c r="J8" s="4" t="s">
        <v>58</v>
      </c>
      <c r="K8" s="4"/>
      <c r="L8" s="5"/>
      <c r="M8" s="6"/>
      <c r="N8" s="6"/>
      <c r="O8" s="6"/>
      <c r="P8" s="6"/>
      <c r="Q8" s="6"/>
      <c r="R8" s="6"/>
      <c r="T8" s="6"/>
      <c r="Y8" s="15" t="s">
        <v>78</v>
      </c>
      <c r="AE8" t="b">
        <v>0</v>
      </c>
      <c r="AG8" t="b">
        <v>0</v>
      </c>
      <c r="AK8" t="s">
        <v>61</v>
      </c>
    </row>
    <row r="9" spans="1:49" x14ac:dyDescent="0.2">
      <c r="A9" t="s">
        <v>71</v>
      </c>
      <c r="B9" t="s">
        <v>49</v>
      </c>
      <c r="C9" t="s">
        <v>75</v>
      </c>
      <c r="D9" t="s">
        <v>73</v>
      </c>
      <c r="G9" s="6" t="b">
        <v>1</v>
      </c>
      <c r="J9" s="4" t="s">
        <v>50</v>
      </c>
      <c r="K9" s="4"/>
      <c r="L9" s="5"/>
      <c r="M9" s="6" t="s">
        <v>77</v>
      </c>
      <c r="N9" s="6"/>
      <c r="O9" s="6"/>
      <c r="P9" s="6"/>
      <c r="Q9" s="6"/>
      <c r="R9" s="6"/>
      <c r="T9" s="6"/>
      <c r="AE9" t="b">
        <v>0</v>
      </c>
      <c r="AG9" t="b">
        <v>0</v>
      </c>
      <c r="AM9" t="b">
        <v>0</v>
      </c>
    </row>
    <row r="10" spans="1:49" x14ac:dyDescent="0.2">
      <c r="A10" t="s">
        <v>71</v>
      </c>
      <c r="B10" t="s">
        <v>57</v>
      </c>
      <c r="C10" t="s">
        <v>80</v>
      </c>
      <c r="D10" t="s">
        <v>79</v>
      </c>
      <c r="G10" s="6">
        <v>-13848</v>
      </c>
      <c r="J10" s="4" t="s">
        <v>50</v>
      </c>
      <c r="K10" s="4"/>
      <c r="L10" s="5"/>
      <c r="M10" s="6" t="s">
        <v>77</v>
      </c>
      <c r="N10" s="6"/>
      <c r="O10" s="6"/>
      <c r="P10" s="6"/>
      <c r="Q10" s="6"/>
      <c r="R10" s="6"/>
      <c r="S10" t="s">
        <v>15</v>
      </c>
      <c r="T10" s="6"/>
      <c r="AC10">
        <v>2</v>
      </c>
      <c r="AD10">
        <v>18</v>
      </c>
      <c r="AE10" t="b">
        <v>0</v>
      </c>
      <c r="AG10" t="b">
        <v>0</v>
      </c>
      <c r="AH10" t="b">
        <v>1</v>
      </c>
    </row>
    <row r="11" spans="1:49" x14ac:dyDescent="0.2">
      <c r="A11" t="s">
        <v>71</v>
      </c>
      <c r="B11" t="s">
        <v>66</v>
      </c>
      <c r="C11" t="s">
        <v>65</v>
      </c>
      <c r="D11" t="s">
        <v>64</v>
      </c>
      <c r="G11" s="6" t="s">
        <v>81</v>
      </c>
      <c r="J11" s="4" t="s">
        <v>50</v>
      </c>
      <c r="K11" s="4"/>
      <c r="L11" s="5"/>
      <c r="M11" s="6" t="s">
        <v>77</v>
      </c>
      <c r="N11" s="6"/>
      <c r="O11" s="6"/>
      <c r="P11" s="6"/>
      <c r="Q11" s="6"/>
      <c r="R11" s="6"/>
      <c r="T11" s="6"/>
      <c r="U11" t="s">
        <v>68</v>
      </c>
      <c r="V11" t="s">
        <v>82</v>
      </c>
      <c r="W11" t="s">
        <v>83</v>
      </c>
      <c r="AE11" t="b">
        <v>0</v>
      </c>
      <c r="AG11" t="b">
        <v>0</v>
      </c>
      <c r="AT11">
        <v>0</v>
      </c>
      <c r="AU11" t="b">
        <v>0</v>
      </c>
      <c r="AV11" t="b">
        <v>0</v>
      </c>
    </row>
    <row r="12" spans="1:49" x14ac:dyDescent="0.2">
      <c r="A12" t="s">
        <v>71</v>
      </c>
      <c r="B12" t="s">
        <v>86</v>
      </c>
      <c r="C12" t="s">
        <v>85</v>
      </c>
      <c r="D12" t="s">
        <v>84</v>
      </c>
      <c r="G12" s="6" t="s">
        <v>87</v>
      </c>
      <c r="J12" s="4" t="s">
        <v>50</v>
      </c>
      <c r="K12" s="4"/>
      <c r="L12" s="5"/>
      <c r="M12" s="6" t="s">
        <v>77</v>
      </c>
      <c r="N12" s="6"/>
      <c r="O12" s="6"/>
      <c r="P12" s="6"/>
      <c r="Q12" s="6"/>
      <c r="R12" s="6"/>
      <c r="S12" t="s">
        <v>15</v>
      </c>
      <c r="T12" s="6"/>
      <c r="AE12" t="b">
        <v>0</v>
      </c>
      <c r="AG12" t="b">
        <v>0</v>
      </c>
      <c r="AH12" t="b">
        <v>1</v>
      </c>
    </row>
    <row r="13" spans="1:49" x14ac:dyDescent="0.2">
      <c r="A13" t="s">
        <v>88</v>
      </c>
      <c r="B13" t="s">
        <v>57</v>
      </c>
      <c r="C13" t="s">
        <v>90</v>
      </c>
      <c r="D13" t="s">
        <v>89</v>
      </c>
      <c r="G13" s="6">
        <v>-42000</v>
      </c>
      <c r="J13" s="4" t="s">
        <v>50</v>
      </c>
      <c r="K13" s="4"/>
      <c r="L13" s="5"/>
      <c r="M13" s="6" t="s">
        <v>91</v>
      </c>
      <c r="N13" s="6"/>
      <c r="O13" s="6"/>
      <c r="P13" s="6" t="s">
        <v>12</v>
      </c>
      <c r="Q13" s="6" t="s">
        <v>13</v>
      </c>
      <c r="R13" s="6"/>
      <c r="T13" s="6"/>
      <c r="AC13">
        <v>2</v>
      </c>
      <c r="AD13">
        <v>18</v>
      </c>
      <c r="AE13" t="b">
        <v>0</v>
      </c>
      <c r="AG13" t="b">
        <v>0</v>
      </c>
      <c r="AH13" t="b">
        <v>0</v>
      </c>
    </row>
    <row r="14" spans="1:49" x14ac:dyDescent="0.2">
      <c r="A14" t="s">
        <v>88</v>
      </c>
      <c r="B14" t="s">
        <v>57</v>
      </c>
      <c r="C14" t="s">
        <v>93</v>
      </c>
      <c r="D14" t="s">
        <v>92</v>
      </c>
      <c r="G14" s="6">
        <v>20738.37</v>
      </c>
      <c r="H14" t="s">
        <v>94</v>
      </c>
      <c r="I14" t="s">
        <v>95</v>
      </c>
      <c r="J14" s="4" t="s">
        <v>50</v>
      </c>
      <c r="K14" s="4"/>
      <c r="L14" s="5"/>
      <c r="M14" s="6" t="s">
        <v>91</v>
      </c>
      <c r="N14" s="6"/>
      <c r="O14" s="6"/>
      <c r="P14" s="6" t="s">
        <v>12</v>
      </c>
      <c r="Q14" s="6" t="s">
        <v>13</v>
      </c>
      <c r="R14" s="6"/>
      <c r="T14" s="6"/>
      <c r="AC14">
        <v>2</v>
      </c>
      <c r="AD14">
        <v>18</v>
      </c>
      <c r="AE14" t="b">
        <v>0</v>
      </c>
      <c r="AG14" t="b">
        <v>0</v>
      </c>
      <c r="AH14" t="b">
        <v>1</v>
      </c>
      <c r="AM14">
        <v>0</v>
      </c>
    </row>
    <row r="15" spans="1:49" x14ac:dyDescent="0.2">
      <c r="A15" t="s">
        <v>88</v>
      </c>
      <c r="B15" t="s">
        <v>66</v>
      </c>
      <c r="C15" t="s">
        <v>65</v>
      </c>
      <c r="D15" t="s">
        <v>64</v>
      </c>
      <c r="G15" s="6" t="s">
        <v>96</v>
      </c>
      <c r="J15" s="4" t="s">
        <v>50</v>
      </c>
      <c r="K15" s="4"/>
      <c r="L15" s="5"/>
      <c r="M15" s="6" t="s">
        <v>91</v>
      </c>
      <c r="N15" s="6"/>
      <c r="O15" s="6"/>
      <c r="P15" s="6"/>
      <c r="Q15" s="6"/>
      <c r="R15" s="6"/>
      <c r="T15" s="6"/>
      <c r="U15" t="s">
        <v>68</v>
      </c>
      <c r="V15" t="s">
        <v>97</v>
      </c>
      <c r="W15" t="s">
        <v>98</v>
      </c>
      <c r="AE15" t="b">
        <v>0</v>
      </c>
      <c r="AG15" t="b">
        <v>0</v>
      </c>
      <c r="AT15">
        <v>0</v>
      </c>
      <c r="AU15" t="b">
        <v>0</v>
      </c>
      <c r="AV15" t="b">
        <v>0</v>
      </c>
    </row>
    <row r="16" spans="1:49" x14ac:dyDescent="0.2">
      <c r="A16" t="s">
        <v>68</v>
      </c>
      <c r="B16" t="s">
        <v>49</v>
      </c>
      <c r="C16" t="s">
        <v>101</v>
      </c>
      <c r="D16" s="6" t="s">
        <v>99</v>
      </c>
      <c r="E16" s="18" t="b">
        <f>IF(OR(APTS_Type_of_Sale__c="CFSL Lease",APTS_Type_of_Sale__c="CFSL CSC"),TRUE,FALSE)</f>
        <v>0</v>
      </c>
      <c r="F16" s="8" t="b">
        <v>0</v>
      </c>
      <c r="G16" s="6" t="b">
        <v>0</v>
      </c>
      <c r="H16" t="s">
        <v>103</v>
      </c>
      <c r="J16" s="4" t="s">
        <v>50</v>
      </c>
      <c r="K16" s="4"/>
      <c r="L16" s="5"/>
      <c r="M16" s="6"/>
      <c r="N16" s="6"/>
      <c r="O16" s="6"/>
      <c r="P16" s="6"/>
      <c r="Q16" s="6"/>
      <c r="R16" s="6"/>
      <c r="T16" s="6"/>
      <c r="X16" t="s">
        <v>50</v>
      </c>
      <c r="Y16" s="18" t="s">
        <v>105</v>
      </c>
      <c r="AE16" t="b">
        <v>0</v>
      </c>
      <c r="AF16" t="b">
        <v>0</v>
      </c>
      <c r="AG16" t="b">
        <v>0</v>
      </c>
    </row>
    <row r="17" spans="1:39" x14ac:dyDescent="0.2">
      <c r="A17" t="s">
        <v>68</v>
      </c>
      <c r="B17" t="s">
        <v>49</v>
      </c>
      <c r="C17" t="s">
        <v>102</v>
      </c>
      <c r="D17" s="6" t="s">
        <v>100</v>
      </c>
      <c r="E17" s="18" t="b">
        <f>IF(OR(APTS_Type_of_Sale__c="CFSL Lease",APTS_Type_of_Sale__c="CFSL CSC"),TRUE,FALSE)</f>
        <v>0</v>
      </c>
      <c r="F17" s="8" t="b">
        <v>0</v>
      </c>
      <c r="G17" s="6" t="b">
        <v>1</v>
      </c>
      <c r="H17" t="s">
        <v>104</v>
      </c>
      <c r="J17" s="4" t="s">
        <v>50</v>
      </c>
      <c r="K17" s="4"/>
      <c r="L17" s="5"/>
      <c r="M17" s="6"/>
      <c r="N17" s="6"/>
      <c r="O17" s="6"/>
      <c r="P17" s="6"/>
      <c r="Q17" s="6"/>
      <c r="R17" s="6"/>
      <c r="T17" s="6"/>
      <c r="X17" t="s">
        <v>50</v>
      </c>
      <c r="Y17" s="18" t="s">
        <v>105</v>
      </c>
      <c r="AE17" t="b">
        <v>0</v>
      </c>
      <c r="AF17" t="b">
        <v>0</v>
      </c>
      <c r="AG17" t="b">
        <v>0</v>
      </c>
    </row>
    <row r="18" spans="1:39" x14ac:dyDescent="0.2">
      <c r="A18" t="s">
        <v>68</v>
      </c>
      <c r="B18" t="s">
        <v>49</v>
      </c>
      <c r="C18" t="s">
        <v>107</v>
      </c>
      <c r="D18" t="s">
        <v>106</v>
      </c>
      <c r="E18" s="10" t="b">
        <v>0</v>
      </c>
      <c r="F18" s="8" t="b">
        <v>0</v>
      </c>
      <c r="G18" s="6"/>
      <c r="J18" s="4"/>
      <c r="K18" s="4" t="s">
        <v>50</v>
      </c>
      <c r="L18" s="5" t="s">
        <v>50</v>
      </c>
      <c r="M18" s="6" t="s">
        <v>108</v>
      </c>
      <c r="N18" s="6" t="s">
        <v>109</v>
      </c>
      <c r="O18" s="6" t="s">
        <v>110</v>
      </c>
      <c r="P18" s="6"/>
      <c r="Q18" s="6"/>
      <c r="R18" s="6"/>
      <c r="T18" s="6"/>
      <c r="AE18" t="b">
        <v>0</v>
      </c>
      <c r="AF18" t="b">
        <v>0</v>
      </c>
      <c r="AG18" t="b">
        <v>0</v>
      </c>
      <c r="AI18" t="b">
        <v>0</v>
      </c>
      <c r="AM18" t="b">
        <v>0</v>
      </c>
    </row>
    <row r="19" spans="1:39" x14ac:dyDescent="0.2">
      <c r="A19" t="s">
        <v>68</v>
      </c>
      <c r="B19" t="s">
        <v>49</v>
      </c>
      <c r="C19" t="s">
        <v>112</v>
      </c>
      <c r="D19" t="s">
        <v>111</v>
      </c>
      <c r="F19" s="8" t="b">
        <v>0</v>
      </c>
      <c r="G19" s="6" t="b">
        <v>0</v>
      </c>
      <c r="I19" t="s">
        <v>113</v>
      </c>
      <c r="J19" s="4" t="s">
        <v>50</v>
      </c>
      <c r="K19" s="4"/>
      <c r="L19" s="5"/>
      <c r="M19" s="6" t="s">
        <v>108</v>
      </c>
      <c r="N19" s="6" t="s">
        <v>109</v>
      </c>
      <c r="O19" s="6" t="s">
        <v>110</v>
      </c>
      <c r="P19" s="6"/>
      <c r="Q19" s="6"/>
      <c r="R19" s="6"/>
      <c r="T19" s="6"/>
      <c r="AE19" t="b">
        <v>0</v>
      </c>
      <c r="AF19" t="b">
        <v>1</v>
      </c>
      <c r="AG19" t="b">
        <v>0</v>
      </c>
      <c r="AI19" t="b">
        <v>0</v>
      </c>
      <c r="AM19" t="b">
        <v>0</v>
      </c>
    </row>
    <row r="20" spans="1:39" x14ac:dyDescent="0.2">
      <c r="A20" t="s">
        <v>68</v>
      </c>
      <c r="B20" t="s">
        <v>49</v>
      </c>
      <c r="C20" t="s">
        <v>115</v>
      </c>
      <c r="D20" t="s">
        <v>114</v>
      </c>
      <c r="E20" s="18" t="b">
        <f>IF(Account.APTS_VIP_Customer__c="", FALSE, TRUE)</f>
        <v>0</v>
      </c>
      <c r="F20" s="8" t="b">
        <v>0</v>
      </c>
      <c r="G20" s="6" t="b">
        <v>1</v>
      </c>
      <c r="I20" t="s">
        <v>116</v>
      </c>
      <c r="J20" s="4" t="s">
        <v>50</v>
      </c>
      <c r="K20" s="4"/>
      <c r="L20" s="5"/>
      <c r="M20" s="6" t="s">
        <v>108</v>
      </c>
      <c r="N20" s="6" t="s">
        <v>109</v>
      </c>
      <c r="O20" s="6" t="s">
        <v>110</v>
      </c>
      <c r="P20" s="6"/>
      <c r="Q20" s="6"/>
      <c r="R20" s="6"/>
      <c r="T20" s="6" t="s">
        <v>16</v>
      </c>
      <c r="X20" t="s">
        <v>50</v>
      </c>
      <c r="Y20" s="18" t="s">
        <v>117</v>
      </c>
      <c r="AE20" t="b">
        <v>0</v>
      </c>
      <c r="AF20" t="b">
        <v>0</v>
      </c>
      <c r="AG20" t="b">
        <v>0</v>
      </c>
      <c r="AK20" t="s">
        <v>61</v>
      </c>
    </row>
    <row r="21" spans="1:39" x14ac:dyDescent="0.2">
      <c r="A21" t="s">
        <v>68</v>
      </c>
      <c r="B21" t="s">
        <v>57</v>
      </c>
      <c r="C21" t="s">
        <v>121</v>
      </c>
      <c r="D21" t="s">
        <v>118</v>
      </c>
      <c r="E21" s="10">
        <v>1</v>
      </c>
      <c r="G21" s="6"/>
      <c r="J21" s="4" t="s">
        <v>58</v>
      </c>
      <c r="K21" s="4"/>
      <c r="L21" s="5" t="s">
        <v>50</v>
      </c>
      <c r="M21" s="6" t="s">
        <v>108</v>
      </c>
      <c r="N21" s="6" t="s">
        <v>109</v>
      </c>
      <c r="O21" s="6" t="s">
        <v>110</v>
      </c>
      <c r="P21" s="6"/>
      <c r="Q21" s="6" t="s">
        <v>13</v>
      </c>
      <c r="R21" s="6" t="s">
        <v>14</v>
      </c>
      <c r="T21" s="6"/>
      <c r="AC21">
        <v>2</v>
      </c>
      <c r="AD21">
        <v>18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</row>
    <row r="22" spans="1:39" x14ac:dyDescent="0.2">
      <c r="A22" t="s">
        <v>68</v>
      </c>
      <c r="B22" t="s">
        <v>57</v>
      </c>
      <c r="C22" t="s">
        <v>122</v>
      </c>
      <c r="D22" t="s">
        <v>119</v>
      </c>
      <c r="G22" s="6">
        <v>4603.7102459999996</v>
      </c>
      <c r="J22" s="4" t="s">
        <v>50</v>
      </c>
      <c r="K22" s="4"/>
      <c r="L22" s="5"/>
      <c r="M22" s="6"/>
      <c r="N22" s="6"/>
      <c r="O22" s="6"/>
      <c r="P22" s="6"/>
      <c r="Q22" s="6"/>
      <c r="R22" s="6"/>
      <c r="T22" s="6"/>
      <c r="AC22">
        <v>2</v>
      </c>
      <c r="AD22">
        <v>18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</row>
    <row r="23" spans="1:39" x14ac:dyDescent="0.2">
      <c r="A23" t="s">
        <v>68</v>
      </c>
      <c r="B23" t="s">
        <v>57</v>
      </c>
      <c r="C23" t="s">
        <v>123</v>
      </c>
      <c r="D23" t="s">
        <v>120</v>
      </c>
      <c r="G23" s="6">
        <v>2407.9579709999998</v>
      </c>
      <c r="J23" s="4" t="s">
        <v>50</v>
      </c>
      <c r="K23" s="4"/>
      <c r="L23" s="5"/>
      <c r="M23" s="6"/>
      <c r="N23" s="6"/>
      <c r="O23" s="6"/>
      <c r="P23" s="6"/>
      <c r="Q23" s="6"/>
      <c r="R23" s="6"/>
      <c r="T23" s="6"/>
      <c r="AC23">
        <v>2</v>
      </c>
      <c r="AD23">
        <v>18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</row>
    <row r="24" spans="1:39" x14ac:dyDescent="0.2">
      <c r="A24" t="s">
        <v>68</v>
      </c>
      <c r="B24" t="s">
        <v>57</v>
      </c>
      <c r="C24" t="s">
        <v>125</v>
      </c>
      <c r="D24" t="s">
        <v>124</v>
      </c>
      <c r="E24" s="18">
        <f>APTS_Equipment_Total__c -  APTS_Total_Trade_In_Amount__c</f>
        <v>9</v>
      </c>
      <c r="F24" s="8">
        <v>109661.75</v>
      </c>
      <c r="G24" s="6">
        <v>339675</v>
      </c>
      <c r="J24" s="4" t="s">
        <v>50</v>
      </c>
      <c r="K24" s="4"/>
      <c r="L24" s="5"/>
      <c r="M24" s="6"/>
      <c r="N24" s="6"/>
      <c r="O24" s="6"/>
      <c r="P24" s="6"/>
      <c r="Q24" s="6"/>
      <c r="R24" s="6"/>
      <c r="T24" s="6"/>
      <c r="X24" t="s">
        <v>50</v>
      </c>
      <c r="Y24" s="18" t="s">
        <v>126</v>
      </c>
      <c r="AC24">
        <v>2</v>
      </c>
      <c r="AD24">
        <v>18</v>
      </c>
      <c r="AE24" t="b">
        <v>0</v>
      </c>
      <c r="AF24" t="b">
        <v>0</v>
      </c>
      <c r="AG24" t="b">
        <v>0</v>
      </c>
      <c r="AH24" t="b">
        <v>0</v>
      </c>
      <c r="AK24" t="s">
        <v>61</v>
      </c>
    </row>
    <row r="25" spans="1:39" x14ac:dyDescent="0.2">
      <c r="A25" t="s">
        <v>68</v>
      </c>
      <c r="B25" t="s">
        <v>57</v>
      </c>
      <c r="C25" t="s">
        <v>129</v>
      </c>
      <c r="D25" t="s">
        <v>127</v>
      </c>
      <c r="E25" s="18">
        <f>IF(AND(NOT(APTS_Deposit_Exempted__c), APTS_Primary_Machine_Bundle__r.APTS_Non_Stocking__c),APTS_Equipment_Total__c * 0.1,0)</f>
        <v>0</v>
      </c>
      <c r="F25" s="8">
        <v>10966.18</v>
      </c>
      <c r="G25" s="6">
        <v>11786.17</v>
      </c>
      <c r="H25" t="s">
        <v>131</v>
      </c>
      <c r="I25" t="s">
        <v>132</v>
      </c>
      <c r="J25" s="4" t="s">
        <v>50</v>
      </c>
      <c r="K25" s="4" t="s">
        <v>50</v>
      </c>
      <c r="L25" s="5" t="s">
        <v>50</v>
      </c>
      <c r="M25" s="6" t="s">
        <v>108</v>
      </c>
      <c r="N25" s="6" t="s">
        <v>109</v>
      </c>
      <c r="O25" s="6" t="s">
        <v>110</v>
      </c>
      <c r="P25" s="6"/>
      <c r="Q25" s="6" t="s">
        <v>13</v>
      </c>
      <c r="R25" s="6"/>
      <c r="T25" s="6"/>
      <c r="X25" t="s">
        <v>50</v>
      </c>
      <c r="Y25" s="18" t="s">
        <v>134</v>
      </c>
      <c r="AC25">
        <v>2</v>
      </c>
      <c r="AD25">
        <v>18</v>
      </c>
      <c r="AE25" t="b">
        <v>0</v>
      </c>
      <c r="AF25" t="b">
        <v>0</v>
      </c>
      <c r="AG25" t="b">
        <v>0</v>
      </c>
      <c r="AH25" t="b">
        <v>0</v>
      </c>
      <c r="AK25" t="s">
        <v>61</v>
      </c>
    </row>
    <row r="26" spans="1:39" x14ac:dyDescent="0.2">
      <c r="A26" t="s">
        <v>68</v>
      </c>
      <c r="B26" t="s">
        <v>57</v>
      </c>
      <c r="C26" t="s">
        <v>130</v>
      </c>
      <c r="D26" t="s">
        <v>128</v>
      </c>
      <c r="E26" s="10">
        <v>2</v>
      </c>
      <c r="G26" s="6">
        <v>-50000</v>
      </c>
      <c r="H26" t="s">
        <v>133</v>
      </c>
      <c r="J26" s="4" t="s">
        <v>50</v>
      </c>
      <c r="K26" s="4"/>
      <c r="L26" s="5" t="s">
        <v>50</v>
      </c>
      <c r="M26" s="6" t="s">
        <v>108</v>
      </c>
      <c r="N26" s="6" t="s">
        <v>109</v>
      </c>
      <c r="O26" s="6" t="s">
        <v>110</v>
      </c>
      <c r="P26" s="6"/>
      <c r="Q26" s="6" t="s">
        <v>13</v>
      </c>
      <c r="R26" s="6" t="s">
        <v>14</v>
      </c>
      <c r="T26" s="6"/>
      <c r="AC26">
        <v>2</v>
      </c>
      <c r="AD26">
        <v>18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</row>
    <row r="27" spans="1:39" x14ac:dyDescent="0.2">
      <c r="A27" t="s">
        <v>68</v>
      </c>
      <c r="B27" t="s">
        <v>57</v>
      </c>
      <c r="C27" t="s">
        <v>136</v>
      </c>
      <c r="D27" t="s">
        <v>135</v>
      </c>
      <c r="E27" s="18">
        <f>IFERROR(APTS_Machine_Quantity__c, 1) * APTS_Equipment_Total__c</f>
        <v>9</v>
      </c>
      <c r="F27" s="8">
        <v>109661.75</v>
      </c>
      <c r="G27" s="6"/>
      <c r="H27" t="s">
        <v>137</v>
      </c>
      <c r="I27" t="s">
        <v>137</v>
      </c>
      <c r="J27" s="4"/>
      <c r="K27" s="4" t="s">
        <v>50</v>
      </c>
      <c r="L27" s="5"/>
      <c r="M27" s="6" t="s">
        <v>108</v>
      </c>
      <c r="N27" s="6" t="s">
        <v>109</v>
      </c>
      <c r="O27" s="6" t="s">
        <v>110</v>
      </c>
      <c r="P27" s="6"/>
      <c r="Q27" s="6" t="s">
        <v>13</v>
      </c>
      <c r="R27" s="6"/>
      <c r="T27" s="6"/>
      <c r="X27" t="s">
        <v>50</v>
      </c>
      <c r="Y27" s="18" t="s">
        <v>138</v>
      </c>
      <c r="AC27">
        <v>2</v>
      </c>
      <c r="AD27">
        <v>18</v>
      </c>
      <c r="AE27" t="b">
        <v>0</v>
      </c>
      <c r="AF27" t="b">
        <v>0</v>
      </c>
      <c r="AG27" t="b">
        <v>0</v>
      </c>
      <c r="AH27" t="b">
        <v>0</v>
      </c>
    </row>
    <row r="28" spans="1:39" x14ac:dyDescent="0.2">
      <c r="A28" t="s">
        <v>68</v>
      </c>
      <c r="B28" t="s">
        <v>57</v>
      </c>
      <c r="C28" t="s">
        <v>141</v>
      </c>
      <c r="D28" t="s">
        <v>139</v>
      </c>
      <c r="E28" s="18">
        <f>APTSEquipment_Sales_Agreement_Net_Amount__c +  APTS_Deposit_Total__c</f>
        <v>30</v>
      </c>
      <c r="F28" s="8">
        <v>109661.75</v>
      </c>
      <c r="G28" s="6">
        <v>357078.75</v>
      </c>
      <c r="J28" s="4" t="s">
        <v>50</v>
      </c>
      <c r="K28" s="4"/>
      <c r="L28" s="5" t="s">
        <v>50</v>
      </c>
      <c r="M28" s="6" t="s">
        <v>108</v>
      </c>
      <c r="N28" s="6" t="s">
        <v>109</v>
      </c>
      <c r="O28" s="6" t="s">
        <v>110</v>
      </c>
      <c r="P28" s="6"/>
      <c r="Q28" s="6"/>
      <c r="R28" s="6"/>
      <c r="T28" s="6"/>
      <c r="X28" t="s">
        <v>50</v>
      </c>
      <c r="Y28" s="18" t="s">
        <v>142</v>
      </c>
      <c r="AC28">
        <v>2</v>
      </c>
      <c r="AD28">
        <v>18</v>
      </c>
      <c r="AE28" t="b">
        <v>0</v>
      </c>
      <c r="AF28" t="b">
        <v>0</v>
      </c>
      <c r="AG28" t="b">
        <v>0</v>
      </c>
      <c r="AH28" t="b">
        <v>0</v>
      </c>
      <c r="AK28" t="s">
        <v>61</v>
      </c>
    </row>
    <row r="29" spans="1:39" x14ac:dyDescent="0.2">
      <c r="A29" t="s">
        <v>68</v>
      </c>
      <c r="B29" t="s">
        <v>57</v>
      </c>
      <c r="C29" t="s">
        <v>136</v>
      </c>
      <c r="D29" t="s">
        <v>140</v>
      </c>
      <c r="E29" s="18">
        <f>IF(ISBLANK(APTS_Initial_Sell_Price_Override__c), APTS_Initial_Sell_Price__c, APTS_Initial_Sell_Price_Override__c)</f>
        <v>9</v>
      </c>
      <c r="F29" s="8">
        <v>109661.75</v>
      </c>
      <c r="G29" s="6">
        <v>339675</v>
      </c>
      <c r="J29" s="4" t="s">
        <v>50</v>
      </c>
      <c r="K29" s="4"/>
      <c r="L29" s="5" t="s">
        <v>50</v>
      </c>
      <c r="M29" s="6" t="s">
        <v>108</v>
      </c>
      <c r="N29" s="6" t="s">
        <v>109</v>
      </c>
      <c r="O29" s="6" t="s">
        <v>110</v>
      </c>
      <c r="P29" s="6" t="s">
        <v>12</v>
      </c>
      <c r="Q29" s="6" t="s">
        <v>13</v>
      </c>
      <c r="R29" s="6" t="s">
        <v>14</v>
      </c>
      <c r="S29" t="s">
        <v>15</v>
      </c>
      <c r="T29" s="6" t="s">
        <v>16</v>
      </c>
      <c r="X29" t="s">
        <v>50</v>
      </c>
      <c r="Y29" s="18" t="s">
        <v>143</v>
      </c>
      <c r="AC29">
        <v>2</v>
      </c>
      <c r="AD29">
        <v>18</v>
      </c>
      <c r="AE29" t="b">
        <v>0</v>
      </c>
      <c r="AF29" t="b">
        <v>0</v>
      </c>
      <c r="AG29" t="b">
        <v>0</v>
      </c>
      <c r="AH29" t="b">
        <v>0</v>
      </c>
    </row>
    <row r="30" spans="1:39" x14ac:dyDescent="0.2">
      <c r="A30" t="s">
        <v>68</v>
      </c>
      <c r="B30" t="s">
        <v>57</v>
      </c>
      <c r="C30" t="s">
        <v>147</v>
      </c>
      <c r="D30" t="s">
        <v>144</v>
      </c>
      <c r="G30" s="6">
        <v>7713.7026720000003</v>
      </c>
      <c r="J30" s="4" t="s">
        <v>50</v>
      </c>
      <c r="K30" s="4"/>
      <c r="L30" s="5"/>
      <c r="M30" s="6"/>
      <c r="N30" s="6"/>
      <c r="O30" s="6"/>
      <c r="P30" s="6"/>
      <c r="Q30" s="6"/>
      <c r="R30" s="6"/>
      <c r="T30" s="6"/>
      <c r="AC30">
        <v>2</v>
      </c>
      <c r="AD30">
        <v>18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</row>
    <row r="31" spans="1:39" x14ac:dyDescent="0.2">
      <c r="A31" t="s">
        <v>68</v>
      </c>
      <c r="B31" t="s">
        <v>57</v>
      </c>
      <c r="C31" t="s">
        <v>148</v>
      </c>
      <c r="D31" t="s">
        <v>145</v>
      </c>
      <c r="E31" s="10">
        <v>3</v>
      </c>
      <c r="G31" s="6">
        <v>17003.75</v>
      </c>
      <c r="J31" s="4" t="s">
        <v>50</v>
      </c>
      <c r="K31" s="4"/>
      <c r="L31" s="5" t="s">
        <v>50</v>
      </c>
      <c r="M31" s="6" t="s">
        <v>108</v>
      </c>
      <c r="N31" s="6" t="s">
        <v>109</v>
      </c>
      <c r="O31" s="6" t="s">
        <v>110</v>
      </c>
      <c r="P31" s="6"/>
      <c r="Q31" s="6"/>
      <c r="R31" s="6" t="s">
        <v>14</v>
      </c>
      <c r="T31" s="6"/>
      <c r="AC31">
        <v>2</v>
      </c>
      <c r="AD31">
        <v>18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</row>
    <row r="32" spans="1:39" x14ac:dyDescent="0.2">
      <c r="A32" t="s">
        <v>68</v>
      </c>
      <c r="B32" t="s">
        <v>57</v>
      </c>
      <c r="C32" t="s">
        <v>149</v>
      </c>
      <c r="D32" t="s">
        <v>146</v>
      </c>
      <c r="E32" s="10">
        <v>4</v>
      </c>
      <c r="G32" s="6">
        <v>-8250</v>
      </c>
      <c r="J32" s="4" t="s">
        <v>50</v>
      </c>
      <c r="K32" s="4"/>
      <c r="L32" s="5" t="s">
        <v>50</v>
      </c>
      <c r="M32" s="6" t="s">
        <v>108</v>
      </c>
      <c r="N32" s="6" t="s">
        <v>109</v>
      </c>
      <c r="O32" s="6" t="s">
        <v>110</v>
      </c>
      <c r="P32" s="6"/>
      <c r="Q32" s="6" t="s">
        <v>13</v>
      </c>
      <c r="R32" s="6" t="s">
        <v>14</v>
      </c>
      <c r="T32" s="6"/>
      <c r="AC32">
        <v>2</v>
      </c>
      <c r="AD32">
        <v>18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</row>
    <row r="33" spans="1:37" x14ac:dyDescent="0.2">
      <c r="A33" t="s">
        <v>68</v>
      </c>
      <c r="B33" t="s">
        <v>57</v>
      </c>
      <c r="C33" t="s">
        <v>155</v>
      </c>
      <c r="D33" t="s">
        <v>150</v>
      </c>
      <c r="E33" s="15">
        <f>( APTS_Total_Net_Price_Cart__c -  APTS_Total_Cart_Cost_Not_To_Be_Marked_Up__c) / (1 -  APTS_Initial_Gross_Margin_Percent__c) + ( APTS_Total_Net_Price_Ad_Hoc__c + APTS_Total_Cart_Cost_Not_To_Be_Marked_Up__c)</f>
        <v>6083939.8369199997</v>
      </c>
      <c r="F33" s="8">
        <v>109661.75</v>
      </c>
      <c r="G33" s="6">
        <v>326622.93</v>
      </c>
      <c r="J33" s="4" t="s">
        <v>50</v>
      </c>
      <c r="K33" s="4"/>
      <c r="L33" s="5" t="s">
        <v>50</v>
      </c>
      <c r="M33" s="6" t="s">
        <v>108</v>
      </c>
      <c r="N33" s="6" t="s">
        <v>109</v>
      </c>
      <c r="O33" s="6" t="s">
        <v>110</v>
      </c>
      <c r="P33" s="6"/>
      <c r="Q33" s="6"/>
      <c r="R33" s="6"/>
      <c r="T33" s="6"/>
      <c r="X33" t="s">
        <v>50</v>
      </c>
      <c r="Y33" s="18" t="s">
        <v>160</v>
      </c>
      <c r="AC33">
        <v>2</v>
      </c>
      <c r="AD33">
        <v>18</v>
      </c>
      <c r="AE33" t="b">
        <v>0</v>
      </c>
      <c r="AF33" t="b">
        <v>0</v>
      </c>
      <c r="AG33" t="b">
        <v>0</v>
      </c>
      <c r="AH33" t="b">
        <v>0</v>
      </c>
      <c r="AK33" t="s">
        <v>61</v>
      </c>
    </row>
    <row r="34" spans="1:37" x14ac:dyDescent="0.2">
      <c r="A34" t="s">
        <v>68</v>
      </c>
      <c r="B34" t="s">
        <v>57</v>
      </c>
      <c r="C34" t="s">
        <v>156</v>
      </c>
      <c r="D34" t="s">
        <v>151</v>
      </c>
      <c r="E34" s="10">
        <v>9</v>
      </c>
      <c r="G34" s="6">
        <v>339675</v>
      </c>
      <c r="J34" s="4" t="s">
        <v>50</v>
      </c>
      <c r="K34" s="4"/>
      <c r="L34" s="5" t="s">
        <v>50</v>
      </c>
      <c r="M34" s="6" t="s">
        <v>108</v>
      </c>
      <c r="N34" s="6" t="s">
        <v>109</v>
      </c>
      <c r="O34" s="6" t="s">
        <v>110</v>
      </c>
      <c r="P34" s="6"/>
      <c r="Q34" s="6"/>
      <c r="R34" s="6"/>
      <c r="T34" s="6"/>
      <c r="AC34">
        <v>2</v>
      </c>
      <c r="AD34">
        <v>18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</row>
    <row r="35" spans="1:37" x14ac:dyDescent="0.2">
      <c r="A35" t="s">
        <v>68</v>
      </c>
      <c r="B35" t="s">
        <v>57</v>
      </c>
      <c r="C35" t="s">
        <v>157</v>
      </c>
      <c r="D35" t="s">
        <v>152</v>
      </c>
      <c r="E35" s="10">
        <v>5</v>
      </c>
      <c r="G35" s="6">
        <v>400</v>
      </c>
      <c r="J35" s="4" t="s">
        <v>50</v>
      </c>
      <c r="K35" s="4"/>
      <c r="L35" s="5" t="s">
        <v>50</v>
      </c>
      <c r="M35" s="6" t="s">
        <v>108</v>
      </c>
      <c r="N35" s="6" t="s">
        <v>109</v>
      </c>
      <c r="O35" s="6" t="s">
        <v>110</v>
      </c>
      <c r="P35" s="6"/>
      <c r="Q35" s="6"/>
      <c r="R35" s="6" t="s">
        <v>14</v>
      </c>
      <c r="T35" s="6"/>
      <c r="AC35">
        <v>2</v>
      </c>
      <c r="AD35">
        <v>18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</row>
    <row r="36" spans="1:37" x14ac:dyDescent="0.2">
      <c r="A36" t="s">
        <v>68</v>
      </c>
      <c r="B36" t="s">
        <v>57</v>
      </c>
      <c r="C36" t="s">
        <v>158</v>
      </c>
      <c r="D36" t="s">
        <v>153</v>
      </c>
      <c r="G36" s="6">
        <v>400</v>
      </c>
      <c r="J36" s="4" t="s">
        <v>50</v>
      </c>
      <c r="K36" s="4"/>
      <c r="L36" s="5"/>
      <c r="M36" s="6"/>
      <c r="N36" s="6"/>
      <c r="O36" s="6"/>
      <c r="P36" s="6"/>
      <c r="Q36" s="6"/>
      <c r="R36" s="6"/>
      <c r="T36" s="6"/>
      <c r="AC36">
        <v>2</v>
      </c>
      <c r="AD36">
        <v>18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</row>
    <row r="37" spans="1:37" x14ac:dyDescent="0.2">
      <c r="A37" t="s">
        <v>68</v>
      </c>
      <c r="B37" t="s">
        <v>57</v>
      </c>
      <c r="C37" t="s">
        <v>159</v>
      </c>
      <c r="D37" t="s">
        <v>154</v>
      </c>
      <c r="G37" s="6">
        <v>8982.1</v>
      </c>
      <c r="J37" s="4" t="s">
        <v>50</v>
      </c>
      <c r="K37" s="4" t="s">
        <v>58</v>
      </c>
      <c r="L37" s="5"/>
      <c r="M37" s="6"/>
      <c r="N37" s="6"/>
      <c r="O37" s="6"/>
      <c r="P37" s="6"/>
      <c r="Q37" s="6"/>
      <c r="R37" s="6"/>
      <c r="T37" s="6"/>
      <c r="AC37">
        <v>2</v>
      </c>
      <c r="AD37">
        <v>18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</row>
    <row r="38" spans="1:37" x14ac:dyDescent="0.2">
      <c r="A38" t="s">
        <v>68</v>
      </c>
      <c r="B38" t="s">
        <v>57</v>
      </c>
      <c r="C38" t="s">
        <v>163</v>
      </c>
      <c r="D38" t="s">
        <v>161</v>
      </c>
      <c r="E38" s="18">
        <f>APTS_Equipment_Total__c - APTS_Total_Cart_Cost_Not_To_Be_Marked_Up__c</f>
        <v>-6765.0944</v>
      </c>
      <c r="F38" s="8">
        <v>102887.65670000001</v>
      </c>
      <c r="G38" s="6">
        <v>300868.11489999999</v>
      </c>
      <c r="J38" s="4" t="s">
        <v>50</v>
      </c>
      <c r="K38" s="4"/>
      <c r="L38" s="5"/>
      <c r="M38" s="6"/>
      <c r="N38" s="6"/>
      <c r="O38" s="6"/>
      <c r="P38" s="6"/>
      <c r="Q38" s="6"/>
      <c r="R38" s="6"/>
      <c r="T38" s="6"/>
      <c r="X38" t="s">
        <v>50</v>
      </c>
      <c r="Y38" s="18" t="s">
        <v>165</v>
      </c>
      <c r="AC38">
        <v>5</v>
      </c>
      <c r="AD38">
        <v>18</v>
      </c>
      <c r="AE38" t="b">
        <v>0</v>
      </c>
      <c r="AF38" t="b">
        <v>0</v>
      </c>
      <c r="AG38" t="b">
        <v>0</v>
      </c>
      <c r="AH38" t="b">
        <v>0</v>
      </c>
      <c r="AK38" t="s">
        <v>61</v>
      </c>
    </row>
    <row r="39" spans="1:37" x14ac:dyDescent="0.2">
      <c r="A39" t="s">
        <v>68</v>
      </c>
      <c r="B39" t="s">
        <v>57</v>
      </c>
      <c r="C39" t="s">
        <v>164</v>
      </c>
      <c r="D39" t="s">
        <v>162</v>
      </c>
      <c r="E39" s="18">
        <f>APTS_Total_Cart_Cost_Marked_Up__c + APTS_Total_Cost_Ad_Hoc_Items__c</f>
        <v>110498.74252</v>
      </c>
      <c r="F39" s="8">
        <v>77165.74252</v>
      </c>
      <c r="G39" s="6">
        <v>287781.87800000003</v>
      </c>
      <c r="J39" s="4" t="s">
        <v>50</v>
      </c>
      <c r="K39" s="4"/>
      <c r="L39" s="5"/>
      <c r="M39" s="6"/>
      <c r="N39" s="6"/>
      <c r="O39" s="6"/>
      <c r="P39" s="6"/>
      <c r="Q39" s="6"/>
      <c r="R39" s="6"/>
      <c r="T39" s="6"/>
      <c r="X39" t="s">
        <v>50</v>
      </c>
      <c r="Y39" s="18" t="s">
        <v>166</v>
      </c>
      <c r="AC39">
        <v>5</v>
      </c>
      <c r="AD39">
        <v>18</v>
      </c>
      <c r="AE39" t="b">
        <v>0</v>
      </c>
      <c r="AF39" t="b">
        <v>0</v>
      </c>
      <c r="AG39" t="b">
        <v>0</v>
      </c>
      <c r="AH39" t="b">
        <v>0</v>
      </c>
      <c r="AK39" t="s">
        <v>61</v>
      </c>
    </row>
    <row r="40" spans="1:37" x14ac:dyDescent="0.2">
      <c r="A40" t="s">
        <v>68</v>
      </c>
      <c r="B40" t="s">
        <v>57</v>
      </c>
      <c r="C40" t="s">
        <v>169</v>
      </c>
      <c r="D40" t="s">
        <v>167</v>
      </c>
      <c r="E40" s="18">
        <f>APTS_Total_CAT_GP_COST_Price_CAD__c + APTS_Total_Cost_Ad_Hoc_Items__c</f>
        <v>110079.1</v>
      </c>
      <c r="F40" s="8">
        <v>76746.100000000006</v>
      </c>
      <c r="G40" s="6">
        <v>73766.92</v>
      </c>
      <c r="J40" s="4" t="s">
        <v>50</v>
      </c>
      <c r="K40" s="4" t="s">
        <v>50</v>
      </c>
      <c r="L40" s="5"/>
      <c r="M40" s="6"/>
      <c r="N40" s="6"/>
      <c r="O40" s="6"/>
      <c r="P40" s="6"/>
      <c r="Q40" s="6"/>
      <c r="R40" s="6"/>
      <c r="T40" s="6"/>
      <c r="X40" t="s">
        <v>50</v>
      </c>
      <c r="Y40" s="18" t="s">
        <v>173</v>
      </c>
      <c r="AC40">
        <v>2</v>
      </c>
      <c r="AD40">
        <v>18</v>
      </c>
      <c r="AE40" t="b">
        <v>0</v>
      </c>
      <c r="AF40" t="b">
        <v>0</v>
      </c>
      <c r="AG40" t="b">
        <v>0</v>
      </c>
      <c r="AH40" t="b">
        <v>0</v>
      </c>
      <c r="AK40" t="s">
        <v>61</v>
      </c>
    </row>
    <row r="41" spans="1:37" x14ac:dyDescent="0.2">
      <c r="A41" t="s">
        <v>68</v>
      </c>
      <c r="B41" t="s">
        <v>57</v>
      </c>
      <c r="C41" t="s">
        <v>170</v>
      </c>
      <c r="D41" t="s">
        <v>168</v>
      </c>
      <c r="E41" s="18">
        <f>IFERROR(APTS_Machine_Quantity__c, 1) * APTS_Deposit_Amount__c</f>
        <v>0</v>
      </c>
      <c r="F41" s="8">
        <v>10966.18</v>
      </c>
      <c r="G41" s="6"/>
      <c r="H41" t="s">
        <v>171</v>
      </c>
      <c r="I41" t="s">
        <v>172</v>
      </c>
      <c r="J41" s="4"/>
      <c r="K41" s="4" t="s">
        <v>50</v>
      </c>
      <c r="L41" s="5"/>
      <c r="M41" s="6" t="s">
        <v>108</v>
      </c>
      <c r="N41" s="6" t="s">
        <v>109</v>
      </c>
      <c r="O41" s="6" t="s">
        <v>110</v>
      </c>
      <c r="P41" s="6"/>
      <c r="Q41" s="6" t="s">
        <v>13</v>
      </c>
      <c r="R41" s="6"/>
      <c r="T41" s="6"/>
      <c r="X41" t="s">
        <v>50</v>
      </c>
      <c r="Y41" s="18" t="s">
        <v>174</v>
      </c>
      <c r="AC41">
        <v>2</v>
      </c>
      <c r="AD41">
        <v>18</v>
      </c>
      <c r="AE41" t="b">
        <v>0</v>
      </c>
      <c r="AF41" t="b">
        <v>0</v>
      </c>
      <c r="AG41" t="b">
        <v>0</v>
      </c>
      <c r="AH41" t="b">
        <v>0</v>
      </c>
    </row>
    <row r="42" spans="1:37" x14ac:dyDescent="0.2">
      <c r="A42" t="s">
        <v>68</v>
      </c>
      <c r="B42" t="s">
        <v>57</v>
      </c>
      <c r="C42" t="s">
        <v>178</v>
      </c>
      <c r="D42" t="s">
        <v>175</v>
      </c>
      <c r="E42" s="18">
        <f>IFERROR(APTS_Machine_Quantity__c, 1) * APTSEquipment_Sales_Agreement_Net_Amount__c</f>
        <v>28</v>
      </c>
      <c r="F42" s="8">
        <v>109661.75</v>
      </c>
      <c r="G42" s="6"/>
      <c r="H42" t="s">
        <v>180</v>
      </c>
      <c r="I42" t="s">
        <v>180</v>
      </c>
      <c r="J42" s="4"/>
      <c r="K42" s="4" t="s">
        <v>50</v>
      </c>
      <c r="L42" s="5"/>
      <c r="M42" s="6" t="s">
        <v>108</v>
      </c>
      <c r="N42" s="6" t="s">
        <v>109</v>
      </c>
      <c r="O42" s="6" t="s">
        <v>110</v>
      </c>
      <c r="P42" s="6"/>
      <c r="Q42" s="6" t="s">
        <v>13</v>
      </c>
      <c r="R42" s="6"/>
      <c r="T42" s="6"/>
      <c r="X42" t="s">
        <v>50</v>
      </c>
      <c r="Y42" s="18" t="s">
        <v>183</v>
      </c>
      <c r="AC42">
        <v>2</v>
      </c>
      <c r="AD42">
        <v>18</v>
      </c>
      <c r="AE42" t="b">
        <v>0</v>
      </c>
      <c r="AF42" t="b">
        <v>0</v>
      </c>
      <c r="AG42" t="b">
        <v>0</v>
      </c>
      <c r="AH42" t="b">
        <v>0</v>
      </c>
    </row>
    <row r="43" spans="1:37" x14ac:dyDescent="0.2">
      <c r="A43" t="s">
        <v>68</v>
      </c>
      <c r="B43" t="s">
        <v>57</v>
      </c>
      <c r="C43" t="s">
        <v>179</v>
      </c>
      <c r="D43" t="s">
        <v>176</v>
      </c>
      <c r="E43" s="18">
        <f>IFERROR(APTS_Machine_Quantity__c, 1) * APTS_Subtotal__c</f>
        <v>15</v>
      </c>
      <c r="F43" s="8">
        <v>109661.75</v>
      </c>
      <c r="G43" s="6"/>
      <c r="H43" t="s">
        <v>181</v>
      </c>
      <c r="I43" t="s">
        <v>181</v>
      </c>
      <c r="J43" s="4"/>
      <c r="K43" s="4" t="s">
        <v>50</v>
      </c>
      <c r="L43" s="5"/>
      <c r="M43" s="6" t="s">
        <v>108</v>
      </c>
      <c r="N43" s="6" t="s">
        <v>109</v>
      </c>
      <c r="O43" s="6" t="s">
        <v>110</v>
      </c>
      <c r="P43" s="6"/>
      <c r="Q43" s="6" t="s">
        <v>13</v>
      </c>
      <c r="R43" s="6"/>
      <c r="T43" s="6"/>
      <c r="X43" t="s">
        <v>50</v>
      </c>
      <c r="Y43" s="18" t="s">
        <v>184</v>
      </c>
      <c r="AC43">
        <v>2</v>
      </c>
      <c r="AD43">
        <v>18</v>
      </c>
      <c r="AE43" t="b">
        <v>0</v>
      </c>
      <c r="AF43" t="b">
        <v>0</v>
      </c>
      <c r="AG43" t="b">
        <v>0</v>
      </c>
      <c r="AH43" t="b">
        <v>0</v>
      </c>
    </row>
    <row r="44" spans="1:37" x14ac:dyDescent="0.2">
      <c r="A44" t="s">
        <v>68</v>
      </c>
      <c r="B44" t="s">
        <v>57</v>
      </c>
      <c r="C44" t="s">
        <v>141</v>
      </c>
      <c r="D44" t="s">
        <v>177</v>
      </c>
      <c r="E44" s="18">
        <f>IFERROR(APTS_Machine_Quantity__c, 1) * APTS_Equipment_Sales_Agreement_Total__c</f>
        <v>30</v>
      </c>
      <c r="F44" s="8">
        <v>109661.75</v>
      </c>
      <c r="G44" s="6"/>
      <c r="H44" t="s">
        <v>182</v>
      </c>
      <c r="I44" t="s">
        <v>182</v>
      </c>
      <c r="J44" s="4"/>
      <c r="K44" s="4" t="s">
        <v>50</v>
      </c>
      <c r="L44" s="5"/>
      <c r="M44" s="6" t="s">
        <v>108</v>
      </c>
      <c r="N44" s="6" t="s">
        <v>109</v>
      </c>
      <c r="O44" s="6" t="s">
        <v>110</v>
      </c>
      <c r="P44" s="6"/>
      <c r="Q44" s="6" t="s">
        <v>13</v>
      </c>
      <c r="R44" s="6"/>
      <c r="T44" s="6"/>
      <c r="X44" t="s">
        <v>50</v>
      </c>
      <c r="Y44" s="18" t="s">
        <v>185</v>
      </c>
      <c r="AC44">
        <v>2</v>
      </c>
      <c r="AD44">
        <v>18</v>
      </c>
      <c r="AE44" t="b">
        <v>0</v>
      </c>
      <c r="AF44" t="b">
        <v>0</v>
      </c>
      <c r="AG44" t="b">
        <v>0</v>
      </c>
      <c r="AH44" t="b">
        <v>0</v>
      </c>
    </row>
    <row r="45" spans="1:37" x14ac:dyDescent="0.2">
      <c r="A45" t="s">
        <v>68</v>
      </c>
      <c r="B45" t="s">
        <v>57</v>
      </c>
      <c r="C45" t="s">
        <v>188</v>
      </c>
      <c r="D45" t="s">
        <v>186</v>
      </c>
      <c r="E45" s="18">
        <f>IFERROR(APTS_Machine_Quantity__c, 1) * APTS_GST__c</f>
        <v>3</v>
      </c>
      <c r="G45" s="6"/>
      <c r="H45" t="s">
        <v>190</v>
      </c>
      <c r="I45" t="s">
        <v>190</v>
      </c>
      <c r="J45" s="4"/>
      <c r="K45" s="4" t="s">
        <v>50</v>
      </c>
      <c r="L45" s="5"/>
      <c r="M45" s="6" t="s">
        <v>108</v>
      </c>
      <c r="N45" s="6" t="s">
        <v>109</v>
      </c>
      <c r="O45" s="6" t="s">
        <v>110</v>
      </c>
      <c r="P45" s="6"/>
      <c r="Q45" s="6" t="s">
        <v>13</v>
      </c>
      <c r="R45" s="6"/>
      <c r="T45" s="6"/>
      <c r="X45" t="s">
        <v>50</v>
      </c>
      <c r="Y45" s="18" t="s">
        <v>192</v>
      </c>
      <c r="AC45">
        <v>2</v>
      </c>
      <c r="AD45">
        <v>18</v>
      </c>
      <c r="AE45" t="b">
        <v>0</v>
      </c>
      <c r="AF45" t="b">
        <v>0</v>
      </c>
      <c r="AG45" t="b">
        <v>0</v>
      </c>
      <c r="AH45" t="b">
        <v>0</v>
      </c>
    </row>
    <row r="46" spans="1:37" x14ac:dyDescent="0.2">
      <c r="A46" t="s">
        <v>68</v>
      </c>
      <c r="B46" t="s">
        <v>57</v>
      </c>
      <c r="C46" t="s">
        <v>189</v>
      </c>
      <c r="D46" t="s">
        <v>187</v>
      </c>
      <c r="E46" s="18">
        <f>IFERROR(APTS_Machine_Quantity__c, 1) * APTS_Levies__c</f>
        <v>5</v>
      </c>
      <c r="G46" s="6"/>
      <c r="H46" t="s">
        <v>191</v>
      </c>
      <c r="I46" t="s">
        <v>191</v>
      </c>
      <c r="J46" s="4"/>
      <c r="K46" s="4" t="s">
        <v>50</v>
      </c>
      <c r="L46" s="5"/>
      <c r="M46" s="6" t="s">
        <v>108</v>
      </c>
      <c r="N46" s="6" t="s">
        <v>109</v>
      </c>
      <c r="O46" s="6" t="s">
        <v>110</v>
      </c>
      <c r="P46" s="6"/>
      <c r="Q46" s="6" t="s">
        <v>13</v>
      </c>
      <c r="R46" s="6"/>
      <c r="T46" s="6"/>
      <c r="X46" t="s">
        <v>50</v>
      </c>
      <c r="Y46" s="18" t="s">
        <v>193</v>
      </c>
      <c r="AC46">
        <v>2</v>
      </c>
      <c r="AD46">
        <v>18</v>
      </c>
      <c r="AE46" t="b">
        <v>0</v>
      </c>
      <c r="AF46" t="b">
        <v>0</v>
      </c>
      <c r="AG46" t="b">
        <v>0</v>
      </c>
      <c r="AH46" t="b">
        <v>0</v>
      </c>
    </row>
    <row r="47" spans="1:37" x14ac:dyDescent="0.2">
      <c r="A47" t="s">
        <v>68</v>
      </c>
      <c r="B47" t="s">
        <v>57</v>
      </c>
      <c r="C47" t="s">
        <v>197</v>
      </c>
      <c r="D47" t="s">
        <v>194</v>
      </c>
      <c r="E47" s="18">
        <f>IFERROR(APTS_Machine_Quantity__c, 1) * APTS_PST__c</f>
        <v>6</v>
      </c>
      <c r="G47" s="6"/>
      <c r="H47" t="s">
        <v>200</v>
      </c>
      <c r="I47" t="s">
        <v>201</v>
      </c>
      <c r="J47" s="4"/>
      <c r="K47" s="4" t="s">
        <v>50</v>
      </c>
      <c r="L47" s="5"/>
      <c r="M47" s="6" t="s">
        <v>108</v>
      </c>
      <c r="N47" s="6" t="s">
        <v>109</v>
      </c>
      <c r="O47" s="6" t="s">
        <v>110</v>
      </c>
      <c r="P47" s="6"/>
      <c r="Q47" s="6" t="s">
        <v>13</v>
      </c>
      <c r="R47" s="6"/>
      <c r="T47" s="6"/>
      <c r="X47" t="s">
        <v>50</v>
      </c>
      <c r="Y47" s="18" t="s">
        <v>202</v>
      </c>
      <c r="AC47">
        <v>2</v>
      </c>
      <c r="AD47">
        <v>18</v>
      </c>
      <c r="AE47" t="b">
        <v>0</v>
      </c>
      <c r="AF47" t="b">
        <v>0</v>
      </c>
      <c r="AG47" t="b">
        <v>0</v>
      </c>
      <c r="AH47" t="b">
        <v>0</v>
      </c>
    </row>
    <row r="48" spans="1:37" x14ac:dyDescent="0.2">
      <c r="A48" t="s">
        <v>68</v>
      </c>
      <c r="B48" t="s">
        <v>57</v>
      </c>
      <c r="C48" t="s">
        <v>198</v>
      </c>
      <c r="D48" t="s">
        <v>195</v>
      </c>
      <c r="E48" s="10">
        <v>6</v>
      </c>
      <c r="G48" s="6">
        <v>665</v>
      </c>
      <c r="J48" s="4" t="s">
        <v>50</v>
      </c>
      <c r="K48" s="4"/>
      <c r="L48" s="5" t="s">
        <v>50</v>
      </c>
      <c r="M48" s="6" t="s">
        <v>108</v>
      </c>
      <c r="N48" s="6" t="s">
        <v>109</v>
      </c>
      <c r="O48" s="6" t="s">
        <v>110</v>
      </c>
      <c r="P48" s="6"/>
      <c r="Q48" s="6"/>
      <c r="R48" s="6"/>
      <c r="T48" s="6"/>
      <c r="AC48">
        <v>2</v>
      </c>
      <c r="AD48">
        <v>18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</row>
    <row r="49" spans="1:37" x14ac:dyDescent="0.2">
      <c r="A49" t="s">
        <v>68</v>
      </c>
      <c r="B49" t="s">
        <v>57</v>
      </c>
      <c r="C49" t="s">
        <v>199</v>
      </c>
      <c r="D49" t="s">
        <v>196</v>
      </c>
      <c r="G49" s="6">
        <v>27017.19686</v>
      </c>
      <c r="J49" s="4" t="s">
        <v>50</v>
      </c>
      <c r="K49" s="4"/>
      <c r="L49" s="5"/>
      <c r="M49" s="6"/>
      <c r="N49" s="6"/>
      <c r="O49" s="6"/>
      <c r="P49" s="6"/>
      <c r="Q49" s="6"/>
      <c r="R49" s="6"/>
      <c r="T49" s="6"/>
      <c r="AC49">
        <v>2</v>
      </c>
      <c r="AD49">
        <v>18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</row>
    <row r="50" spans="1:37" x14ac:dyDescent="0.2">
      <c r="A50" t="s">
        <v>68</v>
      </c>
      <c r="B50" t="s">
        <v>57</v>
      </c>
      <c r="C50" t="s">
        <v>204</v>
      </c>
      <c r="D50" t="s">
        <v>203</v>
      </c>
      <c r="G50" s="6">
        <v>27017.196899999999</v>
      </c>
      <c r="J50" s="4" t="s">
        <v>50</v>
      </c>
      <c r="K50" s="4"/>
      <c r="L50" s="5"/>
      <c r="M50" s="6"/>
      <c r="N50" s="6"/>
      <c r="O50" s="6" t="s">
        <v>110</v>
      </c>
      <c r="P50" s="6"/>
      <c r="Q50" s="6"/>
      <c r="R50" s="6"/>
      <c r="T50" s="6"/>
      <c r="AC50">
        <v>2</v>
      </c>
      <c r="AD50">
        <v>18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</row>
    <row r="51" spans="1:37" x14ac:dyDescent="0.2">
      <c r="A51" t="s">
        <v>68</v>
      </c>
      <c r="B51" t="s">
        <v>57</v>
      </c>
      <c r="C51" t="s">
        <v>208</v>
      </c>
      <c r="D51" t="s">
        <v>205</v>
      </c>
      <c r="E51" s="18">
        <f>APTS_Sales_Agreemnt_Net_Amnt_Finanacing__c + APTS_Deposit_Total__c</f>
        <v>24</v>
      </c>
      <c r="F51" s="8">
        <v>109661.75</v>
      </c>
      <c r="G51" s="6">
        <v>357078.75</v>
      </c>
      <c r="J51" s="4" t="s">
        <v>50</v>
      </c>
      <c r="K51" s="4"/>
      <c r="L51" s="5"/>
      <c r="M51" s="6"/>
      <c r="N51" s="6"/>
      <c r="O51" s="6"/>
      <c r="P51" s="6"/>
      <c r="Q51" s="6"/>
      <c r="R51" s="6" t="s">
        <v>14</v>
      </c>
      <c r="T51" s="6"/>
      <c r="X51" t="s">
        <v>50</v>
      </c>
      <c r="Y51" s="18" t="s">
        <v>210</v>
      </c>
      <c r="AC51">
        <v>2</v>
      </c>
      <c r="AD51">
        <v>18</v>
      </c>
      <c r="AE51" t="b">
        <v>0</v>
      </c>
      <c r="AF51" t="b">
        <v>0</v>
      </c>
      <c r="AG51" t="b">
        <v>0</v>
      </c>
      <c r="AH51" t="b">
        <v>0</v>
      </c>
      <c r="AK51" t="s">
        <v>61</v>
      </c>
    </row>
    <row r="52" spans="1:37" x14ac:dyDescent="0.2">
      <c r="A52" t="s">
        <v>68</v>
      </c>
      <c r="B52" t="s">
        <v>57</v>
      </c>
      <c r="C52" t="s">
        <v>209</v>
      </c>
      <c r="D52" t="s">
        <v>206</v>
      </c>
      <c r="E52" s="18">
        <f>APTS_Subtotal__c +  APTS_GST__c +  APTS_GST_Credit_on_Trade__c</f>
        <v>22</v>
      </c>
      <c r="F52" s="8">
        <v>109661.75</v>
      </c>
      <c r="G52" s="6">
        <v>357078.75</v>
      </c>
      <c r="J52" s="4" t="s">
        <v>50</v>
      </c>
      <c r="K52" s="4"/>
      <c r="L52" s="5" t="s">
        <v>50</v>
      </c>
      <c r="M52" s="6"/>
      <c r="N52" s="6"/>
      <c r="O52" s="6"/>
      <c r="P52" s="6"/>
      <c r="Q52" s="6"/>
      <c r="R52" s="6" t="s">
        <v>14</v>
      </c>
      <c r="T52" s="6"/>
      <c r="X52" t="s">
        <v>50</v>
      </c>
      <c r="Y52" s="18" t="s">
        <v>211</v>
      </c>
      <c r="AC52">
        <v>2</v>
      </c>
      <c r="AD52">
        <v>18</v>
      </c>
      <c r="AE52" t="b">
        <v>0</v>
      </c>
      <c r="AF52" t="b">
        <v>0</v>
      </c>
      <c r="AG52" t="b">
        <v>0</v>
      </c>
      <c r="AH52" t="b">
        <v>0</v>
      </c>
      <c r="AK52" t="s">
        <v>61</v>
      </c>
    </row>
    <row r="53" spans="1:37" x14ac:dyDescent="0.2">
      <c r="A53" t="s">
        <v>68</v>
      </c>
      <c r="B53" t="s">
        <v>57</v>
      </c>
      <c r="C53" t="s">
        <v>179</v>
      </c>
      <c r="D53" t="s">
        <v>207</v>
      </c>
      <c r="E53" s="18">
        <f>APTS_Equipment_Total__c +  APTS_Total_Trade_In_Amount__c +  APTS_Applied_Rentals_Progress_Bill__c +  APTS_Levies__c</f>
        <v>15</v>
      </c>
      <c r="F53" s="8">
        <v>109661.75</v>
      </c>
      <c r="G53" s="6">
        <v>340075</v>
      </c>
      <c r="J53" s="4" t="s">
        <v>50</v>
      </c>
      <c r="K53" s="4"/>
      <c r="L53" s="5" t="s">
        <v>50</v>
      </c>
      <c r="M53" s="6" t="s">
        <v>108</v>
      </c>
      <c r="N53" s="6" t="s">
        <v>109</v>
      </c>
      <c r="O53" s="6" t="s">
        <v>110</v>
      </c>
      <c r="P53" s="6"/>
      <c r="Q53" s="6"/>
      <c r="R53" s="6" t="s">
        <v>14</v>
      </c>
      <c r="T53" s="6"/>
      <c r="X53" t="s">
        <v>50</v>
      </c>
      <c r="Y53" s="18" t="s">
        <v>212</v>
      </c>
      <c r="AC53">
        <v>2</v>
      </c>
      <c r="AD53">
        <v>18</v>
      </c>
      <c r="AE53" t="b">
        <v>0</v>
      </c>
      <c r="AF53" t="b">
        <v>0</v>
      </c>
      <c r="AG53" t="b">
        <v>0</v>
      </c>
      <c r="AH53" t="b">
        <v>0</v>
      </c>
      <c r="AK53" t="s">
        <v>61</v>
      </c>
    </row>
    <row r="54" spans="1:37" x14ac:dyDescent="0.2">
      <c r="A54" t="s">
        <v>68</v>
      </c>
      <c r="B54" t="s">
        <v>57</v>
      </c>
      <c r="C54" t="s">
        <v>216</v>
      </c>
      <c r="D54" t="s">
        <v>213</v>
      </c>
      <c r="E54" s="18">
        <f>APTS_Total_Net_Price_Cart__c -  APTS_Total_Cart_Cost_Not_To_Be_Marked_Up__c</f>
        <v>77165.74252</v>
      </c>
      <c r="F54" s="8">
        <v>77165.740000000005</v>
      </c>
      <c r="G54" s="6">
        <v>287733.37</v>
      </c>
      <c r="J54" s="4" t="s">
        <v>50</v>
      </c>
      <c r="K54" s="4"/>
      <c r="L54" s="5" t="s">
        <v>50</v>
      </c>
      <c r="M54" s="6"/>
      <c r="N54" s="6"/>
      <c r="O54" s="6"/>
      <c r="P54" s="6"/>
      <c r="Q54" s="6"/>
      <c r="R54" s="6"/>
      <c r="T54" s="6"/>
      <c r="X54" t="s">
        <v>50</v>
      </c>
      <c r="Y54" s="18" t="s">
        <v>219</v>
      </c>
      <c r="AC54">
        <v>2</v>
      </c>
      <c r="AD54">
        <v>18</v>
      </c>
      <c r="AE54" t="b">
        <v>0</v>
      </c>
      <c r="AF54" t="b">
        <v>0</v>
      </c>
      <c r="AG54" t="b">
        <v>0</v>
      </c>
      <c r="AH54" t="b">
        <v>0</v>
      </c>
      <c r="AK54" t="s">
        <v>61</v>
      </c>
    </row>
    <row r="55" spans="1:37" x14ac:dyDescent="0.2">
      <c r="A55" t="s">
        <v>68</v>
      </c>
      <c r="B55" t="s">
        <v>57</v>
      </c>
      <c r="C55" t="s">
        <v>217</v>
      </c>
      <c r="D55" t="s">
        <v>214</v>
      </c>
      <c r="E55" s="18">
        <f>APTS_Total_No_Mark_Up__c</f>
        <v>6774.0944</v>
      </c>
      <c r="F55" s="8">
        <v>6774.09</v>
      </c>
      <c r="G55" s="6">
        <v>38806.89</v>
      </c>
      <c r="J55" s="4" t="s">
        <v>50</v>
      </c>
      <c r="K55" s="4"/>
      <c r="L55" s="5" t="s">
        <v>50</v>
      </c>
      <c r="M55" s="6"/>
      <c r="N55" s="6"/>
      <c r="O55" s="6"/>
      <c r="P55" s="6"/>
      <c r="Q55" s="6"/>
      <c r="R55" s="6"/>
      <c r="T55" s="6"/>
      <c r="X55" t="s">
        <v>50</v>
      </c>
      <c r="Y55" s="18" t="s">
        <v>220</v>
      </c>
      <c r="AC55">
        <v>2</v>
      </c>
      <c r="AD55">
        <v>18</v>
      </c>
      <c r="AE55" t="b">
        <v>0</v>
      </c>
      <c r="AF55" t="b">
        <v>0</v>
      </c>
      <c r="AG55" t="b">
        <v>0</v>
      </c>
      <c r="AH55" t="b">
        <v>0</v>
      </c>
      <c r="AK55" t="s">
        <v>61</v>
      </c>
    </row>
    <row r="56" spans="1:37" x14ac:dyDescent="0.2">
      <c r="A56" t="s">
        <v>68</v>
      </c>
      <c r="B56" t="s">
        <v>57</v>
      </c>
      <c r="C56" t="s">
        <v>218</v>
      </c>
      <c r="D56" t="s">
        <v>215</v>
      </c>
      <c r="E56" s="18">
        <f>APTS_Total_Cost_Cart__c + APTS_Total_Cost_Ad_Hoc_Items__c</f>
        <v>117272.83692</v>
      </c>
      <c r="F56" s="8">
        <v>83939.839999999997</v>
      </c>
      <c r="G56" s="6">
        <v>326588.76</v>
      </c>
      <c r="J56" s="4" t="s">
        <v>50</v>
      </c>
      <c r="K56" s="4"/>
      <c r="L56" s="5"/>
      <c r="M56" s="6"/>
      <c r="N56" s="6"/>
      <c r="O56" s="6"/>
      <c r="P56" s="6"/>
      <c r="Q56" s="6"/>
      <c r="R56" s="6"/>
      <c r="T56" s="6"/>
      <c r="X56" t="s">
        <v>50</v>
      </c>
      <c r="Y56" s="18" t="s">
        <v>221</v>
      </c>
      <c r="AC56">
        <v>2</v>
      </c>
      <c r="AD56">
        <v>18</v>
      </c>
      <c r="AE56" t="b">
        <v>0</v>
      </c>
      <c r="AF56" t="b">
        <v>0</v>
      </c>
      <c r="AG56" t="b">
        <v>0</v>
      </c>
      <c r="AH56" t="b">
        <v>0</v>
      </c>
      <c r="AK56" t="s">
        <v>61</v>
      </c>
    </row>
    <row r="57" spans="1:37" x14ac:dyDescent="0.2">
      <c r="A57" t="s">
        <v>68</v>
      </c>
      <c r="B57" t="s">
        <v>57</v>
      </c>
      <c r="C57" t="s">
        <v>223</v>
      </c>
      <c r="D57" t="s">
        <v>222</v>
      </c>
      <c r="E57" s="18">
        <f>APTS_Total_Net_Price_Cart__c + APTS_Total_Net_Price_Ad_Hoc__c + APTS_Total_Adj_to_Gross_Margin__c</f>
        <v>7083939.8369199997</v>
      </c>
      <c r="F57" s="8">
        <v>83939.839999999997</v>
      </c>
      <c r="G57" s="6">
        <v>308737.65999999997</v>
      </c>
      <c r="J57" s="4" t="s">
        <v>50</v>
      </c>
      <c r="K57" s="4"/>
      <c r="L57" s="5"/>
      <c r="M57" s="6"/>
      <c r="N57" s="6"/>
      <c r="O57" s="6"/>
      <c r="P57" s="6"/>
      <c r="Q57" s="6"/>
      <c r="R57" s="6"/>
      <c r="T57" s="6"/>
      <c r="X57" t="s">
        <v>50</v>
      </c>
      <c r="Y57" s="18" t="s">
        <v>224</v>
      </c>
      <c r="AC57">
        <v>2</v>
      </c>
      <c r="AD57">
        <v>18</v>
      </c>
      <c r="AE57" t="b">
        <v>0</v>
      </c>
      <c r="AF57" t="b">
        <v>0</v>
      </c>
      <c r="AG57" t="b">
        <v>0</v>
      </c>
      <c r="AH57" t="b">
        <v>0</v>
      </c>
      <c r="AK57" t="s">
        <v>61</v>
      </c>
    </row>
    <row r="58" spans="1:37" x14ac:dyDescent="0.2">
      <c r="A58" t="s">
        <v>68</v>
      </c>
      <c r="B58" t="s">
        <v>57</v>
      </c>
      <c r="C58" t="s">
        <v>231</v>
      </c>
      <c r="D58" t="s">
        <v>225</v>
      </c>
      <c r="G58" s="6">
        <v>1689.5905399999999</v>
      </c>
      <c r="J58" s="4" t="s">
        <v>50</v>
      </c>
      <c r="K58" s="4"/>
      <c r="L58" s="5"/>
      <c r="M58" s="6"/>
      <c r="N58" s="6"/>
      <c r="O58" s="6"/>
      <c r="P58" s="6"/>
      <c r="Q58" s="6"/>
      <c r="R58" s="6"/>
      <c r="T58" s="6"/>
      <c r="AC58">
        <v>2</v>
      </c>
      <c r="AD58">
        <v>18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</row>
    <row r="59" spans="1:37" x14ac:dyDescent="0.2">
      <c r="A59" t="s">
        <v>68</v>
      </c>
      <c r="B59" t="s">
        <v>57</v>
      </c>
      <c r="C59" t="s">
        <v>232</v>
      </c>
      <c r="D59" t="s">
        <v>226</v>
      </c>
      <c r="E59" s="18">
        <f>APTS_Subtotal__c +  APTS_GST__c +  APTS_GST_Credit_on_Trade__c +  APTS_PST__c</f>
        <v>28</v>
      </c>
      <c r="F59" s="8">
        <v>109661.75</v>
      </c>
      <c r="G59" s="6">
        <v>357078.75</v>
      </c>
      <c r="J59" s="4" t="s">
        <v>50</v>
      </c>
      <c r="K59" s="4"/>
      <c r="L59" s="5" t="s">
        <v>50</v>
      </c>
      <c r="M59" s="6" t="s">
        <v>108</v>
      </c>
      <c r="N59" s="6" t="s">
        <v>109</v>
      </c>
      <c r="O59" s="6" t="s">
        <v>110</v>
      </c>
      <c r="P59" s="6"/>
      <c r="Q59" s="6"/>
      <c r="R59" s="6"/>
      <c r="T59" s="6"/>
      <c r="X59" t="s">
        <v>50</v>
      </c>
      <c r="Y59" s="18" t="s">
        <v>238</v>
      </c>
      <c r="AC59">
        <v>2</v>
      </c>
      <c r="AD59">
        <v>18</v>
      </c>
      <c r="AE59" t="b">
        <v>0</v>
      </c>
      <c r="AF59" t="b">
        <v>0</v>
      </c>
      <c r="AG59" t="b">
        <v>0</v>
      </c>
      <c r="AH59" t="b">
        <v>0</v>
      </c>
      <c r="AK59" t="s">
        <v>61</v>
      </c>
    </row>
    <row r="60" spans="1:37" x14ac:dyDescent="0.2">
      <c r="A60" t="s">
        <v>68</v>
      </c>
      <c r="B60" t="s">
        <v>57</v>
      </c>
      <c r="C60" t="s">
        <v>233</v>
      </c>
      <c r="D60" t="s">
        <v>227</v>
      </c>
      <c r="G60" s="6">
        <v>8572.84</v>
      </c>
      <c r="J60" s="4" t="s">
        <v>50</v>
      </c>
      <c r="K60" s="4"/>
      <c r="L60" s="5"/>
      <c r="M60" s="6"/>
      <c r="N60" s="6"/>
      <c r="O60" s="6"/>
      <c r="P60" s="6"/>
      <c r="Q60" s="6"/>
      <c r="R60" s="6"/>
      <c r="T60" s="6"/>
      <c r="AC60">
        <v>2</v>
      </c>
      <c r="AD60">
        <v>18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</row>
    <row r="61" spans="1:37" x14ac:dyDescent="0.2">
      <c r="A61" t="s">
        <v>68</v>
      </c>
      <c r="B61" t="s">
        <v>57</v>
      </c>
      <c r="C61" t="s">
        <v>234</v>
      </c>
      <c r="D61" t="s">
        <v>228</v>
      </c>
      <c r="G61" s="6">
        <v>10769.23</v>
      </c>
      <c r="J61" s="4" t="s">
        <v>50</v>
      </c>
      <c r="K61" s="4"/>
      <c r="L61" s="5"/>
      <c r="M61" s="6"/>
      <c r="N61" s="6"/>
      <c r="O61" s="6"/>
      <c r="P61" s="6"/>
      <c r="Q61" s="6"/>
      <c r="R61" s="6"/>
      <c r="T61" s="6"/>
      <c r="AC61">
        <v>2</v>
      </c>
      <c r="AD61">
        <v>18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</row>
    <row r="62" spans="1:37" x14ac:dyDescent="0.2">
      <c r="A62" t="s">
        <v>68</v>
      </c>
      <c r="B62" t="s">
        <v>57</v>
      </c>
      <c r="C62" t="s">
        <v>235</v>
      </c>
      <c r="D62" t="s">
        <v>229</v>
      </c>
      <c r="E62" s="18">
        <f>APTS_Total_Net_Price_Cart__c  -  APTS_Dealer_Net_CAT_Attachments__c  -  VIP_Dealer_Net_for_Machine__c +  APTS_Total_Cost_Ad_Hoc_Items__c</f>
        <v>43033.464399999997</v>
      </c>
      <c r="F62" s="8">
        <v>9700.4599999999991</v>
      </c>
      <c r="G62" s="6">
        <v>43912.14</v>
      </c>
      <c r="J62" s="4" t="s">
        <v>50</v>
      </c>
      <c r="K62" s="4"/>
      <c r="L62" s="5" t="s">
        <v>50</v>
      </c>
      <c r="M62" s="6"/>
      <c r="N62" s="6"/>
      <c r="O62" s="6"/>
      <c r="P62" s="6"/>
      <c r="Q62" s="6"/>
      <c r="R62" s="6"/>
      <c r="T62" s="6"/>
      <c r="X62" t="s">
        <v>50</v>
      </c>
      <c r="Y62" s="18" t="s">
        <v>239</v>
      </c>
      <c r="AC62">
        <v>2</v>
      </c>
      <c r="AD62">
        <v>18</v>
      </c>
      <c r="AE62" t="b">
        <v>0</v>
      </c>
      <c r="AF62" t="b">
        <v>0</v>
      </c>
      <c r="AG62" t="b">
        <v>0</v>
      </c>
      <c r="AH62" t="b">
        <v>0</v>
      </c>
      <c r="AK62" t="s">
        <v>61</v>
      </c>
    </row>
    <row r="63" spans="1:37" x14ac:dyDescent="0.2">
      <c r="A63" t="s">
        <v>68</v>
      </c>
      <c r="B63" t="s">
        <v>57</v>
      </c>
      <c r="C63" t="s">
        <v>236</v>
      </c>
      <c r="D63" t="s">
        <v>230</v>
      </c>
      <c r="E63" s="18">
        <f>VIP_Cat_List_Sell_Price_Total_USD__c * APTS_FX_Rate_Deal_Sheet__c</f>
        <v>132999.23924435154</v>
      </c>
      <c r="F63" s="8">
        <v>97730.5</v>
      </c>
      <c r="G63" s="6">
        <v>35214.769999999997</v>
      </c>
      <c r="H63" t="s">
        <v>237</v>
      </c>
      <c r="J63" s="4" t="s">
        <v>50</v>
      </c>
      <c r="K63" s="4"/>
      <c r="L63" s="5" t="s">
        <v>50</v>
      </c>
      <c r="M63" s="6"/>
      <c r="N63" s="6"/>
      <c r="O63" s="6"/>
      <c r="P63" s="6"/>
      <c r="Q63" s="6"/>
      <c r="R63" s="6"/>
      <c r="T63" s="6" t="s">
        <v>16</v>
      </c>
      <c r="X63" t="s">
        <v>50</v>
      </c>
      <c r="Y63" s="18" t="s">
        <v>240</v>
      </c>
      <c r="AC63">
        <v>2</v>
      </c>
      <c r="AD63">
        <v>18</v>
      </c>
      <c r="AE63" t="b">
        <v>0</v>
      </c>
      <c r="AF63" t="b">
        <v>0</v>
      </c>
      <c r="AG63" t="b">
        <v>0</v>
      </c>
      <c r="AH63" t="b">
        <v>0</v>
      </c>
      <c r="AK63" t="s">
        <v>61</v>
      </c>
    </row>
    <row r="64" spans="1:37" x14ac:dyDescent="0.2">
      <c r="A64" t="s">
        <v>68</v>
      </c>
      <c r="B64" t="s">
        <v>57</v>
      </c>
      <c r="C64" t="s">
        <v>246</v>
      </c>
      <c r="D64" t="s">
        <v>241</v>
      </c>
      <c r="E64" s="18" t="e">
        <f>VIP_Total_Extended_CAT_List_USD__c  * (1- VIP_Discount__c)</f>
        <v>#VALUE!</v>
      </c>
      <c r="F64" s="8">
        <v>73482</v>
      </c>
      <c r="G64" s="6">
        <v>26678.01</v>
      </c>
      <c r="H64" t="s">
        <v>251</v>
      </c>
      <c r="J64" s="4" t="s">
        <v>50</v>
      </c>
      <c r="K64" s="4"/>
      <c r="L64" s="5" t="s">
        <v>50</v>
      </c>
      <c r="M64" s="6"/>
      <c r="N64" s="6"/>
      <c r="O64" s="6"/>
      <c r="P64" s="6"/>
      <c r="Q64" s="6"/>
      <c r="R64" s="6"/>
      <c r="T64" s="6" t="s">
        <v>16</v>
      </c>
      <c r="X64" t="s">
        <v>50</v>
      </c>
      <c r="Y64" s="18" t="s">
        <v>252</v>
      </c>
      <c r="AC64">
        <v>2</v>
      </c>
      <c r="AD64">
        <v>18</v>
      </c>
      <c r="AE64" t="b">
        <v>0</v>
      </c>
      <c r="AF64" t="b">
        <v>0</v>
      </c>
      <c r="AG64" t="b">
        <v>0</v>
      </c>
      <c r="AH64" t="b">
        <v>0</v>
      </c>
      <c r="AK64" t="s">
        <v>61</v>
      </c>
    </row>
    <row r="65" spans="1:43" x14ac:dyDescent="0.2">
      <c r="A65" t="s">
        <v>68</v>
      </c>
      <c r="B65" t="s">
        <v>57</v>
      </c>
      <c r="C65" t="s">
        <v>247</v>
      </c>
      <c r="D65" t="s">
        <v>242</v>
      </c>
      <c r="E65" s="10">
        <v>100000</v>
      </c>
      <c r="G65" s="6">
        <v>613.79999999999995</v>
      </c>
      <c r="J65" s="4" t="s">
        <v>50</v>
      </c>
      <c r="K65" s="4"/>
      <c r="L65" s="5" t="s">
        <v>50</v>
      </c>
      <c r="M65" s="6"/>
      <c r="N65" s="6"/>
      <c r="O65" s="6"/>
      <c r="P65" s="6"/>
      <c r="Q65" s="6"/>
      <c r="R65" s="6"/>
      <c r="T65" s="6" t="s">
        <v>16</v>
      </c>
      <c r="AC65">
        <v>2</v>
      </c>
      <c r="AD65">
        <v>18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</row>
    <row r="66" spans="1:43" x14ac:dyDescent="0.2">
      <c r="A66" t="s">
        <v>68</v>
      </c>
      <c r="B66" t="s">
        <v>57</v>
      </c>
      <c r="C66" t="s">
        <v>248</v>
      </c>
      <c r="D66" t="s">
        <v>243</v>
      </c>
      <c r="E66" s="13" t="e">
        <f>VIP_CAT_Net_Sell_Price_Total_CAD__c  /  APTS_FX_Rate_Deal_Sheet__c</f>
        <v>#REF!</v>
      </c>
      <c r="F66" s="8">
        <v>0</v>
      </c>
      <c r="G66" s="6">
        <v>465</v>
      </c>
      <c r="J66" s="4" t="s">
        <v>50</v>
      </c>
      <c r="K66" s="4"/>
      <c r="L66" s="5"/>
      <c r="M66" s="6"/>
      <c r="N66" s="6"/>
      <c r="O66" s="6"/>
      <c r="P66" s="6"/>
      <c r="Q66" s="6"/>
      <c r="R66" s="6"/>
      <c r="T66" s="6" t="s">
        <v>16</v>
      </c>
      <c r="X66" t="s">
        <v>50</v>
      </c>
      <c r="Y66" s="18" t="s">
        <v>253</v>
      </c>
      <c r="AC66">
        <v>2</v>
      </c>
      <c r="AD66">
        <v>18</v>
      </c>
      <c r="AE66" t="b">
        <v>0</v>
      </c>
      <c r="AF66" t="b">
        <v>0</v>
      </c>
      <c r="AG66" t="b">
        <v>0</v>
      </c>
      <c r="AH66" t="b">
        <v>0</v>
      </c>
      <c r="AK66" t="s">
        <v>61</v>
      </c>
    </row>
    <row r="67" spans="1:43" x14ac:dyDescent="0.2">
      <c r="A67" t="s">
        <v>68</v>
      </c>
      <c r="B67" t="s">
        <v>57</v>
      </c>
      <c r="C67" t="s">
        <v>249</v>
      </c>
      <c r="D67" t="s">
        <v>244</v>
      </c>
      <c r="E67" s="10">
        <v>1</v>
      </c>
      <c r="G67" s="6">
        <v>10343.11</v>
      </c>
      <c r="J67" s="4" t="s">
        <v>50</v>
      </c>
      <c r="K67" s="4"/>
      <c r="L67" s="5" t="s">
        <v>50</v>
      </c>
      <c r="M67" s="6"/>
      <c r="N67" s="6"/>
      <c r="O67" s="6"/>
      <c r="P67" s="6"/>
      <c r="Q67" s="6"/>
      <c r="R67" s="6"/>
      <c r="T67" s="6" t="s">
        <v>16</v>
      </c>
      <c r="AC67">
        <v>2</v>
      </c>
      <c r="AD67">
        <v>18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</row>
    <row r="68" spans="1:43" x14ac:dyDescent="0.2">
      <c r="A68" t="s">
        <v>68</v>
      </c>
      <c r="B68" t="s">
        <v>57</v>
      </c>
      <c r="C68" t="s">
        <v>250</v>
      </c>
      <c r="D68" t="s">
        <v>245</v>
      </c>
      <c r="E68" s="10">
        <v>100</v>
      </c>
      <c r="G68" s="6">
        <v>1633.36</v>
      </c>
      <c r="J68" s="4" t="s">
        <v>50</v>
      </c>
      <c r="K68" s="4"/>
      <c r="L68" s="5" t="s">
        <v>50</v>
      </c>
      <c r="M68" s="6"/>
      <c r="N68" s="6"/>
      <c r="O68" s="6"/>
      <c r="P68" s="6"/>
      <c r="Q68" s="6"/>
      <c r="R68" s="6"/>
      <c r="T68" s="6" t="s">
        <v>16</v>
      </c>
      <c r="AC68">
        <v>2</v>
      </c>
      <c r="AD68">
        <v>18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</row>
    <row r="69" spans="1:43" x14ac:dyDescent="0.2">
      <c r="A69" t="s">
        <v>68</v>
      </c>
      <c r="B69" t="s">
        <v>57</v>
      </c>
      <c r="C69" t="s">
        <v>255</v>
      </c>
      <c r="D69" t="s">
        <v>254</v>
      </c>
      <c r="G69" s="6">
        <v>384.32</v>
      </c>
      <c r="J69" s="4" t="s">
        <v>50</v>
      </c>
      <c r="K69" s="4"/>
      <c r="L69" s="5"/>
      <c r="M69" s="6"/>
      <c r="N69" s="6"/>
      <c r="O69" s="6"/>
      <c r="P69" s="6"/>
      <c r="Q69" s="6"/>
      <c r="R69" s="6"/>
      <c r="T69" s="6" t="s">
        <v>16</v>
      </c>
      <c r="AC69">
        <v>2</v>
      </c>
      <c r="AD69">
        <v>18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</row>
    <row r="70" spans="1:43" x14ac:dyDescent="0.2">
      <c r="A70" t="s">
        <v>68</v>
      </c>
      <c r="B70" t="s">
        <v>57</v>
      </c>
      <c r="C70" t="s">
        <v>257</v>
      </c>
      <c r="D70" t="s">
        <v>256</v>
      </c>
      <c r="E70" s="10">
        <v>22</v>
      </c>
      <c r="G70" s="6">
        <v>-13387.2</v>
      </c>
      <c r="J70" s="4" t="s">
        <v>50</v>
      </c>
      <c r="K70" s="4"/>
      <c r="L70" s="5" t="s">
        <v>50</v>
      </c>
      <c r="M70" s="6"/>
      <c r="N70" s="6"/>
      <c r="O70" s="6"/>
      <c r="P70" s="6"/>
      <c r="Q70" s="6"/>
      <c r="R70" s="6"/>
      <c r="T70" s="6" t="s">
        <v>16</v>
      </c>
      <c r="AC70">
        <v>2</v>
      </c>
      <c r="AD70">
        <v>18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</row>
    <row r="71" spans="1:43" x14ac:dyDescent="0.2">
      <c r="A71" t="s">
        <v>68</v>
      </c>
      <c r="B71" t="s">
        <v>57</v>
      </c>
      <c r="C71" t="s">
        <v>259</v>
      </c>
      <c r="D71" t="s">
        <v>258</v>
      </c>
      <c r="E71" s="10">
        <v>11</v>
      </c>
      <c r="G71" s="6">
        <v>545.55999999999995</v>
      </c>
      <c r="J71" s="4" t="s">
        <v>50</v>
      </c>
      <c r="K71" s="4"/>
      <c r="L71" s="5" t="s">
        <v>50</v>
      </c>
      <c r="M71" s="6"/>
      <c r="N71" s="6"/>
      <c r="O71" s="6"/>
      <c r="P71" s="6"/>
      <c r="Q71" s="6"/>
      <c r="R71" s="6"/>
      <c r="T71" s="6"/>
      <c r="AC71">
        <v>2</v>
      </c>
      <c r="AD71">
        <v>18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</row>
    <row r="72" spans="1:43" x14ac:dyDescent="0.2">
      <c r="A72" t="s">
        <v>68</v>
      </c>
      <c r="B72" t="s">
        <v>57</v>
      </c>
      <c r="C72" t="s">
        <v>267</v>
      </c>
      <c r="D72" t="s">
        <v>260</v>
      </c>
      <c r="E72" s="18">
        <f>VIP_Local_Shop_CAD__c  +  VIP_Custom_Shop_CAD__c</f>
        <v>111</v>
      </c>
      <c r="F72" s="8">
        <v>0</v>
      </c>
      <c r="G72" s="6">
        <v>2178.92</v>
      </c>
      <c r="J72" s="4" t="s">
        <v>50</v>
      </c>
      <c r="K72" s="4"/>
      <c r="L72" s="5"/>
      <c r="M72" s="6"/>
      <c r="N72" s="6"/>
      <c r="O72" s="6"/>
      <c r="P72" s="6"/>
      <c r="Q72" s="6"/>
      <c r="R72" s="6"/>
      <c r="T72" s="6" t="s">
        <v>16</v>
      </c>
      <c r="X72" t="s">
        <v>50</v>
      </c>
      <c r="Y72" s="18" t="s">
        <v>283</v>
      </c>
      <c r="AC72">
        <v>2</v>
      </c>
      <c r="AD72">
        <v>18</v>
      </c>
      <c r="AE72" t="b">
        <v>0</v>
      </c>
      <c r="AF72" t="b">
        <v>0</v>
      </c>
      <c r="AG72" t="b">
        <v>0</v>
      </c>
      <c r="AH72" t="b">
        <v>0</v>
      </c>
      <c r="AK72" t="s">
        <v>61</v>
      </c>
    </row>
    <row r="73" spans="1:43" x14ac:dyDescent="0.2">
      <c r="A73" t="s">
        <v>68</v>
      </c>
      <c r="B73" t="s">
        <v>57</v>
      </c>
      <c r="C73" t="s">
        <v>268</v>
      </c>
      <c r="D73" t="s">
        <v>261</v>
      </c>
      <c r="E73" s="18">
        <f>VIP_Local_Non_Cat_Attach_CAD__c  +  VIP_Custom_Non_Cat_Attach_CAD__c</f>
        <v>23</v>
      </c>
      <c r="F73" s="8">
        <v>0</v>
      </c>
      <c r="G73" s="6">
        <v>-54028.09</v>
      </c>
      <c r="J73" s="4" t="s">
        <v>50</v>
      </c>
      <c r="K73" s="4"/>
      <c r="L73" s="5"/>
      <c r="M73" s="6"/>
      <c r="N73" s="6"/>
      <c r="O73" s="6"/>
      <c r="P73" s="6"/>
      <c r="Q73" s="6"/>
      <c r="R73" s="6"/>
      <c r="T73" s="6" t="s">
        <v>16</v>
      </c>
      <c r="X73" t="s">
        <v>50</v>
      </c>
      <c r="Y73" s="18" t="s">
        <v>284</v>
      </c>
      <c r="AC73">
        <v>2</v>
      </c>
      <c r="AD73">
        <v>18</v>
      </c>
      <c r="AE73" t="b">
        <v>0</v>
      </c>
      <c r="AF73" t="b">
        <v>0</v>
      </c>
      <c r="AG73" t="b">
        <v>0</v>
      </c>
      <c r="AH73" t="b">
        <v>0</v>
      </c>
      <c r="AK73" t="s">
        <v>61</v>
      </c>
    </row>
    <row r="74" spans="1:43" x14ac:dyDescent="0.2">
      <c r="A74" t="s">
        <v>68</v>
      </c>
      <c r="B74" t="s">
        <v>57</v>
      </c>
      <c r="C74" t="s">
        <v>269</v>
      </c>
      <c r="D74" t="s">
        <v>262</v>
      </c>
      <c r="G74" s="6">
        <v>108.18</v>
      </c>
      <c r="J74" s="4" t="s">
        <v>50</v>
      </c>
      <c r="K74" s="4"/>
      <c r="L74" s="5"/>
      <c r="M74" s="6"/>
      <c r="N74" s="6"/>
      <c r="O74" s="6"/>
      <c r="P74" s="6"/>
      <c r="Q74" s="6"/>
      <c r="R74" s="6"/>
      <c r="T74" s="6" t="s">
        <v>16</v>
      </c>
      <c r="AC74">
        <v>2</v>
      </c>
      <c r="AD74">
        <v>18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  <c r="AQ74">
        <v>255</v>
      </c>
    </row>
    <row r="75" spans="1:43" x14ac:dyDescent="0.2">
      <c r="A75" t="s">
        <v>68</v>
      </c>
      <c r="B75" t="s">
        <v>271</v>
      </c>
      <c r="C75" t="s">
        <v>270</v>
      </c>
      <c r="D75" t="s">
        <v>263</v>
      </c>
      <c r="E75" s="10"/>
      <c r="F75" s="8" t="s">
        <v>675</v>
      </c>
      <c r="G75" s="6" t="s">
        <v>276</v>
      </c>
      <c r="H75" t="s">
        <v>277</v>
      </c>
      <c r="J75" s="4" t="s">
        <v>50</v>
      </c>
      <c r="K75" s="4"/>
      <c r="L75" s="5" t="s">
        <v>50</v>
      </c>
      <c r="M75" s="6"/>
      <c r="N75" s="6"/>
      <c r="O75" s="6"/>
      <c r="P75" s="6"/>
      <c r="Q75" s="6"/>
      <c r="R75" s="6"/>
      <c r="T75" s="6"/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L75" t="b">
        <v>0</v>
      </c>
    </row>
    <row r="76" spans="1:43" x14ac:dyDescent="0.2">
      <c r="A76" t="s">
        <v>68</v>
      </c>
      <c r="B76" t="s">
        <v>273</v>
      </c>
      <c r="C76" t="s">
        <v>272</v>
      </c>
      <c r="D76" t="s">
        <v>264</v>
      </c>
      <c r="F76" s="8" t="s">
        <v>676</v>
      </c>
      <c r="G76" s="6" t="s">
        <v>278</v>
      </c>
      <c r="H76" t="s">
        <v>279</v>
      </c>
      <c r="I76" t="s">
        <v>279</v>
      </c>
      <c r="J76" s="4" t="s">
        <v>50</v>
      </c>
      <c r="K76" s="4"/>
      <c r="L76" s="5" t="s">
        <v>50</v>
      </c>
      <c r="M76" s="6"/>
      <c r="N76" s="6"/>
      <c r="O76" s="6"/>
      <c r="P76" s="6" t="s">
        <v>12</v>
      </c>
      <c r="Q76" s="6" t="s">
        <v>13</v>
      </c>
      <c r="R76" s="6" t="s">
        <v>14</v>
      </c>
      <c r="S76" t="s">
        <v>15</v>
      </c>
      <c r="T76" s="6" t="s">
        <v>16</v>
      </c>
      <c r="U76" t="s">
        <v>280</v>
      </c>
      <c r="V76" t="s">
        <v>285</v>
      </c>
      <c r="W76" t="s">
        <v>285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</row>
    <row r="77" spans="1:43" x14ac:dyDescent="0.2">
      <c r="A77" t="s">
        <v>68</v>
      </c>
      <c r="B77" t="s">
        <v>273</v>
      </c>
      <c r="C77" t="s">
        <v>46</v>
      </c>
      <c r="D77" t="s">
        <v>265</v>
      </c>
      <c r="F77" s="8" t="s">
        <v>677</v>
      </c>
      <c r="G77" s="6" t="s">
        <v>281</v>
      </c>
      <c r="H77" t="s">
        <v>282</v>
      </c>
      <c r="J77" s="4" t="s">
        <v>50</v>
      </c>
      <c r="K77" s="4"/>
      <c r="L77" s="5" t="s">
        <v>50</v>
      </c>
      <c r="M77" s="6" t="s">
        <v>108</v>
      </c>
      <c r="N77" s="6" t="s">
        <v>109</v>
      </c>
      <c r="O77" s="6" t="s">
        <v>110</v>
      </c>
      <c r="P77" s="6" t="s">
        <v>12</v>
      </c>
      <c r="Q77" s="6" t="s">
        <v>13</v>
      </c>
      <c r="R77" s="6" t="s">
        <v>14</v>
      </c>
      <c r="S77" t="s">
        <v>15</v>
      </c>
      <c r="T77" s="6" t="s">
        <v>16</v>
      </c>
      <c r="U77" t="s">
        <v>46</v>
      </c>
      <c r="V77" t="s">
        <v>286</v>
      </c>
      <c r="AE77" t="b">
        <v>0</v>
      </c>
      <c r="AF77" t="b">
        <v>1</v>
      </c>
      <c r="AG77" t="b">
        <v>0</v>
      </c>
      <c r="AH77" t="b">
        <v>0</v>
      </c>
      <c r="AI77" t="b">
        <v>0</v>
      </c>
      <c r="AL77" t="b">
        <v>0</v>
      </c>
    </row>
    <row r="78" spans="1:43" x14ac:dyDescent="0.2">
      <c r="A78" t="s">
        <v>68</v>
      </c>
      <c r="B78" t="s">
        <v>275</v>
      </c>
      <c r="C78" t="s">
        <v>274</v>
      </c>
      <c r="D78" t="s">
        <v>266</v>
      </c>
      <c r="F78" s="8">
        <v>1</v>
      </c>
      <c r="G78" s="6">
        <v>2</v>
      </c>
      <c r="J78" s="4" t="s">
        <v>50</v>
      </c>
      <c r="K78" s="4"/>
      <c r="L78" s="5" t="s">
        <v>50</v>
      </c>
      <c r="M78" s="6"/>
      <c r="N78" s="6"/>
      <c r="O78" s="6"/>
      <c r="P78" s="6"/>
      <c r="Q78" s="6"/>
      <c r="R78" s="6"/>
      <c r="T78" s="6"/>
      <c r="AC78">
        <v>0</v>
      </c>
      <c r="AD78">
        <v>2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</row>
    <row r="79" spans="1:43" x14ac:dyDescent="0.2">
      <c r="A79" t="s">
        <v>68</v>
      </c>
      <c r="B79" t="s">
        <v>275</v>
      </c>
      <c r="C79" t="s">
        <v>288</v>
      </c>
      <c r="D79" t="s">
        <v>287</v>
      </c>
      <c r="G79" s="6">
        <v>-20000</v>
      </c>
      <c r="H79" t="s">
        <v>289</v>
      </c>
      <c r="I79" t="s">
        <v>290</v>
      </c>
      <c r="J79" s="4" t="s">
        <v>50</v>
      </c>
      <c r="K79" s="4"/>
      <c r="L79" s="5" t="s">
        <v>50</v>
      </c>
      <c r="M79" s="6" t="s">
        <v>108</v>
      </c>
      <c r="N79" s="6" t="s">
        <v>109</v>
      </c>
      <c r="O79" s="6" t="s">
        <v>110</v>
      </c>
      <c r="P79" s="6"/>
      <c r="Q79" s="6"/>
      <c r="R79" s="6"/>
      <c r="T79" s="6"/>
      <c r="AC79">
        <v>0</v>
      </c>
      <c r="AD79">
        <v>18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</row>
    <row r="80" spans="1:43" x14ac:dyDescent="0.2">
      <c r="A80" t="s">
        <v>68</v>
      </c>
      <c r="B80" t="s">
        <v>275</v>
      </c>
      <c r="C80" t="s">
        <v>292</v>
      </c>
      <c r="D80" t="s">
        <v>291</v>
      </c>
      <c r="F80" s="8">
        <v>1</v>
      </c>
      <c r="G80" s="6">
        <v>1</v>
      </c>
      <c r="J80" s="4" t="s">
        <v>58</v>
      </c>
      <c r="K80" s="4"/>
      <c r="L80" s="5" t="s">
        <v>50</v>
      </c>
      <c r="M80" s="6"/>
      <c r="N80" s="6"/>
      <c r="O80" s="6"/>
      <c r="P80" s="6"/>
      <c r="Q80" s="6"/>
      <c r="R80" s="6"/>
      <c r="T80" s="6" t="s">
        <v>16</v>
      </c>
      <c r="AC80">
        <v>5</v>
      </c>
      <c r="AD80">
        <v>18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</row>
    <row r="81" spans="1:39" x14ac:dyDescent="0.2">
      <c r="A81" t="s">
        <v>68</v>
      </c>
      <c r="B81" t="s">
        <v>275</v>
      </c>
      <c r="C81" t="s">
        <v>295</v>
      </c>
      <c r="D81" t="s">
        <v>293</v>
      </c>
      <c r="E81" s="18">
        <f>1/APTS_FX_Rate_USD__c</f>
        <v>1.3299923924435153</v>
      </c>
      <c r="F81" s="8">
        <v>1.33</v>
      </c>
      <c r="G81" s="6">
        <v>1.32</v>
      </c>
      <c r="J81" s="4" t="s">
        <v>50</v>
      </c>
      <c r="K81" s="4"/>
      <c r="L81" s="5" t="s">
        <v>50</v>
      </c>
      <c r="M81" s="6" t="s">
        <v>108</v>
      </c>
      <c r="N81" s="6" t="s">
        <v>109</v>
      </c>
      <c r="O81" s="6" t="s">
        <v>110</v>
      </c>
      <c r="P81" s="6"/>
      <c r="Q81" s="6"/>
      <c r="R81" s="6"/>
      <c r="S81" t="s">
        <v>15</v>
      </c>
      <c r="T81" s="6" t="s">
        <v>16</v>
      </c>
      <c r="X81" t="s">
        <v>50</v>
      </c>
      <c r="Y81" s="18" t="s">
        <v>297</v>
      </c>
      <c r="AC81">
        <v>2</v>
      </c>
      <c r="AD81">
        <v>18</v>
      </c>
      <c r="AE81" t="b">
        <v>0</v>
      </c>
      <c r="AF81" t="b">
        <v>0</v>
      </c>
      <c r="AG81" t="b">
        <v>0</v>
      </c>
      <c r="AH81" t="b">
        <v>0</v>
      </c>
      <c r="AJ81" t="b">
        <v>0</v>
      </c>
    </row>
    <row r="82" spans="1:39" x14ac:dyDescent="0.2">
      <c r="A82" t="s">
        <v>68</v>
      </c>
      <c r="B82" t="s">
        <v>275</v>
      </c>
      <c r="C82" t="s">
        <v>296</v>
      </c>
      <c r="D82" t="s">
        <v>294</v>
      </c>
      <c r="E82" s="10">
        <v>0.751884</v>
      </c>
      <c r="F82" s="8">
        <v>0.751884</v>
      </c>
      <c r="G82" s="6">
        <v>0.75758000000000003</v>
      </c>
      <c r="J82" s="4" t="s">
        <v>50</v>
      </c>
      <c r="K82" s="4"/>
      <c r="L82" s="5" t="s">
        <v>50</v>
      </c>
      <c r="M82" s="6"/>
      <c r="N82" s="6"/>
      <c r="O82" s="6"/>
      <c r="P82" s="6"/>
      <c r="Q82" s="6"/>
      <c r="R82" s="6"/>
      <c r="T82" s="6"/>
      <c r="AC82">
        <v>5</v>
      </c>
      <c r="AD82">
        <v>18</v>
      </c>
      <c r="AE82" t="b">
        <v>0</v>
      </c>
      <c r="AF82" t="b">
        <v>1</v>
      </c>
      <c r="AG82" t="b">
        <v>0</v>
      </c>
      <c r="AH82" t="b">
        <v>0</v>
      </c>
      <c r="AI82" t="b">
        <v>0</v>
      </c>
      <c r="AJ82" t="b">
        <v>0</v>
      </c>
    </row>
    <row r="83" spans="1:39" x14ac:dyDescent="0.2">
      <c r="A83" t="s">
        <v>68</v>
      </c>
      <c r="B83" t="s">
        <v>275</v>
      </c>
      <c r="C83" t="s">
        <v>300</v>
      </c>
      <c r="D83" t="s">
        <v>298</v>
      </c>
      <c r="F83" s="8">
        <v>4</v>
      </c>
      <c r="G83" s="6">
        <v>3</v>
      </c>
      <c r="J83" s="4" t="s">
        <v>50</v>
      </c>
      <c r="K83" s="4"/>
      <c r="L83" s="5" t="s">
        <v>50</v>
      </c>
      <c r="M83" s="6"/>
      <c r="N83" s="6"/>
      <c r="O83" s="6"/>
      <c r="P83" s="6"/>
      <c r="Q83" s="6"/>
      <c r="R83" s="6"/>
      <c r="T83" s="6"/>
      <c r="AC83">
        <v>0</v>
      </c>
      <c r="AD83">
        <v>2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</row>
    <row r="84" spans="1:39" x14ac:dyDescent="0.2">
      <c r="A84" t="s">
        <v>68</v>
      </c>
      <c r="B84" t="s">
        <v>275</v>
      </c>
      <c r="C84" t="s">
        <v>301</v>
      </c>
      <c r="D84" t="s">
        <v>299</v>
      </c>
      <c r="E84" s="10">
        <v>1</v>
      </c>
      <c r="F84" s="8">
        <v>1</v>
      </c>
      <c r="G84" s="6">
        <v>98</v>
      </c>
      <c r="J84" s="4" t="s">
        <v>50</v>
      </c>
      <c r="K84" s="4" t="s">
        <v>50</v>
      </c>
      <c r="L84" s="5" t="s">
        <v>50</v>
      </c>
      <c r="M84" s="6" t="s">
        <v>108</v>
      </c>
      <c r="N84" s="6" t="s">
        <v>109</v>
      </c>
      <c r="O84" s="6" t="s">
        <v>110</v>
      </c>
      <c r="P84" s="6"/>
      <c r="Q84" s="6" t="s">
        <v>13</v>
      </c>
      <c r="R84" s="6"/>
      <c r="T84" s="6"/>
      <c r="AC84">
        <v>0</v>
      </c>
      <c r="AD84">
        <v>18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M84">
        <v>1</v>
      </c>
    </row>
    <row r="85" spans="1:39" x14ac:dyDescent="0.2">
      <c r="A85" t="s">
        <v>68</v>
      </c>
      <c r="B85" t="s">
        <v>275</v>
      </c>
      <c r="C85" t="s">
        <v>303</v>
      </c>
      <c r="D85" t="s">
        <v>302</v>
      </c>
      <c r="F85" s="8">
        <v>0</v>
      </c>
      <c r="G85" s="6">
        <v>2</v>
      </c>
      <c r="H85" t="s">
        <v>304</v>
      </c>
      <c r="I85" t="s">
        <v>303</v>
      </c>
      <c r="J85" s="4" t="s">
        <v>50</v>
      </c>
      <c r="K85" s="4"/>
      <c r="L85" s="5"/>
      <c r="M85" s="6"/>
      <c r="N85" s="6"/>
      <c r="O85" s="6"/>
      <c r="P85" s="6"/>
      <c r="Q85" s="6"/>
      <c r="R85" s="6"/>
      <c r="T85" s="6"/>
      <c r="AC85">
        <v>0</v>
      </c>
      <c r="AD85">
        <v>18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M85">
        <v>0</v>
      </c>
    </row>
    <row r="86" spans="1:39" x14ac:dyDescent="0.2">
      <c r="A86" t="s">
        <v>68</v>
      </c>
      <c r="B86" t="s">
        <v>275</v>
      </c>
      <c r="C86" t="s">
        <v>306</v>
      </c>
      <c r="D86" t="s">
        <v>305</v>
      </c>
      <c r="F86" s="8">
        <v>1</v>
      </c>
      <c r="G86" s="6">
        <v>5</v>
      </c>
      <c r="J86" s="4" t="s">
        <v>50</v>
      </c>
      <c r="K86" s="4"/>
      <c r="L86" s="5" t="s">
        <v>50</v>
      </c>
      <c r="M86" s="6"/>
      <c r="N86" s="6"/>
      <c r="O86" s="6"/>
      <c r="P86" s="6" t="s">
        <v>12</v>
      </c>
      <c r="Q86" s="6"/>
      <c r="R86" s="6" t="s">
        <v>14</v>
      </c>
      <c r="S86" t="s">
        <v>15</v>
      </c>
      <c r="T86" s="6"/>
      <c r="AC86">
        <v>0</v>
      </c>
      <c r="AD86">
        <v>3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M86">
        <v>0</v>
      </c>
    </row>
    <row r="87" spans="1:39" x14ac:dyDescent="0.2">
      <c r="A87" t="s">
        <v>68</v>
      </c>
      <c r="B87" t="s">
        <v>275</v>
      </c>
      <c r="C87" t="s">
        <v>308</v>
      </c>
      <c r="D87" t="s">
        <v>307</v>
      </c>
      <c r="G87" s="6">
        <v>1</v>
      </c>
      <c r="J87" s="4" t="s">
        <v>50</v>
      </c>
      <c r="K87" s="4"/>
      <c r="L87" s="5" t="s">
        <v>50</v>
      </c>
      <c r="M87" s="6"/>
      <c r="N87" s="6"/>
      <c r="O87" s="6"/>
      <c r="P87" s="6"/>
      <c r="Q87" s="6"/>
      <c r="R87" s="6"/>
      <c r="T87" s="6"/>
      <c r="AC87">
        <v>0</v>
      </c>
      <c r="AD87">
        <v>3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</row>
    <row r="88" spans="1:39" x14ac:dyDescent="0.2">
      <c r="A88" t="s">
        <v>68</v>
      </c>
      <c r="B88" t="s">
        <v>275</v>
      </c>
      <c r="C88" t="s">
        <v>317</v>
      </c>
      <c r="D88" t="s">
        <v>309</v>
      </c>
      <c r="F88" s="8">
        <v>1</v>
      </c>
      <c r="G88" s="6">
        <v>1</v>
      </c>
      <c r="J88" s="4" t="s">
        <v>50</v>
      </c>
      <c r="K88" s="4" t="s">
        <v>58</v>
      </c>
      <c r="L88" s="5" t="s">
        <v>50</v>
      </c>
      <c r="M88" s="6"/>
      <c r="N88" s="6"/>
      <c r="O88" s="6"/>
      <c r="P88" s="6" t="s">
        <v>12</v>
      </c>
      <c r="Q88" s="6" t="s">
        <v>13</v>
      </c>
      <c r="R88" s="6" t="s">
        <v>14</v>
      </c>
      <c r="S88" t="s">
        <v>15</v>
      </c>
      <c r="T88" s="6"/>
      <c r="AC88">
        <v>0</v>
      </c>
      <c r="AD88">
        <v>3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M88">
        <v>0</v>
      </c>
    </row>
    <row r="89" spans="1:39" x14ac:dyDescent="0.2">
      <c r="A89" t="s">
        <v>68</v>
      </c>
      <c r="B89" t="s">
        <v>275</v>
      </c>
      <c r="C89" t="s">
        <v>318</v>
      </c>
      <c r="D89" t="s">
        <v>310</v>
      </c>
      <c r="F89" s="8">
        <v>0</v>
      </c>
      <c r="G89" s="6">
        <v>7</v>
      </c>
      <c r="J89" s="4" t="s">
        <v>50</v>
      </c>
      <c r="K89" s="4"/>
      <c r="L89" s="5" t="s">
        <v>50</v>
      </c>
      <c r="M89" s="6"/>
      <c r="N89" s="6"/>
      <c r="O89" s="6"/>
      <c r="P89" s="6" t="s">
        <v>12</v>
      </c>
      <c r="Q89" s="6"/>
      <c r="R89" s="6"/>
      <c r="T89" s="6"/>
      <c r="AC89">
        <v>0</v>
      </c>
      <c r="AD89">
        <v>3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M89">
        <v>0</v>
      </c>
    </row>
    <row r="90" spans="1:39" x14ac:dyDescent="0.2">
      <c r="A90" t="s">
        <v>68</v>
      </c>
      <c r="B90" t="s">
        <v>275</v>
      </c>
      <c r="C90" t="s">
        <v>319</v>
      </c>
      <c r="D90" t="s">
        <v>311</v>
      </c>
      <c r="F90" s="8">
        <v>2</v>
      </c>
      <c r="G90" s="6">
        <v>3</v>
      </c>
      <c r="J90" s="4" t="s">
        <v>50</v>
      </c>
      <c r="K90" s="4"/>
      <c r="L90" s="5" t="s">
        <v>50</v>
      </c>
      <c r="M90" s="6"/>
      <c r="N90" s="6"/>
      <c r="O90" s="6"/>
      <c r="P90" s="6" t="s">
        <v>12</v>
      </c>
      <c r="Q90" s="6" t="s">
        <v>13</v>
      </c>
      <c r="R90" s="6" t="s">
        <v>14</v>
      </c>
      <c r="S90" t="s">
        <v>15</v>
      </c>
      <c r="T90" s="6"/>
      <c r="AC90">
        <v>0</v>
      </c>
      <c r="AD90">
        <v>3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M90">
        <v>0</v>
      </c>
    </row>
    <row r="91" spans="1:39" x14ac:dyDescent="0.2">
      <c r="A91" t="s">
        <v>68</v>
      </c>
      <c r="B91" t="s">
        <v>275</v>
      </c>
      <c r="C91" t="s">
        <v>320</v>
      </c>
      <c r="D91" t="s">
        <v>312</v>
      </c>
      <c r="F91" s="8">
        <v>41</v>
      </c>
      <c r="G91" s="6">
        <v>49</v>
      </c>
      <c r="J91" s="4" t="s">
        <v>50</v>
      </c>
      <c r="K91" s="4"/>
      <c r="L91" s="5" t="s">
        <v>50</v>
      </c>
      <c r="M91" s="6"/>
      <c r="N91" s="6"/>
      <c r="O91" s="6"/>
      <c r="P91" s="6"/>
      <c r="Q91" s="6"/>
      <c r="R91" s="6"/>
      <c r="T91" s="6"/>
      <c r="AC91">
        <v>0</v>
      </c>
      <c r="AD91">
        <v>18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</row>
    <row r="92" spans="1:39" x14ac:dyDescent="0.2">
      <c r="A92" t="s">
        <v>68</v>
      </c>
      <c r="B92" t="s">
        <v>275</v>
      </c>
      <c r="C92" t="s">
        <v>321</v>
      </c>
      <c r="D92" t="s">
        <v>313</v>
      </c>
      <c r="F92" s="8">
        <v>24</v>
      </c>
      <c r="G92" s="6">
        <v>24</v>
      </c>
      <c r="J92" s="4" t="s">
        <v>50</v>
      </c>
      <c r="K92" s="4"/>
      <c r="L92" s="5" t="s">
        <v>50</v>
      </c>
      <c r="M92" s="6"/>
      <c r="N92" s="6"/>
      <c r="O92" s="6"/>
      <c r="P92" s="6" t="s">
        <v>12</v>
      </c>
      <c r="Q92" s="6" t="s">
        <v>13</v>
      </c>
      <c r="R92" s="6" t="s">
        <v>14</v>
      </c>
      <c r="S92" t="s">
        <v>15</v>
      </c>
      <c r="T92" s="6"/>
      <c r="AC92">
        <v>0</v>
      </c>
      <c r="AD92">
        <v>3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M92">
        <v>0</v>
      </c>
    </row>
    <row r="93" spans="1:39" x14ac:dyDescent="0.2">
      <c r="A93" t="s">
        <v>68</v>
      </c>
      <c r="B93" t="s">
        <v>275</v>
      </c>
      <c r="C93" t="s">
        <v>322</v>
      </c>
      <c r="D93" t="s">
        <v>314</v>
      </c>
      <c r="G93" s="6">
        <v>2</v>
      </c>
      <c r="J93" s="4" t="s">
        <v>50</v>
      </c>
      <c r="K93" s="4"/>
      <c r="L93" s="5" t="s">
        <v>50</v>
      </c>
      <c r="M93" s="6"/>
      <c r="N93" s="6"/>
      <c r="O93" s="6"/>
      <c r="P93" s="6"/>
      <c r="Q93" s="6"/>
      <c r="R93" s="6"/>
      <c r="T93" s="6"/>
      <c r="AC93">
        <v>0</v>
      </c>
      <c r="AD93">
        <v>18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</row>
    <row r="94" spans="1:39" x14ac:dyDescent="0.2">
      <c r="A94" t="s">
        <v>68</v>
      </c>
      <c r="B94" t="s">
        <v>275</v>
      </c>
      <c r="C94" t="s">
        <v>323</v>
      </c>
      <c r="D94" t="s">
        <v>315</v>
      </c>
      <c r="F94" s="8">
        <v>0</v>
      </c>
      <c r="G94" s="6">
        <v>0</v>
      </c>
      <c r="J94" s="4" t="s">
        <v>50</v>
      </c>
      <c r="K94" s="4" t="s">
        <v>58</v>
      </c>
      <c r="L94" s="5" t="s">
        <v>50</v>
      </c>
      <c r="M94" s="6"/>
      <c r="N94" s="6"/>
      <c r="O94" s="6"/>
      <c r="P94" s="6" t="s">
        <v>12</v>
      </c>
      <c r="Q94" s="6" t="s">
        <v>13</v>
      </c>
      <c r="R94" s="6" t="s">
        <v>14</v>
      </c>
      <c r="T94" s="6"/>
      <c r="AC94">
        <v>0</v>
      </c>
      <c r="AD94">
        <v>3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M94">
        <v>0</v>
      </c>
    </row>
    <row r="95" spans="1:39" x14ac:dyDescent="0.2">
      <c r="A95" t="s">
        <v>68</v>
      </c>
      <c r="B95" t="s">
        <v>275</v>
      </c>
      <c r="C95" t="s">
        <v>324</v>
      </c>
      <c r="D95" t="s">
        <v>316</v>
      </c>
      <c r="F95" s="8">
        <v>2</v>
      </c>
      <c r="G95" s="6">
        <v>2</v>
      </c>
      <c r="J95" s="4" t="s">
        <v>50</v>
      </c>
      <c r="K95" s="4"/>
      <c r="L95" s="5" t="s">
        <v>50</v>
      </c>
      <c r="M95" s="6"/>
      <c r="N95" s="6"/>
      <c r="O95" s="6"/>
      <c r="P95" s="6" t="s">
        <v>12</v>
      </c>
      <c r="Q95" s="6" t="s">
        <v>13</v>
      </c>
      <c r="R95" s="6" t="s">
        <v>14</v>
      </c>
      <c r="S95" t="s">
        <v>15</v>
      </c>
      <c r="T95" s="6"/>
      <c r="AC95">
        <v>0</v>
      </c>
      <c r="AD95">
        <v>3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M95">
        <v>0</v>
      </c>
    </row>
    <row r="96" spans="1:39" x14ac:dyDescent="0.2">
      <c r="A96" t="s">
        <v>68</v>
      </c>
      <c r="B96" t="s">
        <v>275</v>
      </c>
      <c r="C96" t="s">
        <v>344</v>
      </c>
      <c r="D96" t="s">
        <v>325</v>
      </c>
      <c r="E96" s="13" t="e">
        <f>(APTS_Initial_Sell_Price_Override__c - ( VIP_CAT_List_Sell_Price_Total_CAD__c + VIP_CAT_Net_Sell_Price_Total_CAD__c ) )/  Non_Cat_Total_Cost_CAD__c</f>
        <v>#REF!</v>
      </c>
      <c r="F96" s="8">
        <v>-10.07483</v>
      </c>
      <c r="G96" s="6">
        <v>0.19216</v>
      </c>
      <c r="J96" s="4" t="s">
        <v>50</v>
      </c>
      <c r="K96" s="4"/>
      <c r="L96" s="5" t="s">
        <v>50</v>
      </c>
      <c r="M96" s="6"/>
      <c r="N96" s="6"/>
      <c r="O96" s="6"/>
      <c r="P96" s="6"/>
      <c r="Q96" s="6"/>
      <c r="R96" s="6"/>
      <c r="T96" s="6"/>
      <c r="X96" t="s">
        <v>50</v>
      </c>
      <c r="Y96" s="18" t="s">
        <v>380</v>
      </c>
      <c r="AC96">
        <v>5</v>
      </c>
      <c r="AD96">
        <v>18</v>
      </c>
      <c r="AE96" t="b">
        <v>0</v>
      </c>
      <c r="AF96" t="b">
        <v>0</v>
      </c>
      <c r="AG96" t="b">
        <v>0</v>
      </c>
      <c r="AH96" t="b">
        <v>0</v>
      </c>
      <c r="AJ96" t="b">
        <v>0</v>
      </c>
      <c r="AK96" t="s">
        <v>61</v>
      </c>
    </row>
    <row r="97" spans="1:39" x14ac:dyDescent="0.2">
      <c r="A97" t="s">
        <v>68</v>
      </c>
      <c r="B97" t="s">
        <v>275</v>
      </c>
      <c r="C97" t="s">
        <v>345</v>
      </c>
      <c r="D97" t="s">
        <v>326</v>
      </c>
      <c r="E97" s="13" t="e">
        <f>VIP_Total_Extended_CAT_List_CAD__c  /  APTS_FX_Rate_Deal_Sheet__c</f>
        <v>#VALUE!</v>
      </c>
      <c r="F97" s="8">
        <v>73482</v>
      </c>
      <c r="G97" s="6">
        <v>35214.769999999997</v>
      </c>
      <c r="H97" t="s">
        <v>365</v>
      </c>
      <c r="J97" s="4" t="s">
        <v>50</v>
      </c>
      <c r="K97" s="4"/>
      <c r="L97" s="5" t="s">
        <v>50</v>
      </c>
      <c r="M97" s="6"/>
      <c r="N97" s="6"/>
      <c r="O97" s="6"/>
      <c r="P97" s="6"/>
      <c r="Q97" s="6"/>
      <c r="R97" s="6"/>
      <c r="T97" s="6" t="s">
        <v>16</v>
      </c>
      <c r="X97" t="s">
        <v>50</v>
      </c>
      <c r="Y97" s="18" t="s">
        <v>381</v>
      </c>
      <c r="AC97">
        <v>2</v>
      </c>
      <c r="AD97">
        <v>18</v>
      </c>
      <c r="AE97" t="b">
        <v>0</v>
      </c>
      <c r="AF97" t="b">
        <v>0</v>
      </c>
      <c r="AG97" t="b">
        <v>0</v>
      </c>
      <c r="AH97" t="b">
        <v>0</v>
      </c>
      <c r="AJ97" t="b">
        <v>0</v>
      </c>
      <c r="AK97" t="s">
        <v>61</v>
      </c>
    </row>
    <row r="98" spans="1:39" x14ac:dyDescent="0.2">
      <c r="A98" t="s">
        <v>68</v>
      </c>
      <c r="B98" t="s">
        <v>347</v>
      </c>
      <c r="C98" t="s">
        <v>346</v>
      </c>
      <c r="D98" t="s">
        <v>327</v>
      </c>
      <c r="E98" s="10"/>
      <c r="G98" s="6">
        <v>10.28</v>
      </c>
      <c r="J98" s="4" t="s">
        <v>50</v>
      </c>
      <c r="K98" s="4"/>
      <c r="L98" s="5" t="s">
        <v>50</v>
      </c>
      <c r="M98" s="6" t="s">
        <v>108</v>
      </c>
      <c r="N98" s="6" t="s">
        <v>109</v>
      </c>
      <c r="O98" s="6" t="s">
        <v>110</v>
      </c>
      <c r="P98" s="6"/>
      <c r="Q98" s="6"/>
      <c r="R98" s="6"/>
      <c r="T98" s="6"/>
      <c r="AC98">
        <v>2</v>
      </c>
      <c r="AD98">
        <v>5</v>
      </c>
      <c r="AE98" t="b">
        <v>0</v>
      </c>
      <c r="AF98" t="b">
        <v>1</v>
      </c>
      <c r="AG98" t="b">
        <v>0</v>
      </c>
      <c r="AH98" t="b">
        <v>0</v>
      </c>
      <c r="AI98" t="b">
        <v>0</v>
      </c>
    </row>
    <row r="99" spans="1:39" x14ac:dyDescent="0.2">
      <c r="A99" t="s">
        <v>68</v>
      </c>
      <c r="B99" t="s">
        <v>347</v>
      </c>
      <c r="C99" t="s">
        <v>348</v>
      </c>
      <c r="D99" t="s">
        <v>328</v>
      </c>
      <c r="E99" s="18">
        <f>IF(APTS_Equipment_Total__c - APTS_Total_Cart_Cost_Not_To_Be_Marked_Up__c &lt;&gt; 0, ((APTS_Equipment_Total__c - APTS_Total_Cart_Cost_Not_To_Be_Marked_Up__c) - ( APTS_Total_Cart_Cost_Marked_Up__c + APTS_Total_Cost_Ad_Hoc_Items__c + APTS_CAT_Adj_to_Gross_Margin__c ))/(APTS_Equipment_Total__c - APTS_Total_Cart_Cost_Not_To_Be_Marked_Up__c), 0.25)</f>
        <v>17.333658628621649</v>
      </c>
      <c r="F99" s="8">
        <v>25</v>
      </c>
      <c r="G99" s="6">
        <v>10.28</v>
      </c>
      <c r="H99" t="s">
        <v>366</v>
      </c>
      <c r="J99" s="4" t="s">
        <v>50</v>
      </c>
      <c r="K99" s="4"/>
      <c r="L99" s="5" t="s">
        <v>50</v>
      </c>
      <c r="M99" s="6"/>
      <c r="N99" s="6"/>
      <c r="O99" s="6"/>
      <c r="P99" s="6"/>
      <c r="Q99" s="6"/>
      <c r="R99" s="6"/>
      <c r="T99" s="6"/>
      <c r="X99" t="s">
        <v>50</v>
      </c>
      <c r="Y99" s="18" t="s">
        <v>382</v>
      </c>
      <c r="AC99">
        <v>2</v>
      </c>
      <c r="AD99">
        <v>18</v>
      </c>
      <c r="AE99" t="b">
        <v>0</v>
      </c>
      <c r="AF99" t="b">
        <v>0</v>
      </c>
      <c r="AG99" t="b">
        <v>0</v>
      </c>
      <c r="AH99" t="b">
        <v>0</v>
      </c>
      <c r="AK99" t="s">
        <v>61</v>
      </c>
    </row>
    <row r="100" spans="1:39" x14ac:dyDescent="0.2">
      <c r="A100" t="s">
        <v>68</v>
      </c>
      <c r="B100" t="s">
        <v>347</v>
      </c>
      <c r="C100" t="s">
        <v>349</v>
      </c>
      <c r="D100" t="s">
        <v>329</v>
      </c>
      <c r="E100" s="18">
        <f>IF(APTS_Equipment_Total__c - APTS_Total_Cart_Cost_Not_To_Be_Marked_Up__c  &lt;&gt; 0, ((APTS_Equipment_Total__c -  APTS_Total_Cart_Cost_Not_To_Be_Marked_Up__c) - (  APTS_Total_Cart_Cost_Marked_Up__c +  APTS_Total_Cost_Ad_Hoc_Items__c +  APTS_Total_Adj_to_Gross_Margin__c ))/(APTS_Equipment_Total__c - APTS_Total_Cart_Cost_Not_To_Be_Marked_Up__c), 0.25)</f>
        <v>165.15125597064841</v>
      </c>
      <c r="F100" s="8">
        <v>25</v>
      </c>
      <c r="G100" s="6">
        <v>10.28</v>
      </c>
      <c r="J100" s="4" t="s">
        <v>50</v>
      </c>
      <c r="K100" s="4"/>
      <c r="L100" s="5" t="s">
        <v>50</v>
      </c>
      <c r="M100" s="6" t="s">
        <v>108</v>
      </c>
      <c r="N100" s="6" t="s">
        <v>109</v>
      </c>
      <c r="O100" s="6" t="s">
        <v>110</v>
      </c>
      <c r="P100" s="6"/>
      <c r="Q100" s="6"/>
      <c r="R100" s="6"/>
      <c r="S100" t="s">
        <v>15</v>
      </c>
      <c r="T100" s="6"/>
      <c r="X100" t="s">
        <v>50</v>
      </c>
      <c r="Y100" s="18" t="s">
        <v>383</v>
      </c>
      <c r="AC100">
        <v>2</v>
      </c>
      <c r="AD100">
        <v>18</v>
      </c>
      <c r="AE100" t="b">
        <v>0</v>
      </c>
      <c r="AF100" t="b">
        <v>0</v>
      </c>
      <c r="AG100" t="b">
        <v>0</v>
      </c>
      <c r="AH100" t="b">
        <v>0</v>
      </c>
      <c r="AK100" t="s">
        <v>61</v>
      </c>
    </row>
    <row r="101" spans="1:39" x14ac:dyDescent="0.2">
      <c r="A101" t="s">
        <v>68</v>
      </c>
      <c r="B101" t="s">
        <v>347</v>
      </c>
      <c r="C101" t="s">
        <v>350</v>
      </c>
      <c r="D101" t="s">
        <v>330</v>
      </c>
      <c r="E101" s="18" t="str">
        <f>IF(NOT(ISBLANK(APTS_Approved_Final_Gross_Margin__c)),APTS_Approved_Final_Gross_Margin__c -APTS_Final_Gross_Margin__c,"")</f>
        <v/>
      </c>
      <c r="F101" s="8">
        <v>-25</v>
      </c>
      <c r="G101" s="6">
        <v>3.58</v>
      </c>
      <c r="J101" s="4" t="s">
        <v>50</v>
      </c>
      <c r="K101" s="4"/>
      <c r="L101" s="5" t="s">
        <v>50</v>
      </c>
      <c r="M101" s="6"/>
      <c r="N101" s="6"/>
      <c r="O101" s="6"/>
      <c r="P101" s="6"/>
      <c r="Q101" s="6"/>
      <c r="R101" s="6"/>
      <c r="T101" s="6"/>
      <c r="X101" t="s">
        <v>50</v>
      </c>
      <c r="Y101" s="18" t="s">
        <v>384</v>
      </c>
      <c r="AC101">
        <v>2</v>
      </c>
      <c r="AD101">
        <v>18</v>
      </c>
      <c r="AE101" t="b">
        <v>0</v>
      </c>
      <c r="AF101" t="b">
        <v>0</v>
      </c>
      <c r="AG101" t="b">
        <v>0</v>
      </c>
      <c r="AH101" t="b">
        <v>0</v>
      </c>
      <c r="AK101" t="s">
        <v>61</v>
      </c>
    </row>
    <row r="102" spans="1:39" x14ac:dyDescent="0.2">
      <c r="A102" t="s">
        <v>68</v>
      </c>
      <c r="B102" t="s">
        <v>347</v>
      </c>
      <c r="C102" t="s">
        <v>351</v>
      </c>
      <c r="D102" t="s">
        <v>331</v>
      </c>
      <c r="F102" s="8">
        <v>4.1666999999999996</v>
      </c>
      <c r="G102" s="6">
        <v>4.1666999999999996</v>
      </c>
      <c r="H102" t="s">
        <v>367</v>
      </c>
      <c r="I102" t="s">
        <v>132</v>
      </c>
      <c r="J102" s="4" t="s">
        <v>50</v>
      </c>
      <c r="K102" s="4" t="s">
        <v>50</v>
      </c>
      <c r="L102" s="5" t="s">
        <v>50</v>
      </c>
      <c r="M102" s="6"/>
      <c r="N102" s="6"/>
      <c r="O102" s="6"/>
      <c r="P102" s="6"/>
      <c r="Q102" s="6"/>
      <c r="R102" s="6"/>
      <c r="T102" s="6"/>
      <c r="AC102">
        <v>4</v>
      </c>
      <c r="AD102">
        <v>18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</row>
    <row r="103" spans="1:39" x14ac:dyDescent="0.2">
      <c r="A103" t="s">
        <v>68</v>
      </c>
      <c r="B103" t="s">
        <v>347</v>
      </c>
      <c r="C103" t="s">
        <v>352</v>
      </c>
      <c r="D103" t="s">
        <v>332</v>
      </c>
      <c r="F103" s="8">
        <v>25</v>
      </c>
      <c r="G103" s="6">
        <v>25</v>
      </c>
      <c r="J103" s="4" t="s">
        <v>50</v>
      </c>
      <c r="K103" s="4"/>
      <c r="L103" s="5" t="s">
        <v>50</v>
      </c>
      <c r="M103" s="6" t="s">
        <v>108</v>
      </c>
      <c r="N103" s="6" t="s">
        <v>109</v>
      </c>
      <c r="O103" s="6" t="s">
        <v>110</v>
      </c>
      <c r="P103" s="6"/>
      <c r="Q103" s="6"/>
      <c r="R103" s="6"/>
      <c r="T103" s="6"/>
      <c r="AC103">
        <v>2</v>
      </c>
      <c r="AD103">
        <v>18</v>
      </c>
      <c r="AE103" t="b">
        <v>0</v>
      </c>
      <c r="AF103" t="b">
        <v>1</v>
      </c>
      <c r="AG103" t="b">
        <v>0</v>
      </c>
      <c r="AH103" t="b">
        <v>0</v>
      </c>
      <c r="AI103" t="b">
        <v>0</v>
      </c>
      <c r="AM103">
        <v>0.25</v>
      </c>
    </row>
    <row r="104" spans="1:39" x14ac:dyDescent="0.2">
      <c r="A104" t="s">
        <v>68</v>
      </c>
      <c r="B104" t="s">
        <v>347</v>
      </c>
      <c r="C104" t="s">
        <v>353</v>
      </c>
      <c r="D104" t="s">
        <v>333</v>
      </c>
      <c r="G104" s="6">
        <v>10.28</v>
      </c>
      <c r="J104" s="4" t="s">
        <v>50</v>
      </c>
      <c r="K104" s="4"/>
      <c r="L104" s="5" t="s">
        <v>50</v>
      </c>
      <c r="M104" s="6"/>
      <c r="N104" s="6"/>
      <c r="O104" s="6"/>
      <c r="P104" s="6"/>
      <c r="Q104" s="6"/>
      <c r="R104" s="6"/>
      <c r="T104" s="6"/>
      <c r="AC104">
        <v>2</v>
      </c>
      <c r="AD104">
        <v>18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</row>
    <row r="105" spans="1:39" x14ac:dyDescent="0.2">
      <c r="A105" t="s">
        <v>68</v>
      </c>
      <c r="B105" t="s">
        <v>347</v>
      </c>
      <c r="C105" t="s">
        <v>354</v>
      </c>
      <c r="D105" t="s">
        <v>334</v>
      </c>
      <c r="F105" s="8">
        <v>1.5</v>
      </c>
      <c r="G105" s="6">
        <v>1.5</v>
      </c>
      <c r="H105" t="s">
        <v>368</v>
      </c>
      <c r="J105" s="4" t="s">
        <v>50</v>
      </c>
      <c r="K105" s="4" t="s">
        <v>50</v>
      </c>
      <c r="L105" s="5" t="s">
        <v>50</v>
      </c>
      <c r="M105" s="6" t="s">
        <v>108</v>
      </c>
      <c r="N105" s="6" t="s">
        <v>109</v>
      </c>
      <c r="O105" s="6" t="s">
        <v>110</v>
      </c>
      <c r="P105" s="6"/>
      <c r="Q105" s="6"/>
      <c r="R105" s="6"/>
      <c r="S105" t="s">
        <v>15</v>
      </c>
      <c r="T105" s="6"/>
      <c r="AC105">
        <v>4</v>
      </c>
      <c r="AD105">
        <v>18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</row>
    <row r="106" spans="1:39" x14ac:dyDescent="0.2">
      <c r="A106" t="s">
        <v>68</v>
      </c>
      <c r="B106" t="s">
        <v>347</v>
      </c>
      <c r="C106" t="s">
        <v>355</v>
      </c>
      <c r="D106" t="s">
        <v>335</v>
      </c>
      <c r="E106" s="18">
        <f>1- ((APTS_Total_Net_Price_Cart__c - APTS_Total_Cart_Cost_Not_To_Be_Marked_Up__c) /(APTS_Equipment_Total__c - (APTS_Total_Cart_Cost_Not_To_Be_Marked_Up__c+APTS_Total_Net_Price_Ad_Hoc__c)))</f>
        <v>1.01284647248682</v>
      </c>
      <c r="F106" s="8">
        <v>25</v>
      </c>
      <c r="G106" s="6">
        <v>4.3484802450000002</v>
      </c>
      <c r="J106" s="4" t="s">
        <v>50</v>
      </c>
      <c r="K106" s="4"/>
      <c r="L106" s="5" t="s">
        <v>50</v>
      </c>
      <c r="M106" s="6"/>
      <c r="N106" s="6"/>
      <c r="O106" s="6"/>
      <c r="P106" s="6"/>
      <c r="Q106" s="6"/>
      <c r="R106" s="6"/>
      <c r="T106" s="6"/>
      <c r="X106" t="s">
        <v>50</v>
      </c>
      <c r="Y106" s="18" t="s">
        <v>385</v>
      </c>
      <c r="AC106">
        <v>15</v>
      </c>
      <c r="AD106">
        <v>18</v>
      </c>
      <c r="AE106" t="b">
        <v>0</v>
      </c>
      <c r="AF106" t="b">
        <v>0</v>
      </c>
      <c r="AG106" t="b">
        <v>0</v>
      </c>
      <c r="AH106" t="b">
        <v>0</v>
      </c>
    </row>
    <row r="107" spans="1:39" x14ac:dyDescent="0.2">
      <c r="A107" t="s">
        <v>68</v>
      </c>
      <c r="B107" t="s">
        <v>347</v>
      </c>
      <c r="C107" t="s">
        <v>356</v>
      </c>
      <c r="D107" t="s">
        <v>336</v>
      </c>
      <c r="G107" s="6">
        <v>8.6999999999999993</v>
      </c>
      <c r="H107" t="s">
        <v>369</v>
      </c>
      <c r="I107" t="s">
        <v>370</v>
      </c>
      <c r="J107" s="4" t="s">
        <v>50</v>
      </c>
      <c r="K107" s="4"/>
      <c r="L107" s="5" t="s">
        <v>50</v>
      </c>
      <c r="M107" s="6" t="s">
        <v>108</v>
      </c>
      <c r="N107" s="6" t="s">
        <v>109</v>
      </c>
      <c r="O107" s="6" t="s">
        <v>110</v>
      </c>
      <c r="P107" s="6"/>
      <c r="Q107" s="6"/>
      <c r="R107" s="6"/>
      <c r="T107" s="6"/>
      <c r="AC107">
        <v>2</v>
      </c>
      <c r="AD107">
        <v>5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</row>
    <row r="108" spans="1:39" x14ac:dyDescent="0.2">
      <c r="A108" t="s">
        <v>68</v>
      </c>
      <c r="B108" t="s">
        <v>347</v>
      </c>
      <c r="C108" t="s">
        <v>357</v>
      </c>
      <c r="D108" t="s">
        <v>337</v>
      </c>
      <c r="E108">
        <v>0.25</v>
      </c>
      <c r="G108" s="6">
        <v>21.2</v>
      </c>
      <c r="J108" s="4" t="s">
        <v>50</v>
      </c>
      <c r="K108" s="4"/>
      <c r="L108" s="5" t="s">
        <v>50</v>
      </c>
      <c r="M108" s="6" t="s">
        <v>108</v>
      </c>
      <c r="N108" s="6" t="s">
        <v>109</v>
      </c>
      <c r="O108" s="6" t="s">
        <v>110</v>
      </c>
      <c r="P108" s="6"/>
      <c r="Q108" s="6"/>
      <c r="R108" s="6"/>
      <c r="T108" s="6" t="s">
        <v>16</v>
      </c>
      <c r="AC108">
        <v>2</v>
      </c>
      <c r="AD108">
        <v>5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</row>
    <row r="109" spans="1:39" x14ac:dyDescent="0.2">
      <c r="A109" t="s">
        <v>68</v>
      </c>
      <c r="B109" t="s">
        <v>347</v>
      </c>
      <c r="C109" t="s">
        <v>358</v>
      </c>
      <c r="D109" t="s">
        <v>338</v>
      </c>
      <c r="G109" s="6">
        <v>0.4</v>
      </c>
      <c r="H109" t="s">
        <v>371</v>
      </c>
      <c r="I109" t="s">
        <v>372</v>
      </c>
      <c r="J109" s="4" t="s">
        <v>50</v>
      </c>
      <c r="K109" s="4"/>
      <c r="L109" s="5" t="s">
        <v>50</v>
      </c>
      <c r="M109" s="6" t="s">
        <v>108</v>
      </c>
      <c r="N109" s="6" t="s">
        <v>109</v>
      </c>
      <c r="O109" s="6" t="s">
        <v>110</v>
      </c>
      <c r="P109" s="6"/>
      <c r="Q109" s="6"/>
      <c r="R109" s="6"/>
      <c r="T109" s="6"/>
      <c r="AC109">
        <v>2</v>
      </c>
      <c r="AD109">
        <v>5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</row>
    <row r="110" spans="1:39" x14ac:dyDescent="0.2">
      <c r="A110" t="s">
        <v>68</v>
      </c>
      <c r="B110" t="s">
        <v>86</v>
      </c>
      <c r="C110" t="s">
        <v>359</v>
      </c>
      <c r="D110" t="s">
        <v>339</v>
      </c>
      <c r="E110" s="10"/>
      <c r="G110" s="6" t="s">
        <v>373</v>
      </c>
      <c r="J110" s="4" t="s">
        <v>50</v>
      </c>
      <c r="K110" s="4"/>
      <c r="L110" s="5" t="s">
        <v>50</v>
      </c>
      <c r="M110" s="6" t="s">
        <v>108</v>
      </c>
      <c r="N110" s="6" t="s">
        <v>109</v>
      </c>
      <c r="O110" s="6" t="s">
        <v>110</v>
      </c>
      <c r="P110" s="6" t="s">
        <v>12</v>
      </c>
      <c r="Q110" s="6" t="s">
        <v>13</v>
      </c>
      <c r="R110" s="6" t="s">
        <v>14</v>
      </c>
      <c r="T110" s="6" t="s">
        <v>16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</row>
    <row r="111" spans="1:39" x14ac:dyDescent="0.2">
      <c r="A111" t="s">
        <v>68</v>
      </c>
      <c r="B111" t="s">
        <v>86</v>
      </c>
      <c r="C111" t="s">
        <v>360</v>
      </c>
      <c r="D111" t="s">
        <v>340</v>
      </c>
      <c r="E111" s="10"/>
      <c r="G111" s="6" t="s">
        <v>374</v>
      </c>
      <c r="J111" s="4" t="s">
        <v>50</v>
      </c>
      <c r="K111" s="4"/>
      <c r="L111" s="5" t="s">
        <v>50</v>
      </c>
      <c r="M111" s="6" t="s">
        <v>108</v>
      </c>
      <c r="N111" s="6" t="s">
        <v>109</v>
      </c>
      <c r="O111" s="6" t="s">
        <v>110</v>
      </c>
      <c r="P111" s="6" t="s">
        <v>12</v>
      </c>
      <c r="Q111" s="6" t="s">
        <v>13</v>
      </c>
      <c r="R111" s="6" t="s">
        <v>14</v>
      </c>
      <c r="T111" s="6" t="s">
        <v>16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</row>
    <row r="112" spans="1:39" x14ac:dyDescent="0.2">
      <c r="A112" t="s">
        <v>68</v>
      </c>
      <c r="B112" t="s">
        <v>86</v>
      </c>
      <c r="C112" t="s">
        <v>361</v>
      </c>
      <c r="D112" t="s">
        <v>341</v>
      </c>
      <c r="E112" s="10"/>
      <c r="F112" s="8" t="s">
        <v>375</v>
      </c>
      <c r="G112" s="6" t="s">
        <v>375</v>
      </c>
      <c r="H112" t="s">
        <v>376</v>
      </c>
      <c r="I112" t="s">
        <v>377</v>
      </c>
      <c r="J112" s="4" t="s">
        <v>50</v>
      </c>
      <c r="K112" s="4"/>
      <c r="L112" s="5" t="s">
        <v>50</v>
      </c>
      <c r="M112" s="6" t="s">
        <v>108</v>
      </c>
      <c r="N112" s="6" t="s">
        <v>109</v>
      </c>
      <c r="O112" s="6" t="s">
        <v>110</v>
      </c>
      <c r="P112" s="6" t="s">
        <v>12</v>
      </c>
      <c r="Q112" s="6" t="s">
        <v>13</v>
      </c>
      <c r="R112" s="6" t="s">
        <v>14</v>
      </c>
      <c r="T112" s="6" t="s">
        <v>16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</row>
    <row r="113" spans="1:44" x14ac:dyDescent="0.2">
      <c r="A113" t="s">
        <v>68</v>
      </c>
      <c r="B113" t="s">
        <v>86</v>
      </c>
      <c r="C113" t="s">
        <v>362</v>
      </c>
      <c r="D113" t="s">
        <v>342</v>
      </c>
      <c r="F113" s="8" t="s">
        <v>678</v>
      </c>
      <c r="G113" s="6" t="s">
        <v>378</v>
      </c>
      <c r="J113" s="4" t="s">
        <v>50</v>
      </c>
      <c r="K113" s="4"/>
      <c r="L113" s="5" t="s">
        <v>50</v>
      </c>
      <c r="M113" s="6" t="s">
        <v>108</v>
      </c>
      <c r="N113" s="6" t="s">
        <v>109</v>
      </c>
      <c r="O113" s="6" t="s">
        <v>110</v>
      </c>
      <c r="P113" s="6" t="s">
        <v>12</v>
      </c>
      <c r="Q113" s="6" t="s">
        <v>13</v>
      </c>
      <c r="R113" s="6" t="s">
        <v>14</v>
      </c>
      <c r="T113" s="6" t="s">
        <v>16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</row>
    <row r="114" spans="1:44" x14ac:dyDescent="0.2">
      <c r="A114" s="6" t="s">
        <v>68</v>
      </c>
      <c r="B114" s="6" t="s">
        <v>364</v>
      </c>
      <c r="C114" s="6" t="s">
        <v>363</v>
      </c>
      <c r="D114" s="6" t="s">
        <v>343</v>
      </c>
      <c r="E114" s="18">
        <f>SUM(Apttus_Proposal__Proposal_Line_Item__c[Apttus_QPConfig__BasePrice__c])</f>
        <v>83939.836914424333</v>
      </c>
      <c r="F114" s="8">
        <v>83939.836909999998</v>
      </c>
      <c r="G114" s="6">
        <v>326540.25329999998</v>
      </c>
      <c r="H114" t="s">
        <v>379</v>
      </c>
      <c r="J114" s="4" t="s">
        <v>50</v>
      </c>
      <c r="K114" s="4"/>
      <c r="L114" s="5"/>
      <c r="M114" s="6"/>
      <c r="N114" s="6"/>
      <c r="O114" s="6"/>
      <c r="P114" s="6"/>
      <c r="Q114" s="6"/>
      <c r="R114" s="6"/>
      <c r="T114" s="6"/>
      <c r="AE114" t="b">
        <v>0</v>
      </c>
      <c r="AF114" t="b">
        <v>0</v>
      </c>
      <c r="AG114" t="b">
        <v>0</v>
      </c>
      <c r="AN114" t="s">
        <v>386</v>
      </c>
      <c r="AO114" t="s">
        <v>387</v>
      </c>
      <c r="AP114" t="s">
        <v>388</v>
      </c>
      <c r="AQ114" t="str">
        <f t="shared" ref="AQ114:AQ142" si="0">MID(AP114,FIND(".",AP114)+1,999)</f>
        <v>Apttus_QPConfig__BasePrice__c</v>
      </c>
      <c r="AR114" t="str">
        <f t="shared" ref="AR114:AR142" si="1">"=SUM(Apttus_Proposal__Proposal_Line_Item__c["&amp;AQ114&amp;"])"</f>
        <v>=SUM(Apttus_Proposal__Proposal_Line_Item__c[Apttus_QPConfig__BasePrice__c])</v>
      </c>
    </row>
    <row r="115" spans="1:44" x14ac:dyDescent="0.2">
      <c r="A115" t="s">
        <v>68</v>
      </c>
      <c r="B115" t="s">
        <v>364</v>
      </c>
      <c r="C115" t="s">
        <v>389</v>
      </c>
      <c r="D115" t="s">
        <v>72</v>
      </c>
      <c r="E115" s="10"/>
      <c r="F115" s="8">
        <v>0</v>
      </c>
      <c r="G115" s="6">
        <v>-17856.490949999999</v>
      </c>
      <c r="J115" s="4" t="s">
        <v>50</v>
      </c>
      <c r="K115" s="4"/>
      <c r="L115" s="5" t="s">
        <v>50</v>
      </c>
      <c r="M115" s="6"/>
      <c r="N115" s="6"/>
      <c r="O115" s="6"/>
      <c r="P115" s="6"/>
      <c r="Q115" s="6"/>
      <c r="R115" s="6"/>
      <c r="T115" s="6"/>
      <c r="Z115" s="10" t="s">
        <v>390</v>
      </c>
      <c r="AA115" s="10" t="s">
        <v>391</v>
      </c>
      <c r="AB115" s="10" t="b">
        <v>1</v>
      </c>
      <c r="AE115" t="b">
        <v>0</v>
      </c>
      <c r="AF115" t="b">
        <v>0</v>
      </c>
      <c r="AG115" t="b">
        <v>0</v>
      </c>
      <c r="AN115" t="s">
        <v>386</v>
      </c>
      <c r="AO115" t="s">
        <v>392</v>
      </c>
      <c r="AP115" t="s">
        <v>393</v>
      </c>
      <c r="AQ115" t="str">
        <f t="shared" si="0"/>
        <v>APTS_Adjustment_Amount__c</v>
      </c>
      <c r="AR115" t="str">
        <f t="shared" si="1"/>
        <v>=SUM(Apttus_Proposal__Proposal_Line_Item__c[APTS_Adjustment_Amount__c])</v>
      </c>
    </row>
    <row r="116" spans="1:44" s="6" customFormat="1" x14ac:dyDescent="0.2">
      <c r="A116" s="6" t="s">
        <v>68</v>
      </c>
      <c r="B116" s="6" t="s">
        <v>364</v>
      </c>
      <c r="C116" s="6" t="s">
        <v>396</v>
      </c>
      <c r="D116" s="6" t="s">
        <v>394</v>
      </c>
      <c r="E116" s="13" t="s">
        <v>980</v>
      </c>
      <c r="F116" s="6">
        <v>95458.87</v>
      </c>
      <c r="G116" s="6">
        <v>396810.91</v>
      </c>
      <c r="H116" s="6" t="s">
        <v>398</v>
      </c>
      <c r="J116" s="4" t="s">
        <v>50</v>
      </c>
      <c r="K116" s="4"/>
      <c r="L116" s="4"/>
      <c r="Z116" s="6" t="s">
        <v>400</v>
      </c>
      <c r="AA116" s="6" t="s">
        <v>391</v>
      </c>
      <c r="AB116" s="6" t="b">
        <v>1</v>
      </c>
      <c r="AE116" s="6" t="b">
        <v>0</v>
      </c>
      <c r="AF116" s="6" t="b">
        <v>0</v>
      </c>
      <c r="AG116" s="6" t="b">
        <v>0</v>
      </c>
      <c r="AN116" s="6" t="s">
        <v>386</v>
      </c>
      <c r="AO116" s="6" t="s">
        <v>387</v>
      </c>
      <c r="AP116" s="6" t="s">
        <v>401</v>
      </c>
      <c r="AQ116" s="6" t="str">
        <f t="shared" si="0"/>
        <v>VIP_Extended_CAT_List_CAD__c</v>
      </c>
      <c r="AR116" s="6" t="str">
        <f t="shared" si="1"/>
        <v>=SUM(Apttus_Proposal__Proposal_Line_Item__c[VIP_Extended_CAT_List_CAD__c])</v>
      </c>
    </row>
    <row r="117" spans="1:44" x14ac:dyDescent="0.2">
      <c r="A117" t="s">
        <v>68</v>
      </c>
      <c r="B117" t="s">
        <v>364</v>
      </c>
      <c r="C117" t="s">
        <v>397</v>
      </c>
      <c r="D117" t="s">
        <v>395</v>
      </c>
      <c r="E117" s="18">
        <f>SUMIFS(Apttus_Proposal__Proposal_Line_Item__c[Apttus_QPConfig__NetPrice__c], Apttus_Proposal__Proposal_Line_Item__c[APTS_Product_Family__c], "ATTACHMENT", Apttus_Proposal__Proposal_Line_Item__c[Apttus_QPConfig__IsOptional__c], FALSE, Apttus_Proposal__Proposal_Line_Item__c[APTS_Is_Non_CAT_Attachment__c], FALSE)</f>
        <v>1729.2766099999999</v>
      </c>
      <c r="F117" s="8">
        <v>1729.2766099999999</v>
      </c>
      <c r="G117" s="6">
        <v>19714.248</v>
      </c>
      <c r="H117" t="s">
        <v>399</v>
      </c>
      <c r="I117" t="s">
        <v>399</v>
      </c>
      <c r="J117" s="4" t="s">
        <v>50</v>
      </c>
      <c r="K117" s="4"/>
      <c r="L117" s="5" t="s">
        <v>50</v>
      </c>
      <c r="M117" s="6"/>
      <c r="N117" s="6"/>
      <c r="O117" s="6"/>
      <c r="P117" s="6"/>
      <c r="Q117" s="6"/>
      <c r="R117" s="6"/>
      <c r="T117" s="6"/>
      <c r="Z117" s="10" t="s">
        <v>402</v>
      </c>
      <c r="AA117" s="10" t="s">
        <v>391</v>
      </c>
      <c r="AB117" s="10" t="s">
        <v>403</v>
      </c>
      <c r="AE117" t="b">
        <v>0</v>
      </c>
      <c r="AF117" t="b">
        <v>0</v>
      </c>
      <c r="AG117" t="b">
        <v>0</v>
      </c>
      <c r="AN117" t="s">
        <v>386</v>
      </c>
      <c r="AO117" t="s">
        <v>387</v>
      </c>
      <c r="AP117" t="s">
        <v>404</v>
      </c>
      <c r="AQ117" t="str">
        <f t="shared" si="0"/>
        <v>Apttus_QPConfig__NetPrice__c</v>
      </c>
      <c r="AR117" t="str">
        <f t="shared" si="1"/>
        <v>=SUM(Apttus_Proposal__Proposal_Line_Item__c[Apttus_QPConfig__NetPrice__c])</v>
      </c>
    </row>
    <row r="118" spans="1:44" x14ac:dyDescent="0.2">
      <c r="A118" t="s">
        <v>68</v>
      </c>
      <c r="B118" t="s">
        <v>364</v>
      </c>
      <c r="C118" t="s">
        <v>408</v>
      </c>
      <c r="D118" t="s">
        <v>405</v>
      </c>
      <c r="E118" s="18">
        <f>SUMIFS(Apttus_Proposal__Proposal_Line_Item__c[APTS_CAT_List_Price_Converted__c], Apttus_Proposal__Proposal_Line_Item__c[APTS_Is_Extended_Warranty__c], TRUE, Apttus_Proposal__Proposal_Line_Item__c[Apttus_QPConfig__IsOptional__c], FALSE)</f>
        <v>2979.18</v>
      </c>
      <c r="F118" s="8">
        <v>2979.18</v>
      </c>
      <c r="G118" s="6">
        <v>17555.900000000001</v>
      </c>
      <c r="J118" s="4" t="s">
        <v>50</v>
      </c>
      <c r="K118" s="4"/>
      <c r="L118" s="5"/>
      <c r="M118" s="6"/>
      <c r="N118" s="6"/>
      <c r="O118" s="6"/>
      <c r="P118" s="6"/>
      <c r="Q118" s="6"/>
      <c r="R118" s="6"/>
      <c r="T118" s="6"/>
      <c r="Z118" s="10" t="s">
        <v>413</v>
      </c>
      <c r="AA118" s="10" t="s">
        <v>391</v>
      </c>
      <c r="AB118" s="10" t="b">
        <v>1</v>
      </c>
      <c r="AE118" t="b">
        <v>0</v>
      </c>
      <c r="AF118" t="b">
        <v>0</v>
      </c>
      <c r="AG118" t="b">
        <v>0</v>
      </c>
      <c r="AN118" t="s">
        <v>386</v>
      </c>
      <c r="AO118" t="s">
        <v>387</v>
      </c>
      <c r="AP118" t="s">
        <v>414</v>
      </c>
      <c r="AQ118" t="str">
        <f t="shared" si="0"/>
        <v>APTS_CAT_List_Price_Converted__c</v>
      </c>
      <c r="AR118" t="str">
        <f t="shared" si="1"/>
        <v>=SUM(Apttus_Proposal__Proposal_Line_Item__c[APTS_CAT_List_Price_Converted__c])</v>
      </c>
    </row>
    <row r="119" spans="1:44" x14ac:dyDescent="0.2">
      <c r="A119" t="s">
        <v>68</v>
      </c>
      <c r="B119" t="s">
        <v>364</v>
      </c>
      <c r="C119" t="s">
        <v>409</v>
      </c>
      <c r="D119" t="s">
        <v>406</v>
      </c>
      <c r="E119">
        <f>SUMIFS(Apttus_Proposal__Proposal_Line_Item__c[Apttus_QPConfig__NetPrice__c], Apttus_Proposal__Proposal_Line_Item__c[APTS_RSA_Rollup_Filter__c], TRUE)</f>
        <v>0</v>
      </c>
      <c r="F119" s="8">
        <v>72510.095910000004</v>
      </c>
      <c r="G119" s="6">
        <v>270171.96860000002</v>
      </c>
      <c r="H119" t="s">
        <v>411</v>
      </c>
      <c r="J119" s="4" t="s">
        <v>50</v>
      </c>
      <c r="K119" s="4"/>
      <c r="L119" s="5"/>
      <c r="M119" s="6"/>
      <c r="N119" s="6"/>
      <c r="O119" s="6"/>
      <c r="P119" s="6"/>
      <c r="Q119" s="6"/>
      <c r="R119" s="6"/>
      <c r="T119" s="6"/>
      <c r="Z119" s="10" t="s">
        <v>415</v>
      </c>
      <c r="AA119" s="10" t="s">
        <v>391</v>
      </c>
      <c r="AB119" s="10" t="b">
        <v>1</v>
      </c>
      <c r="AE119" t="b">
        <v>0</v>
      </c>
      <c r="AF119" t="b">
        <v>0</v>
      </c>
      <c r="AG119" t="b">
        <v>0</v>
      </c>
      <c r="AN119" t="s">
        <v>386</v>
      </c>
      <c r="AO119" t="s">
        <v>387</v>
      </c>
      <c r="AP119" t="s">
        <v>404</v>
      </c>
      <c r="AQ119" t="str">
        <f t="shared" si="0"/>
        <v>Apttus_QPConfig__NetPrice__c</v>
      </c>
      <c r="AR119" t="str">
        <f t="shared" si="1"/>
        <v>=SUM(Apttus_Proposal__Proposal_Line_Item__c[Apttus_QPConfig__NetPrice__c])</v>
      </c>
    </row>
    <row r="120" spans="1:44" x14ac:dyDescent="0.2">
      <c r="A120" t="s">
        <v>68</v>
      </c>
      <c r="B120" t="s">
        <v>364</v>
      </c>
      <c r="C120" t="s">
        <v>410</v>
      </c>
      <c r="D120" t="s">
        <v>407</v>
      </c>
      <c r="F120" s="8">
        <v>0</v>
      </c>
      <c r="G120" s="6">
        <v>-9600</v>
      </c>
      <c r="H120" t="s">
        <v>412</v>
      </c>
      <c r="J120" s="4" t="s">
        <v>50</v>
      </c>
      <c r="K120" s="4"/>
      <c r="L120" s="5"/>
      <c r="M120" s="6"/>
      <c r="N120" s="6"/>
      <c r="O120" s="6"/>
      <c r="P120" s="6"/>
      <c r="Q120" s="6"/>
      <c r="R120" s="6"/>
      <c r="T120" s="6"/>
      <c r="Z120" s="10" t="s">
        <v>416</v>
      </c>
      <c r="AA120" s="10" t="s">
        <v>391</v>
      </c>
      <c r="AB120" s="10" t="s">
        <v>87</v>
      </c>
      <c r="AE120" t="b">
        <v>0</v>
      </c>
      <c r="AF120" t="b">
        <v>0</v>
      </c>
      <c r="AG120" t="b">
        <v>0</v>
      </c>
      <c r="AN120" t="s">
        <v>386</v>
      </c>
      <c r="AO120" t="s">
        <v>392</v>
      </c>
      <c r="AP120" t="s">
        <v>393</v>
      </c>
      <c r="AQ120" t="str">
        <f t="shared" si="0"/>
        <v>APTS_Adjustment_Amount__c</v>
      </c>
      <c r="AR120" t="str">
        <f t="shared" si="1"/>
        <v>=SUM(Apttus_Proposal__Proposal_Line_Item__c[APTS_Adjustment_Amount__c])</v>
      </c>
    </row>
    <row r="121" spans="1:44" x14ac:dyDescent="0.2">
      <c r="A121" t="s">
        <v>68</v>
      </c>
      <c r="B121" t="s">
        <v>364</v>
      </c>
      <c r="C121" t="s">
        <v>418</v>
      </c>
      <c r="D121" t="s">
        <v>417</v>
      </c>
      <c r="F121" s="8">
        <v>0</v>
      </c>
      <c r="G121" s="6">
        <v>20000</v>
      </c>
      <c r="J121" s="4" t="s">
        <v>50</v>
      </c>
      <c r="K121" s="4"/>
      <c r="L121" s="5"/>
      <c r="M121" s="6"/>
      <c r="N121" s="6"/>
      <c r="O121" s="6"/>
      <c r="P121" s="6"/>
      <c r="Q121" s="6"/>
      <c r="R121" s="6"/>
      <c r="T121" s="6"/>
      <c r="Z121" s="10" t="s">
        <v>419</v>
      </c>
      <c r="AA121" s="10" t="s">
        <v>391</v>
      </c>
      <c r="AB121" s="10" t="b">
        <v>0</v>
      </c>
      <c r="AE121" t="b">
        <v>0</v>
      </c>
      <c r="AF121" t="b">
        <v>0</v>
      </c>
      <c r="AG121" t="b">
        <v>0</v>
      </c>
      <c r="AN121" t="s">
        <v>386</v>
      </c>
      <c r="AO121" t="s">
        <v>392</v>
      </c>
      <c r="AP121" t="s">
        <v>393</v>
      </c>
      <c r="AQ121" t="str">
        <f t="shared" si="0"/>
        <v>APTS_Adjustment_Amount__c</v>
      </c>
      <c r="AR121" t="str">
        <f t="shared" si="1"/>
        <v>=SUM(Apttus_Proposal__Proposal_Line_Item__c[APTS_Adjustment_Amount__c])</v>
      </c>
    </row>
    <row r="122" spans="1:44" x14ac:dyDescent="0.2">
      <c r="A122" t="s">
        <v>68</v>
      </c>
      <c r="B122" t="s">
        <v>364</v>
      </c>
      <c r="C122" t="s">
        <v>422</v>
      </c>
      <c r="D122" t="s">
        <v>420</v>
      </c>
      <c r="F122" s="8">
        <v>0</v>
      </c>
      <c r="G122" s="6">
        <v>-9600</v>
      </c>
      <c r="J122" s="4" t="s">
        <v>50</v>
      </c>
      <c r="K122" s="4"/>
      <c r="L122" s="5"/>
      <c r="M122" s="6"/>
      <c r="N122" s="6"/>
      <c r="O122" s="6"/>
      <c r="P122" s="6"/>
      <c r="Q122" s="6"/>
      <c r="R122" s="6"/>
      <c r="T122" s="6"/>
      <c r="Z122" s="10" t="s">
        <v>390</v>
      </c>
      <c r="AA122" s="10" t="s">
        <v>391</v>
      </c>
      <c r="AB122" s="10" t="b">
        <v>1</v>
      </c>
      <c r="AE122" t="b">
        <v>0</v>
      </c>
      <c r="AF122" t="b">
        <v>0</v>
      </c>
      <c r="AG122" t="b">
        <v>0</v>
      </c>
      <c r="AN122" t="s">
        <v>386</v>
      </c>
      <c r="AO122" t="s">
        <v>392</v>
      </c>
      <c r="AP122" t="s">
        <v>393</v>
      </c>
      <c r="AQ122" t="str">
        <f t="shared" si="0"/>
        <v>APTS_Adjustment_Amount__c</v>
      </c>
      <c r="AR122" t="str">
        <f t="shared" si="1"/>
        <v>=SUM(Apttus_Proposal__Proposal_Line_Item__c[APTS_Adjustment_Amount__c])</v>
      </c>
    </row>
    <row r="123" spans="1:44" x14ac:dyDescent="0.2">
      <c r="A123" t="s">
        <v>68</v>
      </c>
      <c r="B123" t="s">
        <v>364</v>
      </c>
      <c r="C123" t="s">
        <v>423</v>
      </c>
      <c r="D123" t="s">
        <v>421</v>
      </c>
      <c r="F123" s="8">
        <v>0</v>
      </c>
      <c r="G123" s="6">
        <v>5</v>
      </c>
      <c r="H123" t="s">
        <v>424</v>
      </c>
      <c r="I123" t="s">
        <v>425</v>
      </c>
      <c r="J123" s="4" t="s">
        <v>50</v>
      </c>
      <c r="K123" s="4" t="s">
        <v>50</v>
      </c>
      <c r="L123" s="5"/>
      <c r="M123" s="6"/>
      <c r="N123" s="6"/>
      <c r="O123" s="6"/>
      <c r="P123" s="6"/>
      <c r="Q123" s="6"/>
      <c r="R123" s="6"/>
      <c r="T123" s="6"/>
      <c r="Z123" s="10" t="s">
        <v>426</v>
      </c>
      <c r="AA123" s="10" t="s">
        <v>391</v>
      </c>
      <c r="AB123" s="10" t="b">
        <v>1</v>
      </c>
      <c r="AE123" t="b">
        <v>0</v>
      </c>
      <c r="AF123" t="b">
        <v>0</v>
      </c>
      <c r="AG123" t="b">
        <v>0</v>
      </c>
      <c r="AN123" t="s">
        <v>427</v>
      </c>
      <c r="AO123" t="s">
        <v>387</v>
      </c>
      <c r="AQ123" t="e">
        <f t="shared" si="0"/>
        <v>#VALUE!</v>
      </c>
      <c r="AR123" t="e">
        <f t="shared" si="1"/>
        <v>#VALUE!</v>
      </c>
    </row>
    <row r="124" spans="1:44" x14ac:dyDescent="0.2">
      <c r="A124" t="s">
        <v>68</v>
      </c>
      <c r="B124" t="s">
        <v>364</v>
      </c>
      <c r="C124" t="s">
        <v>430</v>
      </c>
      <c r="D124" t="s">
        <v>428</v>
      </c>
      <c r="F124" s="8">
        <v>0</v>
      </c>
      <c r="G124" s="6">
        <v>3</v>
      </c>
      <c r="H124" t="s">
        <v>432</v>
      </c>
      <c r="I124" t="s">
        <v>433</v>
      </c>
      <c r="J124" s="4" t="s">
        <v>50</v>
      </c>
      <c r="K124" s="4" t="s">
        <v>50</v>
      </c>
      <c r="L124" s="5"/>
      <c r="M124" s="6"/>
      <c r="N124" s="6"/>
      <c r="O124" s="6"/>
      <c r="P124" s="6"/>
      <c r="Q124" s="6"/>
      <c r="R124" s="6"/>
      <c r="T124" s="6"/>
      <c r="Z124" s="10" t="s">
        <v>436</v>
      </c>
      <c r="AA124" s="10" t="s">
        <v>391</v>
      </c>
      <c r="AB124" s="10" t="b">
        <v>1</v>
      </c>
      <c r="AE124" t="b">
        <v>0</v>
      </c>
      <c r="AF124" t="b">
        <v>0</v>
      </c>
      <c r="AG124" t="b">
        <v>0</v>
      </c>
      <c r="AN124" t="s">
        <v>427</v>
      </c>
      <c r="AO124" t="s">
        <v>387</v>
      </c>
      <c r="AQ124" t="e">
        <f t="shared" si="0"/>
        <v>#VALUE!</v>
      </c>
      <c r="AR124" t="e">
        <f t="shared" si="1"/>
        <v>#VALUE!</v>
      </c>
    </row>
    <row r="125" spans="1:44" x14ac:dyDescent="0.2">
      <c r="A125" t="s">
        <v>68</v>
      </c>
      <c r="B125" t="s">
        <v>364</v>
      </c>
      <c r="C125" t="s">
        <v>431</v>
      </c>
      <c r="D125" t="s">
        <v>429</v>
      </c>
      <c r="F125" s="8">
        <v>0</v>
      </c>
      <c r="G125" s="6">
        <v>3</v>
      </c>
      <c r="H125" t="s">
        <v>434</v>
      </c>
      <c r="I125" t="s">
        <v>435</v>
      </c>
      <c r="J125" s="4" t="s">
        <v>50</v>
      </c>
      <c r="K125" s="4" t="s">
        <v>50</v>
      </c>
      <c r="L125" s="5"/>
      <c r="M125" s="6"/>
      <c r="N125" s="6"/>
      <c r="O125" s="6"/>
      <c r="P125" s="6" t="s">
        <v>12</v>
      </c>
      <c r="Q125" s="6" t="s">
        <v>13</v>
      </c>
      <c r="R125" s="6" t="s">
        <v>14</v>
      </c>
      <c r="S125" t="s">
        <v>15</v>
      </c>
      <c r="T125" s="6"/>
      <c r="AE125" t="b">
        <v>0</v>
      </c>
      <c r="AF125" t="b">
        <v>0</v>
      </c>
      <c r="AG125" t="b">
        <v>0</v>
      </c>
      <c r="AN125" t="s">
        <v>427</v>
      </c>
      <c r="AO125" t="s">
        <v>437</v>
      </c>
      <c r="AQ125" t="e">
        <f t="shared" si="0"/>
        <v>#VALUE!</v>
      </c>
      <c r="AR125" t="e">
        <f t="shared" si="1"/>
        <v>#VALUE!</v>
      </c>
    </row>
    <row r="126" spans="1:44" x14ac:dyDescent="0.2">
      <c r="A126" t="s">
        <v>68</v>
      </c>
      <c r="B126" t="s">
        <v>364</v>
      </c>
      <c r="C126" t="s">
        <v>439</v>
      </c>
      <c r="D126" t="s">
        <v>438</v>
      </c>
      <c r="E126" s="10">
        <v>1000000</v>
      </c>
      <c r="F126" s="8">
        <v>0</v>
      </c>
      <c r="G126" s="6">
        <v>-17856.491000000002</v>
      </c>
      <c r="J126" s="4" t="s">
        <v>50</v>
      </c>
      <c r="K126" s="4"/>
      <c r="L126" s="5" t="s">
        <v>50</v>
      </c>
      <c r="M126" s="6"/>
      <c r="N126" s="6"/>
      <c r="O126" s="6"/>
      <c r="P126" s="6"/>
      <c r="Q126" s="6"/>
      <c r="R126" s="6"/>
      <c r="S126" t="s">
        <v>15</v>
      </c>
      <c r="T126" s="6"/>
      <c r="AE126" t="b">
        <v>0</v>
      </c>
      <c r="AF126" t="b">
        <v>0</v>
      </c>
      <c r="AG126" t="b">
        <v>0</v>
      </c>
      <c r="AN126" t="s">
        <v>386</v>
      </c>
      <c r="AO126" t="s">
        <v>392</v>
      </c>
      <c r="AP126" t="s">
        <v>393</v>
      </c>
      <c r="AQ126" t="str">
        <f t="shared" si="0"/>
        <v>APTS_Adjustment_Amount__c</v>
      </c>
      <c r="AR126" t="str">
        <f t="shared" si="1"/>
        <v>=SUM(Apttus_Proposal__Proposal_Line_Item__c[APTS_Adjustment_Amount__c])</v>
      </c>
    </row>
    <row r="127" spans="1:44" x14ac:dyDescent="0.2">
      <c r="A127" t="s">
        <v>68</v>
      </c>
      <c r="B127" t="s">
        <v>364</v>
      </c>
      <c r="C127" t="s">
        <v>441</v>
      </c>
      <c r="D127" t="s">
        <v>440</v>
      </c>
      <c r="E127" s="18">
        <f>SUMIFS(Apttus_Proposal__Proposal_Line_Item__c[APTS_Cat_GP_Extended_Cost_Price_CAD__c], Apttus_Proposal__Proposal_Line_Item__c[Apttus_QPConfig__IsOptional__c], FALSE)</f>
        <v>76746.100000000006</v>
      </c>
      <c r="F127" s="8">
        <v>76746.100000000006</v>
      </c>
      <c r="G127" s="6">
        <v>73766.92</v>
      </c>
      <c r="H127" t="s">
        <v>442</v>
      </c>
      <c r="J127" s="4" t="s">
        <v>50</v>
      </c>
      <c r="K127" s="4" t="s">
        <v>50</v>
      </c>
      <c r="L127" s="5" t="s">
        <v>50</v>
      </c>
      <c r="M127" s="6"/>
      <c r="N127" s="6"/>
      <c r="O127" s="6"/>
      <c r="P127" s="6"/>
      <c r="Q127" s="6"/>
      <c r="R127" s="6"/>
      <c r="T127" s="6"/>
      <c r="Z127" s="10" t="s">
        <v>443</v>
      </c>
      <c r="AA127" s="10" t="s">
        <v>391</v>
      </c>
      <c r="AB127" s="10" t="b">
        <v>0</v>
      </c>
      <c r="AE127" t="b">
        <v>0</v>
      </c>
      <c r="AF127" t="b">
        <v>0</v>
      </c>
      <c r="AG127" t="b">
        <v>0</v>
      </c>
      <c r="AN127" t="s">
        <v>386</v>
      </c>
      <c r="AO127" t="s">
        <v>387</v>
      </c>
      <c r="AP127" t="s">
        <v>444</v>
      </c>
      <c r="AQ127" t="str">
        <f t="shared" si="0"/>
        <v>APTS_Cat_GP_Extended_Cost_Price_CAD__c</v>
      </c>
      <c r="AR127" t="str">
        <f t="shared" si="1"/>
        <v>=SUM(Apttus_Proposal__Proposal_Line_Item__c[APTS_Cat_GP_Extended_Cost_Price_CAD__c])</v>
      </c>
    </row>
    <row r="128" spans="1:44" x14ac:dyDescent="0.2">
      <c r="A128" t="s">
        <v>68</v>
      </c>
      <c r="B128" t="s">
        <v>364</v>
      </c>
      <c r="C128" t="s">
        <v>462</v>
      </c>
      <c r="D128" t="s">
        <v>445</v>
      </c>
      <c r="E128" s="19">
        <v>33333</v>
      </c>
      <c r="F128" s="8">
        <v>0</v>
      </c>
      <c r="G128" s="6">
        <v>48.51</v>
      </c>
      <c r="J128" s="4" t="s">
        <v>50</v>
      </c>
      <c r="K128" s="4"/>
      <c r="L128" s="5" t="s">
        <v>50</v>
      </c>
      <c r="M128" s="6"/>
      <c r="N128" s="6"/>
      <c r="O128" s="6"/>
      <c r="P128" s="6"/>
      <c r="Q128" s="6"/>
      <c r="R128" s="6"/>
      <c r="T128" s="6"/>
      <c r="AE128" t="b">
        <v>0</v>
      </c>
      <c r="AF128" t="b">
        <v>0</v>
      </c>
      <c r="AG128" t="b">
        <v>0</v>
      </c>
      <c r="AN128" t="s">
        <v>386</v>
      </c>
      <c r="AO128" t="s">
        <v>437</v>
      </c>
      <c r="AP128" t="s">
        <v>489</v>
      </c>
      <c r="AQ128" t="str">
        <f t="shared" si="0"/>
        <v>APTS_Finnning_Cost__c</v>
      </c>
      <c r="AR128" t="str">
        <f t="shared" si="1"/>
        <v>=SUM(Apttus_Proposal__Proposal_Line_Item__c[APTS_Finnning_Cost__c])</v>
      </c>
    </row>
    <row r="129" spans="1:44" x14ac:dyDescent="0.2">
      <c r="A129" t="s">
        <v>68</v>
      </c>
      <c r="B129" t="s">
        <v>364</v>
      </c>
      <c r="C129" t="s">
        <v>463</v>
      </c>
      <c r="D129" t="s">
        <v>446</v>
      </c>
      <c r="E129" s="18">
        <f>SUMIFS(Apttus_Proposal__Proposal_Line_Item__c[Apttus_QPConfig__ExtendedPrice__c], Apttus_Proposal__Proposal_Line_Item__c[Apttus_QPConfig__OptionPrice__c], "&gt;0", Apttus_Proposal__Proposal_Line_Item__c[Apttus_QPConfig__IsOptional__c], FALSE)</f>
        <v>83939.836920000002</v>
      </c>
      <c r="F129" s="8">
        <v>83939.836920000002</v>
      </c>
      <c r="G129" s="6">
        <v>326540.25300000003</v>
      </c>
      <c r="J129" s="4" t="s">
        <v>50</v>
      </c>
      <c r="K129" s="4"/>
      <c r="L129" s="5" t="s">
        <v>50</v>
      </c>
      <c r="M129" s="6"/>
      <c r="N129" s="6"/>
      <c r="O129" s="6"/>
      <c r="P129" s="6"/>
      <c r="Q129" s="6"/>
      <c r="R129" s="6"/>
      <c r="T129" s="6"/>
      <c r="Z129" s="10" t="s">
        <v>490</v>
      </c>
      <c r="AA129" s="10" t="s">
        <v>491</v>
      </c>
      <c r="AB129" s="10"/>
      <c r="AE129" t="b">
        <v>0</v>
      </c>
      <c r="AF129" t="b">
        <v>0</v>
      </c>
      <c r="AG129" t="b">
        <v>0</v>
      </c>
      <c r="AN129" t="s">
        <v>386</v>
      </c>
      <c r="AO129" t="s">
        <v>387</v>
      </c>
      <c r="AP129" t="s">
        <v>492</v>
      </c>
      <c r="AQ129" t="str">
        <f t="shared" si="0"/>
        <v>Apttus_QPConfig__ExtendedPrice__c</v>
      </c>
      <c r="AR129" t="str">
        <f t="shared" si="1"/>
        <v>=SUM(Apttus_Proposal__Proposal_Line_Item__c[Apttus_QPConfig__ExtendedPrice__c])</v>
      </c>
    </row>
    <row r="130" spans="1:44" x14ac:dyDescent="0.2">
      <c r="A130" t="s">
        <v>68</v>
      </c>
      <c r="B130" t="s">
        <v>364</v>
      </c>
      <c r="C130" t="s">
        <v>464</v>
      </c>
      <c r="D130" t="s">
        <v>447</v>
      </c>
      <c r="F130" s="8">
        <v>0</v>
      </c>
      <c r="G130" s="6">
        <v>179</v>
      </c>
      <c r="J130" s="4" t="s">
        <v>50</v>
      </c>
      <c r="K130" s="4"/>
      <c r="L130" s="5"/>
      <c r="M130" s="6"/>
      <c r="N130" s="6"/>
      <c r="O130" s="6"/>
      <c r="P130" s="6"/>
      <c r="Q130" s="6"/>
      <c r="R130" s="6"/>
      <c r="T130" s="6"/>
      <c r="Z130" s="10" t="s">
        <v>416</v>
      </c>
      <c r="AA130" s="10" t="s">
        <v>391</v>
      </c>
      <c r="AB130" s="10" t="s">
        <v>493</v>
      </c>
      <c r="AE130" t="b">
        <v>0</v>
      </c>
      <c r="AF130" t="b">
        <v>0</v>
      </c>
      <c r="AG130" t="b">
        <v>0</v>
      </c>
      <c r="AN130" t="s">
        <v>386</v>
      </c>
      <c r="AO130" t="s">
        <v>392</v>
      </c>
      <c r="AP130" t="s">
        <v>393</v>
      </c>
      <c r="AQ130" t="str">
        <f t="shared" si="0"/>
        <v>APTS_Adjustment_Amount__c</v>
      </c>
      <c r="AR130" t="str">
        <f t="shared" si="1"/>
        <v>=SUM(Apttus_Proposal__Proposal_Line_Item__c[APTS_Adjustment_Amount__c])</v>
      </c>
    </row>
    <row r="131" spans="1:44" x14ac:dyDescent="0.2">
      <c r="A131" t="s">
        <v>68</v>
      </c>
      <c r="B131" t="s">
        <v>364</v>
      </c>
      <c r="C131" t="s">
        <v>465</v>
      </c>
      <c r="D131" t="s">
        <v>448</v>
      </c>
      <c r="F131" s="8">
        <v>0</v>
      </c>
      <c r="G131" s="6">
        <v>2000</v>
      </c>
      <c r="J131" s="4" t="s">
        <v>50</v>
      </c>
      <c r="K131" s="4"/>
      <c r="L131" s="5"/>
      <c r="M131" s="6"/>
      <c r="N131" s="6"/>
      <c r="O131" s="6"/>
      <c r="P131" s="6"/>
      <c r="Q131" s="6"/>
      <c r="R131" s="6"/>
      <c r="T131" s="6"/>
      <c r="Z131" s="10" t="s">
        <v>416</v>
      </c>
      <c r="AA131" s="10" t="s">
        <v>391</v>
      </c>
      <c r="AB131" s="10" t="s">
        <v>494</v>
      </c>
      <c r="AE131" t="b">
        <v>0</v>
      </c>
      <c r="AF131" t="b">
        <v>0</v>
      </c>
      <c r="AG131" t="b">
        <v>0</v>
      </c>
      <c r="AN131" t="s">
        <v>386</v>
      </c>
      <c r="AO131" t="s">
        <v>392</v>
      </c>
      <c r="AP131" t="s">
        <v>393</v>
      </c>
      <c r="AQ131" t="str">
        <f t="shared" si="0"/>
        <v>APTS_Adjustment_Amount__c</v>
      </c>
      <c r="AR131" t="str">
        <f t="shared" si="1"/>
        <v>=SUM(Apttus_Proposal__Proposal_Line_Item__c[APTS_Adjustment_Amount__c])</v>
      </c>
    </row>
    <row r="132" spans="1:44" x14ac:dyDescent="0.2">
      <c r="A132" t="s">
        <v>68</v>
      </c>
      <c r="B132" t="s">
        <v>364</v>
      </c>
      <c r="C132" t="s">
        <v>466</v>
      </c>
      <c r="D132" t="s">
        <v>449</v>
      </c>
      <c r="F132" s="8">
        <v>0</v>
      </c>
      <c r="G132" s="6">
        <v>-1500</v>
      </c>
      <c r="H132" t="s">
        <v>481</v>
      </c>
      <c r="J132" s="4" t="s">
        <v>50</v>
      </c>
      <c r="K132" s="4" t="s">
        <v>50</v>
      </c>
      <c r="L132" s="5"/>
      <c r="M132" s="6"/>
      <c r="N132" s="6"/>
      <c r="O132" s="6"/>
      <c r="P132" s="6"/>
      <c r="Q132" s="6"/>
      <c r="R132" s="6"/>
      <c r="T132" s="6"/>
      <c r="AE132" t="b">
        <v>0</v>
      </c>
      <c r="AF132" t="b">
        <v>0</v>
      </c>
      <c r="AG132" t="b">
        <v>0</v>
      </c>
      <c r="AN132" t="s">
        <v>386</v>
      </c>
      <c r="AO132" t="s">
        <v>495</v>
      </c>
      <c r="AP132" t="s">
        <v>496</v>
      </c>
      <c r="AQ132" t="str">
        <f t="shared" si="0"/>
        <v>APTS_Less_Owing__c</v>
      </c>
      <c r="AR132" t="str">
        <f t="shared" si="1"/>
        <v>=SUM(Apttus_Proposal__Proposal_Line_Item__c[APTS_Less_Owing__c])</v>
      </c>
    </row>
    <row r="133" spans="1:44" x14ac:dyDescent="0.2">
      <c r="A133" t="s">
        <v>68</v>
      </c>
      <c r="B133" t="s">
        <v>364</v>
      </c>
      <c r="C133" t="s">
        <v>467</v>
      </c>
      <c r="D133" t="s">
        <v>450</v>
      </c>
      <c r="E133" s="19">
        <v>6000000</v>
      </c>
      <c r="F133" s="8">
        <v>0</v>
      </c>
      <c r="G133" s="6">
        <v>53.9</v>
      </c>
      <c r="J133" s="4" t="s">
        <v>50</v>
      </c>
      <c r="K133" s="4"/>
      <c r="L133" s="5" t="s">
        <v>50</v>
      </c>
      <c r="M133" s="6"/>
      <c r="N133" s="6"/>
      <c r="O133" s="6"/>
      <c r="P133" s="6"/>
      <c r="Q133" s="6"/>
      <c r="R133" s="6"/>
      <c r="T133" s="6"/>
      <c r="AE133" t="b">
        <v>0</v>
      </c>
      <c r="AF133" t="b">
        <v>0</v>
      </c>
      <c r="AG133" t="b">
        <v>0</v>
      </c>
      <c r="AN133" t="s">
        <v>386</v>
      </c>
      <c r="AO133" t="s">
        <v>437</v>
      </c>
      <c r="AP133" t="s">
        <v>497</v>
      </c>
      <c r="AQ133" t="str">
        <f t="shared" si="0"/>
        <v>APTS_Customer_Sell_Price1__c</v>
      </c>
      <c r="AR133" t="str">
        <f t="shared" si="1"/>
        <v>=SUM(Apttus_Proposal__Proposal_Line_Item__c[APTS_Customer_Sell_Price1__c])</v>
      </c>
    </row>
    <row r="134" spans="1:44" x14ac:dyDescent="0.2">
      <c r="A134" t="s">
        <v>68</v>
      </c>
      <c r="B134" t="s">
        <v>364</v>
      </c>
      <c r="C134" t="s">
        <v>468</v>
      </c>
      <c r="D134" t="s">
        <v>451</v>
      </c>
      <c r="E134" s="18">
        <f>SUMIFS(Apttus_Proposal__Proposal_Line_Item__c[Apttus_QPConfig__NetPrice__c], Apttus_Proposal__Proposal_Line_Item__c[Apttus_QPConfig__OptionPrice__c], "&gt;0", Apttus_Proposal__Proposal_Line_Item__c[Apttus_QPConfig__IsOptional__c], FALSE)</f>
        <v>83939.836920000002</v>
      </c>
      <c r="F134" s="8">
        <v>83939.836920000002</v>
      </c>
      <c r="G134" s="6">
        <v>326540.25300000003</v>
      </c>
      <c r="J134" s="4" t="s">
        <v>50</v>
      </c>
      <c r="K134" s="4"/>
      <c r="L134" s="5" t="s">
        <v>50</v>
      </c>
      <c r="M134" s="6"/>
      <c r="N134" s="6"/>
      <c r="O134" s="6"/>
      <c r="P134" s="6"/>
      <c r="Q134" s="6"/>
      <c r="R134" s="6"/>
      <c r="T134" s="6"/>
      <c r="Z134" s="10" t="s">
        <v>490</v>
      </c>
      <c r="AA134" s="10" t="s">
        <v>491</v>
      </c>
      <c r="AB134" s="10"/>
      <c r="AE134" t="b">
        <v>0</v>
      </c>
      <c r="AF134" t="b">
        <v>0</v>
      </c>
      <c r="AG134" t="b">
        <v>0</v>
      </c>
      <c r="AN134" t="s">
        <v>386</v>
      </c>
      <c r="AO134" t="s">
        <v>387</v>
      </c>
      <c r="AP134" t="s">
        <v>404</v>
      </c>
      <c r="AQ134" t="str">
        <f t="shared" si="0"/>
        <v>Apttus_QPConfig__NetPrice__c</v>
      </c>
      <c r="AR134" t="str">
        <f t="shared" si="1"/>
        <v>=SUM(Apttus_Proposal__Proposal_Line_Item__c[Apttus_QPConfig__NetPrice__c])</v>
      </c>
    </row>
    <row r="135" spans="1:44" x14ac:dyDescent="0.2">
      <c r="A135" t="s">
        <v>68</v>
      </c>
      <c r="B135" t="s">
        <v>364</v>
      </c>
      <c r="C135" t="s">
        <v>469</v>
      </c>
      <c r="D135" t="s">
        <v>220</v>
      </c>
      <c r="E135" s="18">
        <f>SUMIFS(Apttus_Proposal__Proposal_Line_Item__c[Apttus_QPConfig__NetPrice__c], Apttus_Proposal__Proposal_Line_Item__c[APTS_No_Mark_Up__c], TRUE, Apttus_Proposal__Proposal_Line_Item__c[Apttus_QPConfig__IsOptional__c], FALSE)</f>
        <v>6774.0944</v>
      </c>
      <c r="F135" s="8">
        <v>6774.0944</v>
      </c>
      <c r="G135" s="6">
        <v>38806.8851</v>
      </c>
      <c r="J135" s="4" t="s">
        <v>50</v>
      </c>
      <c r="K135" s="4"/>
      <c r="L135" s="5" t="s">
        <v>50</v>
      </c>
      <c r="M135" s="6"/>
      <c r="N135" s="6"/>
      <c r="O135" s="6"/>
      <c r="P135" s="6"/>
      <c r="Q135" s="6"/>
      <c r="R135" s="6"/>
      <c r="T135" s="6"/>
      <c r="Z135" s="10" t="s">
        <v>498</v>
      </c>
      <c r="AA135" s="10" t="s">
        <v>391</v>
      </c>
      <c r="AB135" s="10" t="b">
        <v>1</v>
      </c>
      <c r="AE135" t="b">
        <v>0</v>
      </c>
      <c r="AF135" t="b">
        <v>0</v>
      </c>
      <c r="AG135" t="b">
        <v>0</v>
      </c>
      <c r="AN135" t="s">
        <v>386</v>
      </c>
      <c r="AO135" t="s">
        <v>387</v>
      </c>
      <c r="AP135" t="s">
        <v>404</v>
      </c>
      <c r="AQ135" t="str">
        <f t="shared" si="0"/>
        <v>Apttus_QPConfig__NetPrice__c</v>
      </c>
      <c r="AR135" t="str">
        <f t="shared" si="1"/>
        <v>=SUM(Apttus_Proposal__Proposal_Line_Item__c[Apttus_QPConfig__NetPrice__c])</v>
      </c>
    </row>
    <row r="136" spans="1:44" x14ac:dyDescent="0.2">
      <c r="A136" t="s">
        <v>68</v>
      </c>
      <c r="B136" t="s">
        <v>364</v>
      </c>
      <c r="C136" t="s">
        <v>470</v>
      </c>
      <c r="D136" t="s">
        <v>452</v>
      </c>
      <c r="F136" s="8">
        <v>0</v>
      </c>
      <c r="G136" s="6">
        <v>5000</v>
      </c>
      <c r="J136" s="4" t="s">
        <v>50</v>
      </c>
      <c r="K136" s="4"/>
      <c r="L136" s="5"/>
      <c r="M136" s="6"/>
      <c r="N136" s="6"/>
      <c r="O136" s="6"/>
      <c r="P136" s="6"/>
      <c r="Q136" s="6"/>
      <c r="R136" s="6"/>
      <c r="T136" s="6"/>
      <c r="Z136" s="10" t="s">
        <v>416</v>
      </c>
      <c r="AA136" s="10" t="s">
        <v>391</v>
      </c>
      <c r="AB136" s="10" t="s">
        <v>499</v>
      </c>
      <c r="AE136" t="b">
        <v>0</v>
      </c>
      <c r="AF136" t="b">
        <v>0</v>
      </c>
      <c r="AG136" t="b">
        <v>0</v>
      </c>
      <c r="AN136" t="s">
        <v>386</v>
      </c>
      <c r="AO136" t="s">
        <v>392</v>
      </c>
      <c r="AP136" t="s">
        <v>393</v>
      </c>
      <c r="AQ136" t="str">
        <f t="shared" si="0"/>
        <v>APTS_Adjustment_Amount__c</v>
      </c>
      <c r="AR136" t="str">
        <f t="shared" si="1"/>
        <v>=SUM(Apttus_Proposal__Proposal_Line_Item__c[APTS_Adjustment_Amount__c])</v>
      </c>
    </row>
    <row r="137" spans="1:44" x14ac:dyDescent="0.2">
      <c r="A137" t="s">
        <v>68</v>
      </c>
      <c r="B137" t="s">
        <v>364</v>
      </c>
      <c r="C137" t="s">
        <v>471</v>
      </c>
      <c r="D137" t="s">
        <v>453</v>
      </c>
      <c r="F137" s="8">
        <v>0</v>
      </c>
      <c r="G137" s="6">
        <v>-330000</v>
      </c>
      <c r="J137" s="4" t="s">
        <v>50</v>
      </c>
      <c r="K137" s="4"/>
      <c r="L137" s="5" t="s">
        <v>50</v>
      </c>
      <c r="M137" s="6" t="s">
        <v>108</v>
      </c>
      <c r="N137" s="6" t="s">
        <v>109</v>
      </c>
      <c r="O137" s="6" t="s">
        <v>110</v>
      </c>
      <c r="P137" s="6" t="s">
        <v>12</v>
      </c>
      <c r="Q137" s="6" t="s">
        <v>13</v>
      </c>
      <c r="R137" s="6" t="s">
        <v>14</v>
      </c>
      <c r="T137" s="6"/>
      <c r="AE137" t="b">
        <v>0</v>
      </c>
      <c r="AF137" t="b">
        <v>0</v>
      </c>
      <c r="AG137" t="b">
        <v>0</v>
      </c>
      <c r="AN137" t="s">
        <v>386</v>
      </c>
      <c r="AO137" t="s">
        <v>495</v>
      </c>
      <c r="AP137" t="s">
        <v>500</v>
      </c>
      <c r="AQ137" t="str">
        <f t="shared" si="0"/>
        <v>APTS_Evaluated_Price__c</v>
      </c>
      <c r="AR137" t="str">
        <f t="shared" si="1"/>
        <v>=SUM(Apttus_Proposal__Proposal_Line_Item__c[APTS_Evaluated_Price__c])</v>
      </c>
    </row>
    <row r="138" spans="1:44" x14ac:dyDescent="0.2">
      <c r="A138" t="s">
        <v>68</v>
      </c>
      <c r="B138" t="s">
        <v>364</v>
      </c>
      <c r="C138" t="s">
        <v>472</v>
      </c>
      <c r="D138" s="6" t="s">
        <v>454</v>
      </c>
      <c r="E138" s="18">
        <f>SUMIFS(Apttus_Proposal__Proposal_Line_Item__c[Apttus_QPConfig__NetPrice__c],Apttus_Proposal__Proposal_Line_Item__c[Is_Warranty__c],TRUE,Apttus_Proposal__Proposal_Line_Item__c[Apttus_QPConfig__IsOptional__c],FALSE)</f>
        <v>4474.0944</v>
      </c>
      <c r="F138" s="8">
        <v>4474.0944</v>
      </c>
      <c r="G138" s="6">
        <v>34806.8851</v>
      </c>
      <c r="J138" s="4" t="s">
        <v>50</v>
      </c>
      <c r="K138" s="4"/>
      <c r="L138" s="5"/>
      <c r="M138" s="6"/>
      <c r="N138" s="6"/>
      <c r="O138" s="6"/>
      <c r="P138" s="6"/>
      <c r="Q138" s="6"/>
      <c r="R138" s="6"/>
      <c r="T138" s="6"/>
      <c r="Z138" s="10" t="s">
        <v>501</v>
      </c>
      <c r="AA138" s="10" t="s">
        <v>391</v>
      </c>
      <c r="AB138" s="10" t="b">
        <v>1</v>
      </c>
      <c r="AE138" t="b">
        <v>0</v>
      </c>
      <c r="AF138" t="b">
        <v>0</v>
      </c>
      <c r="AG138" t="b">
        <v>0</v>
      </c>
      <c r="AN138" t="s">
        <v>386</v>
      </c>
      <c r="AO138" t="s">
        <v>387</v>
      </c>
      <c r="AP138" t="s">
        <v>404</v>
      </c>
      <c r="AQ138" t="str">
        <f t="shared" si="0"/>
        <v>Apttus_QPConfig__NetPrice__c</v>
      </c>
      <c r="AR138" t="str">
        <f t="shared" si="1"/>
        <v>=SUM(Apttus_Proposal__Proposal_Line_Item__c[Apttus_QPConfig__NetPrice__c])</v>
      </c>
    </row>
    <row r="139" spans="1:44" x14ac:dyDescent="0.2">
      <c r="A139" t="s">
        <v>68</v>
      </c>
      <c r="B139" t="s">
        <v>364</v>
      </c>
      <c r="C139" t="s">
        <v>473</v>
      </c>
      <c r="D139" s="6" t="s">
        <v>455</v>
      </c>
      <c r="E139" s="18">
        <f>SUM(Apttus_Proposal__Proposal_Line_Item__c[Apttus_Proposal__Ext_Net_Price__c])</f>
        <v>0</v>
      </c>
      <c r="F139" s="8">
        <v>0</v>
      </c>
      <c r="G139" s="6">
        <v>0</v>
      </c>
      <c r="J139" s="4" t="s">
        <v>58</v>
      </c>
      <c r="K139" s="4"/>
      <c r="L139" s="5"/>
      <c r="M139" s="6"/>
      <c r="N139" s="6"/>
      <c r="O139" s="6"/>
      <c r="P139" s="6"/>
      <c r="Q139" s="6"/>
      <c r="R139" s="6"/>
      <c r="T139" s="6"/>
      <c r="AE139" t="b">
        <v>0</v>
      </c>
      <c r="AF139" t="b">
        <v>0</v>
      </c>
      <c r="AG139" t="b">
        <v>0</v>
      </c>
      <c r="AL139" t="b">
        <v>0</v>
      </c>
      <c r="AN139" t="s">
        <v>386</v>
      </c>
      <c r="AO139" t="s">
        <v>387</v>
      </c>
      <c r="AP139" t="s">
        <v>502</v>
      </c>
      <c r="AQ139" t="str">
        <f t="shared" si="0"/>
        <v>Apttus_Proposal__Ext_Net_Price__c</v>
      </c>
      <c r="AR139" t="str">
        <f t="shared" si="1"/>
        <v>=SUM(Apttus_Proposal__Proposal_Line_Item__c[Apttus_Proposal__Ext_Net_Price__c])</v>
      </c>
    </row>
    <row r="140" spans="1:44" x14ac:dyDescent="0.2">
      <c r="A140" t="s">
        <v>68</v>
      </c>
      <c r="B140" t="s">
        <v>364</v>
      </c>
      <c r="C140" t="s">
        <v>474</v>
      </c>
      <c r="D140" s="6" t="s">
        <v>456</v>
      </c>
      <c r="E140" s="18">
        <f>SUMIFS(Apttus_Proposal__Proposal_Line_Item__c[Apttus_QPConfig__NetPrice__c], Apttus_Proposal__Proposal_Line_Item__c[APTS_Product_Family__c], ATTACHMENT, Apttus_Proposal__Proposal_Line_Item__c[APTS_Installation_Type__c], Factory Installed, Apttus_Proposal__Proposal_Line_Item__c[Apttus_QPConfig__IsOptional__c], FALSE)</f>
        <v>0</v>
      </c>
      <c r="F140" s="8">
        <v>0</v>
      </c>
      <c r="G140" s="6">
        <v>0</v>
      </c>
      <c r="H140" t="s">
        <v>482</v>
      </c>
      <c r="J140" s="4" t="s">
        <v>58</v>
      </c>
      <c r="K140" s="4"/>
      <c r="L140" s="5"/>
      <c r="M140" s="6"/>
      <c r="N140" s="6"/>
      <c r="O140" s="6"/>
      <c r="P140" s="6"/>
      <c r="Q140" s="6"/>
      <c r="R140" s="6"/>
      <c r="T140" s="6"/>
      <c r="Z140" s="10" t="s">
        <v>402</v>
      </c>
      <c r="AA140" s="10" t="s">
        <v>391</v>
      </c>
      <c r="AB140" s="10" t="s">
        <v>403</v>
      </c>
      <c r="AE140" t="b">
        <v>0</v>
      </c>
      <c r="AF140" t="b">
        <v>0</v>
      </c>
      <c r="AG140" t="b">
        <v>0</v>
      </c>
      <c r="AN140" t="s">
        <v>386</v>
      </c>
      <c r="AO140" t="s">
        <v>387</v>
      </c>
      <c r="AP140" t="s">
        <v>404</v>
      </c>
      <c r="AQ140" t="str">
        <f t="shared" si="0"/>
        <v>Apttus_QPConfig__NetPrice__c</v>
      </c>
      <c r="AR140" t="str">
        <f t="shared" si="1"/>
        <v>=SUM(Apttus_Proposal__Proposal_Line_Item__c[Apttus_QPConfig__NetPrice__c])</v>
      </c>
    </row>
    <row r="141" spans="1:44" x14ac:dyDescent="0.2">
      <c r="A141" t="s">
        <v>68</v>
      </c>
      <c r="B141" t="s">
        <v>364</v>
      </c>
      <c r="C141" t="s">
        <v>475</v>
      </c>
      <c r="D141" t="s">
        <v>457</v>
      </c>
      <c r="E141" s="18">
        <f>SUMIFS(Apttus_Proposal__Proposal_Line_Item__c[Apttus_QPConfig__NetPrice__c], Apttus_Proposal__Proposal_Line_Item__c[APTS_Product_Family__c], "MACHINE", Apttus_Proposal__Proposal_Line_Item__c[Apttus_QPConfig__IsOptional__c], FALSE)</f>
        <v>72510.095910000004</v>
      </c>
      <c r="F141" s="8">
        <v>72510.095910000004</v>
      </c>
      <c r="G141" s="6">
        <v>25438.105500000001</v>
      </c>
      <c r="H141" t="s">
        <v>483</v>
      </c>
      <c r="J141" s="4" t="s">
        <v>50</v>
      </c>
      <c r="K141" s="4"/>
      <c r="L141" s="5" t="s">
        <v>50</v>
      </c>
      <c r="M141" s="6"/>
      <c r="N141" s="6"/>
      <c r="O141" s="6"/>
      <c r="P141" s="6"/>
      <c r="Q141" s="6"/>
      <c r="R141" s="6"/>
      <c r="T141" s="6"/>
      <c r="Z141" s="10" t="s">
        <v>402</v>
      </c>
      <c r="AA141" s="10" t="s">
        <v>391</v>
      </c>
      <c r="AB141" s="10" t="s">
        <v>503</v>
      </c>
      <c r="AE141" t="b">
        <v>0</v>
      </c>
      <c r="AF141" t="b">
        <v>0</v>
      </c>
      <c r="AG141" t="b">
        <v>0</v>
      </c>
      <c r="AN141" t="s">
        <v>386</v>
      </c>
      <c r="AO141" t="s">
        <v>387</v>
      </c>
      <c r="AP141" t="s">
        <v>404</v>
      </c>
      <c r="AQ141" t="str">
        <f t="shared" si="0"/>
        <v>Apttus_QPConfig__NetPrice__c</v>
      </c>
      <c r="AR141" t="str">
        <f t="shared" si="1"/>
        <v>=SUM(Apttus_Proposal__Proposal_Line_Item__c[Apttus_QPConfig__NetPrice__c])</v>
      </c>
    </row>
    <row r="142" spans="1:44" s="6" customFormat="1" x14ac:dyDescent="0.2">
      <c r="A142" s="6" t="s">
        <v>68</v>
      </c>
      <c r="B142" s="6" t="s">
        <v>364</v>
      </c>
      <c r="C142" s="6" t="s">
        <v>476</v>
      </c>
      <c r="D142" s="6" t="s">
        <v>458</v>
      </c>
      <c r="E142" s="13" t="s">
        <v>980</v>
      </c>
      <c r="F142" s="20">
        <v>97730.5</v>
      </c>
      <c r="G142" s="6">
        <v>35214.769999999997</v>
      </c>
      <c r="H142" s="6" t="s">
        <v>484</v>
      </c>
      <c r="J142" s="4" t="s">
        <v>50</v>
      </c>
      <c r="K142" s="4"/>
      <c r="L142" s="4" t="s">
        <v>50</v>
      </c>
      <c r="Z142" s="6" t="s">
        <v>443</v>
      </c>
      <c r="AA142" s="6" t="s">
        <v>391</v>
      </c>
      <c r="AB142" s="6" t="b">
        <v>0</v>
      </c>
      <c r="AE142" s="6" t="b">
        <v>0</v>
      </c>
      <c r="AF142" s="6" t="b">
        <v>0</v>
      </c>
      <c r="AG142" s="6" t="b">
        <v>0</v>
      </c>
      <c r="AN142" s="6" t="s">
        <v>386</v>
      </c>
      <c r="AO142" s="6" t="s">
        <v>387</v>
      </c>
      <c r="AP142" s="6" t="s">
        <v>401</v>
      </c>
      <c r="AQ142" s="6" t="str">
        <f t="shared" si="0"/>
        <v>VIP_Extended_CAT_List_CAD__c</v>
      </c>
      <c r="AR142" s="6" t="str">
        <f t="shared" si="1"/>
        <v>=SUM(Apttus_Proposal__Proposal_Line_Item__c[VIP_Extended_CAT_List_CAD__c])</v>
      </c>
    </row>
    <row r="143" spans="1:44" x14ac:dyDescent="0.2">
      <c r="A143" t="s">
        <v>68</v>
      </c>
      <c r="B143" t="s">
        <v>478</v>
      </c>
      <c r="C143" t="s">
        <v>477</v>
      </c>
      <c r="D143" t="s">
        <v>459</v>
      </c>
      <c r="F143" s="8" t="s">
        <v>679</v>
      </c>
      <c r="G143" s="6" t="s">
        <v>485</v>
      </c>
      <c r="J143" s="4" t="s">
        <v>50</v>
      </c>
      <c r="K143" s="4"/>
      <c r="L143" s="5"/>
      <c r="M143" s="6"/>
      <c r="N143" s="6"/>
      <c r="O143" s="6"/>
      <c r="P143" s="6"/>
      <c r="Q143" s="6"/>
      <c r="R143" s="6"/>
      <c r="T143" s="6"/>
      <c r="X143" t="s">
        <v>50</v>
      </c>
      <c r="Y143" s="18" t="s">
        <v>504</v>
      </c>
      <c r="AE143" t="b">
        <v>0</v>
      </c>
      <c r="AF143" t="b">
        <v>0</v>
      </c>
      <c r="AG143" t="b">
        <v>0</v>
      </c>
      <c r="AH143" t="b">
        <v>0</v>
      </c>
      <c r="AJ143" t="b">
        <v>0</v>
      </c>
      <c r="AK143" t="s">
        <v>61</v>
      </c>
    </row>
    <row r="144" spans="1:44" x14ac:dyDescent="0.2">
      <c r="A144" t="s">
        <v>68</v>
      </c>
      <c r="B144" t="s">
        <v>478</v>
      </c>
      <c r="C144" t="s">
        <v>479</v>
      </c>
      <c r="D144" t="s">
        <v>460</v>
      </c>
      <c r="E144" s="18">
        <f>IF(APTS_Shipping_Address_Preference__c="Alternate Ship To",APTS_Alternate_Ship_To_Country__c, Apttus_Proposal__Account__r.BillingCountry)</f>
        <v>0</v>
      </c>
      <c r="F144" s="8" t="s">
        <v>373</v>
      </c>
      <c r="G144" s="6" t="s">
        <v>373</v>
      </c>
      <c r="H144" t="s">
        <v>486</v>
      </c>
      <c r="J144" s="4" t="s">
        <v>50</v>
      </c>
      <c r="K144" s="4"/>
      <c r="L144" s="5"/>
      <c r="M144" s="6"/>
      <c r="N144" s="6"/>
      <c r="O144" s="6"/>
      <c r="P144" s="6"/>
      <c r="Q144" s="6"/>
      <c r="R144" s="6"/>
      <c r="T144" s="6"/>
      <c r="X144" t="s">
        <v>50</v>
      </c>
      <c r="Y144" s="18" t="s">
        <v>505</v>
      </c>
      <c r="AE144" t="b">
        <v>0</v>
      </c>
      <c r="AF144" t="b">
        <v>0</v>
      </c>
      <c r="AG144" t="b">
        <v>0</v>
      </c>
      <c r="AH144" t="b">
        <v>0</v>
      </c>
      <c r="AJ144" t="b">
        <v>0</v>
      </c>
      <c r="AK144" t="s">
        <v>61</v>
      </c>
    </row>
    <row r="145" spans="1:44" x14ac:dyDescent="0.2">
      <c r="A145" t="s">
        <v>68</v>
      </c>
      <c r="B145" t="s">
        <v>478</v>
      </c>
      <c r="C145" t="s">
        <v>480</v>
      </c>
      <c r="D145" t="s">
        <v>461</v>
      </c>
      <c r="E145" s="18"/>
      <c r="F145" s="8" t="s">
        <v>374</v>
      </c>
      <c r="G145" s="6" t="s">
        <v>487</v>
      </c>
      <c r="H145" t="s">
        <v>488</v>
      </c>
      <c r="J145" s="4" t="s">
        <v>50</v>
      </c>
      <c r="K145" s="4"/>
      <c r="L145" s="5"/>
      <c r="M145" s="6"/>
      <c r="N145" s="6"/>
      <c r="O145" s="6"/>
      <c r="P145" s="6"/>
      <c r="Q145" s="6"/>
      <c r="R145" s="6"/>
      <c r="T145" s="6"/>
      <c r="X145" t="s">
        <v>50</v>
      </c>
      <c r="Y145" s="18" t="s">
        <v>506</v>
      </c>
      <c r="AE145" t="b">
        <v>0</v>
      </c>
      <c r="AF145" t="b">
        <v>0</v>
      </c>
      <c r="AG145" t="b">
        <v>0</v>
      </c>
      <c r="AH145" t="b">
        <v>0</v>
      </c>
      <c r="AJ145" t="b">
        <v>0</v>
      </c>
      <c r="AK145" t="s">
        <v>61</v>
      </c>
    </row>
    <row r="146" spans="1:44" x14ac:dyDescent="0.2">
      <c r="A146" t="s">
        <v>68</v>
      </c>
      <c r="B146" t="s">
        <v>478</v>
      </c>
      <c r="C146" t="s">
        <v>510</v>
      </c>
      <c r="D146" t="s">
        <v>507</v>
      </c>
      <c r="E146" s="18" t="str">
        <f>IF(ISBLANK(Apttus_QPConfig__ConfigurationFinalizedDate__c),"Non-Config","Config")</f>
        <v>Non-Config</v>
      </c>
      <c r="F146" s="8" t="s">
        <v>680</v>
      </c>
      <c r="G146" s="6" t="s">
        <v>512</v>
      </c>
      <c r="J146" s="4" t="s">
        <v>50</v>
      </c>
      <c r="K146" s="4"/>
      <c r="L146" s="5"/>
      <c r="M146" s="6"/>
      <c r="N146" s="6"/>
      <c r="O146" s="6"/>
      <c r="P146" s="6"/>
      <c r="Q146" s="6"/>
      <c r="R146" s="6"/>
      <c r="T146" s="6"/>
      <c r="X146" t="s">
        <v>50</v>
      </c>
      <c r="Y146" s="18" t="s">
        <v>515</v>
      </c>
      <c r="AE146" t="b">
        <v>0</v>
      </c>
      <c r="AF146" t="b">
        <v>0</v>
      </c>
      <c r="AG146" t="b">
        <v>0</v>
      </c>
      <c r="AH146" t="b">
        <v>0</v>
      </c>
      <c r="AJ146" t="b">
        <v>0</v>
      </c>
      <c r="AK146" t="s">
        <v>61</v>
      </c>
    </row>
    <row r="147" spans="1:44" x14ac:dyDescent="0.2">
      <c r="A147" t="s">
        <v>508</v>
      </c>
      <c r="B147" t="s">
        <v>49</v>
      </c>
      <c r="C147" t="s">
        <v>511</v>
      </c>
      <c r="D147" t="s">
        <v>509</v>
      </c>
      <c r="G147" s="6" t="b">
        <v>1</v>
      </c>
      <c r="H147" t="s">
        <v>513</v>
      </c>
      <c r="I147" t="s">
        <v>514</v>
      </c>
      <c r="J147" s="4" t="s">
        <v>50</v>
      </c>
      <c r="K147" s="4"/>
      <c r="L147" s="5"/>
      <c r="M147" s="6"/>
      <c r="N147" s="6"/>
      <c r="O147" s="6"/>
      <c r="P147" s="6"/>
      <c r="Q147" s="6"/>
      <c r="R147" s="6"/>
      <c r="T147" s="6"/>
      <c r="AE147" t="b">
        <v>0</v>
      </c>
      <c r="AG147" t="b">
        <v>0</v>
      </c>
      <c r="AQ147">
        <v>55</v>
      </c>
    </row>
    <row r="148" spans="1:44" x14ac:dyDescent="0.2">
      <c r="A148" t="s">
        <v>508</v>
      </c>
      <c r="B148" t="s">
        <v>49</v>
      </c>
      <c r="C148" t="s">
        <v>70</v>
      </c>
      <c r="D148" t="s">
        <v>516</v>
      </c>
      <c r="G148" s="6" t="b">
        <v>1</v>
      </c>
      <c r="H148" t="s">
        <v>523</v>
      </c>
      <c r="I148" t="s">
        <v>524</v>
      </c>
      <c r="J148" s="4" t="s">
        <v>50</v>
      </c>
      <c r="K148" s="4"/>
      <c r="L148" s="5"/>
      <c r="M148" s="6"/>
      <c r="N148" s="6"/>
      <c r="O148" s="6"/>
      <c r="P148" s="6"/>
      <c r="Q148" s="6"/>
      <c r="R148" s="6"/>
      <c r="T148" s="6"/>
      <c r="AE148" t="b">
        <v>0</v>
      </c>
      <c r="AG148" t="b">
        <v>0</v>
      </c>
    </row>
    <row r="149" spans="1:44" x14ac:dyDescent="0.2">
      <c r="A149" t="s">
        <v>508</v>
      </c>
      <c r="B149" t="s">
        <v>49</v>
      </c>
      <c r="C149" t="s">
        <v>520</v>
      </c>
      <c r="D149" t="s">
        <v>517</v>
      </c>
      <c r="E149" s="16"/>
      <c r="G149" s="6" t="b">
        <v>1</v>
      </c>
      <c r="J149" s="4" t="s">
        <v>50</v>
      </c>
      <c r="K149" s="4"/>
      <c r="L149" s="5"/>
      <c r="M149" s="6"/>
      <c r="N149" s="6"/>
      <c r="O149" s="6"/>
      <c r="P149" s="6"/>
      <c r="Q149" s="6"/>
      <c r="R149" s="6"/>
      <c r="T149" s="6"/>
      <c r="Y149" s="15" t="s">
        <v>525</v>
      </c>
      <c r="AE149" t="b">
        <v>0</v>
      </c>
      <c r="AG149" t="b">
        <v>0</v>
      </c>
      <c r="AK149" t="s">
        <v>61</v>
      </c>
      <c r="AM149" t="b">
        <v>0</v>
      </c>
    </row>
    <row r="150" spans="1:44" x14ac:dyDescent="0.2">
      <c r="A150" t="s">
        <v>508</v>
      </c>
      <c r="B150" t="s">
        <v>49</v>
      </c>
      <c r="C150" t="s">
        <v>521</v>
      </c>
      <c r="D150" t="s">
        <v>518</v>
      </c>
      <c r="G150" s="6" t="b">
        <v>1</v>
      </c>
      <c r="J150" s="4" t="s">
        <v>50</v>
      </c>
      <c r="K150" s="4"/>
      <c r="L150" s="5"/>
      <c r="M150" s="6"/>
      <c r="N150" s="6"/>
      <c r="O150" s="6"/>
      <c r="P150" s="6"/>
      <c r="Q150" s="6"/>
      <c r="R150" s="6"/>
      <c r="T150" s="6"/>
      <c r="AE150" t="b">
        <v>0</v>
      </c>
      <c r="AG150" t="b">
        <v>0</v>
      </c>
    </row>
    <row r="151" spans="1:44" x14ac:dyDescent="0.2">
      <c r="A151" t="s">
        <v>508</v>
      </c>
      <c r="B151" t="s">
        <v>49</v>
      </c>
      <c r="C151" t="s">
        <v>522</v>
      </c>
      <c r="D151" t="s">
        <v>519</v>
      </c>
      <c r="G151" s="6" t="b">
        <v>1</v>
      </c>
      <c r="J151" s="4" t="s">
        <v>50</v>
      </c>
      <c r="K151" s="4"/>
      <c r="L151" s="5" t="s">
        <v>50</v>
      </c>
      <c r="M151" s="6"/>
      <c r="N151" s="6"/>
      <c r="O151" s="6"/>
      <c r="P151" s="6"/>
      <c r="Q151" s="6"/>
      <c r="R151" s="6"/>
      <c r="T151" s="6"/>
      <c r="AE151" t="b">
        <v>0</v>
      </c>
      <c r="AG151" t="b">
        <v>0</v>
      </c>
      <c r="AQ151">
        <v>255</v>
      </c>
    </row>
    <row r="152" spans="1:44" x14ac:dyDescent="0.2">
      <c r="A152" t="s">
        <v>508</v>
      </c>
      <c r="B152" t="s">
        <v>49</v>
      </c>
      <c r="C152" t="s">
        <v>527</v>
      </c>
      <c r="D152" t="s">
        <v>526</v>
      </c>
      <c r="E152" s="16"/>
      <c r="G152" s="6" t="b">
        <v>1</v>
      </c>
      <c r="J152" s="4" t="s">
        <v>50</v>
      </c>
      <c r="K152" s="4"/>
      <c r="L152" s="5"/>
      <c r="M152" s="6"/>
      <c r="N152" s="6"/>
      <c r="O152" s="6"/>
      <c r="P152" s="6"/>
      <c r="Q152" s="6"/>
      <c r="R152" s="6"/>
      <c r="T152" s="6"/>
      <c r="Y152" s="15" t="s">
        <v>528</v>
      </c>
      <c r="AE152" t="b">
        <v>0</v>
      </c>
      <c r="AG152" t="b">
        <v>0</v>
      </c>
      <c r="AK152" t="s">
        <v>61</v>
      </c>
      <c r="AQ152">
        <v>55</v>
      </c>
    </row>
    <row r="153" spans="1:44" x14ac:dyDescent="0.2">
      <c r="A153" t="s">
        <v>508</v>
      </c>
      <c r="B153" t="s">
        <v>49</v>
      </c>
      <c r="C153" t="s">
        <v>531</v>
      </c>
      <c r="D153" t="s">
        <v>529</v>
      </c>
      <c r="G153" s="6" t="b">
        <v>1</v>
      </c>
      <c r="H153" t="s">
        <v>533</v>
      </c>
      <c r="I153" t="s">
        <v>533</v>
      </c>
      <c r="J153" s="4" t="s">
        <v>50</v>
      </c>
      <c r="K153" s="4"/>
      <c r="L153" s="5"/>
      <c r="M153" s="6"/>
      <c r="N153" s="6"/>
      <c r="O153" s="6"/>
      <c r="P153" s="6"/>
      <c r="Q153" s="6"/>
      <c r="R153" s="6"/>
      <c r="T153" s="6"/>
      <c r="AE153" t="b">
        <v>0</v>
      </c>
      <c r="AG153" t="b">
        <v>0</v>
      </c>
      <c r="AL153" t="b">
        <v>0</v>
      </c>
      <c r="AQ153">
        <v>255</v>
      </c>
    </row>
    <row r="154" spans="1:44" x14ac:dyDescent="0.2">
      <c r="A154" t="s">
        <v>508</v>
      </c>
      <c r="B154" t="s">
        <v>49</v>
      </c>
      <c r="C154" t="s">
        <v>532</v>
      </c>
      <c r="D154" t="s">
        <v>530</v>
      </c>
      <c r="G154" s="6" t="b">
        <v>1</v>
      </c>
      <c r="H154" t="s">
        <v>534</v>
      </c>
      <c r="I154" t="s">
        <v>534</v>
      </c>
      <c r="J154" s="4" t="s">
        <v>50</v>
      </c>
      <c r="K154" s="4"/>
      <c r="L154" s="5"/>
      <c r="M154" s="6"/>
      <c r="N154" s="6"/>
      <c r="O154" s="6"/>
      <c r="P154" s="6" t="s">
        <v>12</v>
      </c>
      <c r="Q154" s="6" t="s">
        <v>13</v>
      </c>
      <c r="R154" s="6" t="s">
        <v>14</v>
      </c>
      <c r="S154" t="s">
        <v>15</v>
      </c>
      <c r="T154" s="6" t="s">
        <v>16</v>
      </c>
      <c r="AE154" t="b">
        <v>0</v>
      </c>
      <c r="AG154" t="b">
        <v>0</v>
      </c>
      <c r="AL154" t="b">
        <v>0</v>
      </c>
      <c r="AM154" t="b">
        <v>0</v>
      </c>
    </row>
    <row r="155" spans="1:44" x14ac:dyDescent="0.2">
      <c r="A155" t="s">
        <v>508</v>
      </c>
      <c r="B155" t="s">
        <v>49</v>
      </c>
      <c r="C155" t="s">
        <v>536</v>
      </c>
      <c r="D155" t="s">
        <v>535</v>
      </c>
      <c r="G155" s="6" t="b">
        <v>0</v>
      </c>
      <c r="J155" s="4" t="s">
        <v>58</v>
      </c>
      <c r="K155" s="4"/>
      <c r="L155" s="5"/>
      <c r="M155" s="6"/>
      <c r="N155" s="6"/>
      <c r="O155" s="6"/>
      <c r="P155" s="6"/>
      <c r="Q155" s="6"/>
      <c r="R155" s="6"/>
      <c r="T155" s="6"/>
      <c r="AE155" t="b">
        <v>0</v>
      </c>
      <c r="AG155" t="b">
        <v>0</v>
      </c>
    </row>
    <row r="156" spans="1:44" x14ac:dyDescent="0.2">
      <c r="A156" t="s">
        <v>508</v>
      </c>
      <c r="B156" t="s">
        <v>49</v>
      </c>
      <c r="C156" t="s">
        <v>538</v>
      </c>
      <c r="D156" t="s">
        <v>537</v>
      </c>
      <c r="G156" s="6" t="b">
        <v>1</v>
      </c>
      <c r="H156" t="s">
        <v>539</v>
      </c>
      <c r="J156" s="4" t="s">
        <v>50</v>
      </c>
      <c r="K156" s="4"/>
      <c r="L156" s="5" t="s">
        <v>50</v>
      </c>
      <c r="M156" s="6" t="s">
        <v>540</v>
      </c>
      <c r="N156" s="6"/>
      <c r="O156" s="6"/>
      <c r="P156" s="6"/>
      <c r="Q156" s="6"/>
      <c r="R156" s="6"/>
      <c r="T156" s="6" t="s">
        <v>16</v>
      </c>
      <c r="AE156" t="b">
        <v>0</v>
      </c>
      <c r="AG156" t="b">
        <v>0</v>
      </c>
    </row>
    <row r="157" spans="1:44" x14ac:dyDescent="0.2">
      <c r="A157" t="s">
        <v>508</v>
      </c>
      <c r="B157" t="s">
        <v>57</v>
      </c>
      <c r="C157" t="s">
        <v>543</v>
      </c>
      <c r="D157" t="s">
        <v>541</v>
      </c>
      <c r="G157" s="6">
        <v>396.34</v>
      </c>
      <c r="H157" t="s">
        <v>442</v>
      </c>
      <c r="J157" s="4" t="s">
        <v>50</v>
      </c>
      <c r="K157" s="4" t="s">
        <v>50</v>
      </c>
      <c r="L157" s="5"/>
      <c r="M157" s="6"/>
      <c r="N157" s="6"/>
      <c r="O157" s="6"/>
      <c r="P157" s="6"/>
      <c r="Q157" s="6"/>
      <c r="R157" s="6"/>
      <c r="T157" s="6"/>
      <c r="AC157">
        <v>2</v>
      </c>
      <c r="AD157">
        <v>18</v>
      </c>
      <c r="AE157" t="b">
        <v>0</v>
      </c>
      <c r="AG157" t="b">
        <v>0</v>
      </c>
      <c r="AH157" t="b">
        <v>0</v>
      </c>
      <c r="AM157" t="b">
        <v>0</v>
      </c>
    </row>
    <row r="158" spans="1:44" x14ac:dyDescent="0.2">
      <c r="A158" t="s">
        <v>508</v>
      </c>
      <c r="B158" t="s">
        <v>57</v>
      </c>
      <c r="C158" t="s">
        <v>63</v>
      </c>
      <c r="D158" t="s">
        <v>542</v>
      </c>
      <c r="G158" s="6">
        <v>111.11</v>
      </c>
      <c r="H158" t="s">
        <v>544</v>
      </c>
      <c r="I158" t="s">
        <v>545</v>
      </c>
      <c r="J158" s="4" t="s">
        <v>50</v>
      </c>
      <c r="K158" s="4" t="s">
        <v>50</v>
      </c>
      <c r="L158" s="5"/>
      <c r="M158" s="6"/>
      <c r="N158" s="6"/>
      <c r="O158" s="6"/>
      <c r="P158" s="6"/>
      <c r="Q158" s="6"/>
      <c r="R158" s="6"/>
      <c r="T158" s="6"/>
      <c r="AC158">
        <v>2</v>
      </c>
      <c r="AD158">
        <v>18</v>
      </c>
      <c r="AE158" t="b">
        <v>0</v>
      </c>
      <c r="AG158" t="b">
        <v>0</v>
      </c>
      <c r="AH158" t="b">
        <v>0</v>
      </c>
      <c r="AM158" t="b">
        <v>0</v>
      </c>
    </row>
    <row r="159" spans="1:44" x14ac:dyDescent="0.2">
      <c r="A159" t="s">
        <v>508</v>
      </c>
      <c r="B159" t="s">
        <v>57</v>
      </c>
      <c r="C159" t="s">
        <v>548</v>
      </c>
      <c r="D159" t="s">
        <v>546</v>
      </c>
      <c r="G159" s="6">
        <v>7970.11</v>
      </c>
      <c r="H159" t="s">
        <v>550</v>
      </c>
      <c r="J159" s="4" t="s">
        <v>50</v>
      </c>
      <c r="K159" s="4"/>
      <c r="L159" s="5" t="s">
        <v>50</v>
      </c>
      <c r="M159" s="6"/>
      <c r="N159" s="6"/>
      <c r="O159" s="6"/>
      <c r="P159" s="6"/>
      <c r="Q159" s="6"/>
      <c r="R159" s="6"/>
      <c r="S159" t="s">
        <v>15</v>
      </c>
      <c r="T159" s="6"/>
      <c r="Y159" s="15" t="s">
        <v>551</v>
      </c>
      <c r="AC159">
        <v>2</v>
      </c>
      <c r="AD159">
        <v>18</v>
      </c>
      <c r="AE159" t="b">
        <v>0</v>
      </c>
      <c r="AG159" t="b">
        <v>0</v>
      </c>
      <c r="AH159" t="b">
        <v>0</v>
      </c>
      <c r="AK159" t="s">
        <v>61</v>
      </c>
      <c r="AQ159">
        <v>55</v>
      </c>
    </row>
    <row r="160" spans="1:44" x14ac:dyDescent="0.2">
      <c r="A160" t="s">
        <v>508</v>
      </c>
      <c r="B160" t="s">
        <v>57</v>
      </c>
      <c r="C160" t="s">
        <v>549</v>
      </c>
      <c r="D160" t="s">
        <v>547</v>
      </c>
      <c r="G160" s="6">
        <v>7074.74</v>
      </c>
      <c r="J160" s="4" t="s">
        <v>50</v>
      </c>
      <c r="K160" s="4"/>
      <c r="L160" s="5"/>
      <c r="M160" s="6"/>
      <c r="N160" s="6"/>
      <c r="O160" s="6"/>
      <c r="P160" s="6"/>
      <c r="Q160" s="6"/>
      <c r="R160" s="6"/>
      <c r="T160" s="6"/>
      <c r="AC160">
        <v>2</v>
      </c>
      <c r="AD160">
        <v>18</v>
      </c>
      <c r="AE160" t="b">
        <v>0</v>
      </c>
      <c r="AG160" t="b">
        <v>0</v>
      </c>
      <c r="AH160" t="b">
        <v>0</v>
      </c>
      <c r="AQ160">
        <v>32768</v>
      </c>
      <c r="AR160">
        <v>25</v>
      </c>
    </row>
    <row r="161" spans="1:48" x14ac:dyDescent="0.2">
      <c r="A161" t="s">
        <v>508</v>
      </c>
      <c r="B161" t="s">
        <v>57</v>
      </c>
      <c r="C161" t="s">
        <v>553</v>
      </c>
      <c r="D161" t="s">
        <v>552</v>
      </c>
      <c r="G161" s="6">
        <v>8895.8700000000008</v>
      </c>
      <c r="I161" t="s">
        <v>554</v>
      </c>
      <c r="J161" s="4" t="s">
        <v>50</v>
      </c>
      <c r="K161" s="4"/>
      <c r="L161" s="5" t="s">
        <v>50</v>
      </c>
      <c r="M161" s="6"/>
      <c r="N161" s="6"/>
      <c r="O161" s="6"/>
      <c r="P161" s="6"/>
      <c r="Q161" s="6"/>
      <c r="R161" s="6"/>
      <c r="S161" t="s">
        <v>15</v>
      </c>
      <c r="T161" s="6"/>
      <c r="Y161" s="15" t="s">
        <v>555</v>
      </c>
      <c r="AC161">
        <v>2</v>
      </c>
      <c r="AD161">
        <v>18</v>
      </c>
      <c r="AE161" t="b">
        <v>0</v>
      </c>
      <c r="AG161" t="b">
        <v>0</v>
      </c>
      <c r="AH161" t="b">
        <v>0</v>
      </c>
      <c r="AK161" t="s">
        <v>61</v>
      </c>
    </row>
    <row r="162" spans="1:48" x14ac:dyDescent="0.2">
      <c r="A162" t="s">
        <v>508</v>
      </c>
      <c r="B162" t="s">
        <v>57</v>
      </c>
      <c r="C162" t="s">
        <v>558</v>
      </c>
      <c r="D162" t="s">
        <v>556</v>
      </c>
      <c r="G162" s="6">
        <v>452.2</v>
      </c>
      <c r="H162" t="s">
        <v>560</v>
      </c>
      <c r="J162" s="4" t="s">
        <v>50</v>
      </c>
      <c r="K162" s="4" t="s">
        <v>50</v>
      </c>
      <c r="L162" s="5"/>
      <c r="M162" s="6"/>
      <c r="N162" s="6"/>
      <c r="O162" s="6"/>
      <c r="P162" s="6" t="s">
        <v>12</v>
      </c>
      <c r="Q162" s="6"/>
      <c r="R162" s="6"/>
      <c r="T162" s="6"/>
      <c r="AC162">
        <v>2</v>
      </c>
      <c r="AD162">
        <v>18</v>
      </c>
      <c r="AE162" t="b">
        <v>0</v>
      </c>
      <c r="AG162" t="b">
        <v>0</v>
      </c>
      <c r="AH162" t="b">
        <v>0</v>
      </c>
      <c r="AL162" t="b">
        <v>0</v>
      </c>
    </row>
    <row r="163" spans="1:48" x14ac:dyDescent="0.2">
      <c r="A163" t="s">
        <v>508</v>
      </c>
      <c r="B163" t="s">
        <v>57</v>
      </c>
      <c r="C163" t="s">
        <v>559</v>
      </c>
      <c r="D163" t="s">
        <v>557</v>
      </c>
      <c r="G163" s="6">
        <v>0</v>
      </c>
      <c r="J163" s="4" t="s">
        <v>58</v>
      </c>
      <c r="K163" s="4"/>
      <c r="L163" s="5"/>
      <c r="M163" s="6"/>
      <c r="N163" s="6"/>
      <c r="O163" s="6"/>
      <c r="P163" s="6"/>
      <c r="Q163" s="6"/>
      <c r="R163" s="6"/>
      <c r="T163" s="6"/>
      <c r="Y163" s="15" t="s">
        <v>561</v>
      </c>
      <c r="AC163">
        <v>2</v>
      </c>
      <c r="AD163">
        <v>18</v>
      </c>
      <c r="AE163" t="b">
        <v>0</v>
      </c>
      <c r="AG163" t="b">
        <v>0</v>
      </c>
      <c r="AH163" t="b">
        <v>0</v>
      </c>
      <c r="AK163" t="s">
        <v>61</v>
      </c>
      <c r="AL163" t="b">
        <v>0</v>
      </c>
      <c r="AT163">
        <v>0</v>
      </c>
      <c r="AU163" t="b">
        <v>0</v>
      </c>
      <c r="AV163" t="b">
        <v>1</v>
      </c>
    </row>
    <row r="164" spans="1:48" x14ac:dyDescent="0.2">
      <c r="A164" t="s">
        <v>508</v>
      </c>
      <c r="B164" t="s">
        <v>57</v>
      </c>
      <c r="C164" t="s">
        <v>564</v>
      </c>
      <c r="D164" t="s">
        <v>562</v>
      </c>
      <c r="G164" s="6">
        <v>7970.1093099999998</v>
      </c>
      <c r="H164" t="s">
        <v>566</v>
      </c>
      <c r="J164" s="4" t="s">
        <v>50</v>
      </c>
      <c r="K164" s="4"/>
      <c r="L164" s="5"/>
      <c r="M164" s="6"/>
      <c r="N164" s="6"/>
      <c r="O164" s="6"/>
      <c r="P164" s="6"/>
      <c r="Q164" s="6"/>
      <c r="R164" s="6"/>
      <c r="T164" s="6"/>
      <c r="AC164">
        <v>5</v>
      </c>
      <c r="AD164">
        <v>18</v>
      </c>
      <c r="AE164" t="b">
        <v>0</v>
      </c>
      <c r="AG164" t="b">
        <v>0</v>
      </c>
      <c r="AH164" t="b">
        <v>0</v>
      </c>
      <c r="AL164" t="b">
        <v>0</v>
      </c>
    </row>
    <row r="165" spans="1:48" x14ac:dyDescent="0.2">
      <c r="A165" t="s">
        <v>508</v>
      </c>
      <c r="B165" t="s">
        <v>57</v>
      </c>
      <c r="C165" t="s">
        <v>565</v>
      </c>
      <c r="D165" t="s">
        <v>563</v>
      </c>
      <c r="G165" s="6">
        <v>7425.3894099999998</v>
      </c>
      <c r="H165" t="s">
        <v>567</v>
      </c>
      <c r="J165" s="4" t="s">
        <v>50</v>
      </c>
      <c r="K165" s="4"/>
      <c r="L165" s="5"/>
      <c r="M165" s="6"/>
      <c r="N165" s="6"/>
      <c r="O165" s="6"/>
      <c r="P165" s="6"/>
      <c r="Q165" s="6"/>
      <c r="R165" s="6"/>
      <c r="T165" s="6"/>
      <c r="AC165">
        <v>5</v>
      </c>
      <c r="AD165">
        <v>18</v>
      </c>
      <c r="AE165" t="b">
        <v>0</v>
      </c>
      <c r="AG165" t="b">
        <v>0</v>
      </c>
      <c r="AH165" t="b">
        <v>0</v>
      </c>
      <c r="AL165" t="b">
        <v>0</v>
      </c>
    </row>
    <row r="166" spans="1:48" x14ac:dyDescent="0.2">
      <c r="A166" t="s">
        <v>508</v>
      </c>
      <c r="B166" t="s">
        <v>57</v>
      </c>
      <c r="C166" t="s">
        <v>363</v>
      </c>
      <c r="D166" t="s">
        <v>568</v>
      </c>
      <c r="G166" s="6">
        <v>7425.3894099999998</v>
      </c>
      <c r="H166" t="s">
        <v>569</v>
      </c>
      <c r="J166" s="4" t="s">
        <v>50</v>
      </c>
      <c r="K166" s="4"/>
      <c r="L166" s="5"/>
      <c r="M166" s="6"/>
      <c r="N166" s="6"/>
      <c r="O166" s="6"/>
      <c r="P166" s="6"/>
      <c r="Q166" s="6"/>
      <c r="R166" s="6"/>
      <c r="T166" s="6"/>
      <c r="AC166">
        <v>5</v>
      </c>
      <c r="AD166">
        <v>18</v>
      </c>
      <c r="AE166" t="b">
        <v>0</v>
      </c>
      <c r="AG166" t="b">
        <v>0</v>
      </c>
      <c r="AH166" t="b">
        <v>0</v>
      </c>
      <c r="AL166" t="b">
        <v>0</v>
      </c>
    </row>
    <row r="167" spans="1:48" x14ac:dyDescent="0.2">
      <c r="A167" t="s">
        <v>508</v>
      </c>
      <c r="B167" t="s">
        <v>57</v>
      </c>
      <c r="C167" t="s">
        <v>571</v>
      </c>
      <c r="D167" t="s">
        <v>570</v>
      </c>
      <c r="G167" s="6">
        <v>7970.1093099999998</v>
      </c>
      <c r="H167" t="s">
        <v>572</v>
      </c>
      <c r="I167" t="s">
        <v>572</v>
      </c>
      <c r="J167" s="4" t="s">
        <v>50</v>
      </c>
      <c r="K167" s="4"/>
      <c r="L167" s="5"/>
      <c r="M167" s="6"/>
      <c r="N167" s="6"/>
      <c r="O167" s="6"/>
      <c r="P167" s="6"/>
      <c r="Q167" s="6"/>
      <c r="R167" s="6"/>
      <c r="T167" s="6"/>
      <c r="AC167">
        <v>5</v>
      </c>
      <c r="AD167">
        <v>18</v>
      </c>
      <c r="AE167" t="b">
        <v>0</v>
      </c>
      <c r="AG167" t="b">
        <v>0</v>
      </c>
      <c r="AH167" t="b">
        <v>0</v>
      </c>
      <c r="AL167" t="b">
        <v>0</v>
      </c>
    </row>
    <row r="168" spans="1:48" x14ac:dyDescent="0.2">
      <c r="A168" t="s">
        <v>508</v>
      </c>
      <c r="B168" t="s">
        <v>57</v>
      </c>
      <c r="C168" t="s">
        <v>574</v>
      </c>
      <c r="D168" t="s">
        <v>573</v>
      </c>
      <c r="G168" s="6">
        <v>7970.1093099999998</v>
      </c>
      <c r="H168" t="s">
        <v>575</v>
      </c>
      <c r="J168" s="4" t="s">
        <v>50</v>
      </c>
      <c r="K168" s="4"/>
      <c r="L168" s="5"/>
      <c r="M168" s="6"/>
      <c r="N168" s="6"/>
      <c r="O168" s="6"/>
      <c r="P168" s="6"/>
      <c r="Q168" s="6"/>
      <c r="R168" s="6"/>
      <c r="T168" s="6"/>
      <c r="AC168">
        <v>5</v>
      </c>
      <c r="AD168">
        <v>18</v>
      </c>
      <c r="AE168" t="b">
        <v>0</v>
      </c>
      <c r="AG168" t="b">
        <v>0</v>
      </c>
      <c r="AH168" t="b">
        <v>0</v>
      </c>
      <c r="AL168" t="b">
        <v>0</v>
      </c>
    </row>
    <row r="169" spans="1:48" x14ac:dyDescent="0.2">
      <c r="A169" t="s">
        <v>508</v>
      </c>
      <c r="B169" t="s">
        <v>57</v>
      </c>
      <c r="C169" t="s">
        <v>577</v>
      </c>
      <c r="D169" t="s">
        <v>576</v>
      </c>
      <c r="G169" s="6">
        <v>7128.3715499999998</v>
      </c>
      <c r="H169" t="s">
        <v>578</v>
      </c>
      <c r="J169" s="4" t="s">
        <v>50</v>
      </c>
      <c r="K169" s="4"/>
      <c r="L169" s="5"/>
      <c r="M169" s="6"/>
      <c r="N169" s="6"/>
      <c r="O169" s="6"/>
      <c r="P169" s="6"/>
      <c r="Q169" s="6"/>
      <c r="R169" s="6"/>
      <c r="T169" s="6"/>
      <c r="AC169">
        <v>5</v>
      </c>
      <c r="AD169">
        <v>18</v>
      </c>
      <c r="AE169" t="b">
        <v>0</v>
      </c>
      <c r="AG169" t="b">
        <v>0</v>
      </c>
      <c r="AH169" t="b">
        <v>0</v>
      </c>
      <c r="AL169" t="b">
        <v>0</v>
      </c>
    </row>
    <row r="170" spans="1:48" x14ac:dyDescent="0.2">
      <c r="A170" t="s">
        <v>508</v>
      </c>
      <c r="B170" t="s">
        <v>57</v>
      </c>
      <c r="C170" t="s">
        <v>580</v>
      </c>
      <c r="D170" t="s">
        <v>551</v>
      </c>
      <c r="G170" s="6">
        <v>7970.1093099999998</v>
      </c>
      <c r="H170" t="s">
        <v>582</v>
      </c>
      <c r="J170" s="4" t="s">
        <v>50</v>
      </c>
      <c r="K170" s="4"/>
      <c r="L170" s="5" t="s">
        <v>50</v>
      </c>
      <c r="M170" s="6"/>
      <c r="N170" s="6"/>
      <c r="O170" s="6"/>
      <c r="P170" s="6"/>
      <c r="Q170" s="6"/>
      <c r="R170" s="6"/>
      <c r="T170" s="6"/>
      <c r="AC170">
        <v>5</v>
      </c>
      <c r="AD170">
        <v>18</v>
      </c>
      <c r="AE170" t="b">
        <v>0</v>
      </c>
      <c r="AG170" t="b">
        <v>0</v>
      </c>
      <c r="AH170" t="b">
        <v>0</v>
      </c>
      <c r="AL170" t="b">
        <v>0</v>
      </c>
    </row>
    <row r="171" spans="1:48" x14ac:dyDescent="0.2">
      <c r="A171" t="s">
        <v>508</v>
      </c>
      <c r="B171" t="s">
        <v>57</v>
      </c>
      <c r="C171" t="s">
        <v>581</v>
      </c>
      <c r="D171" t="s">
        <v>579</v>
      </c>
      <c r="G171" s="6">
        <v>4000.0000100000002</v>
      </c>
      <c r="H171" t="s">
        <v>583</v>
      </c>
      <c r="I171" t="s">
        <v>583</v>
      </c>
      <c r="J171" s="4" t="s">
        <v>50</v>
      </c>
      <c r="K171" s="4"/>
      <c r="L171" s="5"/>
      <c r="M171" s="6"/>
      <c r="N171" s="6"/>
      <c r="O171" s="6"/>
      <c r="P171" s="6"/>
      <c r="Q171" s="6"/>
      <c r="R171" s="6"/>
      <c r="T171" s="6"/>
      <c r="AC171">
        <v>5</v>
      </c>
      <c r="AD171">
        <v>18</v>
      </c>
      <c r="AE171" t="b">
        <v>0</v>
      </c>
      <c r="AG171" t="b">
        <v>0</v>
      </c>
      <c r="AH171" t="b">
        <v>0</v>
      </c>
      <c r="AL171" t="b">
        <v>0</v>
      </c>
    </row>
    <row r="172" spans="1:48" x14ac:dyDescent="0.2">
      <c r="A172" t="s">
        <v>508</v>
      </c>
      <c r="B172" t="s">
        <v>57</v>
      </c>
      <c r="C172" t="s">
        <v>586</v>
      </c>
      <c r="D172" t="s">
        <v>584</v>
      </c>
      <c r="G172" s="6">
        <v>7970.1093099999998</v>
      </c>
      <c r="H172" t="s">
        <v>588</v>
      </c>
      <c r="J172" s="4" t="s">
        <v>50</v>
      </c>
      <c r="K172" s="4"/>
      <c r="L172" s="5"/>
      <c r="M172" s="6"/>
      <c r="N172" s="6"/>
      <c r="O172" s="6"/>
      <c r="P172" s="6"/>
      <c r="Q172" s="6"/>
      <c r="R172" s="6"/>
      <c r="T172" s="6"/>
      <c r="AC172">
        <v>5</v>
      </c>
      <c r="AD172">
        <v>18</v>
      </c>
      <c r="AE172" t="b">
        <v>0</v>
      </c>
      <c r="AG172" t="b">
        <v>0</v>
      </c>
      <c r="AH172" t="b">
        <v>0</v>
      </c>
      <c r="AL172" t="b">
        <v>0</v>
      </c>
    </row>
    <row r="173" spans="1:48" x14ac:dyDescent="0.2">
      <c r="A173" t="s">
        <v>508</v>
      </c>
      <c r="B173" t="s">
        <v>57</v>
      </c>
      <c r="C173" t="s">
        <v>587</v>
      </c>
      <c r="D173" t="s">
        <v>585</v>
      </c>
      <c r="G173" s="6">
        <v>9826.02</v>
      </c>
      <c r="H173" t="s">
        <v>589</v>
      </c>
      <c r="J173" s="4" t="s">
        <v>50</v>
      </c>
      <c r="K173" s="4"/>
      <c r="L173" s="5" t="s">
        <v>50</v>
      </c>
      <c r="M173" s="6"/>
      <c r="N173" s="6"/>
      <c r="O173" s="6"/>
      <c r="P173" s="6"/>
      <c r="Q173" s="6"/>
      <c r="R173" s="6"/>
      <c r="T173" s="6" t="s">
        <v>16</v>
      </c>
      <c r="Y173" s="15" t="s">
        <v>590</v>
      </c>
      <c r="AC173">
        <v>2</v>
      </c>
      <c r="AD173">
        <v>18</v>
      </c>
      <c r="AE173" t="b">
        <v>0</v>
      </c>
      <c r="AG173" t="b">
        <v>0</v>
      </c>
      <c r="AH173" t="b">
        <v>0</v>
      </c>
      <c r="AK173" t="s">
        <v>61</v>
      </c>
    </row>
    <row r="174" spans="1:48" x14ac:dyDescent="0.2">
      <c r="A174" t="s">
        <v>508</v>
      </c>
      <c r="B174" t="s">
        <v>57</v>
      </c>
      <c r="C174" t="s">
        <v>593</v>
      </c>
      <c r="D174" t="s">
        <v>591</v>
      </c>
      <c r="G174" s="6">
        <v>7444</v>
      </c>
      <c r="H174" t="s">
        <v>595</v>
      </c>
      <c r="J174" s="4" t="s">
        <v>50</v>
      </c>
      <c r="K174" s="4"/>
      <c r="L174" s="5" t="s">
        <v>50</v>
      </c>
      <c r="M174" s="6"/>
      <c r="N174" s="6"/>
      <c r="O174" s="6"/>
      <c r="P174" s="6"/>
      <c r="Q174" s="6"/>
      <c r="R174" s="6"/>
      <c r="T174" s="6" t="s">
        <v>16</v>
      </c>
      <c r="Y174" s="15" t="s">
        <v>597</v>
      </c>
      <c r="AC174">
        <v>2</v>
      </c>
      <c r="AD174">
        <v>18</v>
      </c>
      <c r="AE174" t="b">
        <v>0</v>
      </c>
      <c r="AG174" t="b">
        <v>0</v>
      </c>
      <c r="AH174" t="b">
        <v>0</v>
      </c>
      <c r="AK174" t="s">
        <v>61</v>
      </c>
    </row>
    <row r="175" spans="1:48" s="13" customFormat="1" x14ac:dyDescent="0.2">
      <c r="A175" s="13" t="s">
        <v>508</v>
      </c>
      <c r="B175" s="13" t="s">
        <v>57</v>
      </c>
      <c r="C175" s="13" t="s">
        <v>594</v>
      </c>
      <c r="D175" s="13" t="s">
        <v>592</v>
      </c>
      <c r="G175" s="13">
        <v>9826.02</v>
      </c>
      <c r="H175" s="13" t="s">
        <v>596</v>
      </c>
      <c r="J175" s="14" t="s">
        <v>50</v>
      </c>
      <c r="K175" s="14"/>
      <c r="L175" s="14" t="s">
        <v>50</v>
      </c>
      <c r="M175" s="13" t="s">
        <v>540</v>
      </c>
      <c r="AC175" s="13">
        <v>2</v>
      </c>
      <c r="AD175" s="13">
        <v>18</v>
      </c>
      <c r="AE175" s="13" t="b">
        <v>0</v>
      </c>
      <c r="AG175" s="13" t="b">
        <v>0</v>
      </c>
      <c r="AH175" s="13" t="b">
        <v>0</v>
      </c>
    </row>
    <row r="176" spans="1:48" x14ac:dyDescent="0.2">
      <c r="A176" t="s">
        <v>508</v>
      </c>
      <c r="B176" t="s">
        <v>57</v>
      </c>
      <c r="C176" t="s">
        <v>599</v>
      </c>
      <c r="D176" t="s">
        <v>598</v>
      </c>
      <c r="G176" s="6">
        <v>-4444.17</v>
      </c>
      <c r="J176" s="4" t="s">
        <v>50</v>
      </c>
      <c r="K176" s="4"/>
      <c r="L176" s="5" t="s">
        <v>50</v>
      </c>
      <c r="M176" s="6"/>
      <c r="N176" s="6"/>
      <c r="O176" s="6"/>
      <c r="P176" s="6"/>
      <c r="Q176" s="6"/>
      <c r="R176" s="6"/>
      <c r="T176" s="6" t="s">
        <v>16</v>
      </c>
      <c r="Y176" s="15" t="s">
        <v>600</v>
      </c>
      <c r="AC176">
        <v>2</v>
      </c>
      <c r="AD176">
        <v>18</v>
      </c>
      <c r="AE176" t="b">
        <v>0</v>
      </c>
      <c r="AG176" t="b">
        <v>0</v>
      </c>
      <c r="AH176" t="b">
        <v>0</v>
      </c>
      <c r="AK176" t="s">
        <v>61</v>
      </c>
    </row>
    <row r="177" spans="1:43" x14ac:dyDescent="0.2">
      <c r="A177" t="s">
        <v>508</v>
      </c>
      <c r="B177" t="s">
        <v>273</v>
      </c>
      <c r="C177" t="s">
        <v>602</v>
      </c>
      <c r="D177" t="s">
        <v>601</v>
      </c>
      <c r="G177" s="6" t="s">
        <v>603</v>
      </c>
      <c r="H177" t="s">
        <v>604</v>
      </c>
      <c r="J177" s="4" t="s">
        <v>58</v>
      </c>
      <c r="K177" s="4"/>
      <c r="L177" s="5" t="s">
        <v>50</v>
      </c>
      <c r="M177" s="6" t="s">
        <v>540</v>
      </c>
      <c r="N177" s="6"/>
      <c r="O177" s="6"/>
      <c r="P177" s="6"/>
      <c r="Q177" s="6"/>
      <c r="R177" s="6"/>
      <c r="T177" s="6"/>
      <c r="U177" t="s">
        <v>280</v>
      </c>
      <c r="V177" t="s">
        <v>605</v>
      </c>
      <c r="W177" t="s">
        <v>606</v>
      </c>
      <c r="AE177" t="b">
        <v>0</v>
      </c>
      <c r="AG177" t="b">
        <v>0</v>
      </c>
      <c r="AH177" t="b">
        <v>0</v>
      </c>
      <c r="AL177" t="b">
        <v>0</v>
      </c>
    </row>
    <row r="178" spans="1:43" x14ac:dyDescent="0.2">
      <c r="A178" t="s">
        <v>508</v>
      </c>
      <c r="B178" t="s">
        <v>66</v>
      </c>
      <c r="C178" t="s">
        <v>65</v>
      </c>
      <c r="D178" t="s">
        <v>68</v>
      </c>
      <c r="G178" s="6" t="s">
        <v>607</v>
      </c>
      <c r="H178" t="s">
        <v>608</v>
      </c>
      <c r="J178" s="4" t="s">
        <v>50</v>
      </c>
      <c r="K178" s="4"/>
      <c r="L178" s="5" t="s">
        <v>50</v>
      </c>
      <c r="M178" s="6" t="s">
        <v>540</v>
      </c>
      <c r="N178" s="6"/>
      <c r="O178" s="6"/>
      <c r="P178" s="6"/>
      <c r="Q178" s="6"/>
      <c r="R178" s="6"/>
      <c r="T178" s="6"/>
      <c r="U178" t="s">
        <v>68</v>
      </c>
      <c r="V178" t="s">
        <v>609</v>
      </c>
      <c r="W178" t="s">
        <v>610</v>
      </c>
      <c r="AE178" t="b">
        <v>0</v>
      </c>
      <c r="AG178" t="b">
        <v>0</v>
      </c>
      <c r="AL178" t="b">
        <v>0</v>
      </c>
    </row>
    <row r="179" spans="1:43" x14ac:dyDescent="0.2">
      <c r="A179" t="s">
        <v>508</v>
      </c>
      <c r="B179" t="s">
        <v>275</v>
      </c>
      <c r="C179" t="s">
        <v>612</v>
      </c>
      <c r="D179" t="s">
        <v>611</v>
      </c>
      <c r="G179" s="6">
        <v>3</v>
      </c>
      <c r="H179" t="s">
        <v>613</v>
      </c>
      <c r="I179" t="s">
        <v>614</v>
      </c>
      <c r="J179" s="4" t="s">
        <v>50</v>
      </c>
      <c r="K179" s="4"/>
      <c r="L179" s="5" t="s">
        <v>50</v>
      </c>
      <c r="M179" s="6"/>
      <c r="N179" s="6"/>
      <c r="O179" s="6"/>
      <c r="P179" s="6"/>
      <c r="Q179" s="6"/>
      <c r="R179" s="6"/>
      <c r="T179" s="6"/>
      <c r="AC179">
        <v>5</v>
      </c>
      <c r="AD179">
        <v>18</v>
      </c>
      <c r="AE179" t="b">
        <v>0</v>
      </c>
      <c r="AG179" t="b">
        <v>0</v>
      </c>
      <c r="AH179" t="b">
        <v>0</v>
      </c>
      <c r="AJ179" t="b">
        <v>0</v>
      </c>
    </row>
    <row r="180" spans="1:43" x14ac:dyDescent="0.2">
      <c r="A180" t="s">
        <v>508</v>
      </c>
      <c r="B180" t="s">
        <v>275</v>
      </c>
      <c r="C180" t="s">
        <v>396</v>
      </c>
      <c r="D180" t="s">
        <v>394</v>
      </c>
      <c r="G180" s="6">
        <v>79121.25</v>
      </c>
      <c r="J180" s="4" t="s">
        <v>50</v>
      </c>
      <c r="K180" s="4"/>
      <c r="L180" s="5"/>
      <c r="M180" s="6"/>
      <c r="N180" s="6"/>
      <c r="O180" s="6"/>
      <c r="P180" s="6"/>
      <c r="Q180" s="6"/>
      <c r="R180" s="6"/>
      <c r="S180" t="s">
        <v>15</v>
      </c>
      <c r="T180" s="6"/>
      <c r="AC180">
        <v>2</v>
      </c>
      <c r="AD180">
        <v>15</v>
      </c>
      <c r="AE180" t="b">
        <v>0</v>
      </c>
      <c r="AG180" t="b">
        <v>0</v>
      </c>
      <c r="AH180" t="b">
        <v>0</v>
      </c>
      <c r="AJ180" t="b">
        <v>0</v>
      </c>
      <c r="AQ180">
        <v>55</v>
      </c>
    </row>
    <row r="181" spans="1:43" x14ac:dyDescent="0.2">
      <c r="A181" t="s">
        <v>508</v>
      </c>
      <c r="B181" t="s">
        <v>275</v>
      </c>
      <c r="C181" t="s">
        <v>616</v>
      </c>
      <c r="D181" t="s">
        <v>615</v>
      </c>
      <c r="G181" s="6">
        <v>59490</v>
      </c>
      <c r="J181" s="4" t="s">
        <v>50</v>
      </c>
      <c r="K181" s="4"/>
      <c r="L181" s="5"/>
      <c r="M181" s="6"/>
      <c r="N181" s="6"/>
      <c r="O181" s="6"/>
      <c r="P181" s="6"/>
      <c r="Q181" s="6"/>
      <c r="R181" s="6"/>
      <c r="T181" s="6"/>
      <c r="AC181">
        <v>2</v>
      </c>
      <c r="AD181">
        <v>15</v>
      </c>
      <c r="AE181" t="b">
        <v>0</v>
      </c>
      <c r="AG181" t="b">
        <v>0</v>
      </c>
      <c r="AH181" t="b">
        <v>0</v>
      </c>
      <c r="AJ181" t="b">
        <v>0</v>
      </c>
      <c r="AM181" t="b">
        <v>0</v>
      </c>
    </row>
    <row r="182" spans="1:43" x14ac:dyDescent="0.2">
      <c r="A182" t="s">
        <v>508</v>
      </c>
      <c r="B182" t="s">
        <v>275</v>
      </c>
      <c r="C182" t="s">
        <v>620</v>
      </c>
      <c r="D182" t="s">
        <v>617</v>
      </c>
      <c r="G182" s="6">
        <v>62</v>
      </c>
      <c r="J182" s="4" t="s">
        <v>50</v>
      </c>
      <c r="K182" s="4"/>
      <c r="L182" s="5"/>
      <c r="M182" s="6"/>
      <c r="N182" s="6"/>
      <c r="O182" s="6"/>
      <c r="P182" s="6"/>
      <c r="Q182" s="6"/>
      <c r="R182" s="6"/>
      <c r="T182" s="6"/>
      <c r="Y182" s="15" t="s">
        <v>624</v>
      </c>
      <c r="AC182">
        <v>0</v>
      </c>
      <c r="AD182">
        <v>18</v>
      </c>
      <c r="AE182" t="b">
        <v>0</v>
      </c>
      <c r="AG182" t="b">
        <v>0</v>
      </c>
      <c r="AH182" t="b">
        <v>0</v>
      </c>
      <c r="AJ182" t="b">
        <v>0</v>
      </c>
      <c r="AK182" t="s">
        <v>61</v>
      </c>
      <c r="AM182" t="b">
        <v>0</v>
      </c>
    </row>
    <row r="183" spans="1:43" x14ac:dyDescent="0.2">
      <c r="A183" t="s">
        <v>508</v>
      </c>
      <c r="B183" t="s">
        <v>275</v>
      </c>
      <c r="C183" t="s">
        <v>621</v>
      </c>
      <c r="D183" t="s">
        <v>618</v>
      </c>
      <c r="G183" s="6">
        <v>2</v>
      </c>
      <c r="J183" s="4" t="s">
        <v>50</v>
      </c>
      <c r="K183" s="4"/>
      <c r="L183" s="5" t="s">
        <v>50</v>
      </c>
      <c r="M183" s="6"/>
      <c r="N183" s="6"/>
      <c r="O183" s="6"/>
      <c r="P183" s="6" t="s">
        <v>12</v>
      </c>
      <c r="Q183" s="6" t="s">
        <v>13</v>
      </c>
      <c r="R183" s="6" t="s">
        <v>14</v>
      </c>
      <c r="S183" t="s">
        <v>15</v>
      </c>
      <c r="T183" s="6" t="s">
        <v>16</v>
      </c>
      <c r="Y183" s="15" t="s">
        <v>611</v>
      </c>
      <c r="AC183">
        <v>0</v>
      </c>
      <c r="AD183">
        <v>18</v>
      </c>
      <c r="AE183" t="b">
        <v>0</v>
      </c>
      <c r="AG183" t="b">
        <v>0</v>
      </c>
      <c r="AH183" t="b">
        <v>0</v>
      </c>
      <c r="AJ183" t="b">
        <v>0</v>
      </c>
      <c r="AK183" t="s">
        <v>61</v>
      </c>
    </row>
    <row r="184" spans="1:43" x14ac:dyDescent="0.2">
      <c r="A184" t="s">
        <v>508</v>
      </c>
      <c r="B184" t="s">
        <v>275</v>
      </c>
      <c r="C184" t="s">
        <v>622</v>
      </c>
      <c r="D184" t="s">
        <v>619</v>
      </c>
      <c r="G184" s="6">
        <v>3</v>
      </c>
      <c r="H184" t="s">
        <v>623</v>
      </c>
      <c r="I184" t="s">
        <v>623</v>
      </c>
      <c r="J184" s="4" t="s">
        <v>50</v>
      </c>
      <c r="K184" s="4"/>
      <c r="L184" s="5"/>
      <c r="M184" s="6"/>
      <c r="N184" s="6"/>
      <c r="O184" s="6"/>
      <c r="P184" s="6"/>
      <c r="Q184" s="6"/>
      <c r="R184" s="6"/>
      <c r="T184" s="6"/>
      <c r="AC184">
        <v>5</v>
      </c>
      <c r="AD184">
        <v>18</v>
      </c>
      <c r="AE184" t="b">
        <v>0</v>
      </c>
      <c r="AG184" t="b">
        <v>0</v>
      </c>
      <c r="AH184" t="b">
        <v>0</v>
      </c>
      <c r="AJ184" t="b">
        <v>0</v>
      </c>
      <c r="AL184" t="b">
        <v>0</v>
      </c>
    </row>
    <row r="185" spans="1:43" x14ac:dyDescent="0.2">
      <c r="A185" t="s">
        <v>508</v>
      </c>
      <c r="B185" t="s">
        <v>275</v>
      </c>
      <c r="C185" t="s">
        <v>628</v>
      </c>
      <c r="D185" t="s">
        <v>625</v>
      </c>
      <c r="G185" s="6">
        <v>3</v>
      </c>
      <c r="H185" t="s">
        <v>631</v>
      </c>
      <c r="I185" t="s">
        <v>631</v>
      </c>
      <c r="J185" s="4" t="s">
        <v>50</v>
      </c>
      <c r="K185" s="4"/>
      <c r="L185" s="5"/>
      <c r="M185" s="6"/>
      <c r="N185" s="6"/>
      <c r="O185" s="6"/>
      <c r="P185" s="6"/>
      <c r="Q185" s="6"/>
      <c r="R185" s="6"/>
      <c r="T185" s="6"/>
      <c r="AC185">
        <v>5</v>
      </c>
      <c r="AD185">
        <v>18</v>
      </c>
      <c r="AE185" t="b">
        <v>0</v>
      </c>
      <c r="AG185" t="b">
        <v>0</v>
      </c>
      <c r="AH185" t="b">
        <v>0</v>
      </c>
      <c r="AJ185" t="b">
        <v>0</v>
      </c>
      <c r="AL185" t="b">
        <v>0</v>
      </c>
    </row>
    <row r="186" spans="1:43" x14ac:dyDescent="0.2">
      <c r="A186" t="s">
        <v>508</v>
      </c>
      <c r="B186" t="s">
        <v>275</v>
      </c>
      <c r="C186" t="s">
        <v>629</v>
      </c>
      <c r="D186" t="s">
        <v>626</v>
      </c>
      <c r="G186" s="6">
        <v>13</v>
      </c>
      <c r="H186" t="s">
        <v>632</v>
      </c>
      <c r="J186" s="4" t="s">
        <v>50</v>
      </c>
      <c r="K186" s="4"/>
      <c r="L186" s="5"/>
      <c r="M186" s="6" t="s">
        <v>540</v>
      </c>
      <c r="N186" s="6"/>
      <c r="O186" s="6"/>
      <c r="P186" s="6"/>
      <c r="Q186" s="6"/>
      <c r="R186" s="6"/>
      <c r="T186" s="6"/>
      <c r="AC186">
        <v>0</v>
      </c>
      <c r="AD186">
        <v>5</v>
      </c>
      <c r="AE186" t="b">
        <v>0</v>
      </c>
      <c r="AG186" t="b">
        <v>0</v>
      </c>
      <c r="AH186" t="b">
        <v>1</v>
      </c>
      <c r="AJ186" t="b">
        <v>0</v>
      </c>
      <c r="AL186" t="b">
        <v>0</v>
      </c>
    </row>
    <row r="187" spans="1:43" x14ac:dyDescent="0.2">
      <c r="A187" t="s">
        <v>508</v>
      </c>
      <c r="B187" t="s">
        <v>275</v>
      </c>
      <c r="C187" t="s">
        <v>630</v>
      </c>
      <c r="D187" t="s">
        <v>627</v>
      </c>
      <c r="G187" s="6">
        <v>13</v>
      </c>
      <c r="H187" t="s">
        <v>633</v>
      </c>
      <c r="J187" s="4" t="s">
        <v>50</v>
      </c>
      <c r="K187" s="4"/>
      <c r="L187" s="5"/>
      <c r="M187" s="6" t="s">
        <v>540</v>
      </c>
      <c r="N187" s="6"/>
      <c r="O187" s="6"/>
      <c r="P187" s="6"/>
      <c r="Q187" s="6"/>
      <c r="R187" s="6"/>
      <c r="T187" s="6"/>
      <c r="AC187">
        <v>0</v>
      </c>
      <c r="AD187">
        <v>5</v>
      </c>
      <c r="AE187" t="b">
        <v>0</v>
      </c>
      <c r="AG187" t="b">
        <v>0</v>
      </c>
      <c r="AH187" t="b">
        <v>1</v>
      </c>
      <c r="AJ187" t="b">
        <v>0</v>
      </c>
      <c r="AL187" t="b">
        <v>0</v>
      </c>
    </row>
    <row r="188" spans="1:43" x14ac:dyDescent="0.2">
      <c r="A188" t="s">
        <v>508</v>
      </c>
      <c r="B188" t="s">
        <v>275</v>
      </c>
      <c r="C188" t="s">
        <v>635</v>
      </c>
      <c r="D188" t="s">
        <v>634</v>
      </c>
      <c r="G188" s="6">
        <v>296</v>
      </c>
      <c r="H188" t="s">
        <v>636</v>
      </c>
      <c r="I188" t="s">
        <v>636</v>
      </c>
      <c r="J188" s="4" t="s">
        <v>50</v>
      </c>
      <c r="K188" s="4"/>
      <c r="L188" s="5"/>
      <c r="M188" s="6" t="s">
        <v>540</v>
      </c>
      <c r="N188" s="6"/>
      <c r="O188" s="6"/>
      <c r="P188" s="6"/>
      <c r="Q188" s="6"/>
      <c r="R188" s="6"/>
      <c r="T188" s="6"/>
      <c r="AC188">
        <v>0</v>
      </c>
      <c r="AD188">
        <v>5</v>
      </c>
      <c r="AE188" t="b">
        <v>0</v>
      </c>
      <c r="AG188" t="b">
        <v>0</v>
      </c>
      <c r="AH188" t="b">
        <v>0</v>
      </c>
      <c r="AJ188" t="b">
        <v>0</v>
      </c>
      <c r="AL188" t="b">
        <v>0</v>
      </c>
    </row>
    <row r="189" spans="1:43" x14ac:dyDescent="0.2">
      <c r="A189" t="s">
        <v>508</v>
      </c>
      <c r="B189" t="s">
        <v>275</v>
      </c>
      <c r="C189" t="s">
        <v>638</v>
      </c>
      <c r="D189" t="s">
        <v>637</v>
      </c>
      <c r="G189" s="6">
        <v>187</v>
      </c>
      <c r="H189" t="s">
        <v>639</v>
      </c>
      <c r="I189" t="s">
        <v>639</v>
      </c>
      <c r="J189" s="4" t="s">
        <v>50</v>
      </c>
      <c r="K189" s="4"/>
      <c r="L189" s="5"/>
      <c r="M189" s="6"/>
      <c r="N189" s="6"/>
      <c r="O189" s="6"/>
      <c r="P189" s="6"/>
      <c r="Q189" s="6"/>
      <c r="R189" s="6"/>
      <c r="T189" s="6"/>
      <c r="AC189">
        <v>0</v>
      </c>
      <c r="AD189">
        <v>5</v>
      </c>
      <c r="AE189" t="b">
        <v>0</v>
      </c>
      <c r="AG189" t="b">
        <v>0</v>
      </c>
      <c r="AH189" t="b">
        <v>0</v>
      </c>
      <c r="AJ189" t="b">
        <v>0</v>
      </c>
      <c r="AL189" t="b">
        <v>0</v>
      </c>
    </row>
    <row r="190" spans="1:43" x14ac:dyDescent="0.2">
      <c r="A190" t="s">
        <v>508</v>
      </c>
      <c r="B190" t="s">
        <v>275</v>
      </c>
      <c r="C190" t="s">
        <v>641</v>
      </c>
      <c r="D190" t="s">
        <v>640</v>
      </c>
      <c r="G190" s="6">
        <v>2</v>
      </c>
      <c r="H190" t="s">
        <v>642</v>
      </c>
      <c r="J190" s="4" t="s">
        <v>50</v>
      </c>
      <c r="K190" s="4"/>
      <c r="L190" s="5"/>
      <c r="M190" s="6"/>
      <c r="N190" s="6"/>
      <c r="O190" s="6"/>
      <c r="P190" s="6"/>
      <c r="Q190" s="6"/>
      <c r="R190" s="6"/>
      <c r="T190" s="6"/>
      <c r="AC190">
        <v>5</v>
      </c>
      <c r="AD190">
        <v>18</v>
      </c>
      <c r="AE190" t="b">
        <v>0</v>
      </c>
      <c r="AG190" t="b">
        <v>0</v>
      </c>
      <c r="AH190" t="b">
        <v>0</v>
      </c>
      <c r="AJ190" t="b">
        <v>0</v>
      </c>
      <c r="AL190" t="b">
        <v>0</v>
      </c>
    </row>
    <row r="191" spans="1:43" x14ac:dyDescent="0.2">
      <c r="A191" t="s">
        <v>508</v>
      </c>
      <c r="B191" t="s">
        <v>275</v>
      </c>
      <c r="C191" t="s">
        <v>647</v>
      </c>
      <c r="D191" t="s">
        <v>643</v>
      </c>
      <c r="G191" s="6">
        <v>7444</v>
      </c>
      <c r="H191" t="s">
        <v>596</v>
      </c>
      <c r="J191" s="4" t="s">
        <v>50</v>
      </c>
      <c r="K191" s="4"/>
      <c r="L191" s="5" t="s">
        <v>50</v>
      </c>
      <c r="M191" s="6" t="s">
        <v>540</v>
      </c>
      <c r="N191" s="6"/>
      <c r="O191" s="6"/>
      <c r="P191" s="6"/>
      <c r="Q191" s="6"/>
      <c r="R191" s="6"/>
      <c r="T191" s="6" t="s">
        <v>16</v>
      </c>
      <c r="AC191">
        <v>2</v>
      </c>
      <c r="AD191">
        <v>18</v>
      </c>
      <c r="AE191" t="b">
        <v>0</v>
      </c>
      <c r="AG191" t="b">
        <v>0</v>
      </c>
      <c r="AH191" t="b">
        <v>0</v>
      </c>
      <c r="AJ191" t="b">
        <v>0</v>
      </c>
      <c r="AM191" t="b">
        <v>0</v>
      </c>
    </row>
    <row r="192" spans="1:43" x14ac:dyDescent="0.2">
      <c r="A192" t="s">
        <v>508</v>
      </c>
      <c r="B192" t="s">
        <v>347</v>
      </c>
      <c r="C192" t="s">
        <v>648</v>
      </c>
      <c r="D192" t="s">
        <v>644</v>
      </c>
      <c r="G192" s="6">
        <v>-9.5599999999999998E-11</v>
      </c>
      <c r="H192" t="s">
        <v>651</v>
      </c>
      <c r="J192" s="4" t="s">
        <v>50</v>
      </c>
      <c r="K192" s="4"/>
      <c r="L192" s="5"/>
      <c r="M192" s="6"/>
      <c r="N192" s="6"/>
      <c r="O192" s="6"/>
      <c r="P192" s="6"/>
      <c r="Q192" s="6"/>
      <c r="R192" s="6"/>
      <c r="T192" s="6"/>
      <c r="AC192">
        <v>4</v>
      </c>
      <c r="AD192">
        <v>14</v>
      </c>
      <c r="AE192" t="b">
        <v>0</v>
      </c>
      <c r="AG192" t="b">
        <v>0</v>
      </c>
      <c r="AH192" t="b">
        <v>0</v>
      </c>
      <c r="AL192" t="b">
        <v>0</v>
      </c>
      <c r="AM192" t="b">
        <v>0</v>
      </c>
    </row>
    <row r="193" spans="1:43" x14ac:dyDescent="0.2">
      <c r="A193" t="s">
        <v>508</v>
      </c>
      <c r="B193" t="s">
        <v>347</v>
      </c>
      <c r="C193" t="s">
        <v>649</v>
      </c>
      <c r="D193" t="s">
        <v>645</v>
      </c>
      <c r="G193" s="6">
        <v>-2.6199999999999999E-7</v>
      </c>
      <c r="H193" t="s">
        <v>652</v>
      </c>
      <c r="J193" s="4" t="s">
        <v>50</v>
      </c>
      <c r="K193" s="4"/>
      <c r="L193" s="5"/>
      <c r="M193" s="6"/>
      <c r="N193" s="6"/>
      <c r="O193" s="6"/>
      <c r="P193" s="6"/>
      <c r="Q193" s="6"/>
      <c r="R193" s="6"/>
      <c r="T193" s="6"/>
      <c r="AC193">
        <v>4</v>
      </c>
      <c r="AD193">
        <v>14</v>
      </c>
      <c r="AE193" t="b">
        <v>0</v>
      </c>
      <c r="AG193" t="b">
        <v>0</v>
      </c>
      <c r="AH193" t="b">
        <v>0</v>
      </c>
      <c r="AL193" t="b">
        <v>0</v>
      </c>
    </row>
    <row r="194" spans="1:43" x14ac:dyDescent="0.2">
      <c r="A194" t="s">
        <v>508</v>
      </c>
      <c r="B194" t="s">
        <v>347</v>
      </c>
      <c r="C194" t="s">
        <v>357</v>
      </c>
      <c r="D194" t="s">
        <v>337</v>
      </c>
      <c r="G194" s="6"/>
      <c r="J194" s="4" t="s">
        <v>58</v>
      </c>
      <c r="K194" s="4"/>
      <c r="L194" s="5" t="s">
        <v>50</v>
      </c>
      <c r="M194" s="6"/>
      <c r="N194" s="6"/>
      <c r="O194" s="6"/>
      <c r="P194" s="6"/>
      <c r="Q194" s="6"/>
      <c r="R194" s="6"/>
      <c r="T194" s="6"/>
      <c r="Y194" s="15" t="s">
        <v>654</v>
      </c>
      <c r="AC194">
        <v>2</v>
      </c>
      <c r="AD194">
        <v>18</v>
      </c>
      <c r="AE194" t="b">
        <v>0</v>
      </c>
      <c r="AG194" t="b">
        <v>0</v>
      </c>
      <c r="AH194" t="b">
        <v>0</v>
      </c>
      <c r="AK194" t="s">
        <v>61</v>
      </c>
      <c r="AM194" t="b">
        <v>0</v>
      </c>
    </row>
    <row r="195" spans="1:43" x14ac:dyDescent="0.2">
      <c r="A195" t="s">
        <v>508</v>
      </c>
      <c r="B195" t="s">
        <v>478</v>
      </c>
      <c r="C195" t="s">
        <v>650</v>
      </c>
      <c r="D195" t="s">
        <v>646</v>
      </c>
      <c r="G195" s="6" t="s">
        <v>653</v>
      </c>
      <c r="J195" s="4" t="s">
        <v>50</v>
      </c>
      <c r="K195" s="4"/>
      <c r="L195" s="5"/>
      <c r="M195" s="6" t="s">
        <v>540</v>
      </c>
      <c r="N195" s="6"/>
      <c r="O195" s="6"/>
      <c r="P195" s="6"/>
      <c r="Q195" s="6"/>
      <c r="R195" s="6"/>
      <c r="S195" t="s">
        <v>15</v>
      </c>
      <c r="T195" s="6"/>
      <c r="AE195" t="b">
        <v>0</v>
      </c>
      <c r="AG195" t="b">
        <v>0</v>
      </c>
      <c r="AH195" t="b">
        <v>0</v>
      </c>
      <c r="AJ195" t="b">
        <v>0</v>
      </c>
    </row>
    <row r="196" spans="1:43" x14ac:dyDescent="0.2">
      <c r="A196" t="s">
        <v>508</v>
      </c>
      <c r="B196" t="s">
        <v>478</v>
      </c>
      <c r="C196" t="s">
        <v>657</v>
      </c>
      <c r="D196" t="s">
        <v>655</v>
      </c>
      <c r="G196" s="6" t="s">
        <v>659</v>
      </c>
      <c r="J196" s="4" t="s">
        <v>50</v>
      </c>
      <c r="K196" s="4"/>
      <c r="L196" s="5"/>
      <c r="M196" s="6"/>
      <c r="N196" s="6"/>
      <c r="O196" s="6"/>
      <c r="P196" s="6"/>
      <c r="Q196" s="6"/>
      <c r="R196" s="6"/>
      <c r="T196" s="6" t="s">
        <v>16</v>
      </c>
      <c r="AE196" t="b">
        <v>0</v>
      </c>
      <c r="AG196" t="b">
        <v>0</v>
      </c>
      <c r="AH196" t="b">
        <v>0</v>
      </c>
      <c r="AJ196" t="b">
        <v>0</v>
      </c>
    </row>
    <row r="197" spans="1:43" x14ac:dyDescent="0.2">
      <c r="A197" t="s">
        <v>508</v>
      </c>
      <c r="B197" t="s">
        <v>478</v>
      </c>
      <c r="C197" t="s">
        <v>658</v>
      </c>
      <c r="D197" t="s">
        <v>656</v>
      </c>
      <c r="G197" s="6">
        <v>3456</v>
      </c>
      <c r="H197" t="s">
        <v>660</v>
      </c>
      <c r="I197" t="s">
        <v>661</v>
      </c>
      <c r="J197" s="4" t="s">
        <v>50</v>
      </c>
      <c r="K197" s="4"/>
      <c r="L197" s="5"/>
      <c r="M197" s="6"/>
      <c r="N197" s="6"/>
      <c r="O197" s="6"/>
      <c r="P197" s="6"/>
      <c r="Q197" s="6"/>
      <c r="R197" s="6"/>
      <c r="T197" s="6"/>
      <c r="AE197" t="b">
        <v>0</v>
      </c>
      <c r="AG197" t="b">
        <v>0</v>
      </c>
      <c r="AH197" t="b">
        <v>0</v>
      </c>
      <c r="AJ197" t="b">
        <v>0</v>
      </c>
      <c r="AL197" t="b">
        <v>0</v>
      </c>
    </row>
    <row r="198" spans="1:43" x14ac:dyDescent="0.2">
      <c r="A198" t="s">
        <v>280</v>
      </c>
      <c r="B198" t="s">
        <v>49</v>
      </c>
      <c r="C198" t="s">
        <v>663</v>
      </c>
      <c r="D198" t="s">
        <v>662</v>
      </c>
      <c r="E198" t="b">
        <v>0</v>
      </c>
      <c r="G198" s="6"/>
      <c r="J198" s="4"/>
      <c r="K198" s="4"/>
      <c r="L198" s="5" t="s">
        <v>50</v>
      </c>
      <c r="M198" s="6" t="s">
        <v>664</v>
      </c>
      <c r="N198" s="6"/>
      <c r="O198" s="6"/>
      <c r="P198" s="6"/>
      <c r="Q198" s="6"/>
      <c r="R198" s="6"/>
      <c r="T198" s="6"/>
      <c r="AE198" t="b">
        <v>0</v>
      </c>
      <c r="AF198" t="b">
        <v>0</v>
      </c>
      <c r="AQ198">
        <v>20</v>
      </c>
    </row>
    <row r="199" spans="1:43" x14ac:dyDescent="0.2">
      <c r="A199" t="s">
        <v>280</v>
      </c>
      <c r="B199" t="s">
        <v>275</v>
      </c>
      <c r="C199" t="s">
        <v>620</v>
      </c>
      <c r="D199" t="s">
        <v>617</v>
      </c>
      <c r="G199" s="6"/>
      <c r="J199" s="4"/>
      <c r="K199" s="4"/>
      <c r="L199" s="5"/>
      <c r="M199" s="6" t="s">
        <v>664</v>
      </c>
      <c r="N199" s="6"/>
      <c r="O199" s="6"/>
      <c r="P199" s="6"/>
      <c r="Q199" s="6"/>
      <c r="R199" s="6"/>
      <c r="T199" s="6"/>
      <c r="AC199">
        <v>0</v>
      </c>
      <c r="AD199">
        <v>18</v>
      </c>
      <c r="AE199" t="b">
        <v>0</v>
      </c>
      <c r="AF199" t="b">
        <v>0</v>
      </c>
      <c r="AH199" t="b">
        <v>0</v>
      </c>
      <c r="AJ199" t="b">
        <v>0</v>
      </c>
    </row>
    <row r="200" spans="1:43" x14ac:dyDescent="0.2">
      <c r="A200" t="s">
        <v>665</v>
      </c>
      <c r="B200" t="s">
        <v>478</v>
      </c>
      <c r="C200" t="s">
        <v>667</v>
      </c>
      <c r="D200" t="s">
        <v>666</v>
      </c>
      <c r="G200" s="6"/>
      <c r="H200" t="s">
        <v>668</v>
      </c>
      <c r="I200" t="s">
        <v>669</v>
      </c>
      <c r="J200" s="4"/>
      <c r="K200" s="4"/>
      <c r="L200" s="5" t="s">
        <v>50</v>
      </c>
      <c r="M200" s="6" t="s">
        <v>670</v>
      </c>
      <c r="N200" s="6"/>
      <c r="O200" s="6"/>
      <c r="P200" s="6"/>
      <c r="Q200" s="6"/>
      <c r="R200" s="6"/>
      <c r="T200" s="6"/>
      <c r="Y200" s="15" t="s">
        <v>671</v>
      </c>
      <c r="AE200" t="b">
        <v>0</v>
      </c>
      <c r="AH200" t="b">
        <v>0</v>
      </c>
      <c r="AJ200" t="b">
        <v>0</v>
      </c>
      <c r="AK200" t="s">
        <v>61</v>
      </c>
    </row>
    <row r="201" spans="1:43" x14ac:dyDescent="0.2">
      <c r="G201" s="6"/>
      <c r="J201" s="4"/>
      <c r="K201" s="4"/>
      <c r="L201" s="5"/>
      <c r="M201" s="6"/>
      <c r="N201" s="6"/>
      <c r="O201" s="6"/>
      <c r="P201" s="6"/>
      <c r="Q201" s="6"/>
      <c r="R201" s="6"/>
      <c r="T201" s="6"/>
    </row>
    <row r="202" spans="1:43" x14ac:dyDescent="0.2">
      <c r="G202" s="6"/>
      <c r="J202" s="4"/>
      <c r="K202" s="4"/>
      <c r="L202" s="5"/>
      <c r="M202" s="6"/>
      <c r="N202" s="6"/>
      <c r="O202" s="6"/>
      <c r="P202" s="6"/>
      <c r="Q202" s="6"/>
      <c r="R202" s="6"/>
      <c r="T202" s="6"/>
    </row>
    <row r="203" spans="1:43" x14ac:dyDescent="0.2">
      <c r="G203" s="6"/>
      <c r="J203" s="4"/>
      <c r="K203" s="4"/>
      <c r="L203" s="5"/>
      <c r="M203" s="6"/>
      <c r="N203" s="6"/>
      <c r="O203" s="6"/>
      <c r="P203" s="6"/>
      <c r="Q203" s="6"/>
      <c r="R203" s="6"/>
      <c r="T203" s="6"/>
    </row>
    <row r="204" spans="1:43" x14ac:dyDescent="0.2">
      <c r="G204" s="6"/>
      <c r="J204" s="4"/>
      <c r="K204" s="4"/>
      <c r="L204" s="5"/>
      <c r="M204" s="6"/>
      <c r="N204" s="6"/>
      <c r="O204" s="6"/>
      <c r="P204" s="6"/>
      <c r="Q204" s="6"/>
      <c r="R204" s="6"/>
      <c r="T204" s="6"/>
    </row>
    <row r="205" spans="1:43" x14ac:dyDescent="0.2">
      <c r="G205" s="6"/>
      <c r="J205" s="4"/>
      <c r="K205" s="4"/>
      <c r="L205" s="5"/>
      <c r="M205" s="6"/>
      <c r="N205" s="6"/>
      <c r="O205" s="6"/>
      <c r="P205" s="6"/>
      <c r="Q205" s="6"/>
      <c r="R205" s="6"/>
      <c r="T205" s="6"/>
    </row>
    <row r="206" spans="1:43" x14ac:dyDescent="0.2">
      <c r="G206" s="6"/>
      <c r="J206" s="4"/>
      <c r="K206" s="4"/>
      <c r="L206" s="5"/>
      <c r="M206" s="6"/>
      <c r="N206" s="6"/>
      <c r="O206" s="6"/>
      <c r="P206" s="6"/>
      <c r="Q206" s="6"/>
      <c r="R206" s="6"/>
      <c r="T206" s="6"/>
    </row>
    <row r="207" spans="1:43" x14ac:dyDescent="0.2">
      <c r="G207" s="6"/>
      <c r="J207" s="4"/>
      <c r="K207" s="4"/>
      <c r="L207" s="5"/>
      <c r="M207" s="6"/>
      <c r="N207" s="6"/>
      <c r="O207" s="6"/>
      <c r="P207" s="6"/>
      <c r="Q207" s="6"/>
      <c r="R207" s="6"/>
      <c r="T207" s="6"/>
    </row>
    <row r="208" spans="1:43" x14ac:dyDescent="0.2">
      <c r="G208" s="6"/>
      <c r="J208" s="4"/>
      <c r="K208" s="4"/>
      <c r="L208" s="5"/>
      <c r="M208" s="6"/>
      <c r="N208" s="6"/>
      <c r="O208" s="6"/>
      <c r="P208" s="6"/>
      <c r="Q208" s="6"/>
      <c r="R208" s="6"/>
      <c r="T208" s="6"/>
    </row>
    <row r="209" spans="7:20" x14ac:dyDescent="0.2">
      <c r="G209" s="6"/>
      <c r="J209" s="4"/>
      <c r="K209" s="4"/>
      <c r="L209" s="5"/>
      <c r="M209" s="6"/>
      <c r="N209" s="6"/>
      <c r="O209" s="6"/>
      <c r="P209" s="6"/>
      <c r="Q209" s="6"/>
      <c r="R209" s="6"/>
      <c r="T209" s="6"/>
    </row>
    <row r="210" spans="7:20" x14ac:dyDescent="0.2">
      <c r="G210" s="6"/>
      <c r="J210" s="4"/>
      <c r="K210" s="4"/>
      <c r="L210" s="5"/>
      <c r="M210" s="6"/>
      <c r="N210" s="6"/>
      <c r="O210" s="6"/>
      <c r="P210" s="6"/>
      <c r="Q210" s="6"/>
      <c r="R210" s="6"/>
      <c r="T210" s="6"/>
    </row>
    <row r="211" spans="7:20" x14ac:dyDescent="0.2">
      <c r="G211" s="6"/>
      <c r="J211" s="4"/>
      <c r="K211" s="4"/>
      <c r="L211" s="5"/>
      <c r="M211" s="6"/>
      <c r="N211" s="6"/>
      <c r="O211" s="6"/>
      <c r="P211" s="6"/>
      <c r="Q211" s="6"/>
      <c r="R211" s="6"/>
      <c r="T211" s="6"/>
    </row>
    <row r="212" spans="7:20" x14ac:dyDescent="0.2">
      <c r="G212" s="6"/>
      <c r="J212" s="4"/>
      <c r="K212" s="4"/>
      <c r="L212" s="5"/>
      <c r="M212" s="6"/>
      <c r="N212" s="6"/>
      <c r="O212" s="6"/>
      <c r="P212" s="6"/>
      <c r="Q212" s="6"/>
      <c r="R212" s="6"/>
      <c r="T212" s="6"/>
    </row>
    <row r="213" spans="7:20" x14ac:dyDescent="0.2">
      <c r="G213" s="6"/>
      <c r="J213" s="4"/>
      <c r="K213" s="4"/>
      <c r="L213" s="5"/>
      <c r="M213" s="6"/>
      <c r="N213" s="6"/>
      <c r="O213" s="6"/>
      <c r="P213" s="6"/>
      <c r="Q213" s="6"/>
      <c r="R213" s="6"/>
      <c r="T213" s="6"/>
    </row>
    <row r="214" spans="7:20" x14ac:dyDescent="0.2">
      <c r="G214" s="6"/>
      <c r="J214" s="4"/>
      <c r="K214" s="4"/>
      <c r="L214" s="5"/>
      <c r="M214" s="6"/>
      <c r="N214" s="6"/>
      <c r="O214" s="6"/>
      <c r="P214" s="6"/>
      <c r="Q214" s="6"/>
      <c r="R214" s="6"/>
      <c r="T214" s="6"/>
    </row>
    <row r="215" spans="7:20" x14ac:dyDescent="0.2">
      <c r="G215" s="6"/>
      <c r="J215" s="4"/>
      <c r="K215" s="4"/>
      <c r="L215" s="5"/>
      <c r="M215" s="6"/>
      <c r="N215" s="6"/>
      <c r="O215" s="6"/>
      <c r="P215" s="6"/>
      <c r="Q215" s="6"/>
      <c r="R215" s="6"/>
      <c r="T215" s="6"/>
    </row>
    <row r="216" spans="7:20" x14ac:dyDescent="0.2">
      <c r="G216" s="6"/>
      <c r="J216" s="4"/>
      <c r="K216" s="4"/>
      <c r="L216" s="5"/>
      <c r="M216" s="6"/>
      <c r="N216" s="6"/>
      <c r="O216" s="6"/>
      <c r="P216" s="6"/>
      <c r="Q216" s="6"/>
      <c r="R216" s="6"/>
      <c r="T216" s="6"/>
    </row>
    <row r="217" spans="7:20" x14ac:dyDescent="0.2">
      <c r="G217" s="6"/>
      <c r="J217" s="4"/>
      <c r="K217" s="4"/>
      <c r="L217" s="5"/>
      <c r="M217" s="6"/>
      <c r="N217" s="6"/>
      <c r="O217" s="6"/>
      <c r="P217" s="6"/>
      <c r="Q217" s="6"/>
      <c r="R217" s="6"/>
      <c r="T217" s="6"/>
    </row>
    <row r="218" spans="7:20" x14ac:dyDescent="0.2">
      <c r="G218" s="6"/>
      <c r="J218" s="4"/>
      <c r="K218" s="4"/>
      <c r="L218" s="5"/>
      <c r="M218" s="6"/>
      <c r="N218" s="6"/>
      <c r="O218" s="6"/>
      <c r="P218" s="6"/>
      <c r="Q218" s="6"/>
      <c r="R218" s="6"/>
      <c r="T218" s="6"/>
    </row>
    <row r="219" spans="7:20" x14ac:dyDescent="0.2">
      <c r="G219" s="6"/>
      <c r="J219" s="4"/>
      <c r="K219" s="4"/>
      <c r="L219" s="5"/>
      <c r="M219" s="6"/>
      <c r="N219" s="6"/>
      <c r="O219" s="6"/>
      <c r="P219" s="6"/>
      <c r="Q219" s="6"/>
      <c r="R219" s="6"/>
      <c r="T219" s="6"/>
    </row>
    <row r="220" spans="7:20" x14ac:dyDescent="0.2">
      <c r="G220" s="6"/>
      <c r="J220" s="4"/>
      <c r="K220" s="4"/>
      <c r="L220" s="5"/>
      <c r="M220" s="6"/>
      <c r="N220" s="6"/>
      <c r="O220" s="6"/>
      <c r="P220" s="6"/>
      <c r="Q220" s="6"/>
      <c r="R220" s="6"/>
      <c r="T220" s="6"/>
    </row>
    <row r="221" spans="7:20" x14ac:dyDescent="0.2">
      <c r="G221" s="6"/>
      <c r="J221" s="4"/>
      <c r="K221" s="4"/>
      <c r="L221" s="5"/>
      <c r="M221" s="6"/>
      <c r="N221" s="6"/>
      <c r="O221" s="6"/>
      <c r="P221" s="6"/>
      <c r="Q221" s="6"/>
      <c r="R221" s="6"/>
      <c r="T221" s="6"/>
    </row>
    <row r="222" spans="7:20" x14ac:dyDescent="0.2">
      <c r="G222" s="6"/>
      <c r="J222" s="4"/>
      <c r="K222" s="4"/>
      <c r="L222" s="5"/>
      <c r="M222" s="6"/>
      <c r="N222" s="6"/>
      <c r="O222" s="6"/>
      <c r="P222" s="6"/>
      <c r="Q222" s="6"/>
      <c r="R222" s="6"/>
      <c r="T222" s="6"/>
    </row>
    <row r="223" spans="7:20" x14ac:dyDescent="0.2">
      <c r="G223" s="6"/>
      <c r="J223" s="4"/>
      <c r="K223" s="4"/>
      <c r="L223" s="5"/>
      <c r="M223" s="6"/>
      <c r="N223" s="6"/>
      <c r="O223" s="6"/>
      <c r="P223" s="6"/>
      <c r="Q223" s="6"/>
      <c r="R223" s="6"/>
      <c r="T223" s="6"/>
    </row>
    <row r="224" spans="7:20" x14ac:dyDescent="0.2">
      <c r="G224" s="6"/>
      <c r="J224" s="4"/>
      <c r="K224" s="4"/>
      <c r="L224" s="5"/>
      <c r="M224" s="6"/>
      <c r="N224" s="6"/>
      <c r="O224" s="6"/>
      <c r="P224" s="6"/>
      <c r="Q224" s="6"/>
      <c r="R224" s="6"/>
      <c r="T224" s="6"/>
    </row>
    <row r="225" spans="7:20" x14ac:dyDescent="0.2">
      <c r="G225" s="6"/>
      <c r="J225" s="4"/>
      <c r="K225" s="4"/>
      <c r="L225" s="5"/>
      <c r="M225" s="6"/>
      <c r="N225" s="6"/>
      <c r="O225" s="6"/>
      <c r="P225" s="6"/>
      <c r="Q225" s="6"/>
      <c r="R225" s="6"/>
      <c r="T225" s="6"/>
    </row>
    <row r="226" spans="7:20" x14ac:dyDescent="0.2">
      <c r="G226" s="6"/>
      <c r="J226" s="4"/>
      <c r="K226" s="4"/>
      <c r="L226" s="5"/>
      <c r="M226" s="6"/>
      <c r="N226" s="6"/>
      <c r="O226" s="6"/>
      <c r="P226" s="6"/>
      <c r="Q226" s="6"/>
      <c r="R226" s="6"/>
      <c r="T226" s="6"/>
    </row>
    <row r="227" spans="7:20" x14ac:dyDescent="0.2">
      <c r="G227" s="6"/>
      <c r="J227" s="4"/>
      <c r="K227" s="4"/>
      <c r="L227" s="5"/>
      <c r="M227" s="6"/>
      <c r="N227" s="6"/>
      <c r="O227" s="6"/>
      <c r="P227" s="6"/>
      <c r="Q227" s="6"/>
      <c r="R227" s="6"/>
      <c r="T227" s="6"/>
    </row>
    <row r="228" spans="7:20" x14ac:dyDescent="0.2">
      <c r="G228" s="6"/>
      <c r="J228" s="4"/>
      <c r="K228" s="4"/>
      <c r="L228" s="5"/>
      <c r="M228" s="6"/>
      <c r="N228" s="6"/>
      <c r="O228" s="6"/>
      <c r="P228" s="6"/>
      <c r="Q228" s="6"/>
      <c r="R228" s="6"/>
      <c r="T228" s="6"/>
    </row>
    <row r="229" spans="7:20" x14ac:dyDescent="0.2">
      <c r="G229" s="6"/>
      <c r="J229" s="4"/>
      <c r="K229" s="4"/>
      <c r="L229" s="5"/>
      <c r="M229" s="6"/>
      <c r="N229" s="6"/>
      <c r="O229" s="6"/>
      <c r="P229" s="6"/>
      <c r="Q229" s="6"/>
      <c r="R229" s="6"/>
      <c r="T229" s="6"/>
    </row>
    <row r="230" spans="7:20" x14ac:dyDescent="0.2">
      <c r="G230" s="6"/>
      <c r="J230" s="4"/>
      <c r="K230" s="4"/>
      <c r="L230" s="5"/>
      <c r="M230" s="6"/>
      <c r="N230" s="6"/>
      <c r="O230" s="6"/>
      <c r="P230" s="6"/>
      <c r="Q230" s="6"/>
      <c r="R230" s="6"/>
      <c r="T230" s="6"/>
    </row>
    <row r="231" spans="7:20" x14ac:dyDescent="0.2">
      <c r="G231" s="6"/>
      <c r="J231" s="4"/>
      <c r="K231" s="4"/>
      <c r="L231" s="5"/>
      <c r="M231" s="6"/>
      <c r="N231" s="6"/>
      <c r="O231" s="6"/>
      <c r="P231" s="6"/>
      <c r="Q231" s="6"/>
      <c r="R231" s="6"/>
      <c r="T231" s="6"/>
    </row>
    <row r="232" spans="7:20" x14ac:dyDescent="0.2">
      <c r="G232" s="6"/>
      <c r="J232" s="4"/>
      <c r="K232" s="4"/>
      <c r="L232" s="5"/>
      <c r="M232" s="6"/>
      <c r="N232" s="6"/>
      <c r="O232" s="6"/>
      <c r="P232" s="6"/>
      <c r="Q232" s="6"/>
      <c r="R232" s="6"/>
      <c r="T232" s="6"/>
    </row>
    <row r="233" spans="7:20" x14ac:dyDescent="0.2">
      <c r="G233" s="6"/>
      <c r="J233" s="4"/>
      <c r="K233" s="4"/>
      <c r="L233" s="5"/>
      <c r="M233" s="6"/>
      <c r="N233" s="6"/>
      <c r="O233" s="6"/>
      <c r="P233" s="6"/>
      <c r="Q233" s="6"/>
      <c r="R233" s="6"/>
      <c r="T233" s="6"/>
    </row>
    <row r="234" spans="7:20" x14ac:dyDescent="0.2">
      <c r="G234" s="6"/>
      <c r="J234" s="4"/>
      <c r="K234" s="4"/>
      <c r="L234" s="5"/>
      <c r="M234" s="6"/>
      <c r="N234" s="6"/>
      <c r="O234" s="6"/>
      <c r="P234" s="6"/>
      <c r="Q234" s="6"/>
      <c r="R234" s="6"/>
      <c r="T234" s="6"/>
    </row>
    <row r="235" spans="7:20" x14ac:dyDescent="0.2">
      <c r="G235" s="6"/>
      <c r="J235" s="4"/>
      <c r="K235" s="4"/>
      <c r="L235" s="5"/>
      <c r="M235" s="6"/>
      <c r="N235" s="6"/>
      <c r="O235" s="6"/>
      <c r="P235" s="6"/>
      <c r="Q235" s="6"/>
      <c r="R235" s="6"/>
      <c r="T235" s="6"/>
    </row>
    <row r="236" spans="7:20" x14ac:dyDescent="0.2">
      <c r="G236" s="6"/>
      <c r="J236" s="4"/>
      <c r="K236" s="4"/>
      <c r="L236" s="5"/>
      <c r="M236" s="6"/>
      <c r="N236" s="6"/>
      <c r="O236" s="6"/>
      <c r="P236" s="6"/>
      <c r="Q236" s="6"/>
      <c r="R236" s="6"/>
      <c r="T236" s="6"/>
    </row>
    <row r="237" spans="7:20" x14ac:dyDescent="0.2">
      <c r="G237" s="6"/>
      <c r="J237" s="4"/>
      <c r="K237" s="4"/>
      <c r="L237" s="5"/>
      <c r="M237" s="6"/>
      <c r="N237" s="6"/>
      <c r="O237" s="6"/>
      <c r="P237" s="6"/>
      <c r="Q237" s="6"/>
      <c r="R237" s="6"/>
      <c r="T237" s="6"/>
    </row>
    <row r="238" spans="7:20" x14ac:dyDescent="0.2">
      <c r="G238" s="6"/>
      <c r="J238" s="4"/>
      <c r="K238" s="4"/>
      <c r="L238" s="5"/>
      <c r="M238" s="6"/>
      <c r="N238" s="6"/>
      <c r="O238" s="6"/>
      <c r="P238" s="6"/>
      <c r="Q238" s="6"/>
      <c r="R238" s="6"/>
      <c r="T238" s="6"/>
    </row>
    <row r="239" spans="7:20" x14ac:dyDescent="0.2">
      <c r="G239" s="6"/>
      <c r="J239" s="4"/>
      <c r="K239" s="4"/>
      <c r="L239" s="5"/>
      <c r="M239" s="6"/>
      <c r="N239" s="6"/>
      <c r="O239" s="6"/>
      <c r="P239" s="6"/>
      <c r="Q239" s="6"/>
      <c r="R239" s="6"/>
      <c r="T239" s="6"/>
    </row>
    <row r="240" spans="7:20" x14ac:dyDescent="0.2">
      <c r="G240" s="6"/>
      <c r="J240" s="4"/>
      <c r="K240" s="4"/>
      <c r="L240" s="5"/>
      <c r="M240" s="6"/>
      <c r="N240" s="6"/>
      <c r="O240" s="6"/>
      <c r="P240" s="6"/>
      <c r="Q240" s="6"/>
      <c r="R240" s="6"/>
      <c r="T240" s="6"/>
    </row>
    <row r="241" spans="7:20" x14ac:dyDescent="0.2">
      <c r="G241" s="6"/>
      <c r="J241" s="4"/>
      <c r="K241" s="4"/>
      <c r="L241" s="5"/>
      <c r="M241" s="6"/>
      <c r="N241" s="6"/>
      <c r="O241" s="6"/>
      <c r="P241" s="6"/>
      <c r="Q241" s="6"/>
      <c r="R241" s="6"/>
      <c r="T241" s="6"/>
    </row>
    <row r="242" spans="7:20" x14ac:dyDescent="0.2">
      <c r="G242" s="6"/>
      <c r="J242" s="4"/>
      <c r="K242" s="4"/>
      <c r="L242" s="5"/>
      <c r="M242" s="6"/>
      <c r="N242" s="6"/>
      <c r="O242" s="6"/>
      <c r="P242" s="6"/>
      <c r="Q242" s="6"/>
      <c r="R242" s="6"/>
      <c r="T242" s="6"/>
    </row>
    <row r="243" spans="7:20" x14ac:dyDescent="0.2">
      <c r="G243" s="6"/>
      <c r="J243" s="4"/>
      <c r="K243" s="4"/>
      <c r="L243" s="5"/>
      <c r="M243" s="6"/>
      <c r="N243" s="6"/>
      <c r="O243" s="6"/>
      <c r="P243" s="6"/>
      <c r="Q243" s="6"/>
      <c r="R243" s="6"/>
      <c r="T243" s="6"/>
    </row>
    <row r="244" spans="7:20" x14ac:dyDescent="0.2">
      <c r="G244" s="6"/>
      <c r="J244" s="4"/>
      <c r="K244" s="4"/>
      <c r="L244" s="5"/>
      <c r="M244" s="6"/>
      <c r="N244" s="6"/>
      <c r="O244" s="6"/>
      <c r="P244" s="6"/>
      <c r="Q244" s="6"/>
      <c r="R244" s="6"/>
      <c r="T244" s="6"/>
    </row>
    <row r="245" spans="7:20" x14ac:dyDescent="0.2">
      <c r="G245" s="6"/>
      <c r="J245" s="4"/>
      <c r="K245" s="4"/>
      <c r="L245" s="5"/>
      <c r="M245" s="6"/>
      <c r="N245" s="6"/>
      <c r="O245" s="6"/>
      <c r="P245" s="6"/>
      <c r="Q245" s="6"/>
      <c r="R245" s="6"/>
      <c r="T245" s="6"/>
    </row>
    <row r="246" spans="7:20" x14ac:dyDescent="0.2">
      <c r="G246" s="6"/>
      <c r="J246" s="4"/>
      <c r="K246" s="4"/>
      <c r="L246" s="5"/>
      <c r="M246" s="6"/>
      <c r="N246" s="6"/>
      <c r="O246" s="6"/>
      <c r="P246" s="6"/>
      <c r="Q246" s="6"/>
      <c r="R246" s="6"/>
      <c r="T246" s="6"/>
    </row>
    <row r="247" spans="7:20" x14ac:dyDescent="0.2">
      <c r="G247" s="6"/>
      <c r="J247" s="4"/>
      <c r="K247" s="4"/>
      <c r="L247" s="5"/>
      <c r="M247" s="6"/>
      <c r="N247" s="6"/>
      <c r="O247" s="6"/>
      <c r="P247" s="6"/>
      <c r="Q247" s="6"/>
      <c r="R247" s="6"/>
      <c r="T247" s="6"/>
    </row>
    <row r="248" spans="7:20" x14ac:dyDescent="0.2">
      <c r="G248" s="6"/>
      <c r="J248" s="4"/>
      <c r="K248" s="4"/>
      <c r="L248" s="5"/>
      <c r="M248" s="6"/>
      <c r="N248" s="6"/>
      <c r="O248" s="6"/>
      <c r="P248" s="6"/>
      <c r="Q248" s="6"/>
      <c r="R248" s="6"/>
      <c r="T248" s="6"/>
    </row>
    <row r="249" spans="7:20" x14ac:dyDescent="0.2">
      <c r="G249" s="6"/>
      <c r="J249" s="4"/>
      <c r="K249" s="4"/>
      <c r="L249" s="5"/>
      <c r="M249" s="6"/>
      <c r="N249" s="6"/>
      <c r="O249" s="6"/>
      <c r="P249" s="6"/>
      <c r="Q249" s="6"/>
      <c r="R249" s="6"/>
      <c r="T249" s="6"/>
    </row>
    <row r="250" spans="7:20" x14ac:dyDescent="0.2">
      <c r="G250" s="6"/>
      <c r="J250" s="4"/>
      <c r="K250" s="4"/>
      <c r="L250" s="5"/>
      <c r="M250" s="6"/>
      <c r="N250" s="6"/>
      <c r="O250" s="6"/>
      <c r="P250" s="6"/>
      <c r="Q250" s="6"/>
      <c r="R250" s="6"/>
      <c r="T250" s="6"/>
    </row>
    <row r="251" spans="7:20" x14ac:dyDescent="0.2">
      <c r="G251" s="6"/>
      <c r="J251" s="4"/>
      <c r="K251" s="4"/>
      <c r="L251" s="5"/>
      <c r="M251" s="6"/>
      <c r="N251" s="6"/>
      <c r="O251" s="6"/>
      <c r="P251" s="6"/>
      <c r="Q251" s="6"/>
      <c r="R251" s="6"/>
      <c r="T251" s="6"/>
    </row>
    <row r="252" spans="7:20" x14ac:dyDescent="0.2">
      <c r="G252" s="6"/>
      <c r="J252" s="4"/>
      <c r="K252" s="4"/>
      <c r="L252" s="5"/>
      <c r="M252" s="6"/>
      <c r="N252" s="6"/>
      <c r="O252" s="6"/>
      <c r="P252" s="6"/>
      <c r="Q252" s="6"/>
      <c r="R252" s="6"/>
      <c r="T252" s="6"/>
    </row>
    <row r="253" spans="7:20" x14ac:dyDescent="0.2">
      <c r="G253" s="6"/>
      <c r="J253" s="4"/>
      <c r="K253" s="4"/>
      <c r="L253" s="5"/>
      <c r="M253" s="6"/>
      <c r="N253" s="6"/>
      <c r="O253" s="6"/>
      <c r="P253" s="6"/>
      <c r="Q253" s="6"/>
      <c r="R253" s="6"/>
      <c r="T253" s="6"/>
    </row>
    <row r="254" spans="7:20" x14ac:dyDescent="0.2">
      <c r="G254" s="6"/>
      <c r="J254" s="4"/>
      <c r="K254" s="4"/>
      <c r="L254" s="5"/>
      <c r="M254" s="6"/>
      <c r="N254" s="6"/>
      <c r="O254" s="6"/>
      <c r="P254" s="6"/>
      <c r="Q254" s="6"/>
      <c r="R254" s="6"/>
      <c r="T254" s="6"/>
    </row>
    <row r="255" spans="7:20" x14ac:dyDescent="0.2">
      <c r="G255" s="6"/>
      <c r="J255" s="4"/>
      <c r="K255" s="4"/>
      <c r="L255" s="5"/>
      <c r="M255" s="6"/>
      <c r="N255" s="6"/>
      <c r="O255" s="6"/>
      <c r="P255" s="6"/>
      <c r="Q255" s="6"/>
      <c r="R255" s="6"/>
      <c r="T255" s="6"/>
    </row>
    <row r="256" spans="7:20" x14ac:dyDescent="0.2">
      <c r="G256" s="6"/>
      <c r="J256" s="4"/>
      <c r="K256" s="4"/>
      <c r="L256" s="5"/>
      <c r="M256" s="6"/>
      <c r="N256" s="6"/>
      <c r="O256" s="6"/>
      <c r="P256" s="6"/>
      <c r="Q256" s="6"/>
      <c r="R256" s="6"/>
      <c r="T256" s="6"/>
    </row>
    <row r="257" spans="7:20" x14ac:dyDescent="0.2">
      <c r="G257" s="6"/>
      <c r="J257" s="4"/>
      <c r="K257" s="4"/>
      <c r="L257" s="5"/>
      <c r="M257" s="6"/>
      <c r="N257" s="6"/>
      <c r="O257" s="6"/>
      <c r="P257" s="6"/>
      <c r="Q257" s="6"/>
      <c r="R257" s="6"/>
      <c r="T257" s="6"/>
    </row>
    <row r="258" spans="7:20" x14ac:dyDescent="0.2">
      <c r="G258" s="6"/>
      <c r="J258" s="4"/>
      <c r="K258" s="4"/>
      <c r="L258" s="5"/>
      <c r="M258" s="6"/>
      <c r="N258" s="6"/>
      <c r="O258" s="6"/>
      <c r="P258" s="6"/>
      <c r="Q258" s="6"/>
      <c r="R258" s="6"/>
      <c r="T258" s="6"/>
    </row>
    <row r="259" spans="7:20" x14ac:dyDescent="0.2">
      <c r="G259" s="6"/>
      <c r="J259" s="4"/>
      <c r="K259" s="4"/>
      <c r="L259" s="5"/>
      <c r="M259" s="6"/>
      <c r="N259" s="6"/>
      <c r="O259" s="6"/>
      <c r="P259" s="6"/>
      <c r="Q259" s="6"/>
      <c r="R259" s="6"/>
      <c r="T259" s="6"/>
    </row>
    <row r="260" spans="7:20" x14ac:dyDescent="0.2">
      <c r="G260" s="6"/>
      <c r="J260" s="4"/>
      <c r="K260" s="4"/>
      <c r="L260" s="5"/>
      <c r="M260" s="6"/>
      <c r="N260" s="6"/>
      <c r="O260" s="6"/>
      <c r="P260" s="6"/>
      <c r="Q260" s="6"/>
      <c r="R260" s="6"/>
      <c r="T260" s="6"/>
    </row>
    <row r="261" spans="7:20" x14ac:dyDescent="0.2">
      <c r="G261" s="6"/>
      <c r="J261" s="4"/>
      <c r="K261" s="4"/>
      <c r="L261" s="5"/>
      <c r="M261" s="6"/>
      <c r="N261" s="6"/>
      <c r="O261" s="6"/>
      <c r="P261" s="6"/>
      <c r="Q261" s="6"/>
      <c r="R261" s="6"/>
      <c r="T261" s="6"/>
    </row>
    <row r="262" spans="7:20" x14ac:dyDescent="0.2">
      <c r="G262" s="6"/>
      <c r="J262" s="4"/>
      <c r="K262" s="4"/>
      <c r="L262" s="5"/>
      <c r="M262" s="6"/>
      <c r="N262" s="6"/>
      <c r="O262" s="6"/>
      <c r="P262" s="6"/>
      <c r="Q262" s="6"/>
      <c r="R262" s="6"/>
      <c r="T262" s="6"/>
    </row>
    <row r="263" spans="7:20" x14ac:dyDescent="0.2">
      <c r="G263" s="6"/>
      <c r="J263" s="4"/>
      <c r="K263" s="4"/>
      <c r="L263" s="5"/>
      <c r="M263" s="6"/>
      <c r="N263" s="6"/>
      <c r="O263" s="6"/>
      <c r="P263" s="6"/>
      <c r="Q263" s="6"/>
      <c r="R263" s="6"/>
      <c r="T263" s="6"/>
    </row>
    <row r="264" spans="7:20" x14ac:dyDescent="0.2">
      <c r="G264" s="6"/>
      <c r="J264" s="4"/>
      <c r="K264" s="4"/>
      <c r="L264" s="5"/>
      <c r="M264" s="6"/>
      <c r="N264" s="6"/>
      <c r="O264" s="6"/>
      <c r="P264" s="6"/>
      <c r="Q264" s="6"/>
      <c r="R264" s="6"/>
      <c r="T264" s="6"/>
    </row>
    <row r="265" spans="7:20" x14ac:dyDescent="0.2">
      <c r="G265" s="6"/>
      <c r="J265" s="4"/>
      <c r="K265" s="4"/>
      <c r="L265" s="5"/>
      <c r="M265" s="6"/>
      <c r="N265" s="6"/>
      <c r="O265" s="6"/>
      <c r="P265" s="6"/>
      <c r="Q265" s="6"/>
      <c r="R265" s="6"/>
      <c r="T265" s="6"/>
    </row>
    <row r="266" spans="7:20" x14ac:dyDescent="0.2">
      <c r="G266" s="6"/>
      <c r="J266" s="4"/>
      <c r="K266" s="4"/>
      <c r="L266" s="5"/>
      <c r="M266" s="6"/>
      <c r="N266" s="6"/>
      <c r="O266" s="6"/>
      <c r="P266" s="6"/>
      <c r="Q266" s="6"/>
      <c r="R266" s="6"/>
      <c r="T266" s="6"/>
    </row>
    <row r="267" spans="7:20" x14ac:dyDescent="0.2">
      <c r="G267" s="6"/>
      <c r="J267" s="4"/>
      <c r="K267" s="4"/>
      <c r="L267" s="5"/>
      <c r="M267" s="6"/>
      <c r="N267" s="6"/>
      <c r="O267" s="6"/>
      <c r="P267" s="6"/>
      <c r="Q267" s="6"/>
      <c r="R267" s="6"/>
      <c r="T267" s="6"/>
    </row>
    <row r="268" spans="7:20" x14ac:dyDescent="0.2">
      <c r="G268" s="6"/>
      <c r="J268" s="4"/>
      <c r="K268" s="4"/>
      <c r="L268" s="5"/>
      <c r="M268" s="6"/>
      <c r="N268" s="6"/>
      <c r="O268" s="6"/>
      <c r="P268" s="6"/>
      <c r="Q268" s="6"/>
      <c r="R268" s="6"/>
      <c r="T268" s="6"/>
    </row>
    <row r="269" spans="7:20" x14ac:dyDescent="0.2">
      <c r="G269" s="6"/>
      <c r="J269" s="4"/>
      <c r="K269" s="4"/>
      <c r="L269" s="5"/>
      <c r="M269" s="6"/>
      <c r="N269" s="6"/>
      <c r="O269" s="6"/>
      <c r="P269" s="6"/>
      <c r="Q269" s="6"/>
      <c r="R269" s="6"/>
      <c r="T269" s="6"/>
    </row>
    <row r="270" spans="7:20" x14ac:dyDescent="0.2">
      <c r="G270" s="6"/>
      <c r="J270" s="4"/>
      <c r="K270" s="4"/>
      <c r="L270" s="5"/>
      <c r="M270" s="6"/>
      <c r="N270" s="6"/>
      <c r="O270" s="6"/>
      <c r="P270" s="6"/>
      <c r="Q270" s="6"/>
      <c r="R270" s="6"/>
      <c r="T270" s="6"/>
    </row>
    <row r="271" spans="7:20" x14ac:dyDescent="0.2">
      <c r="G271" s="6"/>
      <c r="J271" s="4"/>
      <c r="K271" s="4"/>
      <c r="L271" s="5"/>
      <c r="M271" s="6"/>
      <c r="N271" s="6"/>
      <c r="O271" s="6"/>
      <c r="P271" s="6"/>
      <c r="Q271" s="6"/>
      <c r="R271" s="6"/>
      <c r="T271" s="6"/>
    </row>
    <row r="272" spans="7:20" x14ac:dyDescent="0.2">
      <c r="G272" s="6"/>
      <c r="J272" s="4"/>
      <c r="K272" s="4"/>
      <c r="L272" s="5"/>
      <c r="M272" s="6"/>
      <c r="N272" s="6"/>
      <c r="O272" s="6"/>
      <c r="P272" s="6"/>
      <c r="Q272" s="6"/>
      <c r="R272" s="6"/>
      <c r="T272" s="6"/>
    </row>
    <row r="273" spans="7:20" x14ac:dyDescent="0.2">
      <c r="G273" s="6"/>
      <c r="J273" s="4"/>
      <c r="K273" s="4"/>
      <c r="L273" s="5"/>
      <c r="M273" s="6"/>
      <c r="N273" s="6"/>
      <c r="O273" s="6"/>
      <c r="P273" s="6"/>
      <c r="Q273" s="6"/>
      <c r="R273" s="6"/>
      <c r="T273" s="6"/>
    </row>
    <row r="274" spans="7:20" x14ac:dyDescent="0.2">
      <c r="G274" s="6"/>
      <c r="J274" s="4"/>
      <c r="K274" s="4"/>
      <c r="L274" s="5"/>
      <c r="M274" s="6"/>
      <c r="N274" s="6"/>
      <c r="O274" s="6"/>
      <c r="P274" s="6"/>
      <c r="Q274" s="6"/>
      <c r="R274" s="6"/>
      <c r="T274" s="6"/>
    </row>
    <row r="275" spans="7:20" x14ac:dyDescent="0.2">
      <c r="G275" s="6"/>
      <c r="J275" s="4"/>
      <c r="K275" s="4"/>
      <c r="L275" s="5"/>
      <c r="M275" s="6"/>
      <c r="N275" s="6"/>
      <c r="O275" s="6"/>
      <c r="P275" s="6"/>
      <c r="Q275" s="6"/>
      <c r="R275" s="6"/>
      <c r="T275" s="6"/>
    </row>
    <row r="276" spans="7:20" x14ac:dyDescent="0.2">
      <c r="G276" s="6"/>
      <c r="J276" s="4"/>
      <c r="K276" s="4"/>
      <c r="L276" s="5"/>
      <c r="M276" s="6"/>
      <c r="N276" s="6"/>
      <c r="O276" s="6"/>
      <c r="P276" s="6"/>
      <c r="Q276" s="6"/>
      <c r="R276" s="6"/>
      <c r="T276" s="6"/>
    </row>
    <row r="277" spans="7:20" x14ac:dyDescent="0.2">
      <c r="G277" s="6"/>
      <c r="J277" s="4"/>
      <c r="K277" s="4"/>
      <c r="L277" s="5"/>
      <c r="M277" s="6"/>
      <c r="N277" s="6"/>
      <c r="O277" s="6"/>
      <c r="P277" s="6"/>
      <c r="Q277" s="6"/>
      <c r="R277" s="6"/>
      <c r="T277" s="6"/>
    </row>
    <row r="278" spans="7:20" x14ac:dyDescent="0.2">
      <c r="G278" s="6"/>
      <c r="J278" s="4"/>
      <c r="K278" s="4"/>
      <c r="L278" s="5"/>
      <c r="M278" s="6"/>
      <c r="N278" s="6"/>
      <c r="O278" s="6"/>
      <c r="P278" s="6"/>
      <c r="Q278" s="6"/>
      <c r="R278" s="6"/>
      <c r="T278" s="6"/>
    </row>
    <row r="279" spans="7:20" x14ac:dyDescent="0.2">
      <c r="G279" s="6"/>
      <c r="J279" s="4"/>
      <c r="K279" s="4"/>
      <c r="L279" s="5"/>
      <c r="M279" s="6"/>
      <c r="N279" s="6"/>
      <c r="O279" s="6"/>
      <c r="P279" s="6"/>
      <c r="Q279" s="6"/>
      <c r="R279" s="6"/>
      <c r="T279" s="6"/>
    </row>
    <row r="280" spans="7:20" x14ac:dyDescent="0.2">
      <c r="G280" s="6"/>
      <c r="J280" s="4"/>
      <c r="K280" s="4"/>
      <c r="L280" s="5"/>
      <c r="M280" s="6"/>
      <c r="N280" s="6"/>
      <c r="O280" s="6"/>
      <c r="P280" s="6"/>
      <c r="Q280" s="6"/>
      <c r="R280" s="6"/>
      <c r="T280" s="6"/>
    </row>
    <row r="281" spans="7:20" x14ac:dyDescent="0.2">
      <c r="G281" s="6"/>
      <c r="J281" s="4"/>
      <c r="K281" s="4"/>
      <c r="L281" s="5"/>
      <c r="M281" s="6"/>
      <c r="N281" s="6"/>
      <c r="O281" s="6"/>
      <c r="P281" s="6"/>
      <c r="Q281" s="6"/>
      <c r="R281" s="6"/>
      <c r="T281" s="6"/>
    </row>
    <row r="282" spans="7:20" x14ac:dyDescent="0.2">
      <c r="G282" s="6"/>
      <c r="J282" s="4"/>
      <c r="K282" s="4"/>
      <c r="L282" s="5"/>
      <c r="M282" s="6"/>
      <c r="N282" s="6"/>
      <c r="O282" s="6"/>
      <c r="P282" s="6"/>
      <c r="Q282" s="6"/>
      <c r="R282" s="6"/>
      <c r="T282" s="6"/>
    </row>
    <row r="283" spans="7:20" x14ac:dyDescent="0.2">
      <c r="G283" s="6"/>
      <c r="J283" s="4"/>
      <c r="K283" s="4"/>
      <c r="L283" s="5"/>
      <c r="M283" s="6"/>
      <c r="N283" s="6"/>
      <c r="O283" s="6"/>
      <c r="P283" s="6"/>
      <c r="Q283" s="6"/>
      <c r="R283" s="6"/>
      <c r="T283" s="6"/>
    </row>
    <row r="284" spans="7:20" x14ac:dyDescent="0.2">
      <c r="G284" s="6"/>
      <c r="J284" s="4"/>
      <c r="K284" s="4"/>
      <c r="L284" s="5"/>
      <c r="M284" s="6"/>
      <c r="N284" s="6"/>
      <c r="O284" s="6"/>
      <c r="P284" s="6"/>
      <c r="Q284" s="6"/>
      <c r="R284" s="6"/>
      <c r="T284" s="6"/>
    </row>
    <row r="285" spans="7:20" x14ac:dyDescent="0.2">
      <c r="G285" s="6"/>
      <c r="J285" s="4"/>
      <c r="K285" s="4"/>
      <c r="L285" s="5"/>
      <c r="M285" s="6"/>
      <c r="N285" s="6"/>
      <c r="O285" s="6"/>
      <c r="P285" s="6"/>
      <c r="Q285" s="6"/>
      <c r="R285" s="6"/>
      <c r="T285" s="6"/>
    </row>
    <row r="286" spans="7:20" x14ac:dyDescent="0.2">
      <c r="G286" s="6"/>
      <c r="J286" s="4"/>
      <c r="K286" s="4"/>
      <c r="L286" s="5"/>
      <c r="M286" s="6"/>
      <c r="N286" s="6"/>
      <c r="O286" s="6"/>
      <c r="P286" s="6"/>
      <c r="Q286" s="6"/>
      <c r="R286" s="6"/>
      <c r="T286" s="6"/>
    </row>
    <row r="287" spans="7:20" x14ac:dyDescent="0.2">
      <c r="G287" s="6"/>
      <c r="J287" s="4"/>
      <c r="K287" s="4"/>
      <c r="L287" s="5"/>
      <c r="M287" s="6"/>
      <c r="N287" s="6"/>
      <c r="O287" s="6"/>
      <c r="P287" s="6"/>
      <c r="Q287" s="6"/>
      <c r="R287" s="6"/>
      <c r="T287" s="6"/>
    </row>
    <row r="288" spans="7:20" x14ac:dyDescent="0.2">
      <c r="G288" s="6"/>
      <c r="J288" s="4"/>
      <c r="K288" s="4"/>
      <c r="L288" s="5"/>
      <c r="M288" s="6"/>
      <c r="N288" s="6"/>
      <c r="O288" s="6"/>
      <c r="P288" s="6"/>
      <c r="Q288" s="6"/>
      <c r="R288" s="6"/>
      <c r="T288" s="6"/>
    </row>
    <row r="289" spans="7:20" x14ac:dyDescent="0.2">
      <c r="G289" s="6"/>
      <c r="J289" s="4"/>
      <c r="K289" s="4"/>
      <c r="L289" s="5"/>
      <c r="M289" s="6"/>
      <c r="N289" s="6"/>
      <c r="O289" s="6"/>
      <c r="P289" s="6"/>
      <c r="Q289" s="6"/>
      <c r="R289" s="6"/>
      <c r="T289" s="6"/>
    </row>
    <row r="290" spans="7:20" x14ac:dyDescent="0.2">
      <c r="G290" s="6"/>
      <c r="J290" s="4"/>
      <c r="K290" s="4"/>
      <c r="L290" s="5"/>
      <c r="M290" s="6"/>
      <c r="N290" s="6"/>
      <c r="O290" s="6"/>
      <c r="P290" s="6"/>
      <c r="Q290" s="6"/>
      <c r="R290" s="6"/>
      <c r="T290" s="6"/>
    </row>
    <row r="291" spans="7:20" x14ac:dyDescent="0.2">
      <c r="G291" s="6"/>
      <c r="J291" s="4"/>
      <c r="K291" s="4"/>
      <c r="L291" s="5"/>
      <c r="M291" s="6"/>
      <c r="N291" s="6"/>
      <c r="O291" s="6"/>
      <c r="P291" s="6"/>
      <c r="Q291" s="6"/>
      <c r="R291" s="6"/>
      <c r="T291" s="6"/>
    </row>
    <row r="292" spans="7:20" x14ac:dyDescent="0.2">
      <c r="G292" s="6"/>
      <c r="J292" s="4"/>
      <c r="K292" s="4"/>
      <c r="L292" s="5"/>
      <c r="M292" s="6"/>
      <c r="N292" s="6"/>
      <c r="O292" s="6"/>
      <c r="P292" s="6"/>
      <c r="Q292" s="6"/>
      <c r="R292" s="6"/>
      <c r="T292" s="6"/>
    </row>
    <row r="293" spans="7:20" x14ac:dyDescent="0.2">
      <c r="G293" s="6"/>
      <c r="J293" s="4"/>
      <c r="K293" s="4"/>
      <c r="L293" s="5"/>
      <c r="M293" s="6"/>
      <c r="N293" s="6"/>
      <c r="O293" s="6"/>
      <c r="P293" s="6"/>
      <c r="Q293" s="6"/>
      <c r="R293" s="6"/>
      <c r="T293" s="6"/>
    </row>
    <row r="294" spans="7:20" x14ac:dyDescent="0.2">
      <c r="G294" s="6"/>
      <c r="J294" s="4"/>
      <c r="K294" s="4"/>
      <c r="L294" s="5"/>
      <c r="M294" s="6"/>
      <c r="N294" s="6"/>
      <c r="O294" s="6"/>
      <c r="P294" s="6"/>
      <c r="Q294" s="6"/>
      <c r="R294" s="6"/>
      <c r="T294" s="6"/>
    </row>
    <row r="295" spans="7:20" x14ac:dyDescent="0.2">
      <c r="G295" s="6"/>
      <c r="J295" s="4"/>
      <c r="K295" s="4"/>
      <c r="L295" s="5"/>
      <c r="M295" s="6"/>
      <c r="N295" s="6"/>
      <c r="O295" s="6"/>
      <c r="P295" s="6"/>
      <c r="Q295" s="6"/>
      <c r="R295" s="6"/>
      <c r="T295" s="6"/>
    </row>
    <row r="296" spans="7:20" x14ac:dyDescent="0.2">
      <c r="G296" s="6"/>
      <c r="J296" s="4"/>
      <c r="K296" s="4"/>
      <c r="L296" s="5"/>
      <c r="M296" s="6"/>
      <c r="N296" s="6"/>
      <c r="O296" s="6"/>
      <c r="P296" s="6"/>
      <c r="Q296" s="6"/>
      <c r="R296" s="6"/>
      <c r="T296" s="6"/>
    </row>
    <row r="297" spans="7:20" x14ac:dyDescent="0.2">
      <c r="G297" s="6"/>
      <c r="J297" s="4"/>
      <c r="K297" s="4"/>
      <c r="L297" s="5"/>
      <c r="M297" s="6"/>
      <c r="N297" s="6"/>
      <c r="O297" s="6"/>
      <c r="P297" s="6"/>
      <c r="Q297" s="6"/>
      <c r="R297" s="6"/>
      <c r="T297" s="6"/>
    </row>
    <row r="298" spans="7:20" x14ac:dyDescent="0.2">
      <c r="G298" s="6"/>
      <c r="J298" s="4"/>
      <c r="K298" s="4"/>
      <c r="L298" s="5"/>
      <c r="M298" s="6"/>
      <c r="N298" s="6"/>
      <c r="O298" s="6"/>
      <c r="P298" s="6"/>
      <c r="Q298" s="6"/>
      <c r="R298" s="6"/>
      <c r="T298" s="6"/>
    </row>
    <row r="299" spans="7:20" x14ac:dyDescent="0.2">
      <c r="G299" s="6"/>
      <c r="J299" s="4"/>
      <c r="K299" s="4"/>
      <c r="L299" s="5"/>
      <c r="M299" s="6"/>
      <c r="N299" s="6"/>
      <c r="O299" s="6"/>
      <c r="P299" s="6"/>
      <c r="Q299" s="6"/>
      <c r="R299" s="6"/>
      <c r="T299" s="6"/>
    </row>
    <row r="300" spans="7:20" x14ac:dyDescent="0.2">
      <c r="G300" s="6"/>
      <c r="J300" s="4"/>
      <c r="K300" s="4"/>
      <c r="L300" s="5"/>
      <c r="M300" s="6"/>
      <c r="N300" s="6"/>
      <c r="O300" s="6"/>
      <c r="P300" s="6"/>
      <c r="Q300" s="6"/>
      <c r="R300" s="6"/>
      <c r="T300" s="6"/>
    </row>
    <row r="301" spans="7:20" x14ac:dyDescent="0.2">
      <c r="G301" s="6"/>
      <c r="J301" s="4"/>
      <c r="K301" s="4"/>
      <c r="L301" s="5"/>
      <c r="M301" s="6"/>
      <c r="N301" s="6"/>
      <c r="O301" s="6"/>
      <c r="P301" s="6"/>
      <c r="Q301" s="6"/>
      <c r="R301" s="6"/>
      <c r="T301" s="6"/>
    </row>
    <row r="302" spans="7:20" x14ac:dyDescent="0.2">
      <c r="G302" s="6"/>
      <c r="J302" s="4"/>
      <c r="K302" s="4"/>
      <c r="L302" s="5"/>
      <c r="M302" s="6"/>
      <c r="N302" s="6"/>
      <c r="O302" s="6"/>
      <c r="P302" s="6"/>
      <c r="Q302" s="6"/>
      <c r="R302" s="6"/>
      <c r="T302" s="6"/>
    </row>
    <row r="303" spans="7:20" x14ac:dyDescent="0.2">
      <c r="G303" s="6"/>
      <c r="J303" s="4"/>
      <c r="K303" s="4"/>
      <c r="L303" s="5"/>
      <c r="M303" s="6"/>
      <c r="N303" s="6"/>
      <c r="O303" s="6"/>
      <c r="P303" s="6"/>
      <c r="Q303" s="6"/>
      <c r="R303" s="6"/>
      <c r="T303" s="6"/>
    </row>
    <row r="304" spans="7:20" x14ac:dyDescent="0.2">
      <c r="G304" s="6"/>
      <c r="J304" s="4"/>
      <c r="K304" s="4"/>
      <c r="L304" s="5"/>
      <c r="M304" s="6"/>
      <c r="N304" s="6"/>
      <c r="O304" s="6"/>
      <c r="P304" s="6"/>
      <c r="Q304" s="6"/>
      <c r="R304" s="6"/>
      <c r="T304" s="6"/>
    </row>
    <row r="305" spans="7:20" x14ac:dyDescent="0.2">
      <c r="G305" s="6"/>
      <c r="J305" s="4"/>
      <c r="K305" s="4"/>
      <c r="L305" s="5"/>
      <c r="M305" s="6"/>
      <c r="N305" s="6"/>
      <c r="O305" s="6"/>
      <c r="P305" s="6"/>
      <c r="Q305" s="6"/>
      <c r="R305" s="6"/>
      <c r="T305" s="6"/>
    </row>
    <row r="306" spans="7:20" x14ac:dyDescent="0.2">
      <c r="G306" s="6"/>
      <c r="J306" s="4"/>
      <c r="K306" s="4"/>
      <c r="L306" s="5"/>
      <c r="M306" s="6"/>
      <c r="N306" s="6"/>
      <c r="O306" s="6"/>
      <c r="P306" s="6"/>
      <c r="Q306" s="6"/>
      <c r="R306" s="6"/>
      <c r="T306" s="6"/>
    </row>
    <row r="307" spans="7:20" x14ac:dyDescent="0.2">
      <c r="G307" s="6"/>
      <c r="J307" s="4"/>
      <c r="K307" s="4"/>
      <c r="L307" s="5"/>
      <c r="M307" s="6"/>
      <c r="N307" s="6"/>
      <c r="O307" s="6"/>
      <c r="P307" s="6"/>
      <c r="Q307" s="6"/>
      <c r="R307" s="6"/>
      <c r="T307" s="6"/>
    </row>
    <row r="308" spans="7:20" x14ac:dyDescent="0.2">
      <c r="G308" s="6"/>
      <c r="J308" s="4"/>
      <c r="K308" s="4"/>
      <c r="L308" s="5"/>
      <c r="M308" s="6"/>
      <c r="N308" s="6"/>
      <c r="O308" s="6"/>
      <c r="P308" s="6"/>
      <c r="Q308" s="6"/>
      <c r="R308" s="6"/>
      <c r="T308" s="6"/>
    </row>
    <row r="309" spans="7:20" x14ac:dyDescent="0.2">
      <c r="G309" s="6"/>
      <c r="J309" s="4"/>
      <c r="K309" s="4"/>
      <c r="L309" s="5"/>
      <c r="M309" s="6"/>
      <c r="N309" s="6"/>
      <c r="O309" s="6"/>
      <c r="P309" s="6"/>
      <c r="Q309" s="6"/>
      <c r="R309" s="6"/>
      <c r="T309" s="6"/>
    </row>
    <row r="310" spans="7:20" x14ac:dyDescent="0.2">
      <c r="G310" s="6"/>
      <c r="J310" s="4"/>
      <c r="K310" s="4"/>
      <c r="L310" s="5"/>
      <c r="M310" s="6"/>
      <c r="N310" s="6"/>
      <c r="O310" s="6"/>
      <c r="P310" s="6"/>
      <c r="Q310" s="6"/>
      <c r="R310" s="6"/>
      <c r="T310" s="6"/>
    </row>
    <row r="311" spans="7:20" x14ac:dyDescent="0.2">
      <c r="G311" s="6"/>
      <c r="J311" s="4"/>
      <c r="K311" s="4"/>
      <c r="L311" s="5"/>
      <c r="M311" s="6"/>
      <c r="N311" s="6"/>
      <c r="O311" s="6"/>
      <c r="P311" s="6"/>
      <c r="Q311" s="6"/>
      <c r="R311" s="6"/>
      <c r="T311" s="6"/>
    </row>
    <row r="312" spans="7:20" x14ac:dyDescent="0.2">
      <c r="G312" s="6"/>
      <c r="J312" s="4"/>
      <c r="K312" s="4"/>
      <c r="L312" s="5"/>
      <c r="M312" s="6"/>
      <c r="N312" s="6"/>
      <c r="O312" s="6"/>
      <c r="P312" s="6"/>
      <c r="Q312" s="6"/>
      <c r="R312" s="6"/>
      <c r="T312" s="6"/>
    </row>
    <row r="313" spans="7:20" x14ac:dyDescent="0.2">
      <c r="G313" s="6"/>
      <c r="J313" s="4"/>
      <c r="K313" s="4"/>
      <c r="L313" s="5"/>
      <c r="M313" s="6"/>
      <c r="N313" s="6"/>
      <c r="O313" s="6"/>
      <c r="P313" s="6"/>
      <c r="Q313" s="6"/>
      <c r="R313" s="6"/>
      <c r="T313" s="6"/>
    </row>
    <row r="314" spans="7:20" x14ac:dyDescent="0.2">
      <c r="G314" s="6"/>
      <c r="J314" s="4"/>
      <c r="K314" s="4"/>
      <c r="L314" s="5"/>
      <c r="M314" s="6"/>
      <c r="N314" s="6"/>
      <c r="O314" s="6"/>
      <c r="P314" s="6"/>
      <c r="Q314" s="6"/>
      <c r="R314" s="6"/>
      <c r="T314" s="6"/>
    </row>
    <row r="315" spans="7:20" x14ac:dyDescent="0.2">
      <c r="G315" s="6"/>
      <c r="J315" s="4"/>
      <c r="K315" s="4"/>
      <c r="L315" s="5"/>
      <c r="M315" s="6"/>
      <c r="N315" s="6"/>
      <c r="O315" s="6"/>
      <c r="P315" s="6"/>
      <c r="Q315" s="6"/>
      <c r="R315" s="6"/>
      <c r="T315" s="6"/>
    </row>
    <row r="316" spans="7:20" x14ac:dyDescent="0.2">
      <c r="G316" s="6"/>
      <c r="J316" s="4"/>
      <c r="K316" s="4"/>
      <c r="L316" s="5"/>
      <c r="M316" s="6"/>
      <c r="N316" s="6"/>
      <c r="O316" s="6"/>
      <c r="P316" s="6"/>
      <c r="Q316" s="6"/>
      <c r="R316" s="6"/>
      <c r="T316" s="6"/>
    </row>
    <row r="317" spans="7:20" x14ac:dyDescent="0.2">
      <c r="G317" s="6"/>
      <c r="J317" s="4"/>
      <c r="K317" s="4"/>
      <c r="L317" s="5"/>
      <c r="M317" s="6"/>
      <c r="N317" s="6"/>
      <c r="O317" s="6"/>
      <c r="P317" s="6"/>
      <c r="Q317" s="6"/>
      <c r="R317" s="6"/>
      <c r="T317" s="6"/>
    </row>
    <row r="318" spans="7:20" x14ac:dyDescent="0.2">
      <c r="G318" s="6"/>
      <c r="J318" s="4"/>
      <c r="K318" s="4"/>
      <c r="L318" s="5"/>
      <c r="M318" s="6"/>
      <c r="N318" s="6"/>
      <c r="O318" s="6"/>
      <c r="P318" s="6"/>
      <c r="Q318" s="6"/>
      <c r="R318" s="6"/>
      <c r="T318" s="6"/>
    </row>
    <row r="319" spans="7:20" x14ac:dyDescent="0.2">
      <c r="G319" s="6"/>
      <c r="J319" s="4"/>
      <c r="K319" s="4"/>
      <c r="L319" s="5"/>
      <c r="M319" s="6"/>
      <c r="N319" s="6"/>
      <c r="O319" s="6"/>
      <c r="P319" s="6"/>
      <c r="Q319" s="6"/>
      <c r="R319" s="6"/>
      <c r="T319" s="6"/>
    </row>
    <row r="320" spans="7:20" x14ac:dyDescent="0.2">
      <c r="G320" s="6"/>
      <c r="J320" s="4"/>
      <c r="K320" s="4"/>
      <c r="L320" s="5"/>
      <c r="M320" s="6"/>
      <c r="N320" s="6"/>
      <c r="O320" s="6"/>
      <c r="P320" s="6"/>
      <c r="Q320" s="6"/>
      <c r="R320" s="6"/>
      <c r="T320" s="6"/>
    </row>
    <row r="321" spans="7:20" x14ac:dyDescent="0.2">
      <c r="G321" s="6"/>
      <c r="J321" s="4"/>
      <c r="K321" s="4"/>
      <c r="L321" s="5"/>
      <c r="M321" s="6"/>
      <c r="N321" s="6"/>
      <c r="O321" s="6"/>
      <c r="P321" s="6"/>
      <c r="Q321" s="6"/>
      <c r="R321" s="6"/>
      <c r="T321" s="6"/>
    </row>
    <row r="322" spans="7:20" x14ac:dyDescent="0.2">
      <c r="G322" s="6"/>
      <c r="J322" s="4"/>
      <c r="K322" s="4"/>
      <c r="L322" s="5"/>
      <c r="M322" s="6"/>
      <c r="N322" s="6"/>
      <c r="O322" s="6"/>
      <c r="P322" s="6"/>
      <c r="Q322" s="6"/>
      <c r="R322" s="6"/>
      <c r="T322" s="6"/>
    </row>
    <row r="323" spans="7:20" x14ac:dyDescent="0.2">
      <c r="G323" s="6"/>
      <c r="J323" s="4"/>
      <c r="K323" s="4"/>
      <c r="L323" s="5"/>
      <c r="M323" s="6"/>
      <c r="N323" s="6"/>
      <c r="O323" s="6"/>
      <c r="P323" s="6"/>
      <c r="Q323" s="6"/>
      <c r="R323" s="6"/>
      <c r="T323" s="6"/>
    </row>
    <row r="324" spans="7:20" x14ac:dyDescent="0.2">
      <c r="G324" s="6"/>
      <c r="J324" s="4"/>
      <c r="K324" s="4"/>
      <c r="L324" s="5"/>
      <c r="M324" s="6"/>
      <c r="N324" s="6"/>
      <c r="O324" s="6"/>
      <c r="P324" s="6"/>
      <c r="Q324" s="6"/>
      <c r="R324" s="6"/>
      <c r="T324" s="6"/>
    </row>
    <row r="325" spans="7:20" x14ac:dyDescent="0.2">
      <c r="G325" s="6"/>
      <c r="J325" s="4"/>
      <c r="K325" s="4"/>
      <c r="L325" s="5"/>
      <c r="M325" s="6"/>
      <c r="N325" s="6"/>
      <c r="O325" s="6"/>
      <c r="P325" s="6"/>
      <c r="Q325" s="6"/>
      <c r="R325" s="6"/>
      <c r="T325" s="6"/>
    </row>
    <row r="326" spans="7:20" x14ac:dyDescent="0.2">
      <c r="G326" s="6"/>
      <c r="J326" s="4"/>
      <c r="K326" s="4"/>
      <c r="L326" s="5"/>
      <c r="M326" s="6"/>
      <c r="N326" s="6"/>
      <c r="O326" s="6"/>
      <c r="P326" s="6"/>
      <c r="Q326" s="6"/>
      <c r="R326" s="6"/>
      <c r="T326" s="6"/>
    </row>
    <row r="327" spans="7:20" x14ac:dyDescent="0.2">
      <c r="G327" s="6"/>
      <c r="J327" s="4"/>
      <c r="K327" s="4"/>
      <c r="L327" s="5"/>
      <c r="M327" s="6"/>
      <c r="N327" s="6"/>
      <c r="O327" s="6"/>
      <c r="P327" s="6"/>
      <c r="Q327" s="6"/>
      <c r="R327" s="6"/>
      <c r="T327" s="6"/>
    </row>
    <row r="328" spans="7:20" x14ac:dyDescent="0.2">
      <c r="G328" s="6"/>
      <c r="J328" s="4"/>
      <c r="K328" s="4"/>
      <c r="L328" s="5"/>
      <c r="M328" s="6"/>
      <c r="N328" s="6"/>
      <c r="O328" s="6"/>
      <c r="P328" s="6"/>
      <c r="Q328" s="6"/>
      <c r="R328" s="6"/>
      <c r="T328" s="6"/>
    </row>
    <row r="329" spans="7:20" x14ac:dyDescent="0.2">
      <c r="G329" s="6"/>
      <c r="J329" s="4"/>
      <c r="K329" s="4"/>
      <c r="L329" s="5"/>
      <c r="M329" s="6"/>
      <c r="N329" s="6"/>
      <c r="O329" s="6"/>
      <c r="P329" s="6"/>
      <c r="Q329" s="6"/>
      <c r="R329" s="6"/>
      <c r="T329" s="6"/>
    </row>
    <row r="330" spans="7:20" x14ac:dyDescent="0.2">
      <c r="G330" s="6"/>
      <c r="J330" s="4"/>
      <c r="K330" s="4"/>
      <c r="L330" s="5"/>
      <c r="M330" s="6"/>
      <c r="N330" s="6"/>
      <c r="O330" s="6"/>
      <c r="P330" s="6"/>
      <c r="Q330" s="6"/>
      <c r="R330" s="6"/>
      <c r="T330" s="6"/>
    </row>
    <row r="331" spans="7:20" x14ac:dyDescent="0.2">
      <c r="G331" s="6"/>
      <c r="J331" s="4"/>
      <c r="K331" s="4"/>
      <c r="L331" s="5"/>
      <c r="M331" s="6"/>
      <c r="N331" s="6"/>
      <c r="O331" s="6"/>
      <c r="P331" s="6"/>
      <c r="Q331" s="6"/>
      <c r="R331" s="6"/>
      <c r="T331" s="6"/>
    </row>
    <row r="332" spans="7:20" x14ac:dyDescent="0.2">
      <c r="G332" s="6"/>
      <c r="J332" s="4"/>
      <c r="K332" s="4"/>
      <c r="L332" s="5"/>
      <c r="M332" s="6"/>
      <c r="N332" s="6"/>
      <c r="O332" s="6"/>
      <c r="P332" s="6"/>
      <c r="Q332" s="6"/>
      <c r="R332" s="6"/>
      <c r="T332" s="6"/>
    </row>
    <row r="333" spans="7:20" x14ac:dyDescent="0.2">
      <c r="G333" s="6"/>
      <c r="J333" s="4"/>
      <c r="K333" s="4"/>
      <c r="L333" s="5"/>
      <c r="M333" s="6"/>
      <c r="N333" s="6"/>
      <c r="O333" s="6"/>
      <c r="P333" s="6"/>
      <c r="Q333" s="6"/>
      <c r="R333" s="6"/>
      <c r="T333" s="6"/>
    </row>
    <row r="334" spans="7:20" x14ac:dyDescent="0.2">
      <c r="G334" s="6"/>
      <c r="J334" s="4"/>
      <c r="K334" s="4"/>
      <c r="L334" s="5"/>
      <c r="M334" s="6"/>
      <c r="N334" s="6"/>
      <c r="O334" s="6"/>
      <c r="P334" s="6"/>
      <c r="Q334" s="6"/>
      <c r="R334" s="6"/>
      <c r="T334" s="6"/>
    </row>
    <row r="335" spans="7:20" x14ac:dyDescent="0.2">
      <c r="G335" s="6"/>
      <c r="J335" s="4"/>
      <c r="K335" s="4"/>
      <c r="L335" s="5"/>
      <c r="M335" s="6"/>
      <c r="N335" s="6"/>
      <c r="O335" s="6"/>
      <c r="P335" s="6"/>
      <c r="Q335" s="6"/>
      <c r="R335" s="6"/>
      <c r="T335" s="6"/>
    </row>
    <row r="336" spans="7:20" x14ac:dyDescent="0.2">
      <c r="G336" s="6"/>
      <c r="J336" s="4"/>
      <c r="K336" s="4"/>
      <c r="L336" s="5"/>
      <c r="M336" s="6"/>
      <c r="N336" s="6"/>
      <c r="O336" s="6"/>
      <c r="P336" s="6"/>
      <c r="Q336" s="6"/>
      <c r="R336" s="6"/>
      <c r="T336" s="6"/>
    </row>
    <row r="337" spans="7:20" x14ac:dyDescent="0.2">
      <c r="G337" s="6"/>
      <c r="J337" s="4"/>
      <c r="K337" s="4"/>
      <c r="L337" s="5"/>
      <c r="M337" s="6"/>
      <c r="N337" s="6"/>
      <c r="O337" s="6"/>
      <c r="P337" s="6"/>
      <c r="Q337" s="6"/>
      <c r="R337" s="6"/>
      <c r="T337" s="6"/>
    </row>
    <row r="338" spans="7:20" x14ac:dyDescent="0.2">
      <c r="G338" s="6"/>
      <c r="J338" s="4"/>
      <c r="K338" s="4"/>
      <c r="L338" s="5"/>
      <c r="M338" s="6"/>
      <c r="N338" s="6"/>
      <c r="O338" s="6"/>
      <c r="P338" s="6"/>
      <c r="Q338" s="6"/>
      <c r="R338" s="6"/>
      <c r="T338" s="6"/>
    </row>
    <row r="339" spans="7:20" x14ac:dyDescent="0.2">
      <c r="G339" s="6"/>
      <c r="J339" s="4"/>
      <c r="K339" s="4"/>
      <c r="L339" s="5"/>
      <c r="M339" s="6"/>
      <c r="N339" s="6"/>
      <c r="O339" s="6"/>
      <c r="P339" s="6"/>
      <c r="Q339" s="6"/>
      <c r="R339" s="6"/>
      <c r="T339" s="6"/>
    </row>
    <row r="340" spans="7:20" x14ac:dyDescent="0.2">
      <c r="G340" s="6"/>
      <c r="J340" s="4"/>
      <c r="K340" s="4"/>
      <c r="L340" s="5"/>
      <c r="M340" s="6"/>
      <c r="N340" s="6"/>
      <c r="O340" s="6"/>
      <c r="P340" s="6"/>
      <c r="Q340" s="6"/>
      <c r="R340" s="6"/>
      <c r="T340" s="6"/>
    </row>
    <row r="341" spans="7:20" x14ac:dyDescent="0.2">
      <c r="G341" s="6"/>
      <c r="J341" s="4"/>
      <c r="K341" s="4"/>
      <c r="L341" s="5"/>
      <c r="M341" s="6"/>
      <c r="N341" s="6"/>
      <c r="O341" s="6"/>
      <c r="P341" s="6"/>
      <c r="Q341" s="6"/>
      <c r="R341" s="6"/>
      <c r="T341" s="6"/>
    </row>
    <row r="342" spans="7:20" x14ac:dyDescent="0.2">
      <c r="G342" s="6"/>
      <c r="J342" s="4"/>
      <c r="K342" s="4"/>
      <c r="L342" s="5"/>
      <c r="M342" s="6"/>
      <c r="N342" s="6"/>
      <c r="O342" s="6"/>
      <c r="P342" s="6"/>
      <c r="Q342" s="6"/>
      <c r="R342" s="6"/>
      <c r="T342" s="6"/>
    </row>
    <row r="343" spans="7:20" x14ac:dyDescent="0.2">
      <c r="G343" s="6"/>
      <c r="J343" s="4"/>
      <c r="K343" s="4"/>
      <c r="L343" s="5"/>
      <c r="M343" s="6"/>
      <c r="N343" s="6"/>
      <c r="O343" s="6"/>
      <c r="P343" s="6"/>
      <c r="Q343" s="6"/>
      <c r="R343" s="6"/>
      <c r="T343" s="6"/>
    </row>
    <row r="344" spans="7:20" x14ac:dyDescent="0.2">
      <c r="G344" s="6"/>
      <c r="J344" s="4"/>
      <c r="K344" s="4"/>
      <c r="L344" s="5"/>
      <c r="M344" s="6"/>
      <c r="N344" s="6"/>
      <c r="O344" s="6"/>
      <c r="P344" s="6"/>
      <c r="Q344" s="6"/>
      <c r="R344" s="6"/>
      <c r="T344" s="6"/>
    </row>
    <row r="345" spans="7:20" x14ac:dyDescent="0.2">
      <c r="G345" s="6"/>
      <c r="J345" s="4"/>
      <c r="K345" s="4"/>
      <c r="L345" s="5"/>
      <c r="M345" s="6"/>
      <c r="N345" s="6"/>
      <c r="O345" s="6"/>
      <c r="P345" s="6"/>
      <c r="Q345" s="6"/>
      <c r="R345" s="6"/>
      <c r="T345" s="6"/>
    </row>
    <row r="346" spans="7:20" x14ac:dyDescent="0.2">
      <c r="G346" s="6"/>
      <c r="J346" s="4"/>
      <c r="K346" s="4"/>
      <c r="L346" s="5"/>
      <c r="M346" s="6"/>
      <c r="N346" s="6"/>
      <c r="O346" s="6"/>
      <c r="P346" s="6"/>
      <c r="Q346" s="6"/>
      <c r="R346" s="6"/>
      <c r="T346" s="6"/>
    </row>
    <row r="347" spans="7:20" x14ac:dyDescent="0.2">
      <c r="G347" s="6"/>
      <c r="J347" s="4"/>
      <c r="K347" s="4"/>
      <c r="L347" s="5"/>
      <c r="M347" s="6"/>
      <c r="N347" s="6"/>
      <c r="O347" s="6"/>
      <c r="P347" s="6"/>
      <c r="Q347" s="6"/>
      <c r="R347" s="6"/>
      <c r="T347" s="6"/>
    </row>
    <row r="348" spans="7:20" x14ac:dyDescent="0.2">
      <c r="G348" s="6"/>
      <c r="J348" s="4"/>
      <c r="K348" s="4"/>
      <c r="L348" s="5"/>
      <c r="M348" s="6"/>
      <c r="N348" s="6"/>
      <c r="O348" s="6"/>
      <c r="P348" s="6"/>
      <c r="Q348" s="6"/>
      <c r="R348" s="6"/>
      <c r="T348" s="6"/>
    </row>
    <row r="349" spans="7:20" x14ac:dyDescent="0.2">
      <c r="G349" s="6"/>
      <c r="J349" s="4"/>
      <c r="K349" s="4"/>
      <c r="L349" s="5"/>
      <c r="M349" s="6"/>
      <c r="N349" s="6"/>
      <c r="O349" s="6"/>
      <c r="P349" s="6"/>
      <c r="Q349" s="6"/>
      <c r="R349" s="6"/>
      <c r="T349" s="6"/>
    </row>
    <row r="350" spans="7:20" x14ac:dyDescent="0.2">
      <c r="G350" s="6"/>
      <c r="J350" s="4"/>
      <c r="K350" s="4"/>
      <c r="L350" s="5"/>
      <c r="M350" s="6"/>
      <c r="N350" s="6"/>
      <c r="O350" s="6"/>
      <c r="P350" s="6"/>
      <c r="Q350" s="6"/>
      <c r="R350" s="6"/>
      <c r="T350" s="6"/>
    </row>
    <row r="351" spans="7:20" x14ac:dyDescent="0.2">
      <c r="G351" s="6"/>
      <c r="J351" s="4"/>
      <c r="K351" s="4"/>
      <c r="L351" s="5"/>
      <c r="M351" s="6"/>
      <c r="N351" s="6"/>
      <c r="O351" s="6"/>
      <c r="P351" s="6"/>
      <c r="Q351" s="6"/>
      <c r="R351" s="6"/>
      <c r="T351" s="6"/>
    </row>
    <row r="352" spans="7:20" x14ac:dyDescent="0.2">
      <c r="G352" s="6"/>
      <c r="J352" s="4"/>
      <c r="K352" s="4"/>
      <c r="L352" s="5"/>
      <c r="M352" s="6"/>
      <c r="N352" s="6"/>
      <c r="O352" s="6"/>
      <c r="P352" s="6"/>
      <c r="Q352" s="6"/>
      <c r="R352" s="6"/>
      <c r="T352" s="6"/>
    </row>
    <row r="353" spans="7:20" x14ac:dyDescent="0.2">
      <c r="G353" s="6"/>
      <c r="J353" s="4"/>
      <c r="K353" s="4"/>
      <c r="L353" s="5"/>
      <c r="M353" s="6"/>
      <c r="N353" s="6"/>
      <c r="O353" s="6"/>
      <c r="P353" s="6"/>
      <c r="Q353" s="6"/>
      <c r="R353" s="6"/>
      <c r="T353" s="6"/>
    </row>
    <row r="354" spans="7:20" x14ac:dyDescent="0.2">
      <c r="G354" s="6"/>
      <c r="J354" s="4"/>
      <c r="K354" s="4"/>
      <c r="L354" s="5"/>
      <c r="M354" s="6"/>
      <c r="N354" s="6"/>
      <c r="O354" s="6"/>
      <c r="P354" s="6"/>
      <c r="Q354" s="6"/>
      <c r="R354" s="6"/>
      <c r="T354" s="6"/>
    </row>
    <row r="355" spans="7:20" x14ac:dyDescent="0.2">
      <c r="G355" s="6"/>
      <c r="J355" s="4"/>
      <c r="K355" s="4"/>
      <c r="L355" s="5"/>
      <c r="M355" s="6"/>
      <c r="N355" s="6"/>
      <c r="O355" s="6"/>
      <c r="P355" s="6"/>
      <c r="Q355" s="6"/>
      <c r="R355" s="6"/>
      <c r="T355" s="6"/>
    </row>
    <row r="356" spans="7:20" x14ac:dyDescent="0.2">
      <c r="G356" s="6"/>
      <c r="J356" s="4"/>
      <c r="K356" s="4"/>
      <c r="L356" s="5"/>
      <c r="M356" s="6"/>
      <c r="N356" s="6"/>
      <c r="O356" s="6"/>
      <c r="P356" s="6"/>
      <c r="Q356" s="6"/>
      <c r="R356" s="6"/>
      <c r="T356" s="6"/>
    </row>
    <row r="357" spans="7:20" x14ac:dyDescent="0.2">
      <c r="G357" s="6"/>
      <c r="J357" s="4"/>
      <c r="K357" s="4"/>
      <c r="L357" s="5"/>
      <c r="M357" s="6"/>
      <c r="N357" s="6"/>
      <c r="O357" s="6"/>
      <c r="P357" s="6"/>
      <c r="Q357" s="6"/>
      <c r="R357" s="6"/>
      <c r="T357" s="6"/>
    </row>
    <row r="358" spans="7:20" x14ac:dyDescent="0.2">
      <c r="G358" s="6"/>
      <c r="J358" s="4"/>
      <c r="K358" s="4"/>
      <c r="L358" s="5"/>
      <c r="M358" s="6"/>
      <c r="N358" s="6"/>
      <c r="O358" s="6"/>
      <c r="P358" s="6"/>
      <c r="Q358" s="6"/>
      <c r="R358" s="6"/>
      <c r="T358" s="6"/>
    </row>
    <row r="359" spans="7:20" x14ac:dyDescent="0.2">
      <c r="G359" s="6"/>
      <c r="J359" s="4"/>
      <c r="K359" s="4"/>
      <c r="L359" s="5"/>
      <c r="M359" s="6"/>
      <c r="N359" s="6"/>
      <c r="O359" s="6"/>
      <c r="P359" s="6"/>
      <c r="Q359" s="6"/>
      <c r="R359" s="6"/>
      <c r="T359" s="6"/>
    </row>
    <row r="360" spans="7:20" x14ac:dyDescent="0.2">
      <c r="G360" s="6"/>
      <c r="J360" s="4"/>
      <c r="K360" s="4"/>
      <c r="L360" s="5"/>
      <c r="M360" s="6"/>
      <c r="N360" s="6"/>
      <c r="O360" s="6"/>
      <c r="P360" s="6"/>
      <c r="Q360" s="6"/>
      <c r="R360" s="6"/>
      <c r="T360" s="6"/>
    </row>
    <row r="361" spans="7:20" x14ac:dyDescent="0.2">
      <c r="G361" s="6"/>
      <c r="J361" s="4"/>
      <c r="K361" s="4"/>
      <c r="L361" s="5"/>
      <c r="M361" s="6"/>
      <c r="N361" s="6"/>
      <c r="O361" s="6"/>
      <c r="P361" s="6"/>
      <c r="Q361" s="6"/>
      <c r="R361" s="6"/>
      <c r="T361" s="6"/>
    </row>
    <row r="362" spans="7:20" x14ac:dyDescent="0.2">
      <c r="G362" s="6"/>
      <c r="J362" s="4"/>
      <c r="K362" s="4"/>
      <c r="L362" s="5"/>
      <c r="M362" s="6"/>
      <c r="N362" s="6"/>
      <c r="O362" s="6"/>
      <c r="P362" s="6"/>
      <c r="Q362" s="6"/>
      <c r="R362" s="6"/>
      <c r="T362" s="6"/>
    </row>
    <row r="363" spans="7:20" x14ac:dyDescent="0.2">
      <c r="G363" s="6"/>
      <c r="J363" s="4"/>
      <c r="K363" s="4"/>
      <c r="L363" s="5"/>
      <c r="M363" s="6"/>
      <c r="N363" s="6"/>
      <c r="O363" s="6"/>
      <c r="P363" s="6"/>
      <c r="Q363" s="6"/>
      <c r="R363" s="6"/>
      <c r="T363" s="6"/>
    </row>
    <row r="364" spans="7:20" x14ac:dyDescent="0.2">
      <c r="G364" s="6"/>
      <c r="J364" s="4"/>
      <c r="K364" s="4"/>
      <c r="L364" s="5"/>
      <c r="M364" s="6"/>
      <c r="N364" s="6"/>
      <c r="O364" s="6"/>
      <c r="P364" s="6"/>
      <c r="Q364" s="6"/>
      <c r="R364" s="6"/>
      <c r="T364" s="6"/>
    </row>
    <row r="365" spans="7:20" x14ac:dyDescent="0.2">
      <c r="G365" s="6"/>
      <c r="J365" s="4"/>
      <c r="K365" s="4"/>
      <c r="L365" s="5"/>
      <c r="M365" s="6"/>
      <c r="N365" s="6"/>
      <c r="O365" s="6"/>
      <c r="P365" s="6"/>
      <c r="Q365" s="6"/>
      <c r="R365" s="6"/>
      <c r="T365" s="6"/>
    </row>
    <row r="366" spans="7:20" x14ac:dyDescent="0.2">
      <c r="G366" s="6"/>
      <c r="J366" s="4"/>
      <c r="K366" s="4"/>
      <c r="L366" s="5"/>
      <c r="M366" s="6"/>
      <c r="N366" s="6"/>
      <c r="O366" s="6"/>
      <c r="P366" s="6"/>
      <c r="Q366" s="6"/>
      <c r="R366" s="6"/>
      <c r="T366" s="6"/>
    </row>
    <row r="367" spans="7:20" x14ac:dyDescent="0.2">
      <c r="G367" s="6"/>
      <c r="J367" s="4"/>
      <c r="K367" s="4"/>
      <c r="L367" s="5"/>
      <c r="M367" s="6"/>
      <c r="N367" s="6"/>
      <c r="O367" s="6"/>
      <c r="P367" s="6"/>
      <c r="Q367" s="6"/>
      <c r="R367" s="6"/>
      <c r="T367" s="6"/>
    </row>
    <row r="368" spans="7:20" x14ac:dyDescent="0.2">
      <c r="G368" s="6"/>
      <c r="J368" s="4"/>
      <c r="K368" s="4"/>
      <c r="L368" s="5"/>
      <c r="M368" s="6"/>
      <c r="N368" s="6"/>
      <c r="O368" s="6"/>
      <c r="P368" s="6"/>
      <c r="Q368" s="6"/>
      <c r="R368" s="6"/>
      <c r="T368" s="6"/>
    </row>
    <row r="369" spans="7:20" x14ac:dyDescent="0.2">
      <c r="G369" s="6"/>
      <c r="J369" s="4"/>
      <c r="K369" s="4"/>
      <c r="L369" s="5"/>
      <c r="M369" s="6"/>
      <c r="N369" s="6"/>
      <c r="O369" s="6"/>
      <c r="P369" s="6"/>
      <c r="Q369" s="6"/>
      <c r="R369" s="6"/>
      <c r="T369" s="6"/>
    </row>
    <row r="370" spans="7:20" x14ac:dyDescent="0.2">
      <c r="G370" s="6"/>
      <c r="J370" s="4"/>
      <c r="K370" s="4"/>
      <c r="L370" s="5"/>
      <c r="M370" s="6"/>
      <c r="N370" s="6"/>
      <c r="O370" s="6"/>
      <c r="P370" s="6"/>
      <c r="Q370" s="6"/>
      <c r="R370" s="6"/>
      <c r="T370" s="6"/>
    </row>
    <row r="371" spans="7:20" x14ac:dyDescent="0.2">
      <c r="G371" s="6"/>
      <c r="J371" s="4"/>
      <c r="K371" s="4"/>
      <c r="L371" s="5"/>
      <c r="M371" s="6"/>
      <c r="N371" s="6"/>
      <c r="O371" s="6"/>
      <c r="P371" s="6"/>
      <c r="Q371" s="6"/>
      <c r="R371" s="6"/>
      <c r="T371" s="6"/>
    </row>
    <row r="372" spans="7:20" x14ac:dyDescent="0.2">
      <c r="G372" s="6"/>
      <c r="J372" s="4"/>
      <c r="K372" s="4"/>
      <c r="L372" s="5"/>
      <c r="M372" s="6"/>
      <c r="N372" s="6"/>
      <c r="O372" s="6"/>
      <c r="P372" s="6"/>
      <c r="Q372" s="6"/>
      <c r="R372" s="6"/>
      <c r="T372" s="6"/>
    </row>
    <row r="373" spans="7:20" x14ac:dyDescent="0.2">
      <c r="G373" s="6"/>
      <c r="J373" s="4"/>
      <c r="K373" s="4"/>
      <c r="L373" s="5"/>
      <c r="M373" s="6"/>
      <c r="N373" s="6"/>
      <c r="O373" s="6"/>
      <c r="P373" s="6"/>
      <c r="Q373" s="6"/>
      <c r="R373" s="6"/>
      <c r="T373" s="6"/>
    </row>
    <row r="374" spans="7:20" x14ac:dyDescent="0.2">
      <c r="G374" s="6"/>
      <c r="J374" s="4"/>
      <c r="K374" s="4"/>
      <c r="L374" s="5"/>
      <c r="M374" s="6"/>
      <c r="N374" s="6"/>
      <c r="O374" s="6"/>
      <c r="P374" s="6"/>
      <c r="Q374" s="6"/>
      <c r="R374" s="6"/>
      <c r="T374" s="6"/>
    </row>
    <row r="375" spans="7:20" x14ac:dyDescent="0.2">
      <c r="G375" s="6"/>
      <c r="J375" s="4"/>
      <c r="K375" s="4"/>
      <c r="L375" s="5"/>
      <c r="M375" s="6"/>
      <c r="N375" s="6"/>
      <c r="O375" s="6"/>
      <c r="P375" s="6"/>
      <c r="Q375" s="6"/>
      <c r="R375" s="6"/>
      <c r="T375" s="6"/>
    </row>
    <row r="376" spans="7:20" x14ac:dyDescent="0.2">
      <c r="G376" s="6"/>
      <c r="J376" s="4"/>
      <c r="K376" s="4"/>
      <c r="L376" s="5"/>
      <c r="M376" s="6"/>
      <c r="N376" s="6"/>
      <c r="O376" s="6"/>
      <c r="P376" s="6"/>
      <c r="Q376" s="6"/>
      <c r="R376" s="6"/>
      <c r="T376" s="6"/>
    </row>
    <row r="377" spans="7:20" x14ac:dyDescent="0.2">
      <c r="G377" s="6"/>
      <c r="J377" s="4"/>
      <c r="K377" s="4"/>
      <c r="L377" s="5"/>
      <c r="M377" s="6"/>
      <c r="N377" s="6"/>
      <c r="O377" s="6"/>
      <c r="P377" s="6"/>
      <c r="Q377" s="6"/>
      <c r="R377" s="6"/>
      <c r="T377" s="6"/>
    </row>
    <row r="378" spans="7:20" x14ac:dyDescent="0.2">
      <c r="G378" s="6"/>
      <c r="J378" s="4"/>
      <c r="K378" s="4"/>
      <c r="L378" s="5"/>
      <c r="M378" s="6"/>
      <c r="N378" s="6"/>
      <c r="O378" s="6"/>
      <c r="P378" s="6"/>
      <c r="Q378" s="6"/>
      <c r="R378" s="6"/>
      <c r="T378" s="6"/>
    </row>
    <row r="379" spans="7:20" x14ac:dyDescent="0.2">
      <c r="G379" s="6"/>
      <c r="J379" s="4"/>
      <c r="K379" s="4"/>
      <c r="L379" s="5"/>
      <c r="M379" s="6"/>
      <c r="N379" s="6"/>
      <c r="O379" s="6"/>
      <c r="P379" s="6"/>
      <c r="Q379" s="6"/>
      <c r="R379" s="6"/>
      <c r="T379" s="6"/>
    </row>
    <row r="380" spans="7:20" x14ac:dyDescent="0.2">
      <c r="G380" s="6"/>
      <c r="J380" s="4"/>
      <c r="K380" s="4"/>
      <c r="L380" s="5"/>
      <c r="M380" s="6"/>
      <c r="N380" s="6"/>
      <c r="O380" s="6"/>
      <c r="P380" s="6"/>
      <c r="Q380" s="6"/>
      <c r="R380" s="6"/>
      <c r="T380" s="6"/>
    </row>
    <row r="381" spans="7:20" x14ac:dyDescent="0.2">
      <c r="G381" s="6"/>
      <c r="J381" s="4"/>
      <c r="K381" s="4"/>
      <c r="L381" s="5"/>
      <c r="M381" s="6"/>
      <c r="N381" s="6"/>
      <c r="O381" s="6"/>
      <c r="P381" s="6"/>
      <c r="Q381" s="6"/>
      <c r="R381" s="6"/>
      <c r="T381" s="6"/>
    </row>
    <row r="382" spans="7:20" x14ac:dyDescent="0.2">
      <c r="G382" s="6"/>
      <c r="J382" s="4"/>
      <c r="K382" s="4"/>
      <c r="L382" s="5"/>
      <c r="M382" s="6"/>
      <c r="N382" s="6"/>
      <c r="O382" s="6"/>
      <c r="P382" s="6"/>
      <c r="Q382" s="6"/>
      <c r="R382" s="6"/>
      <c r="T382" s="6"/>
    </row>
    <row r="383" spans="7:20" x14ac:dyDescent="0.2">
      <c r="G383" s="6"/>
      <c r="J383" s="4"/>
      <c r="K383" s="4"/>
      <c r="L383" s="5"/>
      <c r="M383" s="6"/>
      <c r="N383" s="6"/>
      <c r="O383" s="6"/>
      <c r="P383" s="6"/>
      <c r="Q383" s="6"/>
      <c r="R383" s="6"/>
      <c r="T383" s="6"/>
    </row>
    <row r="384" spans="7:20" x14ac:dyDescent="0.2">
      <c r="G384" s="6"/>
      <c r="J384" s="4"/>
      <c r="K384" s="4"/>
      <c r="L384" s="5"/>
      <c r="M384" s="6"/>
      <c r="N384" s="6"/>
      <c r="O384" s="6"/>
      <c r="P384" s="6"/>
      <c r="Q384" s="6"/>
      <c r="R384" s="6"/>
      <c r="T384" s="6"/>
    </row>
    <row r="385" spans="7:20" x14ac:dyDescent="0.2">
      <c r="G385" s="6"/>
      <c r="J385" s="4"/>
      <c r="K385" s="4"/>
      <c r="L385" s="5"/>
      <c r="M385" s="6"/>
      <c r="N385" s="6"/>
      <c r="O385" s="6"/>
      <c r="P385" s="6"/>
      <c r="Q385" s="6"/>
      <c r="R385" s="6"/>
      <c r="T385" s="6"/>
    </row>
    <row r="386" spans="7:20" x14ac:dyDescent="0.2">
      <c r="G386" s="6"/>
      <c r="J386" s="4"/>
      <c r="K386" s="4"/>
      <c r="L386" s="5"/>
      <c r="M386" s="6"/>
      <c r="N386" s="6"/>
      <c r="O386" s="6"/>
      <c r="P386" s="6"/>
      <c r="Q386" s="6"/>
      <c r="R386" s="6"/>
      <c r="T386" s="6"/>
    </row>
    <row r="387" spans="7:20" x14ac:dyDescent="0.2">
      <c r="G387" s="6"/>
      <c r="J387" s="4"/>
      <c r="K387" s="4"/>
      <c r="L387" s="5"/>
      <c r="M387" s="6"/>
      <c r="N387" s="6"/>
      <c r="O387" s="6"/>
      <c r="P387" s="6"/>
      <c r="Q387" s="6"/>
      <c r="R387" s="6"/>
      <c r="T387" s="6"/>
    </row>
    <row r="388" spans="7:20" x14ac:dyDescent="0.2">
      <c r="G388" s="6"/>
      <c r="J388" s="4"/>
      <c r="K388" s="4"/>
      <c r="L388" s="5"/>
      <c r="M388" s="6"/>
      <c r="N388" s="6"/>
      <c r="O388" s="6"/>
      <c r="P388" s="6"/>
      <c r="Q388" s="6"/>
      <c r="R388" s="6"/>
      <c r="T388" s="6"/>
    </row>
    <row r="389" spans="7:20" x14ac:dyDescent="0.2">
      <c r="G389" s="6"/>
      <c r="J389" s="4"/>
      <c r="K389" s="4"/>
      <c r="L389" s="5"/>
      <c r="M389" s="6"/>
      <c r="N389" s="6"/>
      <c r="O389" s="6"/>
      <c r="P389" s="6"/>
      <c r="Q389" s="6"/>
      <c r="R389" s="6"/>
      <c r="T389" s="6"/>
    </row>
    <row r="390" spans="7:20" x14ac:dyDescent="0.2">
      <c r="G390" s="6"/>
      <c r="J390" s="4"/>
      <c r="K390" s="4"/>
      <c r="L390" s="5"/>
      <c r="M390" s="6"/>
      <c r="N390" s="6"/>
      <c r="O390" s="6"/>
      <c r="P390" s="6"/>
      <c r="Q390" s="6"/>
      <c r="R390" s="6"/>
      <c r="T390" s="6"/>
    </row>
    <row r="391" spans="7:20" x14ac:dyDescent="0.2">
      <c r="G391" s="6"/>
      <c r="J391" s="4"/>
      <c r="K391" s="4"/>
      <c r="L391" s="5"/>
      <c r="M391" s="6"/>
      <c r="N391" s="6"/>
      <c r="O391" s="6"/>
      <c r="P391" s="6"/>
      <c r="Q391" s="6"/>
      <c r="R391" s="6"/>
      <c r="T391" s="6"/>
    </row>
    <row r="392" spans="7:20" x14ac:dyDescent="0.2">
      <c r="G392" s="6"/>
      <c r="J392" s="4"/>
      <c r="K392" s="4"/>
      <c r="L392" s="5"/>
      <c r="M392" s="6"/>
      <c r="N392" s="6"/>
      <c r="O392" s="6"/>
      <c r="P392" s="6"/>
      <c r="Q392" s="6"/>
      <c r="R392" s="6"/>
      <c r="T392" s="6"/>
    </row>
    <row r="393" spans="7:20" x14ac:dyDescent="0.2">
      <c r="G393" s="6"/>
      <c r="J393" s="4"/>
      <c r="K393" s="4"/>
      <c r="L393" s="5"/>
      <c r="M393" s="6"/>
      <c r="N393" s="6"/>
      <c r="O393" s="6"/>
      <c r="P393" s="6"/>
      <c r="Q393" s="6"/>
      <c r="R393" s="6"/>
      <c r="T393" s="6"/>
    </row>
    <row r="394" spans="7:20" x14ac:dyDescent="0.2">
      <c r="G394" s="6"/>
      <c r="J394" s="4"/>
      <c r="K394" s="4"/>
      <c r="L394" s="5"/>
      <c r="M394" s="6"/>
      <c r="N394" s="6"/>
      <c r="O394" s="6"/>
      <c r="P394" s="6"/>
      <c r="Q394" s="6"/>
      <c r="R394" s="6"/>
      <c r="T394" s="6"/>
    </row>
    <row r="395" spans="7:20" x14ac:dyDescent="0.2">
      <c r="G395" s="6"/>
      <c r="J395" s="4"/>
      <c r="K395" s="4"/>
      <c r="L395" s="5"/>
      <c r="M395" s="6"/>
      <c r="N395" s="6"/>
      <c r="O395" s="6"/>
      <c r="P395" s="6"/>
      <c r="Q395" s="6"/>
      <c r="R395" s="6"/>
      <c r="T395" s="6"/>
    </row>
    <row r="396" spans="7:20" x14ac:dyDescent="0.2">
      <c r="G396" s="6"/>
      <c r="J396" s="4"/>
      <c r="K396" s="4"/>
      <c r="L396" s="5"/>
      <c r="M396" s="6"/>
      <c r="N396" s="6"/>
      <c r="O396" s="6"/>
      <c r="P396" s="6"/>
      <c r="Q396" s="6"/>
      <c r="R396" s="6"/>
      <c r="T396" s="6"/>
    </row>
    <row r="397" spans="7:20" x14ac:dyDescent="0.2">
      <c r="G397" s="6"/>
      <c r="J397" s="4"/>
      <c r="K397" s="4"/>
      <c r="L397" s="5"/>
      <c r="M397" s="6"/>
      <c r="N397" s="6"/>
      <c r="O397" s="6"/>
      <c r="P397" s="6"/>
      <c r="Q397" s="6"/>
      <c r="R397" s="6"/>
      <c r="T397" s="6"/>
    </row>
    <row r="398" spans="7:20" x14ac:dyDescent="0.2">
      <c r="G398" s="6"/>
      <c r="J398" s="4"/>
      <c r="K398" s="4"/>
      <c r="L398" s="5"/>
      <c r="M398" s="6"/>
      <c r="N398" s="6"/>
      <c r="O398" s="6"/>
      <c r="P398" s="6"/>
      <c r="Q398" s="6"/>
      <c r="R398" s="6"/>
      <c r="T398" s="6"/>
    </row>
    <row r="399" spans="7:20" x14ac:dyDescent="0.2">
      <c r="G399" s="6"/>
      <c r="J399" s="4"/>
      <c r="K399" s="4"/>
      <c r="L399" s="5"/>
      <c r="M399" s="6"/>
      <c r="N399" s="6"/>
      <c r="O399" s="6"/>
      <c r="P399" s="6"/>
      <c r="Q399" s="6"/>
      <c r="R399" s="6"/>
      <c r="T399" s="6"/>
    </row>
    <row r="400" spans="7:20" x14ac:dyDescent="0.2">
      <c r="G400" s="6"/>
      <c r="J400" s="4"/>
      <c r="K400" s="4"/>
      <c r="L400" s="5"/>
      <c r="M400" s="6"/>
      <c r="N400" s="6"/>
      <c r="O400" s="6"/>
      <c r="P400" s="6"/>
      <c r="Q400" s="6"/>
      <c r="R400" s="6"/>
      <c r="T400" s="6"/>
    </row>
    <row r="401" spans="7:20" x14ac:dyDescent="0.2">
      <c r="G401" s="6"/>
      <c r="J401" s="4"/>
      <c r="K401" s="4"/>
      <c r="L401" s="5"/>
      <c r="M401" s="6"/>
      <c r="N401" s="6"/>
      <c r="O401" s="6"/>
      <c r="P401" s="6"/>
      <c r="Q401" s="6"/>
      <c r="R401" s="6"/>
      <c r="T401" s="6"/>
    </row>
    <row r="402" spans="7:20" x14ac:dyDescent="0.2">
      <c r="G402" s="6"/>
      <c r="J402" s="4"/>
      <c r="K402" s="4"/>
      <c r="L402" s="5"/>
      <c r="M402" s="6"/>
      <c r="N402" s="6"/>
      <c r="O402" s="6"/>
      <c r="P402" s="6"/>
      <c r="Q402" s="6"/>
      <c r="R402" s="6"/>
      <c r="T402" s="6"/>
    </row>
    <row r="403" spans="7:20" x14ac:dyDescent="0.2">
      <c r="G403" s="6"/>
      <c r="J403" s="4"/>
      <c r="K403" s="4"/>
      <c r="L403" s="5"/>
      <c r="M403" s="6"/>
      <c r="N403" s="6"/>
      <c r="O403" s="6"/>
      <c r="P403" s="6"/>
      <c r="Q403" s="6"/>
      <c r="R403" s="6"/>
      <c r="T403" s="6"/>
    </row>
    <row r="404" spans="7:20" x14ac:dyDescent="0.2">
      <c r="G404" s="6"/>
      <c r="J404" s="4"/>
      <c r="K404" s="4"/>
      <c r="L404" s="5"/>
      <c r="M404" s="6"/>
      <c r="N404" s="6"/>
      <c r="O404" s="6"/>
      <c r="P404" s="6"/>
      <c r="Q404" s="6"/>
      <c r="R404" s="6"/>
      <c r="T404" s="6"/>
    </row>
    <row r="405" spans="7:20" x14ac:dyDescent="0.2">
      <c r="G405" s="6"/>
      <c r="J405" s="4"/>
      <c r="K405" s="4"/>
      <c r="L405" s="5"/>
      <c r="M405" s="6"/>
      <c r="N405" s="6"/>
      <c r="O405" s="6"/>
      <c r="P405" s="6"/>
      <c r="Q405" s="6"/>
      <c r="R405" s="6"/>
      <c r="T405" s="6"/>
    </row>
    <row r="406" spans="7:20" x14ac:dyDescent="0.2">
      <c r="G406" s="6"/>
      <c r="J406" s="4"/>
      <c r="K406" s="4"/>
      <c r="L406" s="5"/>
      <c r="M406" s="6"/>
      <c r="N406" s="6"/>
      <c r="O406" s="6"/>
      <c r="P406" s="6"/>
      <c r="Q406" s="6"/>
      <c r="R406" s="6"/>
      <c r="T406" s="6"/>
    </row>
    <row r="407" spans="7:20" x14ac:dyDescent="0.2">
      <c r="G407" s="6"/>
      <c r="J407" s="4"/>
      <c r="K407" s="4"/>
      <c r="L407" s="5"/>
      <c r="M407" s="6"/>
      <c r="N407" s="6"/>
      <c r="O407" s="6"/>
      <c r="P407" s="6"/>
      <c r="Q407" s="6"/>
      <c r="R407" s="6"/>
      <c r="T407" s="6"/>
    </row>
    <row r="408" spans="7:20" x14ac:dyDescent="0.2">
      <c r="G408" s="6"/>
      <c r="J408" s="4"/>
      <c r="K408" s="4"/>
      <c r="L408" s="5"/>
      <c r="M408" s="6"/>
      <c r="N408" s="6"/>
      <c r="O408" s="6"/>
      <c r="P408" s="6"/>
      <c r="Q408" s="6"/>
      <c r="R408" s="6"/>
      <c r="T408" s="6"/>
    </row>
    <row r="409" spans="7:20" x14ac:dyDescent="0.2">
      <c r="G409" s="6"/>
      <c r="J409" s="4"/>
      <c r="K409" s="4"/>
      <c r="L409" s="5"/>
      <c r="M409" s="6"/>
      <c r="N409" s="6"/>
      <c r="O409" s="6"/>
      <c r="P409" s="6"/>
      <c r="Q409" s="6"/>
      <c r="R409" s="6"/>
      <c r="T409" s="6"/>
    </row>
    <row r="410" spans="7:20" x14ac:dyDescent="0.2">
      <c r="G410" s="6"/>
      <c r="J410" s="4"/>
      <c r="K410" s="4"/>
      <c r="L410" s="5"/>
      <c r="M410" s="6"/>
      <c r="N410" s="6"/>
      <c r="O410" s="6"/>
      <c r="P410" s="6"/>
      <c r="Q410" s="6"/>
      <c r="R410" s="6"/>
      <c r="T410" s="6"/>
    </row>
    <row r="411" spans="7:20" x14ac:dyDescent="0.2">
      <c r="G411" s="6"/>
      <c r="J411" s="4"/>
      <c r="K411" s="4"/>
      <c r="L411" s="5"/>
      <c r="M411" s="6"/>
      <c r="N411" s="6"/>
      <c r="O411" s="6"/>
      <c r="P411" s="6"/>
      <c r="Q411" s="6"/>
      <c r="R411" s="6"/>
      <c r="T411" s="6"/>
    </row>
    <row r="412" spans="7:20" x14ac:dyDescent="0.2">
      <c r="G412" s="6"/>
      <c r="J412" s="4"/>
      <c r="K412" s="4"/>
      <c r="L412" s="5"/>
      <c r="M412" s="6"/>
      <c r="N412" s="6"/>
      <c r="O412" s="6"/>
      <c r="P412" s="6"/>
      <c r="Q412" s="6"/>
      <c r="R412" s="6"/>
      <c r="T412" s="6"/>
    </row>
    <row r="413" spans="7:20" x14ac:dyDescent="0.2">
      <c r="G413" s="6"/>
      <c r="J413" s="4"/>
      <c r="K413" s="4"/>
      <c r="L413" s="5"/>
      <c r="M413" s="6"/>
      <c r="N413" s="6"/>
      <c r="O413" s="6"/>
      <c r="P413" s="6"/>
      <c r="Q413" s="6"/>
      <c r="R413" s="6"/>
      <c r="T413" s="6"/>
    </row>
    <row r="414" spans="7:20" x14ac:dyDescent="0.2">
      <c r="G414" s="6"/>
      <c r="J414" s="4"/>
      <c r="K414" s="4"/>
      <c r="L414" s="5"/>
      <c r="M414" s="6"/>
      <c r="N414" s="6"/>
      <c r="O414" s="6"/>
      <c r="P414" s="6"/>
      <c r="Q414" s="6"/>
      <c r="R414" s="6"/>
      <c r="T414" s="6"/>
    </row>
    <row r="415" spans="7:20" x14ac:dyDescent="0.2">
      <c r="G415" s="6"/>
      <c r="J415" s="4"/>
      <c r="K415" s="4"/>
      <c r="L415" s="5"/>
      <c r="M415" s="6"/>
      <c r="N415" s="6"/>
      <c r="O415" s="6"/>
      <c r="P415" s="6"/>
      <c r="Q415" s="6"/>
      <c r="R415" s="6"/>
      <c r="T415" s="6"/>
    </row>
    <row r="416" spans="7:20" x14ac:dyDescent="0.2">
      <c r="G416" s="6"/>
      <c r="J416" s="4"/>
      <c r="K416" s="4"/>
      <c r="L416" s="5"/>
      <c r="M416" s="6"/>
      <c r="N416" s="6"/>
      <c r="O416" s="6"/>
      <c r="P416" s="6"/>
      <c r="Q416" s="6"/>
      <c r="R416" s="6"/>
      <c r="T416" s="6"/>
    </row>
    <row r="417" spans="7:20" x14ac:dyDescent="0.2">
      <c r="G417" s="6"/>
      <c r="J417" s="4"/>
      <c r="K417" s="4"/>
      <c r="L417" s="5"/>
      <c r="M417" s="6"/>
      <c r="N417" s="6"/>
      <c r="O417" s="6"/>
      <c r="P417" s="6"/>
      <c r="Q417" s="6"/>
      <c r="R417" s="6"/>
      <c r="T417" s="6"/>
    </row>
    <row r="418" spans="7:20" x14ac:dyDescent="0.2">
      <c r="G418" s="6"/>
      <c r="J418" s="4"/>
      <c r="K418" s="4"/>
      <c r="L418" s="5"/>
      <c r="M418" s="6"/>
      <c r="N418" s="6"/>
      <c r="O418" s="6"/>
      <c r="P418" s="6"/>
      <c r="Q418" s="6"/>
      <c r="R418" s="6"/>
      <c r="T418" s="6"/>
    </row>
    <row r="419" spans="7:20" x14ac:dyDescent="0.2">
      <c r="G419" s="6"/>
      <c r="J419" s="4"/>
      <c r="K419" s="4"/>
      <c r="L419" s="5"/>
      <c r="M419" s="6"/>
      <c r="N419" s="6"/>
      <c r="O419" s="6"/>
      <c r="P419" s="6"/>
      <c r="Q419" s="6"/>
      <c r="R419" s="6"/>
      <c r="T419" s="6"/>
    </row>
    <row r="420" spans="7:20" x14ac:dyDescent="0.2">
      <c r="G420" s="6"/>
      <c r="J420" s="4"/>
      <c r="K420" s="4"/>
      <c r="L420" s="5"/>
      <c r="M420" s="6"/>
      <c r="N420" s="6"/>
      <c r="O420" s="6"/>
      <c r="P420" s="6"/>
      <c r="Q420" s="6"/>
      <c r="R420" s="6"/>
      <c r="T420" s="6"/>
    </row>
    <row r="421" spans="7:20" x14ac:dyDescent="0.2">
      <c r="G421" s="6"/>
      <c r="J421" s="4"/>
      <c r="K421" s="4"/>
      <c r="L421" s="5"/>
      <c r="M421" s="6"/>
      <c r="N421" s="6"/>
      <c r="O421" s="6"/>
      <c r="P421" s="6"/>
      <c r="Q421" s="6"/>
      <c r="R421" s="6"/>
      <c r="T421" s="6"/>
    </row>
    <row r="422" spans="7:20" x14ac:dyDescent="0.2">
      <c r="G422" s="6"/>
      <c r="J422" s="4"/>
      <c r="K422" s="4"/>
      <c r="L422" s="5"/>
      <c r="M422" s="6"/>
      <c r="N422" s="6"/>
      <c r="O422" s="6"/>
      <c r="P422" s="6"/>
      <c r="Q422" s="6"/>
      <c r="R422" s="6"/>
      <c r="T422" s="6"/>
    </row>
    <row r="423" spans="7:20" x14ac:dyDescent="0.2">
      <c r="G423" s="6"/>
      <c r="J423" s="4"/>
      <c r="K423" s="4"/>
      <c r="L423" s="5"/>
      <c r="M423" s="6"/>
      <c r="N423" s="6"/>
      <c r="O423" s="6"/>
      <c r="P423" s="6"/>
      <c r="Q423" s="6"/>
      <c r="R423" s="6"/>
      <c r="T423" s="6"/>
    </row>
    <row r="424" spans="7:20" x14ac:dyDescent="0.2">
      <c r="G424" s="6"/>
      <c r="J424" s="4"/>
      <c r="K424" s="4"/>
      <c r="L424" s="5"/>
      <c r="M424" s="6"/>
      <c r="N424" s="6"/>
      <c r="O424" s="6"/>
      <c r="P424" s="6"/>
      <c r="Q424" s="6"/>
      <c r="R424" s="6"/>
      <c r="T424" s="6"/>
    </row>
    <row r="425" spans="7:20" x14ac:dyDescent="0.2">
      <c r="G425" s="6"/>
      <c r="J425" s="4"/>
      <c r="K425" s="4"/>
      <c r="L425" s="5"/>
      <c r="M425" s="6"/>
      <c r="N425" s="6"/>
      <c r="O425" s="6"/>
      <c r="P425" s="6"/>
      <c r="Q425" s="6"/>
      <c r="R425" s="6"/>
      <c r="T425" s="6"/>
    </row>
    <row r="426" spans="7:20" x14ac:dyDescent="0.2">
      <c r="G426" s="6"/>
      <c r="J426" s="4"/>
      <c r="K426" s="4"/>
      <c r="L426" s="5"/>
      <c r="M426" s="6"/>
      <c r="N426" s="6"/>
      <c r="O426" s="6"/>
      <c r="P426" s="6"/>
      <c r="Q426" s="6"/>
      <c r="R426" s="6"/>
      <c r="T426" s="6"/>
    </row>
    <row r="427" spans="7:20" x14ac:dyDescent="0.2">
      <c r="G427" s="6"/>
      <c r="J427" s="4"/>
      <c r="K427" s="4"/>
      <c r="L427" s="5"/>
      <c r="M427" s="6"/>
      <c r="N427" s="6"/>
      <c r="O427" s="6"/>
      <c r="P427" s="6"/>
      <c r="Q427" s="6"/>
      <c r="R427" s="6"/>
      <c r="T427" s="6"/>
    </row>
    <row r="428" spans="7:20" x14ac:dyDescent="0.2">
      <c r="G428" s="6"/>
      <c r="J428" s="4"/>
      <c r="K428" s="4"/>
      <c r="L428" s="5"/>
      <c r="M428" s="6"/>
      <c r="N428" s="6"/>
      <c r="O428" s="6"/>
      <c r="P428" s="6"/>
      <c r="Q428" s="6"/>
      <c r="R428" s="6"/>
      <c r="T428" s="6"/>
    </row>
    <row r="429" spans="7:20" x14ac:dyDescent="0.2">
      <c r="G429" s="6"/>
      <c r="J429" s="4"/>
      <c r="K429" s="4"/>
      <c r="L429" s="5"/>
      <c r="M429" s="6"/>
      <c r="N429" s="6"/>
      <c r="O429" s="6"/>
      <c r="P429" s="6"/>
      <c r="Q429" s="6"/>
      <c r="R429" s="6"/>
      <c r="T429" s="6"/>
    </row>
    <row r="430" spans="7:20" x14ac:dyDescent="0.2">
      <c r="G430" s="6"/>
      <c r="J430" s="4"/>
      <c r="K430" s="4"/>
      <c r="L430" s="5"/>
      <c r="M430" s="6"/>
      <c r="N430" s="6"/>
      <c r="O430" s="6"/>
      <c r="P430" s="6"/>
      <c r="Q430" s="6"/>
      <c r="R430" s="6"/>
      <c r="T430" s="6"/>
    </row>
    <row r="431" spans="7:20" x14ac:dyDescent="0.2">
      <c r="G431" s="6"/>
      <c r="J431" s="4"/>
      <c r="K431" s="4"/>
      <c r="L431" s="5"/>
      <c r="M431" s="6"/>
      <c r="N431" s="6"/>
      <c r="O431" s="6"/>
      <c r="P431" s="6"/>
      <c r="Q431" s="6"/>
      <c r="R431" s="6"/>
      <c r="T431" s="6"/>
    </row>
    <row r="432" spans="7:20" x14ac:dyDescent="0.2">
      <c r="G432" s="6"/>
      <c r="J432" s="4"/>
      <c r="K432" s="4"/>
      <c r="L432" s="5"/>
      <c r="M432" s="6"/>
      <c r="N432" s="6"/>
      <c r="O432" s="6"/>
      <c r="P432" s="6"/>
      <c r="Q432" s="6"/>
      <c r="R432" s="6"/>
      <c r="T432" s="6"/>
    </row>
  </sheetData>
  <conditionalFormatting sqref="P1:T1 J1:K432 L1 G1">
    <cfRule type="cellIs" dxfId="17" priority="20" operator="equal">
      <formula>#REF!</formula>
    </cfRule>
  </conditionalFormatting>
  <conditionalFormatting sqref="P1">
    <cfRule type="cellIs" dxfId="16" priority="19" operator="equal">
      <formula>$S$26</formula>
    </cfRule>
  </conditionalFormatting>
  <conditionalFormatting sqref="Q1">
    <cfRule type="cellIs" dxfId="15" priority="18" operator="equal">
      <formula>$T$26</formula>
    </cfRule>
  </conditionalFormatting>
  <conditionalFormatting sqref="R1">
    <cfRule type="cellIs" dxfId="14" priority="17" operator="equal">
      <formula>$U$26</formula>
    </cfRule>
  </conditionalFormatting>
  <conditionalFormatting sqref="S1">
    <cfRule type="cellIs" dxfId="13" priority="16" operator="equal">
      <formula>$V$26</formula>
    </cfRule>
  </conditionalFormatting>
  <conditionalFormatting sqref="T1">
    <cfRule type="cellIs" dxfId="12" priority="15" operator="equal">
      <formula>$W$26</formula>
    </cfRule>
  </conditionalFormatting>
  <conditionalFormatting sqref="L2:L432">
    <cfRule type="cellIs" dxfId="11" priority="11" operator="equal">
      <formula>#REF!</formula>
    </cfRule>
  </conditionalFormatting>
  <conditionalFormatting sqref="P2:P432">
    <cfRule type="cellIs" dxfId="10" priority="10" operator="equal">
      <formula>#REF!</formula>
    </cfRule>
  </conditionalFormatting>
  <conditionalFormatting sqref="P2:P432">
    <cfRule type="cellIs" dxfId="9" priority="9" operator="equal">
      <formula>$S$26</formula>
    </cfRule>
  </conditionalFormatting>
  <conditionalFormatting sqref="Q2:Q432">
    <cfRule type="cellIs" dxfId="8" priority="8" operator="equal">
      <formula>#REF!</formula>
    </cfRule>
  </conditionalFormatting>
  <conditionalFormatting sqref="Q2:Q432">
    <cfRule type="cellIs" dxfId="7" priority="7" operator="equal">
      <formula>$T$26</formula>
    </cfRule>
  </conditionalFormatting>
  <conditionalFormatting sqref="R2:R432">
    <cfRule type="cellIs" dxfId="6" priority="6" operator="equal">
      <formula>#REF!</formula>
    </cfRule>
  </conditionalFormatting>
  <conditionalFormatting sqref="R2:R432">
    <cfRule type="cellIs" dxfId="5" priority="5" operator="equal">
      <formula>$U$26</formula>
    </cfRule>
  </conditionalFormatting>
  <conditionalFormatting sqref="S2:S432">
    <cfRule type="cellIs" dxfId="4" priority="4" operator="equal">
      <formula>#REF!</formula>
    </cfRule>
  </conditionalFormatting>
  <conditionalFormatting sqref="S2:S432">
    <cfRule type="cellIs" dxfId="3" priority="3" operator="equal">
      <formula>$V$26</formula>
    </cfRule>
  </conditionalFormatting>
  <conditionalFormatting sqref="T2:T432">
    <cfRule type="cellIs" dxfId="2" priority="2" operator="equal">
      <formula>#REF!</formula>
    </cfRule>
  </conditionalFormatting>
  <conditionalFormatting sqref="T2:T432">
    <cfRule type="cellIs" dxfId="1" priority="1" operator="equal">
      <formula>$W$26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D186-C457-F643-9688-E960CA45094C}">
  <dimension ref="A1:BN42"/>
  <sheetViews>
    <sheetView workbookViewId="0">
      <selection activeCell="AG10" sqref="AG10"/>
    </sheetView>
  </sheetViews>
  <sheetFormatPr baseColWidth="10" defaultColWidth="11" defaultRowHeight="16" x14ac:dyDescent="0.2"/>
  <cols>
    <col min="1" max="1" width="24.83203125" customWidth="1"/>
    <col min="2" max="2" width="26.1640625" customWidth="1"/>
    <col min="3" max="3" width="22.1640625" customWidth="1"/>
    <col min="4" max="4" width="40.1640625" customWidth="1"/>
    <col min="5" max="5" width="32.83203125" customWidth="1"/>
    <col min="6" max="6" width="23.5" customWidth="1"/>
    <col min="7" max="7" width="28.33203125" customWidth="1"/>
    <col min="8" max="8" width="27.83203125" customWidth="1"/>
    <col min="9" max="9" width="34.6640625" customWidth="1"/>
    <col min="10" max="10" width="20.33203125" customWidth="1"/>
    <col min="11" max="11" width="22" customWidth="1"/>
    <col min="12" max="12" width="30.33203125" customWidth="1"/>
    <col min="13" max="13" width="22.83203125" customWidth="1"/>
    <col min="14" max="14" width="24.6640625" customWidth="1"/>
    <col min="15" max="15" width="22.83203125" customWidth="1"/>
    <col min="16" max="16" width="22.5" customWidth="1"/>
    <col min="17" max="17" width="26" customWidth="1"/>
    <col min="18" max="18" width="26.1640625" customWidth="1"/>
    <col min="19" max="19" width="29" customWidth="1"/>
    <col min="20" max="20" width="30" customWidth="1"/>
    <col min="21" max="21" width="22.6640625" customWidth="1"/>
    <col min="22" max="22" width="24.33203125" customWidth="1"/>
    <col min="23" max="23" width="25.5" customWidth="1"/>
    <col min="24" max="24" width="23.6640625" customWidth="1"/>
    <col min="25" max="25" width="27.5" customWidth="1"/>
    <col min="26" max="26" width="29.6640625" customWidth="1"/>
    <col min="27" max="27" width="19.5" customWidth="1"/>
    <col min="28" max="28" width="31.1640625" customWidth="1"/>
    <col min="29" max="29" width="28.33203125" customWidth="1"/>
    <col min="30" max="30" width="33.33203125" customWidth="1"/>
    <col min="31" max="31" width="27.83203125" customWidth="1"/>
    <col min="32" max="32" width="29.83203125" customWidth="1"/>
    <col min="33" max="33" width="33.33203125" customWidth="1"/>
    <col min="34" max="34" width="35.6640625" customWidth="1"/>
    <col min="35" max="35" width="37.83203125" customWidth="1"/>
    <col min="36" max="36" width="30.1640625" customWidth="1"/>
    <col min="37" max="37" width="31" customWidth="1"/>
    <col min="38" max="38" width="30.6640625" customWidth="1"/>
    <col min="39" max="40" width="33.83203125" customWidth="1"/>
    <col min="41" max="41" width="37" customWidth="1"/>
    <col min="42" max="42" width="42.83203125" customWidth="1"/>
    <col min="43" max="43" width="31.6640625" customWidth="1"/>
    <col min="44" max="44" width="30.5" customWidth="1"/>
    <col min="45" max="45" width="33.83203125" customWidth="1"/>
    <col min="46" max="46" width="32.1640625" customWidth="1"/>
    <col min="47" max="47" width="29.5" customWidth="1"/>
    <col min="48" max="48" width="29" customWidth="1"/>
    <col min="49" max="49" width="40.83203125" customWidth="1"/>
    <col min="50" max="50" width="29.1640625" customWidth="1"/>
    <col min="51" max="51" width="32.6640625" customWidth="1"/>
    <col min="52" max="52" width="29.1640625" customWidth="1"/>
    <col min="53" max="53" width="31.6640625" customWidth="1"/>
    <col min="54" max="54" width="39.83203125" customWidth="1"/>
    <col min="55" max="55" width="30.5" customWidth="1"/>
    <col min="56" max="56" width="34.33203125" customWidth="1"/>
    <col min="57" max="57" width="38.6640625" customWidth="1"/>
    <col min="58" max="58" width="35.33203125" customWidth="1"/>
    <col min="59" max="59" width="30.33203125" customWidth="1"/>
    <col min="61" max="61" width="16.5" customWidth="1"/>
    <col min="63" max="63" width="30.33203125" customWidth="1"/>
  </cols>
  <sheetData>
    <row r="1" spans="1:66" x14ac:dyDescent="0.2">
      <c r="A1" s="9" t="s">
        <v>611</v>
      </c>
      <c r="B1" s="9" t="s">
        <v>688</v>
      </c>
      <c r="C1" s="9" t="s">
        <v>689</v>
      </c>
      <c r="D1" s="9" t="s">
        <v>541</v>
      </c>
      <c r="E1" s="9" t="s">
        <v>615</v>
      </c>
      <c r="F1" s="9" t="s">
        <v>394</v>
      </c>
      <c r="G1" s="9" t="s">
        <v>509</v>
      </c>
      <c r="H1" s="9" t="s">
        <v>516</v>
      </c>
      <c r="I1" s="9" t="s">
        <v>690</v>
      </c>
      <c r="J1" s="9" t="s">
        <v>691</v>
      </c>
      <c r="K1" s="9" t="s">
        <v>542</v>
      </c>
      <c r="L1" s="9" t="s">
        <v>518</v>
      </c>
      <c r="M1" s="9" t="s">
        <v>617</v>
      </c>
      <c r="N1" s="9" t="s">
        <v>692</v>
      </c>
      <c r="O1" s="9" t="s">
        <v>546</v>
      </c>
      <c r="P1" s="9" t="s">
        <v>519</v>
      </c>
      <c r="Q1" s="9" t="s">
        <v>547</v>
      </c>
      <c r="R1" s="9" t="s">
        <v>646</v>
      </c>
      <c r="S1" s="9" t="s">
        <v>693</v>
      </c>
      <c r="T1" s="9" t="s">
        <v>694</v>
      </c>
      <c r="U1" s="9" t="s">
        <v>695</v>
      </c>
      <c r="V1" s="9" t="s">
        <v>655</v>
      </c>
      <c r="W1" s="9" t="s">
        <v>696</v>
      </c>
      <c r="X1" s="9" t="s">
        <v>697</v>
      </c>
      <c r="Y1" s="9" t="s">
        <v>618</v>
      </c>
      <c r="Z1" s="9" t="s">
        <v>698</v>
      </c>
      <c r="AA1" s="9" t="s">
        <v>552</v>
      </c>
      <c r="AB1" s="9" t="s">
        <v>656</v>
      </c>
      <c r="AC1" s="9" t="s">
        <v>556</v>
      </c>
      <c r="AD1" s="9" t="s">
        <v>557</v>
      </c>
      <c r="AE1" s="9" t="s">
        <v>699</v>
      </c>
      <c r="AF1" s="9" t="s">
        <v>68</v>
      </c>
      <c r="AG1" s="9" t="s">
        <v>562</v>
      </c>
      <c r="AH1" s="9" t="s">
        <v>700</v>
      </c>
      <c r="AI1" s="9" t="s">
        <v>563</v>
      </c>
      <c r="AJ1" s="9" t="s">
        <v>568</v>
      </c>
      <c r="AK1" s="9" t="s">
        <v>701</v>
      </c>
      <c r="AL1" s="9" t="s">
        <v>570</v>
      </c>
      <c r="AM1" s="9" t="s">
        <v>619</v>
      </c>
      <c r="AN1" s="9" t="s">
        <v>573</v>
      </c>
      <c r="AO1" s="9" t="s">
        <v>625</v>
      </c>
      <c r="AP1" s="9" t="s">
        <v>644</v>
      </c>
      <c r="AQ1" s="9" t="s">
        <v>529</v>
      </c>
      <c r="AR1" s="9" t="s">
        <v>530</v>
      </c>
      <c r="AS1" s="9" t="s">
        <v>626</v>
      </c>
      <c r="AT1" s="9" t="s">
        <v>627</v>
      </c>
      <c r="AU1" s="9" t="s">
        <v>702</v>
      </c>
      <c r="AV1" s="9" t="s">
        <v>576</v>
      </c>
      <c r="AW1" s="9" t="s">
        <v>645</v>
      </c>
      <c r="AX1" s="9" t="s">
        <v>551</v>
      </c>
      <c r="AY1" s="9" t="s">
        <v>579</v>
      </c>
      <c r="AZ1" s="9" t="s">
        <v>601</v>
      </c>
      <c r="BA1" s="9" t="s">
        <v>584</v>
      </c>
      <c r="BB1" s="9" t="s">
        <v>634</v>
      </c>
      <c r="BC1" s="9" t="s">
        <v>682</v>
      </c>
      <c r="BD1" s="9" t="s">
        <v>703</v>
      </c>
      <c r="BE1" s="9" t="s">
        <v>637</v>
      </c>
      <c r="BF1" s="9" t="s">
        <v>704</v>
      </c>
      <c r="BG1" s="9" t="s">
        <v>640</v>
      </c>
      <c r="BH1" s="9" t="s">
        <v>685</v>
      </c>
      <c r="BI1" s="9" t="s">
        <v>535</v>
      </c>
      <c r="BJ1" s="9" t="s">
        <v>687</v>
      </c>
      <c r="BK1" s="9" t="s">
        <v>643</v>
      </c>
      <c r="BL1" s="9" t="s">
        <v>985</v>
      </c>
      <c r="BM1" s="9" t="s">
        <v>986</v>
      </c>
      <c r="BN1" s="9" t="s">
        <v>526</v>
      </c>
    </row>
    <row r="2" spans="1:66" x14ac:dyDescent="0.2">
      <c r="A2" s="9">
        <v>1</v>
      </c>
      <c r="B2" s="9"/>
      <c r="C2" s="9" t="s">
        <v>503</v>
      </c>
      <c r="D2" s="9"/>
      <c r="E2" s="9">
        <v>0</v>
      </c>
      <c r="F2" s="9">
        <v>0</v>
      </c>
      <c r="G2" s="9" t="b">
        <v>0</v>
      </c>
      <c r="H2" s="9" t="b">
        <v>0</v>
      </c>
      <c r="I2" s="9" t="b">
        <v>0</v>
      </c>
      <c r="J2" s="9" t="b">
        <v>0</v>
      </c>
      <c r="K2" s="9">
        <v>0</v>
      </c>
      <c r="L2" s="9" t="b">
        <v>0</v>
      </c>
      <c r="M2" s="9">
        <v>0</v>
      </c>
      <c r="N2" s="9" t="s">
        <v>705</v>
      </c>
      <c r="O2" s="9">
        <v>83939.839999999997</v>
      </c>
      <c r="P2" s="9" t="b">
        <v>0</v>
      </c>
      <c r="Q2" s="9">
        <v>0</v>
      </c>
      <c r="R2" s="9"/>
      <c r="S2" s="9" t="s">
        <v>706</v>
      </c>
      <c r="T2" s="9"/>
      <c r="U2" s="9"/>
      <c r="V2" s="9"/>
      <c r="W2" s="9" t="s">
        <v>681</v>
      </c>
      <c r="X2" s="9"/>
      <c r="Y2" s="9">
        <v>1</v>
      </c>
      <c r="Z2" s="9" t="s">
        <v>705</v>
      </c>
      <c r="AA2" s="9"/>
      <c r="AB2" s="9"/>
      <c r="AC2" s="9"/>
      <c r="AD2" s="9">
        <v>0</v>
      </c>
      <c r="AE2" s="9" t="s">
        <v>676</v>
      </c>
      <c r="AF2" s="9" t="s">
        <v>686</v>
      </c>
      <c r="AG2" s="9">
        <v>83939.836920000002</v>
      </c>
      <c r="AH2" s="9"/>
      <c r="AI2" s="9">
        <v>0</v>
      </c>
      <c r="AJ2" s="9">
        <v>0</v>
      </c>
      <c r="AK2" s="9"/>
      <c r="AL2" s="9">
        <v>83939.836920000002</v>
      </c>
      <c r="AM2" s="9">
        <v>1</v>
      </c>
      <c r="AN2" s="9">
        <v>83939.836920000002</v>
      </c>
      <c r="AO2" s="9"/>
      <c r="AP2" s="9"/>
      <c r="AQ2" s="9" t="b">
        <v>1</v>
      </c>
      <c r="AR2" s="9" t="b">
        <v>0</v>
      </c>
      <c r="AS2" s="9">
        <v>1</v>
      </c>
      <c r="AT2" s="9">
        <v>1</v>
      </c>
      <c r="AU2" s="9" t="s">
        <v>707</v>
      </c>
      <c r="AV2" s="9">
        <v>0</v>
      </c>
      <c r="AW2" s="9">
        <v>0</v>
      </c>
      <c r="AX2" s="9">
        <v>83939.836920000002</v>
      </c>
      <c r="AY2" s="9">
        <v>83939.836920000002</v>
      </c>
      <c r="AZ2" s="9"/>
      <c r="BA2" s="9">
        <v>83939.836920000002</v>
      </c>
      <c r="BB2" s="9"/>
      <c r="BC2" s="9" t="s">
        <v>683</v>
      </c>
      <c r="BD2" s="9" t="s">
        <v>708</v>
      </c>
      <c r="BE2" s="9">
        <v>1</v>
      </c>
      <c r="BF2" s="9"/>
      <c r="BG2" s="9">
        <v>1</v>
      </c>
      <c r="BH2" s="9" t="s">
        <v>709</v>
      </c>
      <c r="BI2" s="9" t="b">
        <v>0</v>
      </c>
      <c r="BJ2" s="9" t="s">
        <v>710</v>
      </c>
      <c r="BK2" s="9">
        <v>0</v>
      </c>
      <c r="BL2" s="9"/>
      <c r="BM2" s="9" t="b">
        <v>0</v>
      </c>
      <c r="BN2" s="9" t="b">
        <v>0</v>
      </c>
    </row>
    <row r="3" spans="1:66" x14ac:dyDescent="0.2">
      <c r="A3" s="9">
        <v>1</v>
      </c>
      <c r="B3" s="9"/>
      <c r="C3" s="9" t="s">
        <v>503</v>
      </c>
      <c r="D3" s="9">
        <v>56967.3</v>
      </c>
      <c r="E3" s="9">
        <v>79121.25</v>
      </c>
      <c r="F3" s="9">
        <v>59490</v>
      </c>
      <c r="G3" s="9" t="b">
        <v>0</v>
      </c>
      <c r="H3" s="9" t="b">
        <v>0</v>
      </c>
      <c r="I3" s="9" t="b">
        <v>0</v>
      </c>
      <c r="J3" s="9" t="b">
        <v>0</v>
      </c>
      <c r="K3" s="9">
        <v>0</v>
      </c>
      <c r="L3" s="9" t="b">
        <v>0</v>
      </c>
      <c r="M3" s="9">
        <v>0</v>
      </c>
      <c r="N3" s="9"/>
      <c r="O3" s="9">
        <v>60231.07</v>
      </c>
      <c r="P3" s="9" t="b">
        <v>0</v>
      </c>
      <c r="Q3" s="9">
        <v>56967.3</v>
      </c>
      <c r="R3" s="9" t="s">
        <v>653</v>
      </c>
      <c r="S3" s="9" t="s">
        <v>711</v>
      </c>
      <c r="T3" s="9" t="s">
        <v>681</v>
      </c>
      <c r="U3" s="9">
        <v>3888259</v>
      </c>
      <c r="V3" s="9" t="s">
        <v>503</v>
      </c>
      <c r="W3" s="9" t="s">
        <v>681</v>
      </c>
      <c r="X3" s="9" t="s">
        <v>712</v>
      </c>
      <c r="Y3" s="9">
        <v>1</v>
      </c>
      <c r="Z3" s="9"/>
      <c r="AA3" s="9">
        <v>80308.09</v>
      </c>
      <c r="AB3" s="9"/>
      <c r="AC3" s="9">
        <v>80308.09</v>
      </c>
      <c r="AD3" s="9">
        <v>0</v>
      </c>
      <c r="AE3" s="9" t="s">
        <v>676</v>
      </c>
      <c r="AF3" s="9" t="s">
        <v>686</v>
      </c>
      <c r="AG3" s="9">
        <v>60231.068879999999</v>
      </c>
      <c r="AH3" s="9"/>
      <c r="AI3" s="9">
        <v>60231.068877332102</v>
      </c>
      <c r="AJ3" s="9">
        <v>60231.068877332102</v>
      </c>
      <c r="AK3" s="9"/>
      <c r="AL3" s="9">
        <v>60231.068879999999</v>
      </c>
      <c r="AM3" s="9">
        <v>1</v>
      </c>
      <c r="AN3" s="9">
        <v>60231.068877332102</v>
      </c>
      <c r="AO3" s="9">
        <v>1</v>
      </c>
      <c r="AP3" s="9">
        <v>0</v>
      </c>
      <c r="AQ3" s="9" t="b">
        <v>0</v>
      </c>
      <c r="AR3" s="9" t="b">
        <v>0</v>
      </c>
      <c r="AS3" s="9">
        <v>2</v>
      </c>
      <c r="AT3" s="9">
        <v>1</v>
      </c>
      <c r="AU3" s="9" t="s">
        <v>602</v>
      </c>
      <c r="AV3" s="9">
        <v>56967.298147054498</v>
      </c>
      <c r="AW3" s="9">
        <v>0</v>
      </c>
      <c r="AX3" s="9">
        <v>60231.068879999999</v>
      </c>
      <c r="AY3" s="9">
        <v>60231.068879999999</v>
      </c>
      <c r="AZ3" s="9" t="s">
        <v>713</v>
      </c>
      <c r="BA3" s="9"/>
      <c r="BB3" s="9">
        <v>1</v>
      </c>
      <c r="BC3" s="9" t="s">
        <v>683</v>
      </c>
      <c r="BD3" s="9" t="s">
        <v>714</v>
      </c>
      <c r="BE3" s="9">
        <v>24</v>
      </c>
      <c r="BF3" s="9" t="s">
        <v>715</v>
      </c>
      <c r="BG3" s="9">
        <v>1</v>
      </c>
      <c r="BH3" s="9" t="s">
        <v>716</v>
      </c>
      <c r="BI3" s="9" t="b">
        <v>0</v>
      </c>
      <c r="BJ3" s="9" t="s">
        <v>717</v>
      </c>
      <c r="BK3" s="9">
        <v>59490</v>
      </c>
      <c r="BL3" s="9"/>
      <c r="BM3" s="9" t="b">
        <v>0</v>
      </c>
      <c r="BN3" s="9" t="b">
        <v>0</v>
      </c>
    </row>
    <row r="4" spans="1:66" x14ac:dyDescent="0.2">
      <c r="A4" s="9">
        <v>1</v>
      </c>
      <c r="B4" s="9"/>
      <c r="C4" s="9" t="s">
        <v>503</v>
      </c>
      <c r="D4" s="9">
        <v>0</v>
      </c>
      <c r="E4" s="9">
        <v>0</v>
      </c>
      <c r="F4" s="9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>
        <v>0</v>
      </c>
      <c r="L4" s="9" t="b">
        <v>0</v>
      </c>
      <c r="M4" s="9">
        <v>0</v>
      </c>
      <c r="N4" s="9"/>
      <c r="O4" s="9">
        <v>0</v>
      </c>
      <c r="P4" s="9" t="b">
        <v>0</v>
      </c>
      <c r="Q4" s="9">
        <v>0</v>
      </c>
      <c r="R4" s="9" t="s">
        <v>653</v>
      </c>
      <c r="S4" s="9" t="s">
        <v>718</v>
      </c>
      <c r="T4" s="9" t="s">
        <v>681</v>
      </c>
      <c r="U4" s="9">
        <v>3616386</v>
      </c>
      <c r="V4" s="9" t="s">
        <v>503</v>
      </c>
      <c r="W4" s="9" t="s">
        <v>681</v>
      </c>
      <c r="X4" s="9" t="s">
        <v>719</v>
      </c>
      <c r="Y4" s="9">
        <v>1</v>
      </c>
      <c r="Z4" s="9"/>
      <c r="AA4" s="9">
        <v>0</v>
      </c>
      <c r="AB4" s="9"/>
      <c r="AC4" s="9">
        <v>0</v>
      </c>
      <c r="AD4" s="9">
        <v>0</v>
      </c>
      <c r="AE4" s="9" t="s">
        <v>676</v>
      </c>
      <c r="AF4" s="9" t="s">
        <v>686</v>
      </c>
      <c r="AG4" s="9">
        <v>0</v>
      </c>
      <c r="AH4" s="9"/>
      <c r="AI4" s="9">
        <v>0</v>
      </c>
      <c r="AJ4" s="9">
        <v>0</v>
      </c>
      <c r="AK4" s="9"/>
      <c r="AL4" s="9">
        <v>0</v>
      </c>
      <c r="AM4" s="9">
        <v>1</v>
      </c>
      <c r="AN4" s="9">
        <v>0</v>
      </c>
      <c r="AO4" s="9">
        <v>1</v>
      </c>
      <c r="AP4" s="9">
        <v>0</v>
      </c>
      <c r="AQ4" s="9" t="b">
        <v>0</v>
      </c>
      <c r="AR4" s="9" t="b">
        <v>0</v>
      </c>
      <c r="AS4" s="9">
        <v>3</v>
      </c>
      <c r="AT4" s="9">
        <v>1</v>
      </c>
      <c r="AU4" s="9" t="s">
        <v>602</v>
      </c>
      <c r="AV4" s="9">
        <v>0</v>
      </c>
      <c r="AW4" s="9">
        <v>0</v>
      </c>
      <c r="AX4" s="9">
        <v>0</v>
      </c>
      <c r="AY4" s="9">
        <v>0</v>
      </c>
      <c r="AZ4" s="9" t="s">
        <v>720</v>
      </c>
      <c r="BA4" s="9"/>
      <c r="BB4" s="9">
        <v>1</v>
      </c>
      <c r="BC4" s="9" t="s">
        <v>683</v>
      </c>
      <c r="BD4" s="9" t="s">
        <v>721</v>
      </c>
      <c r="BE4" s="9">
        <v>23</v>
      </c>
      <c r="BF4" s="9" t="s">
        <v>722</v>
      </c>
      <c r="BG4" s="9">
        <v>1</v>
      </c>
      <c r="BH4" s="9" t="s">
        <v>723</v>
      </c>
      <c r="BI4" s="9" t="b">
        <v>0</v>
      </c>
      <c r="BJ4" s="9" t="s">
        <v>724</v>
      </c>
      <c r="BK4" s="9">
        <v>0</v>
      </c>
      <c r="BL4" s="9"/>
      <c r="BM4" s="9" t="b">
        <v>0</v>
      </c>
      <c r="BN4" s="9" t="b">
        <v>0</v>
      </c>
    </row>
    <row r="5" spans="1:66" x14ac:dyDescent="0.2">
      <c r="A5" s="9">
        <v>1</v>
      </c>
      <c r="B5" s="9"/>
      <c r="C5" s="9" t="s">
        <v>503</v>
      </c>
      <c r="D5" s="9">
        <v>133.11000000000001</v>
      </c>
      <c r="E5" s="9">
        <v>184.87</v>
      </c>
      <c r="F5" s="9">
        <v>139</v>
      </c>
      <c r="G5" s="9" t="b">
        <v>0</v>
      </c>
      <c r="H5" s="9" t="b">
        <v>0</v>
      </c>
      <c r="I5" s="9" t="b">
        <v>0</v>
      </c>
      <c r="J5" s="9" t="b">
        <v>0</v>
      </c>
      <c r="K5" s="9">
        <v>0</v>
      </c>
      <c r="L5" s="9" t="b">
        <v>0</v>
      </c>
      <c r="M5" s="9">
        <v>0</v>
      </c>
      <c r="N5" s="9"/>
      <c r="O5" s="9">
        <v>140.72999999999999</v>
      </c>
      <c r="P5" s="9" t="b">
        <v>0</v>
      </c>
      <c r="Q5" s="9">
        <v>133.11000000000001</v>
      </c>
      <c r="R5" s="9" t="s">
        <v>653</v>
      </c>
      <c r="S5" s="9" t="s">
        <v>725</v>
      </c>
      <c r="T5" s="9" t="s">
        <v>681</v>
      </c>
      <c r="U5" s="9">
        <v>2584096</v>
      </c>
      <c r="V5" s="9" t="s">
        <v>503</v>
      </c>
      <c r="W5" s="9" t="s">
        <v>681</v>
      </c>
      <c r="X5" s="9" t="s">
        <v>726</v>
      </c>
      <c r="Y5" s="9">
        <v>1</v>
      </c>
      <c r="Z5" s="9"/>
      <c r="AA5" s="9">
        <v>187.64</v>
      </c>
      <c r="AB5" s="9"/>
      <c r="AC5" s="9">
        <v>187.64</v>
      </c>
      <c r="AD5" s="9">
        <v>0</v>
      </c>
      <c r="AE5" s="9" t="s">
        <v>676</v>
      </c>
      <c r="AF5" s="9" t="s">
        <v>686</v>
      </c>
      <c r="AG5" s="9">
        <v>140.73152999999999</v>
      </c>
      <c r="AH5" s="9"/>
      <c r="AI5" s="9">
        <v>140.73152754999401</v>
      </c>
      <c r="AJ5" s="9">
        <v>140.73152754999401</v>
      </c>
      <c r="AK5" s="9"/>
      <c r="AL5" s="9">
        <v>140.73152999999999</v>
      </c>
      <c r="AM5" s="9">
        <v>1</v>
      </c>
      <c r="AN5" s="9">
        <v>140.73152754999401</v>
      </c>
      <c r="AO5" s="9">
        <v>1</v>
      </c>
      <c r="AP5" s="9">
        <v>0</v>
      </c>
      <c r="AQ5" s="9" t="b">
        <v>0</v>
      </c>
      <c r="AR5" s="9" t="b">
        <v>0</v>
      </c>
      <c r="AS5" s="9">
        <v>4</v>
      </c>
      <c r="AT5" s="9">
        <v>1</v>
      </c>
      <c r="AU5" s="9" t="s">
        <v>602</v>
      </c>
      <c r="AV5" s="9">
        <v>133.105638635747</v>
      </c>
      <c r="AW5" s="9">
        <v>0</v>
      </c>
      <c r="AX5" s="9">
        <v>140.73152999999999</v>
      </c>
      <c r="AY5" s="9">
        <v>140.73152999999999</v>
      </c>
      <c r="AZ5" s="9" t="s">
        <v>727</v>
      </c>
      <c r="BA5" s="9"/>
      <c r="BB5" s="9">
        <v>1</v>
      </c>
      <c r="BC5" s="9" t="s">
        <v>683</v>
      </c>
      <c r="BD5" s="9" t="s">
        <v>728</v>
      </c>
      <c r="BE5" s="9">
        <v>15</v>
      </c>
      <c r="BF5" s="9" t="s">
        <v>729</v>
      </c>
      <c r="BG5" s="9">
        <v>1</v>
      </c>
      <c r="BH5" s="9" t="s">
        <v>730</v>
      </c>
      <c r="BI5" s="9" t="b">
        <v>0</v>
      </c>
      <c r="BJ5" s="9" t="s">
        <v>731</v>
      </c>
      <c r="BK5" s="9">
        <v>139</v>
      </c>
      <c r="BL5" s="9"/>
      <c r="BM5" s="9" t="b">
        <v>0</v>
      </c>
      <c r="BN5" s="9" t="b">
        <v>0</v>
      </c>
    </row>
    <row r="6" spans="1:66" x14ac:dyDescent="0.2">
      <c r="A6" s="9">
        <v>1</v>
      </c>
      <c r="B6" s="9"/>
      <c r="C6" s="9" t="s">
        <v>503</v>
      </c>
      <c r="D6" s="9">
        <v>0</v>
      </c>
      <c r="E6" s="9">
        <v>0</v>
      </c>
      <c r="F6" s="9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>
        <v>0</v>
      </c>
      <c r="L6" s="9" t="b">
        <v>0</v>
      </c>
      <c r="M6" s="9">
        <v>0</v>
      </c>
      <c r="N6" s="9"/>
      <c r="O6" s="9">
        <v>0</v>
      </c>
      <c r="P6" s="9" t="b">
        <v>0</v>
      </c>
      <c r="Q6" s="9">
        <v>0</v>
      </c>
      <c r="R6" s="9" t="s">
        <v>653</v>
      </c>
      <c r="S6" s="9" t="s">
        <v>732</v>
      </c>
      <c r="T6" s="9" t="s">
        <v>681</v>
      </c>
      <c r="U6" s="9">
        <v>5222549</v>
      </c>
      <c r="V6" s="9" t="s">
        <v>503</v>
      </c>
      <c r="W6" s="9" t="s">
        <v>681</v>
      </c>
      <c r="X6" s="9" t="s">
        <v>732</v>
      </c>
      <c r="Y6" s="9">
        <v>1</v>
      </c>
      <c r="Z6" s="9"/>
      <c r="AA6" s="9">
        <v>0</v>
      </c>
      <c r="AB6" s="9"/>
      <c r="AC6" s="9">
        <v>0</v>
      </c>
      <c r="AD6" s="9">
        <v>0</v>
      </c>
      <c r="AE6" s="9" t="s">
        <v>676</v>
      </c>
      <c r="AF6" s="9" t="s">
        <v>686</v>
      </c>
      <c r="AG6" s="9">
        <v>0</v>
      </c>
      <c r="AH6" s="9"/>
      <c r="AI6" s="9">
        <v>0</v>
      </c>
      <c r="AJ6" s="9">
        <v>0</v>
      </c>
      <c r="AK6" s="9"/>
      <c r="AL6" s="9">
        <v>0</v>
      </c>
      <c r="AM6" s="9">
        <v>1</v>
      </c>
      <c r="AN6" s="9">
        <v>0</v>
      </c>
      <c r="AO6" s="9">
        <v>1</v>
      </c>
      <c r="AP6" s="9">
        <v>0</v>
      </c>
      <c r="AQ6" s="9" t="b">
        <v>0</v>
      </c>
      <c r="AR6" s="9" t="b">
        <v>0</v>
      </c>
      <c r="AS6" s="9">
        <v>5</v>
      </c>
      <c r="AT6" s="9">
        <v>1</v>
      </c>
      <c r="AU6" s="9" t="s">
        <v>602</v>
      </c>
      <c r="AV6" s="9">
        <v>0</v>
      </c>
      <c r="AW6" s="9">
        <v>0</v>
      </c>
      <c r="AX6" s="9">
        <v>0</v>
      </c>
      <c r="AY6" s="9">
        <v>0</v>
      </c>
      <c r="AZ6" s="9" t="s">
        <v>733</v>
      </c>
      <c r="BA6" s="9"/>
      <c r="BB6" s="9">
        <v>1</v>
      </c>
      <c r="BC6" s="9" t="s">
        <v>683</v>
      </c>
      <c r="BD6" s="9" t="s">
        <v>734</v>
      </c>
      <c r="BE6" s="9">
        <v>5</v>
      </c>
      <c r="BF6" s="9" t="s">
        <v>735</v>
      </c>
      <c r="BG6" s="9">
        <v>1</v>
      </c>
      <c r="BH6" s="9" t="s">
        <v>736</v>
      </c>
      <c r="BI6" s="9" t="b">
        <v>0</v>
      </c>
      <c r="BJ6" s="9" t="s">
        <v>737</v>
      </c>
      <c r="BK6" s="9">
        <v>0</v>
      </c>
      <c r="BL6" s="9"/>
      <c r="BM6" s="9" t="b">
        <v>0</v>
      </c>
      <c r="BN6" s="9" t="b">
        <v>0</v>
      </c>
    </row>
    <row r="7" spans="1:66" x14ac:dyDescent="0.2">
      <c r="A7" s="9">
        <v>1</v>
      </c>
      <c r="B7" s="9"/>
      <c r="C7" s="9" t="s">
        <v>503</v>
      </c>
      <c r="D7" s="9">
        <v>727.77</v>
      </c>
      <c r="E7" s="9">
        <v>1010.79</v>
      </c>
      <c r="F7" s="9">
        <v>760</v>
      </c>
      <c r="G7" s="9" t="b">
        <v>0</v>
      </c>
      <c r="H7" s="9" t="b">
        <v>0</v>
      </c>
      <c r="I7" s="9" t="b">
        <v>0</v>
      </c>
      <c r="J7" s="9" t="b">
        <v>0</v>
      </c>
      <c r="K7" s="9">
        <v>0</v>
      </c>
      <c r="L7" s="9" t="b">
        <v>0</v>
      </c>
      <c r="M7" s="9">
        <v>0</v>
      </c>
      <c r="N7" s="9"/>
      <c r="O7" s="9">
        <v>769.47</v>
      </c>
      <c r="P7" s="9" t="b">
        <v>0</v>
      </c>
      <c r="Q7" s="9">
        <v>727.77</v>
      </c>
      <c r="R7" s="9" t="s">
        <v>653</v>
      </c>
      <c r="S7" s="9" t="s">
        <v>738</v>
      </c>
      <c r="T7" s="9" t="s">
        <v>681</v>
      </c>
      <c r="U7" s="9">
        <v>4850412</v>
      </c>
      <c r="V7" s="9" t="s">
        <v>503</v>
      </c>
      <c r="W7" s="9" t="s">
        <v>681</v>
      </c>
      <c r="X7" s="9" t="s">
        <v>738</v>
      </c>
      <c r="Y7" s="9">
        <v>1</v>
      </c>
      <c r="Z7" s="9"/>
      <c r="AA7" s="9">
        <v>1025.96</v>
      </c>
      <c r="AB7" s="9"/>
      <c r="AC7" s="9">
        <v>1025.96</v>
      </c>
      <c r="AD7" s="9">
        <v>0</v>
      </c>
      <c r="AE7" s="9" t="s">
        <v>676</v>
      </c>
      <c r="AF7" s="9" t="s">
        <v>686</v>
      </c>
      <c r="AG7" s="9">
        <v>769.46734000000004</v>
      </c>
      <c r="AH7" s="9"/>
      <c r="AI7" s="9">
        <v>769.46734487766696</v>
      </c>
      <c r="AJ7" s="9">
        <v>769.46734487766696</v>
      </c>
      <c r="AK7" s="9"/>
      <c r="AL7" s="9">
        <v>769.46734000000004</v>
      </c>
      <c r="AM7" s="9">
        <v>1</v>
      </c>
      <c r="AN7" s="9">
        <v>769.46734487766696</v>
      </c>
      <c r="AO7" s="9">
        <v>1</v>
      </c>
      <c r="AP7" s="9">
        <v>0</v>
      </c>
      <c r="AQ7" s="9" t="b">
        <v>0</v>
      </c>
      <c r="AR7" s="9" t="b">
        <v>0</v>
      </c>
      <c r="AS7" s="9">
        <v>6</v>
      </c>
      <c r="AT7" s="9">
        <v>1</v>
      </c>
      <c r="AU7" s="9" t="s">
        <v>602</v>
      </c>
      <c r="AV7" s="9">
        <v>727.77183714509101</v>
      </c>
      <c r="AW7" s="9">
        <v>0</v>
      </c>
      <c r="AX7" s="9">
        <v>769.46734000000004</v>
      </c>
      <c r="AY7" s="9">
        <v>769.46734000000004</v>
      </c>
      <c r="AZ7" s="9" t="s">
        <v>739</v>
      </c>
      <c r="BA7" s="9"/>
      <c r="BB7" s="9">
        <v>1</v>
      </c>
      <c r="BC7" s="9" t="s">
        <v>683</v>
      </c>
      <c r="BD7" s="9" t="s">
        <v>740</v>
      </c>
      <c r="BE7" s="9">
        <v>33</v>
      </c>
      <c r="BF7" s="9" t="s">
        <v>741</v>
      </c>
      <c r="BG7" s="9">
        <v>1</v>
      </c>
      <c r="BH7" s="9" t="s">
        <v>742</v>
      </c>
      <c r="BI7" s="9" t="b">
        <v>0</v>
      </c>
      <c r="BJ7" s="9" t="s">
        <v>743</v>
      </c>
      <c r="BK7" s="9">
        <v>760</v>
      </c>
      <c r="BL7" s="9"/>
      <c r="BM7" s="9" t="b">
        <v>0</v>
      </c>
      <c r="BN7" s="9" t="b">
        <v>0</v>
      </c>
    </row>
    <row r="8" spans="1:66" x14ac:dyDescent="0.2">
      <c r="A8" s="9">
        <v>1</v>
      </c>
      <c r="B8" s="9"/>
      <c r="C8" s="9" t="s">
        <v>503</v>
      </c>
      <c r="D8" s="9">
        <v>0</v>
      </c>
      <c r="E8" s="9">
        <v>0</v>
      </c>
      <c r="F8" s="9">
        <v>0</v>
      </c>
      <c r="G8" s="9" t="b">
        <v>0</v>
      </c>
      <c r="H8" s="9" t="b">
        <v>0</v>
      </c>
      <c r="I8" s="9" t="b">
        <v>0</v>
      </c>
      <c r="J8" s="9" t="b">
        <v>0</v>
      </c>
      <c r="K8" s="9">
        <v>0</v>
      </c>
      <c r="L8" s="9" t="b">
        <v>0</v>
      </c>
      <c r="M8" s="9">
        <v>0</v>
      </c>
      <c r="N8" s="9"/>
      <c r="O8" s="9">
        <v>0</v>
      </c>
      <c r="P8" s="9" t="b">
        <v>0</v>
      </c>
      <c r="Q8" s="9">
        <v>0</v>
      </c>
      <c r="R8" s="9" t="s">
        <v>653</v>
      </c>
      <c r="S8" s="9" t="s">
        <v>744</v>
      </c>
      <c r="T8" s="9" t="s">
        <v>681</v>
      </c>
      <c r="U8" s="9">
        <v>4210340</v>
      </c>
      <c r="V8" s="9" t="s">
        <v>503</v>
      </c>
      <c r="W8" s="9" t="s">
        <v>681</v>
      </c>
      <c r="X8" s="9" t="s">
        <v>744</v>
      </c>
      <c r="Y8" s="9">
        <v>1</v>
      </c>
      <c r="Z8" s="9"/>
      <c r="AA8" s="9">
        <v>0</v>
      </c>
      <c r="AB8" s="9"/>
      <c r="AC8" s="9">
        <v>0</v>
      </c>
      <c r="AD8" s="9">
        <v>0</v>
      </c>
      <c r="AE8" s="9" t="s">
        <v>676</v>
      </c>
      <c r="AF8" s="9" t="s">
        <v>686</v>
      </c>
      <c r="AG8" s="9">
        <v>0</v>
      </c>
      <c r="AH8" s="9"/>
      <c r="AI8" s="9">
        <v>0</v>
      </c>
      <c r="AJ8" s="9">
        <v>0</v>
      </c>
      <c r="AK8" s="9"/>
      <c r="AL8" s="9">
        <v>0</v>
      </c>
      <c r="AM8" s="9">
        <v>1</v>
      </c>
      <c r="AN8" s="9">
        <v>0</v>
      </c>
      <c r="AO8" s="9">
        <v>1</v>
      </c>
      <c r="AP8" s="9">
        <v>0</v>
      </c>
      <c r="AQ8" s="9" t="b">
        <v>0</v>
      </c>
      <c r="AR8" s="9" t="b">
        <v>0</v>
      </c>
      <c r="AS8" s="9">
        <v>7</v>
      </c>
      <c r="AT8" s="9">
        <v>1</v>
      </c>
      <c r="AU8" s="9" t="s">
        <v>602</v>
      </c>
      <c r="AV8" s="9">
        <v>0</v>
      </c>
      <c r="AW8" s="9">
        <v>0</v>
      </c>
      <c r="AX8" s="9">
        <v>0</v>
      </c>
      <c r="AY8" s="9">
        <v>0</v>
      </c>
      <c r="AZ8" s="9" t="s">
        <v>745</v>
      </c>
      <c r="BA8" s="9"/>
      <c r="BB8" s="9">
        <v>1</v>
      </c>
      <c r="BC8" s="9" t="s">
        <v>683</v>
      </c>
      <c r="BD8" s="9" t="s">
        <v>746</v>
      </c>
      <c r="BE8" s="9">
        <v>26</v>
      </c>
      <c r="BF8" s="9" t="s">
        <v>747</v>
      </c>
      <c r="BG8" s="9">
        <v>1</v>
      </c>
      <c r="BH8" s="9" t="s">
        <v>748</v>
      </c>
      <c r="BI8" s="9" t="b">
        <v>0</v>
      </c>
      <c r="BJ8" s="9" t="s">
        <v>749</v>
      </c>
      <c r="BK8" s="9">
        <v>0</v>
      </c>
      <c r="BL8" s="9"/>
      <c r="BM8" s="9" t="b">
        <v>0</v>
      </c>
      <c r="BN8" s="9" t="b">
        <v>0</v>
      </c>
    </row>
    <row r="9" spans="1:66" x14ac:dyDescent="0.2">
      <c r="A9" s="9">
        <v>1</v>
      </c>
      <c r="B9" s="9"/>
      <c r="C9" s="9" t="s">
        <v>503</v>
      </c>
      <c r="D9" s="9">
        <v>1297.54</v>
      </c>
      <c r="E9" s="9">
        <v>1802.14</v>
      </c>
      <c r="F9" s="9">
        <v>1355</v>
      </c>
      <c r="G9" s="9" t="b">
        <v>0</v>
      </c>
      <c r="H9" s="9" t="b">
        <v>0</v>
      </c>
      <c r="I9" s="9" t="b">
        <v>0</v>
      </c>
      <c r="J9" s="9" t="b">
        <v>0</v>
      </c>
      <c r="K9" s="9">
        <v>0</v>
      </c>
      <c r="L9" s="9" t="b">
        <v>0</v>
      </c>
      <c r="M9" s="9">
        <v>0</v>
      </c>
      <c r="N9" s="9"/>
      <c r="O9" s="9">
        <v>1133.96</v>
      </c>
      <c r="P9" s="9" t="b">
        <v>0</v>
      </c>
      <c r="Q9" s="9">
        <v>1072.51</v>
      </c>
      <c r="R9" s="9" t="s">
        <v>653</v>
      </c>
      <c r="S9" s="9" t="s">
        <v>750</v>
      </c>
      <c r="T9" s="9" t="s">
        <v>681</v>
      </c>
      <c r="U9" s="9">
        <v>4169265</v>
      </c>
      <c r="V9" s="9" t="s">
        <v>503</v>
      </c>
      <c r="W9" s="9" t="s">
        <v>681</v>
      </c>
      <c r="X9" s="9" t="s">
        <v>750</v>
      </c>
      <c r="Y9" s="9">
        <v>1</v>
      </c>
      <c r="Z9" s="9"/>
      <c r="AA9" s="9">
        <v>1511.94</v>
      </c>
      <c r="AB9" s="9"/>
      <c r="AC9" s="9">
        <v>1511.94</v>
      </c>
      <c r="AD9" s="9">
        <v>0</v>
      </c>
      <c r="AE9" s="9" t="s">
        <v>676</v>
      </c>
      <c r="AF9" s="9" t="s">
        <v>686</v>
      </c>
      <c r="AG9" s="9">
        <v>1133.95625</v>
      </c>
      <c r="AH9" s="9"/>
      <c r="AI9" s="9">
        <v>1133.95624828255</v>
      </c>
      <c r="AJ9" s="9">
        <v>1133.95624828255</v>
      </c>
      <c r="AK9" s="9"/>
      <c r="AL9" s="9">
        <v>1133.95625</v>
      </c>
      <c r="AM9" s="9">
        <v>1</v>
      </c>
      <c r="AN9" s="9">
        <v>1133.95624828255</v>
      </c>
      <c r="AO9" s="9">
        <v>1</v>
      </c>
      <c r="AP9" s="9">
        <v>0</v>
      </c>
      <c r="AQ9" s="9" t="b">
        <v>0</v>
      </c>
      <c r="AR9" s="9" t="b">
        <v>0</v>
      </c>
      <c r="AS9" s="9">
        <v>8</v>
      </c>
      <c r="AT9" s="9">
        <v>1</v>
      </c>
      <c r="AU9" s="9" t="s">
        <v>602</v>
      </c>
      <c r="AV9" s="9">
        <v>1072.51</v>
      </c>
      <c r="AW9" s="9">
        <v>0</v>
      </c>
      <c r="AX9" s="9">
        <v>1133.95625</v>
      </c>
      <c r="AY9" s="9">
        <v>1133.95625</v>
      </c>
      <c r="AZ9" s="9" t="s">
        <v>751</v>
      </c>
      <c r="BA9" s="9"/>
      <c r="BB9" s="9">
        <v>1</v>
      </c>
      <c r="BC9" s="9" t="s">
        <v>683</v>
      </c>
      <c r="BD9" s="9" t="s">
        <v>752</v>
      </c>
      <c r="BE9" s="9">
        <v>25</v>
      </c>
      <c r="BF9" s="9" t="s">
        <v>753</v>
      </c>
      <c r="BG9" s="9">
        <v>1</v>
      </c>
      <c r="BH9" s="9" t="s">
        <v>754</v>
      </c>
      <c r="BI9" s="9" t="b">
        <v>0</v>
      </c>
      <c r="BJ9" s="9" t="s">
        <v>755</v>
      </c>
      <c r="BK9" s="9">
        <v>1355</v>
      </c>
      <c r="BL9" s="9"/>
      <c r="BM9" s="9" t="b">
        <v>0</v>
      </c>
      <c r="BN9" s="9" t="b">
        <v>0</v>
      </c>
    </row>
    <row r="10" spans="1:66" x14ac:dyDescent="0.2">
      <c r="A10" s="9">
        <v>1</v>
      </c>
      <c r="B10" s="9"/>
      <c r="C10" s="9" t="s">
        <v>503</v>
      </c>
      <c r="D10" s="9">
        <v>101.51</v>
      </c>
      <c r="E10" s="9">
        <v>140.97999999999999</v>
      </c>
      <c r="F10" s="9">
        <v>106</v>
      </c>
      <c r="G10" s="9" t="b">
        <v>0</v>
      </c>
      <c r="H10" s="9" t="b">
        <v>0</v>
      </c>
      <c r="I10" s="9" t="b">
        <v>0</v>
      </c>
      <c r="J10" s="9" t="b">
        <v>0</v>
      </c>
      <c r="K10" s="9">
        <v>0</v>
      </c>
      <c r="L10" s="9" t="b">
        <v>0</v>
      </c>
      <c r="M10" s="9">
        <v>0</v>
      </c>
      <c r="N10" s="9"/>
      <c r="O10" s="9">
        <v>107.32</v>
      </c>
      <c r="P10" s="9" t="b">
        <v>0</v>
      </c>
      <c r="Q10" s="9">
        <v>101.51</v>
      </c>
      <c r="R10" s="9" t="s">
        <v>653</v>
      </c>
      <c r="S10" s="9" t="s">
        <v>756</v>
      </c>
      <c r="T10" s="9" t="s">
        <v>681</v>
      </c>
      <c r="U10" s="9">
        <v>4359240</v>
      </c>
      <c r="V10" s="9" t="s">
        <v>503</v>
      </c>
      <c r="W10" s="9" t="s">
        <v>681</v>
      </c>
      <c r="X10" s="9" t="s">
        <v>756</v>
      </c>
      <c r="Y10" s="9">
        <v>1</v>
      </c>
      <c r="Z10" s="9"/>
      <c r="AA10" s="9">
        <v>143.09</v>
      </c>
      <c r="AB10" s="9"/>
      <c r="AC10" s="9">
        <v>143.09</v>
      </c>
      <c r="AD10" s="9">
        <v>0</v>
      </c>
      <c r="AE10" s="9" t="s">
        <v>676</v>
      </c>
      <c r="AF10" s="9" t="s">
        <v>686</v>
      </c>
      <c r="AG10" s="9">
        <v>107.32044999999999</v>
      </c>
      <c r="AH10" s="9"/>
      <c r="AI10" s="9">
        <v>107.320445469779</v>
      </c>
      <c r="AJ10" s="9">
        <v>107.320445469779</v>
      </c>
      <c r="AK10" s="9"/>
      <c r="AL10" s="9">
        <v>107.32044999999999</v>
      </c>
      <c r="AM10" s="9">
        <v>1</v>
      </c>
      <c r="AN10" s="9">
        <v>107.320445469779</v>
      </c>
      <c r="AO10" s="9">
        <v>1</v>
      </c>
      <c r="AP10" s="9">
        <v>0</v>
      </c>
      <c r="AQ10" s="9" t="b">
        <v>0</v>
      </c>
      <c r="AR10" s="9" t="b">
        <v>0</v>
      </c>
      <c r="AS10" s="9">
        <v>9</v>
      </c>
      <c r="AT10" s="9">
        <v>1</v>
      </c>
      <c r="AU10" s="9" t="s">
        <v>602</v>
      </c>
      <c r="AV10" s="9">
        <v>101.505019391289</v>
      </c>
      <c r="AW10" s="9">
        <v>0</v>
      </c>
      <c r="AX10" s="9">
        <v>107.32044999999999</v>
      </c>
      <c r="AY10" s="9">
        <v>107.32044999999999</v>
      </c>
      <c r="AZ10" s="9" t="s">
        <v>757</v>
      </c>
      <c r="BA10" s="9"/>
      <c r="BB10" s="9">
        <v>1</v>
      </c>
      <c r="BC10" s="9" t="s">
        <v>683</v>
      </c>
      <c r="BD10" s="9" t="s">
        <v>758</v>
      </c>
      <c r="BE10" s="9">
        <v>31</v>
      </c>
      <c r="BF10" s="9" t="s">
        <v>759</v>
      </c>
      <c r="BG10" s="9">
        <v>1</v>
      </c>
      <c r="BH10" s="9" t="s">
        <v>760</v>
      </c>
      <c r="BI10" s="9" t="b">
        <v>0</v>
      </c>
      <c r="BJ10" s="9" t="s">
        <v>761</v>
      </c>
      <c r="BK10" s="9">
        <v>106</v>
      </c>
      <c r="BL10" s="9"/>
      <c r="BM10" s="9" t="b">
        <v>0</v>
      </c>
      <c r="BN10" s="9" t="b">
        <v>0</v>
      </c>
    </row>
    <row r="11" spans="1:66" x14ac:dyDescent="0.2">
      <c r="A11" s="9">
        <v>1</v>
      </c>
      <c r="B11" s="9"/>
      <c r="C11" s="9" t="s">
        <v>503</v>
      </c>
      <c r="D11" s="9">
        <v>0</v>
      </c>
      <c r="E11" s="9">
        <v>0</v>
      </c>
      <c r="F11" s="9">
        <v>0</v>
      </c>
      <c r="G11" s="9" t="b">
        <v>0</v>
      </c>
      <c r="H11" s="9" t="b">
        <v>0</v>
      </c>
      <c r="I11" s="9" t="b">
        <v>0</v>
      </c>
      <c r="J11" s="9" t="b">
        <v>0</v>
      </c>
      <c r="K11" s="9">
        <v>0</v>
      </c>
      <c r="L11" s="9" t="b">
        <v>0</v>
      </c>
      <c r="M11" s="9">
        <v>0</v>
      </c>
      <c r="N11" s="9"/>
      <c r="O11" s="9">
        <v>0</v>
      </c>
      <c r="P11" s="9" t="b">
        <v>0</v>
      </c>
      <c r="Q11" s="9">
        <v>0</v>
      </c>
      <c r="R11" s="9" t="s">
        <v>653</v>
      </c>
      <c r="S11" s="9" t="s">
        <v>762</v>
      </c>
      <c r="T11" s="9" t="s">
        <v>681</v>
      </c>
      <c r="U11" s="9">
        <v>4866956</v>
      </c>
      <c r="V11" s="9" t="s">
        <v>503</v>
      </c>
      <c r="W11" s="9" t="s">
        <v>681</v>
      </c>
      <c r="X11" s="9" t="s">
        <v>762</v>
      </c>
      <c r="Y11" s="9">
        <v>1</v>
      </c>
      <c r="Z11" s="9"/>
      <c r="AA11" s="9">
        <v>0</v>
      </c>
      <c r="AB11" s="9"/>
      <c r="AC11" s="9">
        <v>0</v>
      </c>
      <c r="AD11" s="9">
        <v>0</v>
      </c>
      <c r="AE11" s="9" t="s">
        <v>676</v>
      </c>
      <c r="AF11" s="9" t="s">
        <v>686</v>
      </c>
      <c r="AG11" s="9">
        <v>0</v>
      </c>
      <c r="AH11" s="9"/>
      <c r="AI11" s="9">
        <v>0</v>
      </c>
      <c r="AJ11" s="9">
        <v>0</v>
      </c>
      <c r="AK11" s="9"/>
      <c r="AL11" s="9">
        <v>0</v>
      </c>
      <c r="AM11" s="9">
        <v>1</v>
      </c>
      <c r="AN11" s="9">
        <v>0</v>
      </c>
      <c r="AO11" s="9">
        <v>1</v>
      </c>
      <c r="AP11" s="9">
        <v>0</v>
      </c>
      <c r="AQ11" s="9" t="b">
        <v>0</v>
      </c>
      <c r="AR11" s="9" t="b">
        <v>0</v>
      </c>
      <c r="AS11" s="9">
        <v>10</v>
      </c>
      <c r="AT11" s="9">
        <v>1</v>
      </c>
      <c r="AU11" s="9" t="s">
        <v>602</v>
      </c>
      <c r="AV11" s="9">
        <v>0</v>
      </c>
      <c r="AW11" s="9">
        <v>0</v>
      </c>
      <c r="AX11" s="9">
        <v>0</v>
      </c>
      <c r="AY11" s="9">
        <v>0</v>
      </c>
      <c r="AZ11" s="9" t="s">
        <v>763</v>
      </c>
      <c r="BA11" s="9"/>
      <c r="BB11" s="9">
        <v>1</v>
      </c>
      <c r="BC11" s="9" t="s">
        <v>683</v>
      </c>
      <c r="BD11" s="9" t="s">
        <v>764</v>
      </c>
      <c r="BE11" s="9">
        <v>34</v>
      </c>
      <c r="BF11" s="9" t="s">
        <v>765</v>
      </c>
      <c r="BG11" s="9">
        <v>1</v>
      </c>
      <c r="BH11" s="9" t="s">
        <v>766</v>
      </c>
      <c r="BI11" s="9" t="b">
        <v>0</v>
      </c>
      <c r="BJ11" s="9" t="s">
        <v>767</v>
      </c>
      <c r="BK11" s="9">
        <v>0</v>
      </c>
      <c r="BL11" s="9"/>
      <c r="BM11" s="9" t="b">
        <v>0</v>
      </c>
      <c r="BN11" s="9" t="b">
        <v>0</v>
      </c>
    </row>
    <row r="12" spans="1:66" x14ac:dyDescent="0.2">
      <c r="A12" s="9">
        <v>1</v>
      </c>
      <c r="B12" s="9"/>
      <c r="C12" s="9" t="s">
        <v>503</v>
      </c>
      <c r="D12" s="9">
        <v>0</v>
      </c>
      <c r="E12" s="9">
        <v>0</v>
      </c>
      <c r="F12" s="9">
        <v>0</v>
      </c>
      <c r="G12" s="9" t="b">
        <v>0</v>
      </c>
      <c r="H12" s="9" t="b">
        <v>0</v>
      </c>
      <c r="I12" s="9" t="b">
        <v>0</v>
      </c>
      <c r="J12" s="9" t="b">
        <v>0</v>
      </c>
      <c r="K12" s="9">
        <v>0</v>
      </c>
      <c r="L12" s="9" t="b">
        <v>0</v>
      </c>
      <c r="M12" s="9">
        <v>0</v>
      </c>
      <c r="N12" s="9"/>
      <c r="O12" s="9">
        <v>0</v>
      </c>
      <c r="P12" s="9" t="b">
        <v>0</v>
      </c>
      <c r="Q12" s="9">
        <v>0</v>
      </c>
      <c r="R12" s="9" t="s">
        <v>653</v>
      </c>
      <c r="S12" s="9" t="s">
        <v>768</v>
      </c>
      <c r="T12" s="9" t="s">
        <v>681</v>
      </c>
      <c r="U12" s="9">
        <v>4223446</v>
      </c>
      <c r="V12" s="9" t="s">
        <v>503</v>
      </c>
      <c r="W12" s="9" t="s">
        <v>681</v>
      </c>
      <c r="X12" s="9" t="s">
        <v>768</v>
      </c>
      <c r="Y12" s="9">
        <v>1</v>
      </c>
      <c r="Z12" s="9"/>
      <c r="AA12" s="9">
        <v>0</v>
      </c>
      <c r="AB12" s="9"/>
      <c r="AC12" s="9">
        <v>0</v>
      </c>
      <c r="AD12" s="9">
        <v>0</v>
      </c>
      <c r="AE12" s="9" t="s">
        <v>676</v>
      </c>
      <c r="AF12" s="9" t="s">
        <v>686</v>
      </c>
      <c r="AG12" s="9">
        <v>0</v>
      </c>
      <c r="AH12" s="9"/>
      <c r="AI12" s="9">
        <v>0</v>
      </c>
      <c r="AJ12" s="9">
        <v>0</v>
      </c>
      <c r="AK12" s="9"/>
      <c r="AL12" s="9">
        <v>0</v>
      </c>
      <c r="AM12" s="9">
        <v>1</v>
      </c>
      <c r="AN12" s="9">
        <v>0</v>
      </c>
      <c r="AO12" s="9">
        <v>1</v>
      </c>
      <c r="AP12" s="9">
        <v>0</v>
      </c>
      <c r="AQ12" s="9" t="b">
        <v>0</v>
      </c>
      <c r="AR12" s="9" t="b">
        <v>0</v>
      </c>
      <c r="AS12" s="9">
        <v>11</v>
      </c>
      <c r="AT12" s="9">
        <v>1</v>
      </c>
      <c r="AU12" s="9" t="s">
        <v>602</v>
      </c>
      <c r="AV12" s="9">
        <v>0</v>
      </c>
      <c r="AW12" s="9">
        <v>0</v>
      </c>
      <c r="AX12" s="9">
        <v>0</v>
      </c>
      <c r="AY12" s="9">
        <v>0</v>
      </c>
      <c r="AZ12" s="9" t="s">
        <v>769</v>
      </c>
      <c r="BA12" s="9"/>
      <c r="BB12" s="9">
        <v>1</v>
      </c>
      <c r="BC12" s="9" t="s">
        <v>683</v>
      </c>
      <c r="BD12" s="9" t="s">
        <v>770</v>
      </c>
      <c r="BE12" s="9">
        <v>30</v>
      </c>
      <c r="BF12" s="9" t="s">
        <v>771</v>
      </c>
      <c r="BG12" s="9">
        <v>1</v>
      </c>
      <c r="BH12" s="9" t="s">
        <v>772</v>
      </c>
      <c r="BI12" s="9" t="b">
        <v>0</v>
      </c>
      <c r="BJ12" s="9" t="s">
        <v>773</v>
      </c>
      <c r="BK12" s="9">
        <v>0</v>
      </c>
      <c r="BL12" s="9"/>
      <c r="BM12" s="9" t="b">
        <v>0</v>
      </c>
      <c r="BN12" s="9" t="b">
        <v>0</v>
      </c>
    </row>
    <row r="13" spans="1:66" x14ac:dyDescent="0.2">
      <c r="A13" s="9">
        <v>1</v>
      </c>
      <c r="B13" s="9"/>
      <c r="C13" s="9" t="s">
        <v>503</v>
      </c>
      <c r="D13" s="9">
        <v>182.9</v>
      </c>
      <c r="E13" s="9">
        <v>254.03</v>
      </c>
      <c r="F13" s="9">
        <v>191</v>
      </c>
      <c r="G13" s="9" t="b">
        <v>0</v>
      </c>
      <c r="H13" s="9" t="b">
        <v>0</v>
      </c>
      <c r="I13" s="9" t="b">
        <v>0</v>
      </c>
      <c r="J13" s="9" t="b">
        <v>0</v>
      </c>
      <c r="K13" s="9">
        <v>0</v>
      </c>
      <c r="L13" s="9" t="b">
        <v>0</v>
      </c>
      <c r="M13" s="9">
        <v>0</v>
      </c>
      <c r="N13" s="9"/>
      <c r="O13" s="9">
        <v>193.38</v>
      </c>
      <c r="P13" s="9" t="b">
        <v>0</v>
      </c>
      <c r="Q13" s="9">
        <v>182.9</v>
      </c>
      <c r="R13" s="9" t="s">
        <v>653</v>
      </c>
      <c r="S13" s="9" t="s">
        <v>774</v>
      </c>
      <c r="T13" s="9" t="s">
        <v>681</v>
      </c>
      <c r="U13" s="9">
        <v>3453556</v>
      </c>
      <c r="V13" s="9" t="s">
        <v>503</v>
      </c>
      <c r="W13" s="9" t="s">
        <v>681</v>
      </c>
      <c r="X13" s="9" t="s">
        <v>774</v>
      </c>
      <c r="Y13" s="9">
        <v>1</v>
      </c>
      <c r="Z13" s="9"/>
      <c r="AA13" s="9">
        <v>257.83999999999997</v>
      </c>
      <c r="AB13" s="9"/>
      <c r="AC13" s="9">
        <v>257.83999999999997</v>
      </c>
      <c r="AD13" s="9">
        <v>0</v>
      </c>
      <c r="AE13" s="9" t="s">
        <v>676</v>
      </c>
      <c r="AF13" s="9" t="s">
        <v>686</v>
      </c>
      <c r="AG13" s="9">
        <v>193.37929</v>
      </c>
      <c r="AH13" s="9"/>
      <c r="AI13" s="9">
        <v>193.37929325215001</v>
      </c>
      <c r="AJ13" s="9">
        <v>193.37929325215001</v>
      </c>
      <c r="AK13" s="9"/>
      <c r="AL13" s="9">
        <v>193.37929</v>
      </c>
      <c r="AM13" s="9">
        <v>1</v>
      </c>
      <c r="AN13" s="9">
        <v>193.37929325215001</v>
      </c>
      <c r="AO13" s="9">
        <v>1</v>
      </c>
      <c r="AP13" s="9">
        <v>0</v>
      </c>
      <c r="AQ13" s="9" t="b">
        <v>0</v>
      </c>
      <c r="AR13" s="9" t="b">
        <v>0</v>
      </c>
      <c r="AS13" s="9">
        <v>12</v>
      </c>
      <c r="AT13" s="9">
        <v>1</v>
      </c>
      <c r="AU13" s="9" t="s">
        <v>602</v>
      </c>
      <c r="AV13" s="9">
        <v>182.900553808832</v>
      </c>
      <c r="AW13" s="9">
        <v>0</v>
      </c>
      <c r="AX13" s="9">
        <v>193.37929</v>
      </c>
      <c r="AY13" s="9">
        <v>193.37929</v>
      </c>
      <c r="AZ13" s="9" t="s">
        <v>775</v>
      </c>
      <c r="BA13" s="9"/>
      <c r="BB13" s="9">
        <v>1</v>
      </c>
      <c r="BC13" s="9" t="s">
        <v>683</v>
      </c>
      <c r="BD13" s="9" t="s">
        <v>776</v>
      </c>
      <c r="BE13" s="9">
        <v>17</v>
      </c>
      <c r="BF13" s="9" t="s">
        <v>777</v>
      </c>
      <c r="BG13" s="9">
        <v>1</v>
      </c>
      <c r="BH13" s="9" t="s">
        <v>778</v>
      </c>
      <c r="BI13" s="9" t="b">
        <v>0</v>
      </c>
      <c r="BJ13" s="9" t="s">
        <v>779</v>
      </c>
      <c r="BK13" s="9">
        <v>191</v>
      </c>
      <c r="BL13" s="9"/>
      <c r="BM13" s="9" t="b">
        <v>0</v>
      </c>
      <c r="BN13" s="9" t="b">
        <v>0</v>
      </c>
    </row>
    <row r="14" spans="1:66" x14ac:dyDescent="0.2">
      <c r="A14" s="9">
        <v>1</v>
      </c>
      <c r="B14" s="9"/>
      <c r="C14" s="9" t="s">
        <v>503</v>
      </c>
      <c r="D14" s="9">
        <v>0</v>
      </c>
      <c r="E14" s="9">
        <v>0</v>
      </c>
      <c r="F14" s="9">
        <v>0</v>
      </c>
      <c r="G14" s="9" t="b">
        <v>0</v>
      </c>
      <c r="H14" s="9" t="b">
        <v>0</v>
      </c>
      <c r="I14" s="9" t="b">
        <v>0</v>
      </c>
      <c r="J14" s="9" t="b">
        <v>0</v>
      </c>
      <c r="K14" s="9">
        <v>0</v>
      </c>
      <c r="L14" s="9" t="b">
        <v>0</v>
      </c>
      <c r="M14" s="9">
        <v>0</v>
      </c>
      <c r="N14" s="9"/>
      <c r="O14" s="9">
        <v>0</v>
      </c>
      <c r="P14" s="9" t="b">
        <v>0</v>
      </c>
      <c r="Q14" s="9">
        <v>0</v>
      </c>
      <c r="R14" s="9" t="s">
        <v>653</v>
      </c>
      <c r="S14" s="9" t="s">
        <v>780</v>
      </c>
      <c r="T14" s="9" t="s">
        <v>681</v>
      </c>
      <c r="U14" s="9">
        <v>4223224</v>
      </c>
      <c r="V14" s="9" t="s">
        <v>503</v>
      </c>
      <c r="W14" s="9" t="s">
        <v>681</v>
      </c>
      <c r="X14" s="9" t="s">
        <v>780</v>
      </c>
      <c r="Y14" s="9">
        <v>1</v>
      </c>
      <c r="Z14" s="9"/>
      <c r="AA14" s="9">
        <v>0</v>
      </c>
      <c r="AB14" s="9"/>
      <c r="AC14" s="9">
        <v>0</v>
      </c>
      <c r="AD14" s="9">
        <v>0</v>
      </c>
      <c r="AE14" s="9" t="s">
        <v>676</v>
      </c>
      <c r="AF14" s="9" t="s">
        <v>686</v>
      </c>
      <c r="AG14" s="9">
        <v>0</v>
      </c>
      <c r="AH14" s="9"/>
      <c r="AI14" s="9">
        <v>0</v>
      </c>
      <c r="AJ14" s="9">
        <v>0</v>
      </c>
      <c r="AK14" s="9"/>
      <c r="AL14" s="9">
        <v>0</v>
      </c>
      <c r="AM14" s="9">
        <v>1</v>
      </c>
      <c r="AN14" s="9">
        <v>0</v>
      </c>
      <c r="AO14" s="9">
        <v>1</v>
      </c>
      <c r="AP14" s="9">
        <v>0</v>
      </c>
      <c r="AQ14" s="9" t="b">
        <v>0</v>
      </c>
      <c r="AR14" s="9" t="b">
        <v>0</v>
      </c>
      <c r="AS14" s="9">
        <v>13</v>
      </c>
      <c r="AT14" s="9">
        <v>1</v>
      </c>
      <c r="AU14" s="9" t="s">
        <v>602</v>
      </c>
      <c r="AV14" s="9">
        <v>0</v>
      </c>
      <c r="AW14" s="9">
        <v>0</v>
      </c>
      <c r="AX14" s="9">
        <v>0</v>
      </c>
      <c r="AY14" s="9">
        <v>0</v>
      </c>
      <c r="AZ14" s="9" t="s">
        <v>781</v>
      </c>
      <c r="BA14" s="9"/>
      <c r="BB14" s="9">
        <v>1</v>
      </c>
      <c r="BC14" s="9" t="s">
        <v>683</v>
      </c>
      <c r="BD14" s="9" t="s">
        <v>782</v>
      </c>
      <c r="BE14" s="9">
        <v>28</v>
      </c>
      <c r="BF14" s="9" t="s">
        <v>783</v>
      </c>
      <c r="BG14" s="9">
        <v>1</v>
      </c>
      <c r="BH14" s="9" t="s">
        <v>784</v>
      </c>
      <c r="BI14" s="9" t="b">
        <v>0</v>
      </c>
      <c r="BJ14" s="9" t="s">
        <v>785</v>
      </c>
      <c r="BK14" s="9">
        <v>0</v>
      </c>
      <c r="BL14" s="9"/>
      <c r="BM14" s="9" t="b">
        <v>0</v>
      </c>
      <c r="BN14" s="9" t="b">
        <v>0</v>
      </c>
    </row>
    <row r="15" spans="1:66" x14ac:dyDescent="0.2">
      <c r="A15" s="9">
        <v>1</v>
      </c>
      <c r="B15" s="9"/>
      <c r="C15" s="9" t="s">
        <v>503</v>
      </c>
      <c r="D15" s="9">
        <v>0</v>
      </c>
      <c r="E15" s="9">
        <v>0</v>
      </c>
      <c r="F15" s="9">
        <v>0</v>
      </c>
      <c r="G15" s="9" t="b">
        <v>0</v>
      </c>
      <c r="H15" s="9" t="b">
        <v>0</v>
      </c>
      <c r="I15" s="9" t="b">
        <v>1</v>
      </c>
      <c r="J15" s="9" t="b">
        <v>1</v>
      </c>
      <c r="K15" s="9">
        <v>0</v>
      </c>
      <c r="L15" s="9" t="b">
        <v>0</v>
      </c>
      <c r="M15" s="9">
        <v>0</v>
      </c>
      <c r="N15" s="9"/>
      <c r="O15" s="9">
        <v>0</v>
      </c>
      <c r="P15" s="9" t="b">
        <v>0</v>
      </c>
      <c r="Q15" s="9">
        <v>0</v>
      </c>
      <c r="R15" s="9" t="s">
        <v>653</v>
      </c>
      <c r="S15" s="9" t="s">
        <v>786</v>
      </c>
      <c r="T15" s="9" t="s">
        <v>681</v>
      </c>
      <c r="U15" s="9" t="s">
        <v>787</v>
      </c>
      <c r="V15" s="9" t="s">
        <v>503</v>
      </c>
      <c r="W15" s="9" t="s">
        <v>681</v>
      </c>
      <c r="X15" s="9" t="s">
        <v>786</v>
      </c>
      <c r="Y15" s="9">
        <v>1</v>
      </c>
      <c r="Z15" s="9"/>
      <c r="AA15" s="9">
        <v>0</v>
      </c>
      <c r="AB15" s="9"/>
      <c r="AC15" s="9">
        <v>0</v>
      </c>
      <c r="AD15" s="9">
        <v>0</v>
      </c>
      <c r="AE15" s="9" t="s">
        <v>676</v>
      </c>
      <c r="AF15" s="9" t="s">
        <v>686</v>
      </c>
      <c r="AG15" s="9">
        <v>0</v>
      </c>
      <c r="AH15" s="9"/>
      <c r="AI15" s="9">
        <v>0</v>
      </c>
      <c r="AJ15" s="9">
        <v>0</v>
      </c>
      <c r="AK15" s="9"/>
      <c r="AL15" s="9">
        <v>0</v>
      </c>
      <c r="AM15" s="9">
        <v>1</v>
      </c>
      <c r="AN15" s="9">
        <v>0</v>
      </c>
      <c r="AO15" s="9">
        <v>1</v>
      </c>
      <c r="AP15" s="9">
        <v>0</v>
      </c>
      <c r="AQ15" s="9" t="b">
        <v>0</v>
      </c>
      <c r="AR15" s="9" t="b">
        <v>0</v>
      </c>
      <c r="AS15" s="9">
        <v>14</v>
      </c>
      <c r="AT15" s="9">
        <v>1</v>
      </c>
      <c r="AU15" s="9" t="s">
        <v>602</v>
      </c>
      <c r="AV15" s="9">
        <v>0</v>
      </c>
      <c r="AW15" s="9">
        <v>0</v>
      </c>
      <c r="AX15" s="9">
        <v>0</v>
      </c>
      <c r="AY15" s="9">
        <v>0</v>
      </c>
      <c r="AZ15" s="9" t="s">
        <v>788</v>
      </c>
      <c r="BA15" s="9"/>
      <c r="BB15" s="9">
        <v>1</v>
      </c>
      <c r="BC15" s="9" t="s">
        <v>683</v>
      </c>
      <c r="BD15" s="9" t="s">
        <v>789</v>
      </c>
      <c r="BE15" s="9">
        <v>14</v>
      </c>
      <c r="BF15" s="9" t="s">
        <v>790</v>
      </c>
      <c r="BG15" s="9">
        <v>1</v>
      </c>
      <c r="BH15" s="9" t="s">
        <v>791</v>
      </c>
      <c r="BI15" s="9" t="b">
        <v>0</v>
      </c>
      <c r="BJ15" s="9" t="s">
        <v>792</v>
      </c>
      <c r="BK15" s="9">
        <v>0</v>
      </c>
      <c r="BL15" s="9"/>
      <c r="BM15" s="9" t="b">
        <v>0</v>
      </c>
      <c r="BN15" s="9" t="b">
        <v>0</v>
      </c>
    </row>
    <row r="16" spans="1:66" x14ac:dyDescent="0.2">
      <c r="A16" s="9">
        <v>1</v>
      </c>
      <c r="B16" s="9"/>
      <c r="C16" s="9" t="s">
        <v>503</v>
      </c>
      <c r="D16" s="9">
        <v>262.38</v>
      </c>
      <c r="E16" s="9">
        <v>364.42</v>
      </c>
      <c r="F16" s="9">
        <v>274</v>
      </c>
      <c r="G16" s="9" t="b">
        <v>0</v>
      </c>
      <c r="H16" s="9" t="b">
        <v>0</v>
      </c>
      <c r="I16" s="9" t="b">
        <v>0</v>
      </c>
      <c r="J16" s="9" t="b">
        <v>0</v>
      </c>
      <c r="K16" s="9">
        <v>0</v>
      </c>
      <c r="L16" s="9" t="b">
        <v>0</v>
      </c>
      <c r="M16" s="9">
        <v>0</v>
      </c>
      <c r="N16" s="9"/>
      <c r="O16" s="9">
        <v>277.41000000000003</v>
      </c>
      <c r="P16" s="9" t="b">
        <v>0</v>
      </c>
      <c r="Q16" s="9">
        <v>262.38</v>
      </c>
      <c r="R16" s="9" t="s">
        <v>653</v>
      </c>
      <c r="S16" s="9" t="s">
        <v>793</v>
      </c>
      <c r="T16" s="9" t="s">
        <v>681</v>
      </c>
      <c r="U16" s="9">
        <v>4951671</v>
      </c>
      <c r="V16" s="9" t="s">
        <v>503</v>
      </c>
      <c r="W16" s="9" t="s">
        <v>681</v>
      </c>
      <c r="X16" s="9" t="s">
        <v>793</v>
      </c>
      <c r="Y16" s="9">
        <v>1</v>
      </c>
      <c r="Z16" s="9"/>
      <c r="AA16" s="9">
        <v>369.88</v>
      </c>
      <c r="AB16" s="9"/>
      <c r="AC16" s="9">
        <v>369.88</v>
      </c>
      <c r="AD16" s="9">
        <v>0</v>
      </c>
      <c r="AE16" s="9" t="s">
        <v>676</v>
      </c>
      <c r="AF16" s="9" t="s">
        <v>686</v>
      </c>
      <c r="AG16" s="9">
        <v>277.41323</v>
      </c>
      <c r="AH16" s="9"/>
      <c r="AI16" s="9">
        <v>277.41322696905303</v>
      </c>
      <c r="AJ16" s="9">
        <v>277.41322696905303</v>
      </c>
      <c r="AK16" s="9"/>
      <c r="AL16" s="9">
        <v>277.41323</v>
      </c>
      <c r="AM16" s="9">
        <v>1</v>
      </c>
      <c r="AN16" s="9">
        <v>277.41322696905303</v>
      </c>
      <c r="AO16" s="9">
        <v>1</v>
      </c>
      <c r="AP16" s="9">
        <v>0</v>
      </c>
      <c r="AQ16" s="9" t="b">
        <v>0</v>
      </c>
      <c r="AR16" s="9" t="b">
        <v>0</v>
      </c>
      <c r="AS16" s="9">
        <v>15</v>
      </c>
      <c r="AT16" s="9">
        <v>1</v>
      </c>
      <c r="AU16" s="9" t="s">
        <v>602</v>
      </c>
      <c r="AV16" s="9">
        <v>262.38089918125598</v>
      </c>
      <c r="AW16" s="9">
        <v>0</v>
      </c>
      <c r="AX16" s="9">
        <v>277.41323</v>
      </c>
      <c r="AY16" s="9">
        <v>277.41323</v>
      </c>
      <c r="AZ16" s="9" t="s">
        <v>794</v>
      </c>
      <c r="BA16" s="9"/>
      <c r="BB16" s="9">
        <v>1</v>
      </c>
      <c r="BC16" s="9" t="s">
        <v>683</v>
      </c>
      <c r="BD16" s="9" t="s">
        <v>795</v>
      </c>
      <c r="BE16" s="9">
        <v>35</v>
      </c>
      <c r="BF16" s="9" t="s">
        <v>796</v>
      </c>
      <c r="BG16" s="9">
        <v>1</v>
      </c>
      <c r="BH16" s="9" t="s">
        <v>797</v>
      </c>
      <c r="BI16" s="9" t="b">
        <v>0</v>
      </c>
      <c r="BJ16" s="9" t="s">
        <v>798</v>
      </c>
      <c r="BK16" s="9">
        <v>274</v>
      </c>
      <c r="BL16" s="9"/>
      <c r="BM16" s="9" t="b">
        <v>0</v>
      </c>
      <c r="BN16" s="9" t="b">
        <v>0</v>
      </c>
    </row>
    <row r="17" spans="1:66" x14ac:dyDescent="0.2">
      <c r="A17" s="9">
        <v>1</v>
      </c>
      <c r="B17" s="9"/>
      <c r="C17" s="9" t="s">
        <v>503</v>
      </c>
      <c r="D17" s="9">
        <v>0</v>
      </c>
      <c r="E17" s="9">
        <v>0</v>
      </c>
      <c r="F17" s="9">
        <v>0</v>
      </c>
      <c r="G17" s="9" t="b">
        <v>0</v>
      </c>
      <c r="H17" s="9" t="b">
        <v>0</v>
      </c>
      <c r="I17" s="9" t="b">
        <v>1</v>
      </c>
      <c r="J17" s="9" t="b">
        <v>1</v>
      </c>
      <c r="K17" s="9">
        <v>0</v>
      </c>
      <c r="L17" s="9" t="b">
        <v>0</v>
      </c>
      <c r="M17" s="9">
        <v>0</v>
      </c>
      <c r="N17" s="9"/>
      <c r="O17" s="9">
        <v>0</v>
      </c>
      <c r="P17" s="9" t="b">
        <v>0</v>
      </c>
      <c r="Q17" s="9">
        <v>0</v>
      </c>
      <c r="R17" s="9" t="s">
        <v>653</v>
      </c>
      <c r="S17" s="9" t="s">
        <v>799</v>
      </c>
      <c r="T17" s="9" t="s">
        <v>681</v>
      </c>
      <c r="U17" s="9" t="s">
        <v>800</v>
      </c>
      <c r="V17" s="9" t="s">
        <v>503</v>
      </c>
      <c r="W17" s="9" t="s">
        <v>681</v>
      </c>
      <c r="X17" s="9" t="s">
        <v>799</v>
      </c>
      <c r="Y17" s="9">
        <v>1</v>
      </c>
      <c r="Z17" s="9"/>
      <c r="AA17" s="9">
        <v>0</v>
      </c>
      <c r="AB17" s="9"/>
      <c r="AC17" s="9">
        <v>0</v>
      </c>
      <c r="AD17" s="9">
        <v>0</v>
      </c>
      <c r="AE17" s="9" t="s">
        <v>676</v>
      </c>
      <c r="AF17" s="9" t="s">
        <v>686</v>
      </c>
      <c r="AG17" s="9">
        <v>0</v>
      </c>
      <c r="AH17" s="9"/>
      <c r="AI17" s="9">
        <v>0</v>
      </c>
      <c r="AJ17" s="9">
        <v>0</v>
      </c>
      <c r="AK17" s="9"/>
      <c r="AL17" s="9">
        <v>0</v>
      </c>
      <c r="AM17" s="9">
        <v>1</v>
      </c>
      <c r="AN17" s="9">
        <v>0</v>
      </c>
      <c r="AO17" s="9">
        <v>1</v>
      </c>
      <c r="AP17" s="9">
        <v>0</v>
      </c>
      <c r="AQ17" s="9" t="b">
        <v>0</v>
      </c>
      <c r="AR17" s="9" t="b">
        <v>0</v>
      </c>
      <c r="AS17" s="9">
        <v>16</v>
      </c>
      <c r="AT17" s="9">
        <v>1</v>
      </c>
      <c r="AU17" s="9" t="s">
        <v>602</v>
      </c>
      <c r="AV17" s="9">
        <v>0</v>
      </c>
      <c r="AW17" s="9">
        <v>0</v>
      </c>
      <c r="AX17" s="9">
        <v>0</v>
      </c>
      <c r="AY17" s="9">
        <v>0</v>
      </c>
      <c r="AZ17" s="9" t="s">
        <v>801</v>
      </c>
      <c r="BA17" s="9"/>
      <c r="BB17" s="9">
        <v>1</v>
      </c>
      <c r="BC17" s="9" t="s">
        <v>683</v>
      </c>
      <c r="BD17" s="9" t="s">
        <v>802</v>
      </c>
      <c r="BE17" s="9">
        <v>12</v>
      </c>
      <c r="BF17" s="9" t="s">
        <v>803</v>
      </c>
      <c r="BG17" s="9">
        <v>1</v>
      </c>
      <c r="BH17" s="9" t="s">
        <v>804</v>
      </c>
      <c r="BI17" s="9" t="b">
        <v>0</v>
      </c>
      <c r="BJ17" s="9" t="s">
        <v>805</v>
      </c>
      <c r="BK17" s="9">
        <v>0</v>
      </c>
      <c r="BL17" s="9"/>
      <c r="BM17" s="9" t="b">
        <v>0</v>
      </c>
      <c r="BN17" s="9" t="b">
        <v>0</v>
      </c>
    </row>
    <row r="18" spans="1:66" x14ac:dyDescent="0.2">
      <c r="A18" s="9">
        <v>1</v>
      </c>
      <c r="B18" s="9"/>
      <c r="C18" s="9" t="s">
        <v>503</v>
      </c>
      <c r="D18" s="9">
        <v>847.47</v>
      </c>
      <c r="E18" s="9">
        <v>1177.04</v>
      </c>
      <c r="F18" s="9">
        <v>885</v>
      </c>
      <c r="G18" s="9" t="b">
        <v>0</v>
      </c>
      <c r="H18" s="9" t="b">
        <v>0</v>
      </c>
      <c r="I18" s="9" t="b">
        <v>0</v>
      </c>
      <c r="J18" s="9" t="b">
        <v>0</v>
      </c>
      <c r="K18" s="9">
        <v>0</v>
      </c>
      <c r="L18" s="9" t="b">
        <v>0</v>
      </c>
      <c r="M18" s="9">
        <v>0</v>
      </c>
      <c r="N18" s="9"/>
      <c r="O18" s="9">
        <v>896.02</v>
      </c>
      <c r="P18" s="9" t="b">
        <v>0</v>
      </c>
      <c r="Q18" s="9">
        <v>847.47</v>
      </c>
      <c r="R18" s="9" t="s">
        <v>653</v>
      </c>
      <c r="S18" s="9" t="s">
        <v>806</v>
      </c>
      <c r="T18" s="9" t="s">
        <v>681</v>
      </c>
      <c r="U18" s="9">
        <v>4678083</v>
      </c>
      <c r="V18" s="9" t="s">
        <v>503</v>
      </c>
      <c r="W18" s="9" t="s">
        <v>681</v>
      </c>
      <c r="X18" s="9" t="s">
        <v>806</v>
      </c>
      <c r="Y18" s="9">
        <v>1</v>
      </c>
      <c r="Z18" s="9"/>
      <c r="AA18" s="9">
        <v>1194.7</v>
      </c>
      <c r="AB18" s="9"/>
      <c r="AC18" s="9">
        <v>1194.7</v>
      </c>
      <c r="AD18" s="9">
        <v>0</v>
      </c>
      <c r="AE18" s="9" t="s">
        <v>676</v>
      </c>
      <c r="AF18" s="9" t="s">
        <v>686</v>
      </c>
      <c r="AG18" s="9">
        <v>896.02446999999995</v>
      </c>
      <c r="AH18" s="9"/>
      <c r="AI18" s="9">
        <v>896.02447396938805</v>
      </c>
      <c r="AJ18" s="9">
        <v>896.02447396938805</v>
      </c>
      <c r="AK18" s="9"/>
      <c r="AL18" s="9">
        <v>896.02446999999995</v>
      </c>
      <c r="AM18" s="9">
        <v>1</v>
      </c>
      <c r="AN18" s="9">
        <v>896.02447396938805</v>
      </c>
      <c r="AO18" s="9">
        <v>1</v>
      </c>
      <c r="AP18" s="9">
        <v>0</v>
      </c>
      <c r="AQ18" s="9" t="b">
        <v>0</v>
      </c>
      <c r="AR18" s="9" t="b">
        <v>0</v>
      </c>
      <c r="AS18" s="9">
        <v>17</v>
      </c>
      <c r="AT18" s="9">
        <v>1</v>
      </c>
      <c r="AU18" s="9" t="s">
        <v>602</v>
      </c>
      <c r="AV18" s="9">
        <v>847.47115246500698</v>
      </c>
      <c r="AW18" s="9">
        <v>0</v>
      </c>
      <c r="AX18" s="9">
        <v>896.02446999999995</v>
      </c>
      <c r="AY18" s="9">
        <v>896.02446999999995</v>
      </c>
      <c r="AZ18" s="9" t="s">
        <v>807</v>
      </c>
      <c r="BA18" s="9"/>
      <c r="BB18" s="9">
        <v>1</v>
      </c>
      <c r="BC18" s="9" t="s">
        <v>683</v>
      </c>
      <c r="BD18" s="9" t="s">
        <v>808</v>
      </c>
      <c r="BE18" s="9">
        <v>32</v>
      </c>
      <c r="BF18" s="9" t="s">
        <v>809</v>
      </c>
      <c r="BG18" s="9">
        <v>1</v>
      </c>
      <c r="BH18" s="9" t="s">
        <v>810</v>
      </c>
      <c r="BI18" s="9" t="b">
        <v>0</v>
      </c>
      <c r="BJ18" s="9" t="s">
        <v>811</v>
      </c>
      <c r="BK18" s="9">
        <v>885</v>
      </c>
      <c r="BL18" s="9"/>
      <c r="BM18" s="9" t="b">
        <v>0</v>
      </c>
      <c r="BN18" s="9" t="b">
        <v>0</v>
      </c>
    </row>
    <row r="19" spans="1:66" x14ac:dyDescent="0.2">
      <c r="A19" s="9">
        <v>1</v>
      </c>
      <c r="B19" s="9"/>
      <c r="C19" s="9" t="s">
        <v>503</v>
      </c>
      <c r="D19" s="9">
        <v>0</v>
      </c>
      <c r="E19" s="9">
        <v>0</v>
      </c>
      <c r="F19" s="9">
        <v>0</v>
      </c>
      <c r="G19" s="9" t="b">
        <v>0</v>
      </c>
      <c r="H19" s="9" t="b">
        <v>0</v>
      </c>
      <c r="I19" s="9" t="b">
        <v>0</v>
      </c>
      <c r="J19" s="9" t="b">
        <v>0</v>
      </c>
      <c r="K19" s="9">
        <v>0</v>
      </c>
      <c r="L19" s="9" t="b">
        <v>0</v>
      </c>
      <c r="M19" s="9">
        <v>0</v>
      </c>
      <c r="N19" s="9"/>
      <c r="O19" s="9">
        <v>0</v>
      </c>
      <c r="P19" s="9" t="b">
        <v>0</v>
      </c>
      <c r="Q19" s="9">
        <v>0</v>
      </c>
      <c r="R19" s="9" t="s">
        <v>653</v>
      </c>
      <c r="S19" s="9" t="s">
        <v>812</v>
      </c>
      <c r="T19" s="9" t="s">
        <v>681</v>
      </c>
      <c r="U19" s="9">
        <v>5153153</v>
      </c>
      <c r="V19" s="9" t="s">
        <v>503</v>
      </c>
      <c r="W19" s="9" t="s">
        <v>681</v>
      </c>
      <c r="X19" s="9" t="s">
        <v>812</v>
      </c>
      <c r="Y19" s="9">
        <v>1</v>
      </c>
      <c r="Z19" s="9"/>
      <c r="AA19" s="9">
        <v>0</v>
      </c>
      <c r="AB19" s="9"/>
      <c r="AC19" s="9">
        <v>0</v>
      </c>
      <c r="AD19" s="9">
        <v>0</v>
      </c>
      <c r="AE19" s="9" t="s">
        <v>676</v>
      </c>
      <c r="AF19" s="9" t="s">
        <v>686</v>
      </c>
      <c r="AG19" s="9">
        <v>0</v>
      </c>
      <c r="AH19" s="9"/>
      <c r="AI19" s="9">
        <v>0</v>
      </c>
      <c r="AJ19" s="9">
        <v>0</v>
      </c>
      <c r="AK19" s="9"/>
      <c r="AL19" s="9">
        <v>0</v>
      </c>
      <c r="AM19" s="9">
        <v>1</v>
      </c>
      <c r="AN19" s="9">
        <v>0</v>
      </c>
      <c r="AO19" s="9">
        <v>1</v>
      </c>
      <c r="AP19" s="9">
        <v>0</v>
      </c>
      <c r="AQ19" s="9" t="b">
        <v>0</v>
      </c>
      <c r="AR19" s="9" t="b">
        <v>0</v>
      </c>
      <c r="AS19" s="9">
        <v>18</v>
      </c>
      <c r="AT19" s="9">
        <v>1</v>
      </c>
      <c r="AU19" s="9" t="s">
        <v>602</v>
      </c>
      <c r="AV19" s="9">
        <v>0</v>
      </c>
      <c r="AW19" s="9">
        <v>0</v>
      </c>
      <c r="AX19" s="9">
        <v>0</v>
      </c>
      <c r="AY19" s="9">
        <v>0</v>
      </c>
      <c r="AZ19" s="9" t="s">
        <v>813</v>
      </c>
      <c r="BA19" s="9"/>
      <c r="BB19" s="9">
        <v>1</v>
      </c>
      <c r="BC19" s="9" t="s">
        <v>683</v>
      </c>
      <c r="BD19" s="9" t="s">
        <v>814</v>
      </c>
      <c r="BE19" s="9">
        <v>36</v>
      </c>
      <c r="BF19" s="9" t="s">
        <v>815</v>
      </c>
      <c r="BG19" s="9">
        <v>1</v>
      </c>
      <c r="BH19" s="9" t="s">
        <v>816</v>
      </c>
      <c r="BI19" s="9" t="b">
        <v>0</v>
      </c>
      <c r="BJ19" s="9" t="s">
        <v>817</v>
      </c>
      <c r="BK19" s="9">
        <v>0</v>
      </c>
      <c r="BL19" s="9"/>
      <c r="BM19" s="9" t="b">
        <v>0</v>
      </c>
      <c r="BN19" s="9" t="b">
        <v>0</v>
      </c>
    </row>
    <row r="20" spans="1:66" x14ac:dyDescent="0.2">
      <c r="A20" s="9">
        <v>1</v>
      </c>
      <c r="B20" s="9"/>
      <c r="C20" s="9" t="s">
        <v>503</v>
      </c>
      <c r="D20" s="9">
        <v>269.99</v>
      </c>
      <c r="E20" s="9">
        <v>269.99</v>
      </c>
      <c r="F20" s="9">
        <v>203</v>
      </c>
      <c r="G20" s="9" t="b">
        <v>0</v>
      </c>
      <c r="H20" s="9" t="b">
        <v>0</v>
      </c>
      <c r="I20" s="9" t="b">
        <v>1</v>
      </c>
      <c r="J20" s="9" t="b">
        <v>1</v>
      </c>
      <c r="K20" s="9">
        <v>0</v>
      </c>
      <c r="L20" s="9" t="b">
        <v>0</v>
      </c>
      <c r="M20" s="9">
        <v>0</v>
      </c>
      <c r="N20" s="9"/>
      <c r="O20" s="9">
        <v>285.45999999999998</v>
      </c>
      <c r="P20" s="9" t="b">
        <v>0</v>
      </c>
      <c r="Q20" s="9">
        <v>269.99</v>
      </c>
      <c r="R20" s="9" t="s">
        <v>653</v>
      </c>
      <c r="S20" s="9" t="s">
        <v>818</v>
      </c>
      <c r="T20" s="9" t="s">
        <v>681</v>
      </c>
      <c r="U20" s="9" t="s">
        <v>819</v>
      </c>
      <c r="V20" s="9" t="s">
        <v>503</v>
      </c>
      <c r="W20" s="9" t="s">
        <v>681</v>
      </c>
      <c r="X20" s="9" t="s">
        <v>820</v>
      </c>
      <c r="Y20" s="9">
        <v>1</v>
      </c>
      <c r="Z20" s="9"/>
      <c r="AA20" s="9">
        <v>380.61</v>
      </c>
      <c r="AB20" s="9"/>
      <c r="AC20" s="9">
        <v>380.61</v>
      </c>
      <c r="AD20" s="9">
        <v>0</v>
      </c>
      <c r="AE20" s="9" t="s">
        <v>676</v>
      </c>
      <c r="AF20" s="9" t="s">
        <v>686</v>
      </c>
      <c r="AG20" s="9">
        <v>285.45663999999999</v>
      </c>
      <c r="AH20" s="9"/>
      <c r="AI20" s="9">
        <v>285.45663561799398</v>
      </c>
      <c r="AJ20" s="9">
        <v>285.45663561799398</v>
      </c>
      <c r="AK20" s="9"/>
      <c r="AL20" s="9">
        <v>285.45663999999999</v>
      </c>
      <c r="AM20" s="9">
        <v>1</v>
      </c>
      <c r="AN20" s="9">
        <v>285.45663561799398</v>
      </c>
      <c r="AO20" s="9">
        <v>1</v>
      </c>
      <c r="AP20" s="9">
        <v>0</v>
      </c>
      <c r="AQ20" s="9" t="b">
        <v>0</v>
      </c>
      <c r="AR20" s="9" t="b">
        <v>0</v>
      </c>
      <c r="AS20" s="9">
        <v>19</v>
      </c>
      <c r="AT20" s="9">
        <v>1</v>
      </c>
      <c r="AU20" s="9" t="s">
        <v>602</v>
      </c>
      <c r="AV20" s="9">
        <v>269.98845566603302</v>
      </c>
      <c r="AW20" s="9">
        <v>0</v>
      </c>
      <c r="AX20" s="9">
        <v>285.45663999999999</v>
      </c>
      <c r="AY20" s="9">
        <v>285.45663999999999</v>
      </c>
      <c r="AZ20" s="9" t="s">
        <v>821</v>
      </c>
      <c r="BA20" s="9"/>
      <c r="BB20" s="9">
        <v>1</v>
      </c>
      <c r="BC20" s="9" t="s">
        <v>683</v>
      </c>
      <c r="BD20" s="9" t="s">
        <v>822</v>
      </c>
      <c r="BE20" s="9">
        <v>13</v>
      </c>
      <c r="BF20" s="9" t="s">
        <v>823</v>
      </c>
      <c r="BG20" s="9">
        <v>1</v>
      </c>
      <c r="BH20" s="9" t="s">
        <v>824</v>
      </c>
      <c r="BI20" s="9" t="b">
        <v>0</v>
      </c>
      <c r="BJ20" s="9" t="s">
        <v>825</v>
      </c>
      <c r="BK20" s="9">
        <v>203</v>
      </c>
      <c r="BL20" s="9"/>
      <c r="BM20" s="9" t="b">
        <v>0</v>
      </c>
      <c r="BN20" s="9" t="b">
        <v>0</v>
      </c>
    </row>
    <row r="21" spans="1:66" x14ac:dyDescent="0.2">
      <c r="A21" s="9">
        <v>1</v>
      </c>
      <c r="B21" s="9"/>
      <c r="C21" s="9" t="s">
        <v>503</v>
      </c>
      <c r="D21" s="9">
        <v>933.65</v>
      </c>
      <c r="E21" s="9">
        <v>1296.74</v>
      </c>
      <c r="F21" s="9">
        <v>975</v>
      </c>
      <c r="G21" s="9" t="b">
        <v>0</v>
      </c>
      <c r="H21" s="9" t="b">
        <v>0</v>
      </c>
      <c r="I21" s="9" t="b">
        <v>0</v>
      </c>
      <c r="J21" s="9" t="b">
        <v>0</v>
      </c>
      <c r="K21" s="9">
        <v>0</v>
      </c>
      <c r="L21" s="9" t="b">
        <v>0</v>
      </c>
      <c r="M21" s="9">
        <v>0</v>
      </c>
      <c r="N21" s="9"/>
      <c r="O21" s="9">
        <v>987.15</v>
      </c>
      <c r="P21" s="9" t="b">
        <v>0</v>
      </c>
      <c r="Q21" s="9">
        <v>933.65</v>
      </c>
      <c r="R21" s="9" t="s">
        <v>653</v>
      </c>
      <c r="S21" s="9" t="s">
        <v>826</v>
      </c>
      <c r="T21" s="9" t="s">
        <v>681</v>
      </c>
      <c r="U21" s="9">
        <v>5158584</v>
      </c>
      <c r="V21" s="9" t="s">
        <v>503</v>
      </c>
      <c r="W21" s="9" t="s">
        <v>681</v>
      </c>
      <c r="X21" s="9" t="s">
        <v>826</v>
      </c>
      <c r="Y21" s="9">
        <v>1</v>
      </c>
      <c r="Z21" s="9"/>
      <c r="AA21" s="9">
        <v>1316.19</v>
      </c>
      <c r="AB21" s="9"/>
      <c r="AC21" s="9">
        <v>1316.19</v>
      </c>
      <c r="AD21" s="9">
        <v>0</v>
      </c>
      <c r="AE21" s="9" t="s">
        <v>676</v>
      </c>
      <c r="AF21" s="9" t="s">
        <v>686</v>
      </c>
      <c r="AG21" s="9">
        <v>987.14561000000003</v>
      </c>
      <c r="AH21" s="9"/>
      <c r="AI21" s="9">
        <v>987.14560691542795</v>
      </c>
      <c r="AJ21" s="9">
        <v>987.14560691542795</v>
      </c>
      <c r="AK21" s="9"/>
      <c r="AL21" s="9">
        <v>987.14561000000003</v>
      </c>
      <c r="AM21" s="9">
        <v>1</v>
      </c>
      <c r="AN21" s="9">
        <v>987.14560691542795</v>
      </c>
      <c r="AO21" s="9">
        <v>1</v>
      </c>
      <c r="AP21" s="9">
        <v>0</v>
      </c>
      <c r="AQ21" s="9" t="b">
        <v>0</v>
      </c>
      <c r="AR21" s="9" t="b">
        <v>0</v>
      </c>
      <c r="AS21" s="9">
        <v>20</v>
      </c>
      <c r="AT21" s="9">
        <v>1</v>
      </c>
      <c r="AU21" s="9" t="s">
        <v>602</v>
      </c>
      <c r="AV21" s="9">
        <v>933.654659495347</v>
      </c>
      <c r="AW21" s="9">
        <v>0</v>
      </c>
      <c r="AX21" s="9">
        <v>987.14561000000003</v>
      </c>
      <c r="AY21" s="9">
        <v>987.14561000000003</v>
      </c>
      <c r="AZ21" s="9" t="s">
        <v>827</v>
      </c>
      <c r="BA21" s="9"/>
      <c r="BB21" s="9">
        <v>1</v>
      </c>
      <c r="BC21" s="9" t="s">
        <v>683</v>
      </c>
      <c r="BD21" s="9" t="s">
        <v>828</v>
      </c>
      <c r="BE21" s="9">
        <v>11</v>
      </c>
      <c r="BF21" s="9" t="s">
        <v>829</v>
      </c>
      <c r="BG21" s="9">
        <v>1</v>
      </c>
      <c r="BH21" s="9" t="s">
        <v>830</v>
      </c>
      <c r="BI21" s="9" t="b">
        <v>0</v>
      </c>
      <c r="BJ21" s="9" t="s">
        <v>831</v>
      </c>
      <c r="BK21" s="9">
        <v>975</v>
      </c>
      <c r="BL21" s="9"/>
      <c r="BM21" s="9" t="b">
        <v>0</v>
      </c>
      <c r="BN21" s="9" t="b">
        <v>0</v>
      </c>
    </row>
    <row r="22" spans="1:66" x14ac:dyDescent="0.2">
      <c r="A22" s="9">
        <v>1</v>
      </c>
      <c r="B22" s="9"/>
      <c r="C22" s="9" t="s">
        <v>503</v>
      </c>
      <c r="D22" s="9">
        <v>477.84</v>
      </c>
      <c r="E22" s="9">
        <v>663.67</v>
      </c>
      <c r="F22" s="9">
        <v>499</v>
      </c>
      <c r="G22" s="9" t="b">
        <v>0</v>
      </c>
      <c r="H22" s="9" t="b">
        <v>0</v>
      </c>
      <c r="I22" s="9" t="b">
        <v>0</v>
      </c>
      <c r="J22" s="9" t="b">
        <v>0</v>
      </c>
      <c r="K22" s="9">
        <v>0</v>
      </c>
      <c r="L22" s="9" t="b">
        <v>0</v>
      </c>
      <c r="M22" s="9">
        <v>0</v>
      </c>
      <c r="N22" s="9"/>
      <c r="O22" s="9">
        <v>505.22</v>
      </c>
      <c r="P22" s="9" t="b">
        <v>0</v>
      </c>
      <c r="Q22" s="9">
        <v>477.84</v>
      </c>
      <c r="R22" s="9" t="s">
        <v>653</v>
      </c>
      <c r="S22" s="9" t="s">
        <v>832</v>
      </c>
      <c r="T22" s="9" t="s">
        <v>681</v>
      </c>
      <c r="U22" s="9">
        <v>3456180</v>
      </c>
      <c r="V22" s="9" t="s">
        <v>503</v>
      </c>
      <c r="W22" s="9" t="s">
        <v>681</v>
      </c>
      <c r="X22" s="9" t="s">
        <v>832</v>
      </c>
      <c r="Y22" s="9">
        <v>1</v>
      </c>
      <c r="Z22" s="9"/>
      <c r="AA22" s="9">
        <v>673.62</v>
      </c>
      <c r="AB22" s="9"/>
      <c r="AC22" s="9">
        <v>673.62</v>
      </c>
      <c r="AD22" s="9">
        <v>0</v>
      </c>
      <c r="AE22" s="9" t="s">
        <v>676</v>
      </c>
      <c r="AF22" s="9" t="s">
        <v>686</v>
      </c>
      <c r="AG22" s="9">
        <v>505.21606000000003</v>
      </c>
      <c r="AH22" s="9"/>
      <c r="AI22" s="9">
        <v>505.21605933415202</v>
      </c>
      <c r="AJ22" s="9">
        <v>505.21605933415202</v>
      </c>
      <c r="AK22" s="9"/>
      <c r="AL22" s="9">
        <v>505.21606000000003</v>
      </c>
      <c r="AM22" s="9">
        <v>1</v>
      </c>
      <c r="AN22" s="9">
        <v>505.21605933415202</v>
      </c>
      <c r="AO22" s="9">
        <v>1</v>
      </c>
      <c r="AP22" s="9">
        <v>0</v>
      </c>
      <c r="AQ22" s="9" t="b">
        <v>0</v>
      </c>
      <c r="AR22" s="9" t="b">
        <v>0</v>
      </c>
      <c r="AS22" s="9">
        <v>21</v>
      </c>
      <c r="AT22" s="9">
        <v>1</v>
      </c>
      <c r="AU22" s="9" t="s">
        <v>602</v>
      </c>
      <c r="AV22" s="9">
        <v>477.83966675710599</v>
      </c>
      <c r="AW22" s="9">
        <v>0</v>
      </c>
      <c r="AX22" s="9">
        <v>505.21606000000003</v>
      </c>
      <c r="AY22" s="9">
        <v>505.21606000000003</v>
      </c>
      <c r="AZ22" s="9" t="s">
        <v>833</v>
      </c>
      <c r="BA22" s="9"/>
      <c r="BB22" s="9">
        <v>1</v>
      </c>
      <c r="BC22" s="9" t="s">
        <v>683</v>
      </c>
      <c r="BD22" s="9" t="s">
        <v>834</v>
      </c>
      <c r="BE22" s="9">
        <v>20</v>
      </c>
      <c r="BF22" s="9" t="s">
        <v>835</v>
      </c>
      <c r="BG22" s="9">
        <v>1</v>
      </c>
      <c r="BH22" s="9" t="s">
        <v>836</v>
      </c>
      <c r="BI22" s="9" t="b">
        <v>0</v>
      </c>
      <c r="BJ22" s="9" t="s">
        <v>837</v>
      </c>
      <c r="BK22" s="9">
        <v>499</v>
      </c>
      <c r="BL22" s="9"/>
      <c r="BM22" s="9" t="b">
        <v>0</v>
      </c>
      <c r="BN22" s="9" t="b">
        <v>0</v>
      </c>
    </row>
    <row r="23" spans="1:66" x14ac:dyDescent="0.2">
      <c r="A23" s="9">
        <v>1</v>
      </c>
      <c r="B23" s="9"/>
      <c r="C23" s="9" t="s">
        <v>503</v>
      </c>
      <c r="D23" s="9">
        <v>270.04000000000002</v>
      </c>
      <c r="E23" s="9">
        <v>375.06</v>
      </c>
      <c r="F23" s="9">
        <v>282</v>
      </c>
      <c r="G23" s="9" t="b">
        <v>0</v>
      </c>
      <c r="H23" s="9" t="b">
        <v>0</v>
      </c>
      <c r="I23" s="9" t="b">
        <v>0</v>
      </c>
      <c r="J23" s="9" t="b">
        <v>0</v>
      </c>
      <c r="K23" s="9">
        <v>0</v>
      </c>
      <c r="L23" s="9" t="b">
        <v>0</v>
      </c>
      <c r="M23" s="9">
        <v>0</v>
      </c>
      <c r="N23" s="9"/>
      <c r="O23" s="9">
        <v>285.51</v>
      </c>
      <c r="P23" s="9" t="b">
        <v>0</v>
      </c>
      <c r="Q23" s="9">
        <v>270.04000000000002</v>
      </c>
      <c r="R23" s="9" t="s">
        <v>653</v>
      </c>
      <c r="S23" s="9" t="s">
        <v>838</v>
      </c>
      <c r="T23" s="9" t="s">
        <v>681</v>
      </c>
      <c r="U23" s="9">
        <v>3455234</v>
      </c>
      <c r="V23" s="9" t="s">
        <v>503</v>
      </c>
      <c r="W23" s="9" t="s">
        <v>681</v>
      </c>
      <c r="X23" s="9" t="s">
        <v>838</v>
      </c>
      <c r="Y23" s="9">
        <v>1</v>
      </c>
      <c r="Z23" s="9"/>
      <c r="AA23" s="9">
        <v>380.68</v>
      </c>
      <c r="AB23" s="9"/>
      <c r="AC23" s="9">
        <v>380.68</v>
      </c>
      <c r="AD23" s="9">
        <v>0</v>
      </c>
      <c r="AE23" s="9" t="s">
        <v>676</v>
      </c>
      <c r="AF23" s="9" t="s">
        <v>686</v>
      </c>
      <c r="AG23" s="9">
        <v>285.51288</v>
      </c>
      <c r="AH23" s="9"/>
      <c r="AI23" s="9">
        <v>285.51288323092302</v>
      </c>
      <c r="AJ23" s="9">
        <v>285.51288323092302</v>
      </c>
      <c r="AK23" s="9"/>
      <c r="AL23" s="9">
        <v>285.51288</v>
      </c>
      <c r="AM23" s="9">
        <v>1</v>
      </c>
      <c r="AN23" s="9">
        <v>285.51288323092302</v>
      </c>
      <c r="AO23" s="9">
        <v>1</v>
      </c>
      <c r="AP23" s="9">
        <v>0</v>
      </c>
      <c r="AQ23" s="9" t="b">
        <v>0</v>
      </c>
      <c r="AR23" s="9" t="b">
        <v>0</v>
      </c>
      <c r="AS23" s="9">
        <v>22</v>
      </c>
      <c r="AT23" s="9">
        <v>1</v>
      </c>
      <c r="AU23" s="9" t="s">
        <v>602</v>
      </c>
      <c r="AV23" s="9">
        <v>270.04165536173099</v>
      </c>
      <c r="AW23" s="9">
        <v>0</v>
      </c>
      <c r="AX23" s="9">
        <v>285.51288</v>
      </c>
      <c r="AY23" s="9">
        <v>285.51288</v>
      </c>
      <c r="AZ23" s="9" t="s">
        <v>839</v>
      </c>
      <c r="BA23" s="9"/>
      <c r="BB23" s="9">
        <v>1</v>
      </c>
      <c r="BC23" s="9" t="s">
        <v>683</v>
      </c>
      <c r="BD23" s="9" t="s">
        <v>840</v>
      </c>
      <c r="BE23" s="9">
        <v>18</v>
      </c>
      <c r="BF23" s="9" t="s">
        <v>841</v>
      </c>
      <c r="BG23" s="9">
        <v>1</v>
      </c>
      <c r="BH23" s="9" t="s">
        <v>842</v>
      </c>
      <c r="BI23" s="9" t="b">
        <v>0</v>
      </c>
      <c r="BJ23" s="9" t="s">
        <v>843</v>
      </c>
      <c r="BK23" s="9">
        <v>282</v>
      </c>
      <c r="BL23" s="9"/>
      <c r="BM23" s="9" t="b">
        <v>0</v>
      </c>
      <c r="BN23" s="9" t="b">
        <v>0</v>
      </c>
    </row>
    <row r="24" spans="1:66" x14ac:dyDescent="0.2">
      <c r="A24" s="9">
        <v>1</v>
      </c>
      <c r="B24" s="9"/>
      <c r="C24" s="9" t="s">
        <v>503</v>
      </c>
      <c r="D24" s="9">
        <v>981.53</v>
      </c>
      <c r="E24" s="9">
        <v>1363.24</v>
      </c>
      <c r="F24" s="9">
        <v>1025</v>
      </c>
      <c r="G24" s="9" t="b">
        <v>0</v>
      </c>
      <c r="H24" s="9" t="b">
        <v>0</v>
      </c>
      <c r="I24" s="9" t="b">
        <v>0</v>
      </c>
      <c r="J24" s="9" t="b">
        <v>0</v>
      </c>
      <c r="K24" s="9">
        <v>0</v>
      </c>
      <c r="L24" s="9" t="b">
        <v>0</v>
      </c>
      <c r="M24" s="9">
        <v>0</v>
      </c>
      <c r="N24" s="9"/>
      <c r="O24" s="9">
        <v>1037.77</v>
      </c>
      <c r="P24" s="9" t="b">
        <v>0</v>
      </c>
      <c r="Q24" s="9">
        <v>981.53</v>
      </c>
      <c r="R24" s="9" t="s">
        <v>653</v>
      </c>
      <c r="S24" s="9" t="s">
        <v>844</v>
      </c>
      <c r="T24" s="9" t="s">
        <v>681</v>
      </c>
      <c r="U24" s="9">
        <v>4223296</v>
      </c>
      <c r="V24" s="9" t="s">
        <v>503</v>
      </c>
      <c r="W24" s="9" t="s">
        <v>681</v>
      </c>
      <c r="X24" s="9" t="s">
        <v>844</v>
      </c>
      <c r="Y24" s="9">
        <v>1</v>
      </c>
      <c r="Z24" s="9"/>
      <c r="AA24" s="9">
        <v>1383.69</v>
      </c>
      <c r="AB24" s="9"/>
      <c r="AC24" s="9">
        <v>1383.69</v>
      </c>
      <c r="AD24" s="9">
        <v>0</v>
      </c>
      <c r="AE24" s="9" t="s">
        <v>676</v>
      </c>
      <c r="AF24" s="9" t="s">
        <v>686</v>
      </c>
      <c r="AG24" s="9">
        <v>1037.76846</v>
      </c>
      <c r="AH24" s="9"/>
      <c r="AI24" s="9">
        <v>1037.7684585521099</v>
      </c>
      <c r="AJ24" s="9">
        <v>1037.7684585521099</v>
      </c>
      <c r="AK24" s="9"/>
      <c r="AL24" s="9">
        <v>1037.76846</v>
      </c>
      <c r="AM24" s="9">
        <v>1</v>
      </c>
      <c r="AN24" s="9">
        <v>1037.7684585521099</v>
      </c>
      <c r="AO24" s="9">
        <v>1</v>
      </c>
      <c r="AP24" s="9">
        <v>0</v>
      </c>
      <c r="AQ24" s="9" t="b">
        <v>0</v>
      </c>
      <c r="AR24" s="9" t="b">
        <v>0</v>
      </c>
      <c r="AS24" s="9">
        <v>23</v>
      </c>
      <c r="AT24" s="9">
        <v>1</v>
      </c>
      <c r="AU24" s="9" t="s">
        <v>602</v>
      </c>
      <c r="AV24" s="9">
        <v>981.53438562331405</v>
      </c>
      <c r="AW24" s="9">
        <v>0</v>
      </c>
      <c r="AX24" s="9">
        <v>1037.76846</v>
      </c>
      <c r="AY24" s="9">
        <v>1037.76846</v>
      </c>
      <c r="AZ24" s="9" t="s">
        <v>845</v>
      </c>
      <c r="BA24" s="9"/>
      <c r="BB24" s="9">
        <v>1</v>
      </c>
      <c r="BC24" s="9" t="s">
        <v>683</v>
      </c>
      <c r="BD24" s="9" t="s">
        <v>846</v>
      </c>
      <c r="BE24" s="9">
        <v>29</v>
      </c>
      <c r="BF24" s="9" t="s">
        <v>847</v>
      </c>
      <c r="BG24" s="9">
        <v>1</v>
      </c>
      <c r="BH24" s="9" t="s">
        <v>848</v>
      </c>
      <c r="BI24" s="9" t="b">
        <v>0</v>
      </c>
      <c r="BJ24" s="9" t="s">
        <v>849</v>
      </c>
      <c r="BK24" s="9">
        <v>1025</v>
      </c>
      <c r="BL24" s="9"/>
      <c r="BM24" s="9" t="b">
        <v>0</v>
      </c>
      <c r="BN24" s="9" t="b">
        <v>0</v>
      </c>
    </row>
    <row r="25" spans="1:66" x14ac:dyDescent="0.2">
      <c r="A25" s="9">
        <v>1</v>
      </c>
      <c r="B25" s="9"/>
      <c r="C25" s="9" t="s">
        <v>503</v>
      </c>
      <c r="D25" s="9">
        <v>4596.45</v>
      </c>
      <c r="E25" s="9">
        <v>6383.96</v>
      </c>
      <c r="F25" s="9">
        <v>4800</v>
      </c>
      <c r="G25" s="9" t="b">
        <v>0</v>
      </c>
      <c r="H25" s="9" t="b">
        <v>0</v>
      </c>
      <c r="I25" s="9" t="b">
        <v>0</v>
      </c>
      <c r="J25" s="9" t="b">
        <v>0</v>
      </c>
      <c r="K25" s="9">
        <v>0</v>
      </c>
      <c r="L25" s="9" t="b">
        <v>0</v>
      </c>
      <c r="M25" s="9">
        <v>0</v>
      </c>
      <c r="N25" s="9"/>
      <c r="O25" s="9">
        <v>4859.79</v>
      </c>
      <c r="P25" s="9" t="b">
        <v>0</v>
      </c>
      <c r="Q25" s="9">
        <v>4596.45</v>
      </c>
      <c r="R25" s="9" t="s">
        <v>653</v>
      </c>
      <c r="S25" s="9" t="s">
        <v>850</v>
      </c>
      <c r="T25" s="9" t="s">
        <v>681</v>
      </c>
      <c r="U25" s="9">
        <v>3456160</v>
      </c>
      <c r="V25" s="9" t="s">
        <v>503</v>
      </c>
      <c r="W25" s="9" t="s">
        <v>681</v>
      </c>
      <c r="X25" s="9" t="s">
        <v>850</v>
      </c>
      <c r="Y25" s="9">
        <v>1</v>
      </c>
      <c r="Z25" s="9"/>
      <c r="AA25" s="9">
        <v>6479.73</v>
      </c>
      <c r="AB25" s="9"/>
      <c r="AC25" s="9">
        <v>6479.73</v>
      </c>
      <c r="AD25" s="9">
        <v>0</v>
      </c>
      <c r="AE25" s="9" t="s">
        <v>676</v>
      </c>
      <c r="AF25" s="9" t="s">
        <v>686</v>
      </c>
      <c r="AG25" s="9">
        <v>4859.7937599999996</v>
      </c>
      <c r="AH25" s="9"/>
      <c r="AI25" s="9">
        <v>4859.7937571221</v>
      </c>
      <c r="AJ25" s="9">
        <v>4859.7937571221</v>
      </c>
      <c r="AK25" s="9"/>
      <c r="AL25" s="9">
        <v>4859.7937599999996</v>
      </c>
      <c r="AM25" s="9">
        <v>1</v>
      </c>
      <c r="AN25" s="9">
        <v>4859.7937571221</v>
      </c>
      <c r="AO25" s="9">
        <v>1</v>
      </c>
      <c r="AP25" s="9">
        <v>0</v>
      </c>
      <c r="AQ25" s="9" t="b">
        <v>0</v>
      </c>
      <c r="AR25" s="9" t="b">
        <v>0</v>
      </c>
      <c r="AS25" s="9">
        <v>24</v>
      </c>
      <c r="AT25" s="9">
        <v>1</v>
      </c>
      <c r="AU25" s="9" t="s">
        <v>602</v>
      </c>
      <c r="AV25" s="9">
        <v>4596.4537082847801</v>
      </c>
      <c r="AW25" s="9">
        <v>0</v>
      </c>
      <c r="AX25" s="9">
        <v>4859.7937599999996</v>
      </c>
      <c r="AY25" s="9">
        <v>4859.7937599999996</v>
      </c>
      <c r="AZ25" s="9" t="s">
        <v>851</v>
      </c>
      <c r="BA25" s="9"/>
      <c r="BB25" s="9">
        <v>1</v>
      </c>
      <c r="BC25" s="9" t="s">
        <v>683</v>
      </c>
      <c r="BD25" s="9" t="s">
        <v>852</v>
      </c>
      <c r="BE25" s="9">
        <v>19</v>
      </c>
      <c r="BF25" s="9" t="s">
        <v>853</v>
      </c>
      <c r="BG25" s="9">
        <v>1</v>
      </c>
      <c r="BH25" s="9" t="s">
        <v>854</v>
      </c>
      <c r="BI25" s="9" t="b">
        <v>0</v>
      </c>
      <c r="BJ25" s="9" t="s">
        <v>855</v>
      </c>
      <c r="BK25" s="9">
        <v>4800</v>
      </c>
      <c r="BL25" s="9"/>
      <c r="BM25" s="9" t="b">
        <v>0</v>
      </c>
      <c r="BN25" s="9" t="b">
        <v>0</v>
      </c>
    </row>
    <row r="26" spans="1:66" x14ac:dyDescent="0.2">
      <c r="A26" s="9">
        <v>1</v>
      </c>
      <c r="B26" s="9"/>
      <c r="C26" s="9" t="s">
        <v>503</v>
      </c>
      <c r="D26" s="9">
        <v>0</v>
      </c>
      <c r="E26" s="9">
        <v>0</v>
      </c>
      <c r="F26" s="9">
        <v>0</v>
      </c>
      <c r="G26" s="9" t="b">
        <v>0</v>
      </c>
      <c r="H26" s="9" t="b">
        <v>0</v>
      </c>
      <c r="I26" s="9" t="b">
        <v>0</v>
      </c>
      <c r="J26" s="9" t="b">
        <v>0</v>
      </c>
      <c r="K26" s="9">
        <v>0</v>
      </c>
      <c r="L26" s="9" t="b">
        <v>0</v>
      </c>
      <c r="M26" s="9">
        <v>0</v>
      </c>
      <c r="N26" s="9"/>
      <c r="O26" s="9">
        <v>0</v>
      </c>
      <c r="P26" s="9" t="b">
        <v>0</v>
      </c>
      <c r="Q26" s="9">
        <v>0</v>
      </c>
      <c r="R26" s="9" t="s">
        <v>653</v>
      </c>
      <c r="S26" s="9" t="s">
        <v>856</v>
      </c>
      <c r="T26" s="9" t="s">
        <v>681</v>
      </c>
      <c r="U26" s="9">
        <v>3570246</v>
      </c>
      <c r="V26" s="9" t="s">
        <v>503</v>
      </c>
      <c r="W26" s="9" t="s">
        <v>681</v>
      </c>
      <c r="X26" s="9" t="s">
        <v>856</v>
      </c>
      <c r="Y26" s="9">
        <v>1</v>
      </c>
      <c r="Z26" s="9"/>
      <c r="AA26" s="9">
        <v>0</v>
      </c>
      <c r="AB26" s="9"/>
      <c r="AC26" s="9">
        <v>0</v>
      </c>
      <c r="AD26" s="9">
        <v>0</v>
      </c>
      <c r="AE26" s="9" t="s">
        <v>676</v>
      </c>
      <c r="AF26" s="9" t="s">
        <v>686</v>
      </c>
      <c r="AG26" s="9">
        <v>0</v>
      </c>
      <c r="AH26" s="9"/>
      <c r="AI26" s="9">
        <v>0</v>
      </c>
      <c r="AJ26" s="9">
        <v>0</v>
      </c>
      <c r="AK26" s="9"/>
      <c r="AL26" s="9">
        <v>0</v>
      </c>
      <c r="AM26" s="9">
        <v>1</v>
      </c>
      <c r="AN26" s="9">
        <v>0</v>
      </c>
      <c r="AO26" s="9">
        <v>1</v>
      </c>
      <c r="AP26" s="9">
        <v>0</v>
      </c>
      <c r="AQ26" s="9" t="b">
        <v>0</v>
      </c>
      <c r="AR26" s="9" t="b">
        <v>0</v>
      </c>
      <c r="AS26" s="9">
        <v>25</v>
      </c>
      <c r="AT26" s="9">
        <v>1</v>
      </c>
      <c r="AU26" s="9" t="s">
        <v>602</v>
      </c>
      <c r="AV26" s="9">
        <v>0</v>
      </c>
      <c r="AW26" s="9">
        <v>0</v>
      </c>
      <c r="AX26" s="9">
        <v>0</v>
      </c>
      <c r="AY26" s="9">
        <v>0</v>
      </c>
      <c r="AZ26" s="9" t="s">
        <v>857</v>
      </c>
      <c r="BA26" s="9"/>
      <c r="BB26" s="9">
        <v>1</v>
      </c>
      <c r="BC26" s="9" t="s">
        <v>683</v>
      </c>
      <c r="BD26" s="9" t="s">
        <v>858</v>
      </c>
      <c r="BE26" s="9">
        <v>22</v>
      </c>
      <c r="BF26" s="9" t="s">
        <v>859</v>
      </c>
      <c r="BG26" s="9">
        <v>1</v>
      </c>
      <c r="BH26" s="9" t="s">
        <v>860</v>
      </c>
      <c r="BI26" s="9" t="b">
        <v>0</v>
      </c>
      <c r="BJ26" s="9" t="s">
        <v>861</v>
      </c>
      <c r="BK26" s="9">
        <v>0</v>
      </c>
      <c r="BL26" s="9"/>
      <c r="BM26" s="9" t="b">
        <v>0</v>
      </c>
      <c r="BN26" s="9" t="b">
        <v>0</v>
      </c>
    </row>
    <row r="27" spans="1:66" x14ac:dyDescent="0.2">
      <c r="A27" s="9">
        <v>1</v>
      </c>
      <c r="B27" s="9"/>
      <c r="C27" s="9" t="s">
        <v>503</v>
      </c>
      <c r="D27" s="9">
        <v>756.5</v>
      </c>
      <c r="E27" s="9">
        <v>1050.69</v>
      </c>
      <c r="F27" s="9">
        <v>790</v>
      </c>
      <c r="G27" s="9" t="b">
        <v>0</v>
      </c>
      <c r="H27" s="9" t="b">
        <v>0</v>
      </c>
      <c r="I27" s="9" t="b">
        <v>0</v>
      </c>
      <c r="J27" s="9" t="b">
        <v>0</v>
      </c>
      <c r="K27" s="9">
        <v>0</v>
      </c>
      <c r="L27" s="9" t="b">
        <v>0</v>
      </c>
      <c r="M27" s="9">
        <v>0</v>
      </c>
      <c r="N27" s="9"/>
      <c r="O27" s="9">
        <v>799.84</v>
      </c>
      <c r="P27" s="9" t="b">
        <v>0</v>
      </c>
      <c r="Q27" s="9">
        <v>756.5</v>
      </c>
      <c r="R27" s="9" t="s">
        <v>653</v>
      </c>
      <c r="S27" s="9" t="s">
        <v>862</v>
      </c>
      <c r="T27" s="9" t="s">
        <v>681</v>
      </c>
      <c r="U27" s="9">
        <v>3456359</v>
      </c>
      <c r="V27" s="9" t="s">
        <v>503</v>
      </c>
      <c r="W27" s="9" t="s">
        <v>681</v>
      </c>
      <c r="X27" s="9" t="s">
        <v>862</v>
      </c>
      <c r="Y27" s="9">
        <v>1</v>
      </c>
      <c r="Z27" s="9"/>
      <c r="AA27" s="9">
        <v>1066.45</v>
      </c>
      <c r="AB27" s="9"/>
      <c r="AC27" s="9">
        <v>1066.45</v>
      </c>
      <c r="AD27" s="9">
        <v>0</v>
      </c>
      <c r="AE27" s="9" t="s">
        <v>676</v>
      </c>
      <c r="AF27" s="9" t="s">
        <v>686</v>
      </c>
      <c r="AG27" s="9">
        <v>799.84105999999997</v>
      </c>
      <c r="AH27" s="9"/>
      <c r="AI27" s="9">
        <v>799.84105585967995</v>
      </c>
      <c r="AJ27" s="9">
        <v>799.84105585967995</v>
      </c>
      <c r="AK27" s="9"/>
      <c r="AL27" s="9">
        <v>799.84105999999997</v>
      </c>
      <c r="AM27" s="9">
        <v>1</v>
      </c>
      <c r="AN27" s="9">
        <v>799.84105585967995</v>
      </c>
      <c r="AO27" s="9">
        <v>1</v>
      </c>
      <c r="AP27" s="9">
        <v>0</v>
      </c>
      <c r="AQ27" s="9" t="b">
        <v>0</v>
      </c>
      <c r="AR27" s="9" t="b">
        <v>0</v>
      </c>
      <c r="AS27" s="9">
        <v>26</v>
      </c>
      <c r="AT27" s="9">
        <v>1</v>
      </c>
      <c r="AU27" s="9" t="s">
        <v>602</v>
      </c>
      <c r="AV27" s="9">
        <v>756.49967282187094</v>
      </c>
      <c r="AW27" s="9">
        <v>0</v>
      </c>
      <c r="AX27" s="9">
        <v>799.84105999999997</v>
      </c>
      <c r="AY27" s="9">
        <v>799.84105999999997</v>
      </c>
      <c r="AZ27" s="9" t="s">
        <v>863</v>
      </c>
      <c r="BA27" s="9"/>
      <c r="BB27" s="9">
        <v>1</v>
      </c>
      <c r="BC27" s="9" t="s">
        <v>683</v>
      </c>
      <c r="BD27" s="9" t="s">
        <v>864</v>
      </c>
      <c r="BE27" s="9">
        <v>21</v>
      </c>
      <c r="BF27" s="9" t="s">
        <v>865</v>
      </c>
      <c r="BG27" s="9">
        <v>1</v>
      </c>
      <c r="BH27" s="9" t="s">
        <v>866</v>
      </c>
      <c r="BI27" s="9" t="b">
        <v>0</v>
      </c>
      <c r="BJ27" s="9" t="s">
        <v>867</v>
      </c>
      <c r="BK27" s="9">
        <v>790</v>
      </c>
      <c r="BL27" s="9"/>
      <c r="BM27" s="9" t="b">
        <v>0</v>
      </c>
      <c r="BN27" s="9" t="b">
        <v>0</v>
      </c>
    </row>
    <row r="28" spans="1:66" x14ac:dyDescent="0.2">
      <c r="A28" s="9">
        <v>1</v>
      </c>
      <c r="B28" s="9"/>
      <c r="C28" s="9" t="s">
        <v>503</v>
      </c>
      <c r="D28" s="9">
        <v>0</v>
      </c>
      <c r="E28" s="9">
        <v>0</v>
      </c>
      <c r="F28" s="9">
        <v>0</v>
      </c>
      <c r="G28" s="9" t="b">
        <v>0</v>
      </c>
      <c r="H28" s="9" t="b">
        <v>0</v>
      </c>
      <c r="I28" s="9" t="b">
        <v>0</v>
      </c>
      <c r="J28" s="9" t="b">
        <v>0</v>
      </c>
      <c r="K28" s="9">
        <v>0</v>
      </c>
      <c r="L28" s="9" t="b">
        <v>0</v>
      </c>
      <c r="M28" s="9">
        <v>0</v>
      </c>
      <c r="N28" s="9"/>
      <c r="O28" s="9">
        <v>0</v>
      </c>
      <c r="P28" s="9" t="b">
        <v>0</v>
      </c>
      <c r="Q28" s="9">
        <v>0</v>
      </c>
      <c r="R28" s="9" t="s">
        <v>653</v>
      </c>
      <c r="S28" s="9" t="s">
        <v>868</v>
      </c>
      <c r="T28" s="9" t="s">
        <v>681</v>
      </c>
      <c r="U28" s="9">
        <v>4218926</v>
      </c>
      <c r="V28" s="9" t="s">
        <v>503</v>
      </c>
      <c r="W28" s="9" t="s">
        <v>681</v>
      </c>
      <c r="X28" s="9" t="s">
        <v>868</v>
      </c>
      <c r="Y28" s="9">
        <v>1</v>
      </c>
      <c r="Z28" s="9"/>
      <c r="AA28" s="9">
        <v>0</v>
      </c>
      <c r="AB28" s="9"/>
      <c r="AC28" s="9">
        <v>0</v>
      </c>
      <c r="AD28" s="9">
        <v>0</v>
      </c>
      <c r="AE28" s="9" t="s">
        <v>676</v>
      </c>
      <c r="AF28" s="9" t="s">
        <v>686</v>
      </c>
      <c r="AG28" s="9">
        <v>0</v>
      </c>
      <c r="AH28" s="9"/>
      <c r="AI28" s="9">
        <v>0</v>
      </c>
      <c r="AJ28" s="9">
        <v>0</v>
      </c>
      <c r="AK28" s="9"/>
      <c r="AL28" s="9">
        <v>0</v>
      </c>
      <c r="AM28" s="9">
        <v>1</v>
      </c>
      <c r="AN28" s="9">
        <v>0</v>
      </c>
      <c r="AO28" s="9">
        <v>1</v>
      </c>
      <c r="AP28" s="9">
        <v>0</v>
      </c>
      <c r="AQ28" s="9" t="b">
        <v>0</v>
      </c>
      <c r="AR28" s="9" t="b">
        <v>0</v>
      </c>
      <c r="AS28" s="9">
        <v>27</v>
      </c>
      <c r="AT28" s="9">
        <v>1</v>
      </c>
      <c r="AU28" s="9" t="s">
        <v>602</v>
      </c>
      <c r="AV28" s="9">
        <v>0</v>
      </c>
      <c r="AW28" s="9">
        <v>0</v>
      </c>
      <c r="AX28" s="9">
        <v>0</v>
      </c>
      <c r="AY28" s="9">
        <v>0</v>
      </c>
      <c r="AZ28" s="9" t="s">
        <v>869</v>
      </c>
      <c r="BA28" s="9"/>
      <c r="BB28" s="9">
        <v>1</v>
      </c>
      <c r="BC28" s="9" t="s">
        <v>683</v>
      </c>
      <c r="BD28" s="9" t="s">
        <v>870</v>
      </c>
      <c r="BE28" s="9">
        <v>27</v>
      </c>
      <c r="BF28" s="9" t="s">
        <v>871</v>
      </c>
      <c r="BG28" s="9">
        <v>1</v>
      </c>
      <c r="BH28" s="9" t="s">
        <v>872</v>
      </c>
      <c r="BI28" s="9" t="b">
        <v>0</v>
      </c>
      <c r="BJ28" s="9" t="s">
        <v>873</v>
      </c>
      <c r="BK28" s="9">
        <v>0</v>
      </c>
      <c r="BL28" s="9"/>
      <c r="BM28" s="9" t="b">
        <v>0</v>
      </c>
      <c r="BN28" s="9" t="b">
        <v>0</v>
      </c>
    </row>
    <row r="29" spans="1:66" x14ac:dyDescent="0.2">
      <c r="A29" s="9">
        <v>1</v>
      </c>
      <c r="B29" s="9"/>
      <c r="C29" s="9" t="s">
        <v>503</v>
      </c>
      <c r="D29" s="9">
        <v>0</v>
      </c>
      <c r="E29" s="9">
        <v>0</v>
      </c>
      <c r="F29" s="9">
        <v>0</v>
      </c>
      <c r="G29" s="9" t="b">
        <v>0</v>
      </c>
      <c r="H29" s="9" t="b">
        <v>0</v>
      </c>
      <c r="I29" s="9" t="b">
        <v>0</v>
      </c>
      <c r="J29" s="9" t="b">
        <v>0</v>
      </c>
      <c r="K29" s="9">
        <v>0</v>
      </c>
      <c r="L29" s="9" t="b">
        <v>0</v>
      </c>
      <c r="M29" s="9">
        <v>0</v>
      </c>
      <c r="N29" s="9"/>
      <c r="O29" s="9">
        <v>0</v>
      </c>
      <c r="P29" s="9" t="b">
        <v>0</v>
      </c>
      <c r="Q29" s="9">
        <v>0</v>
      </c>
      <c r="R29" s="9" t="s">
        <v>653</v>
      </c>
      <c r="S29" s="9" t="s">
        <v>874</v>
      </c>
      <c r="T29" s="9" t="s">
        <v>681</v>
      </c>
      <c r="U29" s="9">
        <v>3434599</v>
      </c>
      <c r="V29" s="9" t="s">
        <v>503</v>
      </c>
      <c r="W29" s="9" t="s">
        <v>681</v>
      </c>
      <c r="X29" s="9" t="s">
        <v>874</v>
      </c>
      <c r="Y29" s="9">
        <v>1</v>
      </c>
      <c r="Z29" s="9"/>
      <c r="AA29" s="9">
        <v>0</v>
      </c>
      <c r="AB29" s="9"/>
      <c r="AC29" s="9">
        <v>0</v>
      </c>
      <c r="AD29" s="9">
        <v>0</v>
      </c>
      <c r="AE29" s="9" t="s">
        <v>676</v>
      </c>
      <c r="AF29" s="9" t="s">
        <v>686</v>
      </c>
      <c r="AG29" s="9">
        <v>0</v>
      </c>
      <c r="AH29" s="9"/>
      <c r="AI29" s="9">
        <v>0</v>
      </c>
      <c r="AJ29" s="9">
        <v>0</v>
      </c>
      <c r="AK29" s="9"/>
      <c r="AL29" s="9">
        <v>0</v>
      </c>
      <c r="AM29" s="9">
        <v>1</v>
      </c>
      <c r="AN29" s="9">
        <v>0</v>
      </c>
      <c r="AO29" s="9">
        <v>1</v>
      </c>
      <c r="AP29" s="9">
        <v>0</v>
      </c>
      <c r="AQ29" s="9" t="b">
        <v>0</v>
      </c>
      <c r="AR29" s="9" t="b">
        <v>0</v>
      </c>
      <c r="AS29" s="9">
        <v>28</v>
      </c>
      <c r="AT29" s="9">
        <v>1</v>
      </c>
      <c r="AU29" s="9" t="s">
        <v>602</v>
      </c>
      <c r="AV29" s="9">
        <v>0</v>
      </c>
      <c r="AW29" s="9">
        <v>0</v>
      </c>
      <c r="AX29" s="9">
        <v>0</v>
      </c>
      <c r="AY29" s="9">
        <v>0</v>
      </c>
      <c r="AZ29" s="9" t="s">
        <v>875</v>
      </c>
      <c r="BA29" s="9"/>
      <c r="BB29" s="9">
        <v>1</v>
      </c>
      <c r="BC29" s="9" t="s">
        <v>683</v>
      </c>
      <c r="BD29" s="9" t="s">
        <v>876</v>
      </c>
      <c r="BE29" s="9">
        <v>16</v>
      </c>
      <c r="BF29" s="9" t="s">
        <v>877</v>
      </c>
      <c r="BG29" s="9">
        <v>1</v>
      </c>
      <c r="BH29" s="9" t="s">
        <v>878</v>
      </c>
      <c r="BI29" s="9" t="b">
        <v>0</v>
      </c>
      <c r="BJ29" s="9" t="s">
        <v>879</v>
      </c>
      <c r="BK29" s="9">
        <v>0</v>
      </c>
      <c r="BL29" s="9"/>
      <c r="BM29" s="9" t="b">
        <v>0</v>
      </c>
      <c r="BN29" s="9" t="b">
        <v>0</v>
      </c>
    </row>
    <row r="30" spans="1:66" x14ac:dyDescent="0.2">
      <c r="A30" s="9">
        <v>1</v>
      </c>
      <c r="B30" s="9"/>
      <c r="C30" s="9" t="s">
        <v>503</v>
      </c>
      <c r="D30" s="9"/>
      <c r="E30" s="9">
        <v>0</v>
      </c>
      <c r="F30" s="9">
        <v>0</v>
      </c>
      <c r="G30" s="9" t="b">
        <v>0</v>
      </c>
      <c r="H30" s="9" t="b">
        <v>0</v>
      </c>
      <c r="I30" s="9" t="b">
        <v>1</v>
      </c>
      <c r="J30" s="9" t="b">
        <v>1</v>
      </c>
      <c r="K30" s="9">
        <v>0</v>
      </c>
      <c r="L30" s="9" t="b">
        <v>0</v>
      </c>
      <c r="M30" s="9">
        <v>0</v>
      </c>
      <c r="N30" s="9"/>
      <c r="O30" s="9">
        <v>0</v>
      </c>
      <c r="P30" s="9" t="b">
        <v>0</v>
      </c>
      <c r="Q30" s="9">
        <v>0</v>
      </c>
      <c r="R30" s="9"/>
      <c r="S30" s="9" t="s">
        <v>880</v>
      </c>
      <c r="T30" s="9" t="s">
        <v>681</v>
      </c>
      <c r="U30" s="9" t="s">
        <v>881</v>
      </c>
      <c r="V30" s="9" t="s">
        <v>882</v>
      </c>
      <c r="W30" s="9" t="s">
        <v>681</v>
      </c>
      <c r="X30" s="9" t="s">
        <v>883</v>
      </c>
      <c r="Y30" s="9">
        <v>1</v>
      </c>
      <c r="Z30" s="9"/>
      <c r="AA30" s="9">
        <v>0</v>
      </c>
      <c r="AB30" s="9"/>
      <c r="AC30" s="9">
        <v>0</v>
      </c>
      <c r="AD30" s="9">
        <v>0</v>
      </c>
      <c r="AE30" s="9" t="s">
        <v>676</v>
      </c>
      <c r="AF30" s="9" t="s">
        <v>686</v>
      </c>
      <c r="AG30" s="9">
        <v>0</v>
      </c>
      <c r="AH30" s="9"/>
      <c r="AI30" s="9">
        <v>0</v>
      </c>
      <c r="AJ30" s="9">
        <v>0</v>
      </c>
      <c r="AK30" s="9"/>
      <c r="AL30" s="9">
        <v>0</v>
      </c>
      <c r="AM30" s="9">
        <v>1</v>
      </c>
      <c r="AN30" s="9">
        <v>0</v>
      </c>
      <c r="AO30" s="9">
        <v>1</v>
      </c>
      <c r="AP30" s="9">
        <v>0</v>
      </c>
      <c r="AQ30" s="9" t="b">
        <v>1</v>
      </c>
      <c r="AR30" s="9" t="b">
        <v>0</v>
      </c>
      <c r="AS30" s="9">
        <v>29</v>
      </c>
      <c r="AT30" s="9">
        <v>1</v>
      </c>
      <c r="AU30" s="9" t="s">
        <v>602</v>
      </c>
      <c r="AV30" s="9">
        <v>0</v>
      </c>
      <c r="AW30" s="9">
        <v>0</v>
      </c>
      <c r="AX30" s="9">
        <v>0</v>
      </c>
      <c r="AY30" s="9">
        <v>0</v>
      </c>
      <c r="AZ30" s="9" t="s">
        <v>884</v>
      </c>
      <c r="BA30" s="9"/>
      <c r="BB30" s="9">
        <v>1</v>
      </c>
      <c r="BC30" s="9" t="s">
        <v>683</v>
      </c>
      <c r="BD30" s="9" t="s">
        <v>885</v>
      </c>
      <c r="BE30" s="9">
        <v>6</v>
      </c>
      <c r="BF30" s="9" t="s">
        <v>886</v>
      </c>
      <c r="BG30" s="9">
        <v>1</v>
      </c>
      <c r="BH30" s="9" t="s">
        <v>887</v>
      </c>
      <c r="BI30" s="9" t="b">
        <v>0</v>
      </c>
      <c r="BJ30" s="9" t="s">
        <v>888</v>
      </c>
      <c r="BK30" s="9">
        <v>0</v>
      </c>
      <c r="BL30" s="9"/>
      <c r="BM30" s="9" t="b">
        <v>0</v>
      </c>
      <c r="BN30" s="9" t="b">
        <v>0</v>
      </c>
    </row>
    <row r="31" spans="1:66" x14ac:dyDescent="0.2">
      <c r="A31" s="9">
        <v>1</v>
      </c>
      <c r="B31" s="9" t="s">
        <v>889</v>
      </c>
      <c r="C31" s="9" t="s">
        <v>503</v>
      </c>
      <c r="D31" s="9">
        <v>1635.57</v>
      </c>
      <c r="E31" s="9">
        <v>2271.63</v>
      </c>
      <c r="F31" s="9">
        <v>1708</v>
      </c>
      <c r="G31" s="9" t="b">
        <v>0</v>
      </c>
      <c r="H31" s="9" t="b">
        <v>0</v>
      </c>
      <c r="I31" s="9" t="b">
        <v>0</v>
      </c>
      <c r="J31" s="9" t="b">
        <v>0</v>
      </c>
      <c r="K31" s="9">
        <v>0</v>
      </c>
      <c r="L31" s="9" t="b">
        <v>0</v>
      </c>
      <c r="M31" s="9">
        <v>0</v>
      </c>
      <c r="N31" s="9"/>
      <c r="O31" s="9">
        <v>1729.28</v>
      </c>
      <c r="P31" s="9" t="b">
        <v>0</v>
      </c>
      <c r="Q31" s="9">
        <v>1635.57</v>
      </c>
      <c r="R31" s="9" t="s">
        <v>653</v>
      </c>
      <c r="S31" s="9" t="s">
        <v>890</v>
      </c>
      <c r="T31" s="9" t="s">
        <v>883</v>
      </c>
      <c r="U31" s="9">
        <v>2795373</v>
      </c>
      <c r="V31" s="9" t="s">
        <v>403</v>
      </c>
      <c r="W31" s="9" t="s">
        <v>681</v>
      </c>
      <c r="X31" s="9" t="s">
        <v>891</v>
      </c>
      <c r="Y31" s="9">
        <v>1</v>
      </c>
      <c r="Z31" s="9"/>
      <c r="AA31" s="9">
        <v>2305.6999999999998</v>
      </c>
      <c r="AB31" s="9"/>
      <c r="AC31" s="9">
        <v>2305.6999999999998</v>
      </c>
      <c r="AD31" s="9">
        <v>0</v>
      </c>
      <c r="AE31" s="9" t="s">
        <v>676</v>
      </c>
      <c r="AF31" s="9" t="s">
        <v>686</v>
      </c>
      <c r="AG31" s="9">
        <v>1729.2766099999999</v>
      </c>
      <c r="AH31" s="9"/>
      <c r="AI31" s="9">
        <v>1729.2766119092801</v>
      </c>
      <c r="AJ31" s="9">
        <v>1729.2766119092801</v>
      </c>
      <c r="AK31" s="9"/>
      <c r="AL31" s="9">
        <v>1729.2766099999999</v>
      </c>
      <c r="AM31" s="9">
        <v>1</v>
      </c>
      <c r="AN31" s="9">
        <v>1729.2766119092801</v>
      </c>
      <c r="AO31" s="9">
        <v>1</v>
      </c>
      <c r="AP31" s="9">
        <v>0</v>
      </c>
      <c r="AQ31" s="9" t="b">
        <v>0</v>
      </c>
      <c r="AR31" s="9" t="b">
        <v>0</v>
      </c>
      <c r="AS31" s="9">
        <v>30</v>
      </c>
      <c r="AT31" s="9">
        <v>1</v>
      </c>
      <c r="AU31" s="9" t="s">
        <v>602</v>
      </c>
      <c r="AV31" s="9">
        <v>1635.5714445313299</v>
      </c>
      <c r="AW31" s="9">
        <v>0</v>
      </c>
      <c r="AX31" s="9">
        <v>1729.2766099999999</v>
      </c>
      <c r="AY31" s="9">
        <v>1729.2766099999999</v>
      </c>
      <c r="AZ31" s="9" t="s">
        <v>892</v>
      </c>
      <c r="BA31" s="9"/>
      <c r="BB31" s="9">
        <v>6</v>
      </c>
      <c r="BC31" s="9" t="s">
        <v>683</v>
      </c>
      <c r="BD31" s="9" t="s">
        <v>893</v>
      </c>
      <c r="BE31" s="9">
        <v>38</v>
      </c>
      <c r="BF31" s="9" t="s">
        <v>894</v>
      </c>
      <c r="BG31" s="9">
        <v>1</v>
      </c>
      <c r="BH31" s="9" t="s">
        <v>895</v>
      </c>
      <c r="BI31" s="9" t="b">
        <v>0</v>
      </c>
      <c r="BJ31" s="9" t="s">
        <v>896</v>
      </c>
      <c r="BK31" s="9">
        <v>1708</v>
      </c>
      <c r="BL31" s="9"/>
      <c r="BM31" s="9" t="b">
        <v>0</v>
      </c>
      <c r="BN31" s="9" t="b">
        <v>0</v>
      </c>
    </row>
    <row r="32" spans="1:66" x14ac:dyDescent="0.2">
      <c r="A32" s="9">
        <v>1</v>
      </c>
      <c r="B32" s="9"/>
      <c r="C32" s="9" t="s">
        <v>503</v>
      </c>
      <c r="D32" s="9">
        <v>75</v>
      </c>
      <c r="E32" s="9">
        <v>0</v>
      </c>
      <c r="F32" s="9">
        <v>0</v>
      </c>
      <c r="G32" s="9" t="b">
        <v>0</v>
      </c>
      <c r="H32" s="9" t="b">
        <v>0</v>
      </c>
      <c r="I32" s="9" t="b">
        <v>1</v>
      </c>
      <c r="J32" s="9" t="b">
        <v>1</v>
      </c>
      <c r="K32" s="9">
        <v>0</v>
      </c>
      <c r="L32" s="9" t="b">
        <v>0</v>
      </c>
      <c r="M32" s="9">
        <v>0</v>
      </c>
      <c r="N32" s="9"/>
      <c r="O32" s="9">
        <v>75</v>
      </c>
      <c r="P32" s="9" t="b">
        <v>0</v>
      </c>
      <c r="Q32" s="9">
        <v>75</v>
      </c>
      <c r="R32" s="9" t="s">
        <v>684</v>
      </c>
      <c r="S32" s="9" t="s">
        <v>897</v>
      </c>
      <c r="T32" s="9" t="s">
        <v>883</v>
      </c>
      <c r="U32" s="9" t="s">
        <v>898</v>
      </c>
      <c r="V32" s="9" t="s">
        <v>659</v>
      </c>
      <c r="W32" s="9" t="s">
        <v>681</v>
      </c>
      <c r="X32" s="9" t="s">
        <v>897</v>
      </c>
      <c r="Y32" s="9">
        <v>1</v>
      </c>
      <c r="Z32" s="9"/>
      <c r="AA32" s="9">
        <v>100</v>
      </c>
      <c r="AB32" s="9"/>
      <c r="AC32" s="9">
        <v>100</v>
      </c>
      <c r="AD32" s="9">
        <v>0</v>
      </c>
      <c r="AE32" s="9" t="s">
        <v>676</v>
      </c>
      <c r="AF32" s="9" t="s">
        <v>686</v>
      </c>
      <c r="AG32" s="9">
        <v>75</v>
      </c>
      <c r="AH32" s="9"/>
      <c r="AI32" s="9">
        <v>75</v>
      </c>
      <c r="AJ32" s="9">
        <v>75</v>
      </c>
      <c r="AK32" s="9"/>
      <c r="AL32" s="9">
        <v>75</v>
      </c>
      <c r="AM32" s="9">
        <v>1</v>
      </c>
      <c r="AN32" s="9">
        <v>75</v>
      </c>
      <c r="AO32" s="9">
        <v>1</v>
      </c>
      <c r="AP32" s="9">
        <v>0</v>
      </c>
      <c r="AQ32" s="9" t="b">
        <v>0</v>
      </c>
      <c r="AR32" s="9" t="b">
        <v>0</v>
      </c>
      <c r="AS32" s="9">
        <v>31</v>
      </c>
      <c r="AT32" s="9">
        <v>1</v>
      </c>
      <c r="AU32" s="9" t="s">
        <v>602</v>
      </c>
      <c r="AV32" s="9">
        <v>75</v>
      </c>
      <c r="AW32" s="9">
        <v>0</v>
      </c>
      <c r="AX32" s="9">
        <v>75</v>
      </c>
      <c r="AY32" s="9">
        <v>75</v>
      </c>
      <c r="AZ32" s="9" t="s">
        <v>899</v>
      </c>
      <c r="BA32" s="9"/>
      <c r="BB32" s="9">
        <v>6</v>
      </c>
      <c r="BC32" s="9" t="s">
        <v>683</v>
      </c>
      <c r="BD32" s="9" t="s">
        <v>900</v>
      </c>
      <c r="BE32" s="9">
        <v>39</v>
      </c>
      <c r="BF32" s="9" t="s">
        <v>901</v>
      </c>
      <c r="BG32" s="9">
        <v>1</v>
      </c>
      <c r="BH32" s="9" t="s">
        <v>902</v>
      </c>
      <c r="BI32" s="9" t="b">
        <v>0</v>
      </c>
      <c r="BJ32" s="9" t="s">
        <v>903</v>
      </c>
      <c r="BK32" s="9">
        <v>0</v>
      </c>
      <c r="BL32" s="9"/>
      <c r="BM32" s="9" t="b">
        <v>0</v>
      </c>
      <c r="BN32" s="9" t="b">
        <v>0</v>
      </c>
    </row>
    <row r="33" spans="1:66" x14ac:dyDescent="0.2">
      <c r="A33" s="9">
        <v>1</v>
      </c>
      <c r="B33" s="9"/>
      <c r="C33" s="9" t="s">
        <v>503</v>
      </c>
      <c r="D33" s="9">
        <v>399</v>
      </c>
      <c r="E33" s="9">
        <v>0</v>
      </c>
      <c r="F33" s="9">
        <v>0</v>
      </c>
      <c r="G33" s="9" t="b">
        <v>0</v>
      </c>
      <c r="H33" s="9" t="b">
        <v>0</v>
      </c>
      <c r="I33" s="9" t="b">
        <v>1</v>
      </c>
      <c r="J33" s="9" t="b">
        <v>1</v>
      </c>
      <c r="K33" s="9">
        <v>0</v>
      </c>
      <c r="L33" s="9" t="b">
        <v>0</v>
      </c>
      <c r="M33" s="9">
        <v>0</v>
      </c>
      <c r="N33" s="9"/>
      <c r="O33" s="9">
        <v>300</v>
      </c>
      <c r="P33" s="9" t="b">
        <v>1</v>
      </c>
      <c r="Q33" s="9">
        <v>300</v>
      </c>
      <c r="R33" s="9"/>
      <c r="S33" s="9" t="s">
        <v>904</v>
      </c>
      <c r="T33" s="9" t="s">
        <v>681</v>
      </c>
      <c r="U33" s="9" t="s">
        <v>905</v>
      </c>
      <c r="V33" s="9" t="s">
        <v>906</v>
      </c>
      <c r="W33" s="9" t="s">
        <v>681</v>
      </c>
      <c r="X33" s="9" t="s">
        <v>904</v>
      </c>
      <c r="Y33" s="9">
        <v>1</v>
      </c>
      <c r="Z33" s="9"/>
      <c r="AA33" s="9">
        <v>300</v>
      </c>
      <c r="AB33" s="9"/>
      <c r="AC33" s="9">
        <v>300</v>
      </c>
      <c r="AD33" s="9">
        <v>0</v>
      </c>
      <c r="AE33" s="9" t="s">
        <v>676</v>
      </c>
      <c r="AF33" s="9" t="s">
        <v>686</v>
      </c>
      <c r="AG33" s="9">
        <v>300</v>
      </c>
      <c r="AH33" s="9"/>
      <c r="AI33" s="9">
        <v>300</v>
      </c>
      <c r="AJ33" s="9">
        <v>300</v>
      </c>
      <c r="AK33" s="9"/>
      <c r="AL33" s="9">
        <v>300</v>
      </c>
      <c r="AM33" s="9">
        <v>1</v>
      </c>
      <c r="AN33" s="9">
        <v>300</v>
      </c>
      <c r="AO33" s="9">
        <v>1</v>
      </c>
      <c r="AP33" s="9">
        <v>0</v>
      </c>
      <c r="AQ33" s="9" t="b">
        <v>0</v>
      </c>
      <c r="AR33" s="9" t="b">
        <v>0</v>
      </c>
      <c r="AS33" s="9">
        <v>32</v>
      </c>
      <c r="AT33" s="9">
        <v>1</v>
      </c>
      <c r="AU33" s="9" t="s">
        <v>602</v>
      </c>
      <c r="AV33" s="9">
        <v>300</v>
      </c>
      <c r="AW33" s="9">
        <v>0</v>
      </c>
      <c r="AX33" s="9">
        <v>300</v>
      </c>
      <c r="AY33" s="9">
        <v>300</v>
      </c>
      <c r="AZ33" s="9" t="s">
        <v>907</v>
      </c>
      <c r="BA33" s="9"/>
      <c r="BB33" s="9">
        <v>1</v>
      </c>
      <c r="BC33" s="9" t="s">
        <v>683</v>
      </c>
      <c r="BD33" s="9" t="s">
        <v>908</v>
      </c>
      <c r="BE33" s="9">
        <v>9</v>
      </c>
      <c r="BF33" s="9" t="s">
        <v>909</v>
      </c>
      <c r="BG33" s="9">
        <v>1</v>
      </c>
      <c r="BH33" s="9" t="s">
        <v>910</v>
      </c>
      <c r="BI33" s="9" t="b">
        <v>0</v>
      </c>
      <c r="BJ33" s="9" t="s">
        <v>911</v>
      </c>
      <c r="BK33" s="9">
        <v>0</v>
      </c>
      <c r="BL33" s="9"/>
      <c r="BM33" s="9" t="b">
        <v>0</v>
      </c>
      <c r="BN33" s="9" t="b">
        <v>0</v>
      </c>
    </row>
    <row r="34" spans="1:66" x14ac:dyDescent="0.2">
      <c r="A34" s="9">
        <v>1</v>
      </c>
      <c r="B34" s="9"/>
      <c r="C34" s="9" t="s">
        <v>503</v>
      </c>
      <c r="D34" s="9">
        <v>0</v>
      </c>
      <c r="E34" s="9">
        <v>0</v>
      </c>
      <c r="F34" s="9">
        <v>0</v>
      </c>
      <c r="G34" s="9" t="b">
        <v>0</v>
      </c>
      <c r="H34" s="9" t="b">
        <v>0</v>
      </c>
      <c r="I34" s="9" t="b">
        <v>0</v>
      </c>
      <c r="J34" s="9" t="b">
        <v>0</v>
      </c>
      <c r="K34" s="9">
        <v>0</v>
      </c>
      <c r="L34" s="9" t="b">
        <v>0</v>
      </c>
      <c r="M34" s="9">
        <v>0</v>
      </c>
      <c r="N34" s="9"/>
      <c r="O34" s="9">
        <v>2000</v>
      </c>
      <c r="P34" s="9" t="b">
        <v>1</v>
      </c>
      <c r="Q34" s="9">
        <v>0</v>
      </c>
      <c r="R34" s="9"/>
      <c r="S34" s="9" t="s">
        <v>912</v>
      </c>
      <c r="T34" s="9" t="s">
        <v>681</v>
      </c>
      <c r="U34" s="9" t="s">
        <v>913</v>
      </c>
      <c r="V34" s="9" t="s">
        <v>906</v>
      </c>
      <c r="W34" s="9" t="s">
        <v>681</v>
      </c>
      <c r="X34" s="9" t="s">
        <v>912</v>
      </c>
      <c r="Y34" s="9">
        <v>1</v>
      </c>
      <c r="Z34" s="9"/>
      <c r="AA34" s="9">
        <v>2000</v>
      </c>
      <c r="AB34" s="9"/>
      <c r="AC34" s="9">
        <v>2000</v>
      </c>
      <c r="AD34" s="9">
        <v>0</v>
      </c>
      <c r="AE34" s="9" t="s">
        <v>676</v>
      </c>
      <c r="AF34" s="9" t="s">
        <v>686</v>
      </c>
      <c r="AG34" s="9">
        <v>2000</v>
      </c>
      <c r="AH34" s="9" t="s">
        <v>914</v>
      </c>
      <c r="AI34" s="9">
        <v>2000</v>
      </c>
      <c r="AJ34" s="9">
        <v>2000</v>
      </c>
      <c r="AK34" s="9" t="s">
        <v>915</v>
      </c>
      <c r="AL34" s="9">
        <v>2000</v>
      </c>
      <c r="AM34" s="9">
        <v>1</v>
      </c>
      <c r="AN34" s="9">
        <v>2000</v>
      </c>
      <c r="AO34" s="9">
        <v>1</v>
      </c>
      <c r="AP34" s="9">
        <v>0</v>
      </c>
      <c r="AQ34" s="9" t="b">
        <v>0</v>
      </c>
      <c r="AR34" s="9" t="b">
        <v>0</v>
      </c>
      <c r="AS34" s="9">
        <v>33</v>
      </c>
      <c r="AT34" s="9">
        <v>1</v>
      </c>
      <c r="AU34" s="9" t="s">
        <v>602</v>
      </c>
      <c r="AV34" s="9">
        <v>0</v>
      </c>
      <c r="AW34" s="9">
        <v>0</v>
      </c>
      <c r="AX34" s="9">
        <v>2000</v>
      </c>
      <c r="AY34" s="9">
        <v>2000</v>
      </c>
      <c r="AZ34" s="9" t="s">
        <v>916</v>
      </c>
      <c r="BA34" s="9"/>
      <c r="BB34" s="9">
        <v>1</v>
      </c>
      <c r="BC34" s="9" t="s">
        <v>683</v>
      </c>
      <c r="BD34" s="9" t="s">
        <v>917</v>
      </c>
      <c r="BE34" s="9">
        <v>40</v>
      </c>
      <c r="BF34" s="9" t="s">
        <v>918</v>
      </c>
      <c r="BG34" s="9">
        <v>1</v>
      </c>
      <c r="BH34" s="9" t="s">
        <v>919</v>
      </c>
      <c r="BI34" s="9" t="b">
        <v>0</v>
      </c>
      <c r="BJ34" s="9" t="s">
        <v>920</v>
      </c>
      <c r="BK34" s="9">
        <v>0</v>
      </c>
      <c r="BL34" s="9"/>
      <c r="BM34" s="9" t="b">
        <v>0</v>
      </c>
      <c r="BN34" s="9" t="b">
        <v>0</v>
      </c>
    </row>
    <row r="35" spans="1:66" x14ac:dyDescent="0.2">
      <c r="A35" s="9">
        <v>1</v>
      </c>
      <c r="B35" s="9"/>
      <c r="C35" s="9" t="s">
        <v>503</v>
      </c>
      <c r="D35" s="9">
        <v>0</v>
      </c>
      <c r="E35" s="9">
        <v>0</v>
      </c>
      <c r="F35" s="9">
        <v>0</v>
      </c>
      <c r="G35" s="9" t="b">
        <v>0</v>
      </c>
      <c r="H35" s="9" t="b">
        <v>0</v>
      </c>
      <c r="I35" s="9" t="b">
        <v>0</v>
      </c>
      <c r="J35" s="9" t="b">
        <v>0</v>
      </c>
      <c r="K35" s="9">
        <v>0</v>
      </c>
      <c r="L35" s="9" t="b">
        <v>0</v>
      </c>
      <c r="M35" s="9">
        <v>0</v>
      </c>
      <c r="N35" s="9"/>
      <c r="O35" s="9">
        <v>452.2</v>
      </c>
      <c r="P35" s="9" t="b">
        <v>1</v>
      </c>
      <c r="Q35" s="9">
        <v>452.2</v>
      </c>
      <c r="R35" s="9" t="s">
        <v>653</v>
      </c>
      <c r="S35" s="9" t="s">
        <v>921</v>
      </c>
      <c r="T35" s="9" t="s">
        <v>681</v>
      </c>
      <c r="U35" s="9" t="s">
        <v>922</v>
      </c>
      <c r="V35" s="9" t="s">
        <v>923</v>
      </c>
      <c r="W35" s="9" t="s">
        <v>681</v>
      </c>
      <c r="X35" s="9" t="s">
        <v>924</v>
      </c>
      <c r="Y35" s="9">
        <v>1</v>
      </c>
      <c r="Z35" s="9"/>
      <c r="AA35" s="9">
        <v>452.2</v>
      </c>
      <c r="AB35" s="9"/>
      <c r="AC35" s="9">
        <v>452.2</v>
      </c>
      <c r="AD35" s="9">
        <v>0</v>
      </c>
      <c r="AE35" s="9" t="s">
        <v>676</v>
      </c>
      <c r="AF35" s="9" t="s">
        <v>686</v>
      </c>
      <c r="AG35" s="9">
        <v>452.19740999999999</v>
      </c>
      <c r="AH35" s="9"/>
      <c r="AI35" s="9">
        <v>452.197413430795</v>
      </c>
      <c r="AJ35" s="9">
        <v>452.197413430795</v>
      </c>
      <c r="AK35" s="9"/>
      <c r="AL35" s="9">
        <v>452.19740999999999</v>
      </c>
      <c r="AM35" s="9">
        <v>1</v>
      </c>
      <c r="AN35" s="9">
        <v>452.197413430795</v>
      </c>
      <c r="AO35" s="9">
        <v>1</v>
      </c>
      <c r="AP35" s="9">
        <v>0</v>
      </c>
      <c r="AQ35" s="9" t="b">
        <v>0</v>
      </c>
      <c r="AR35" s="9" t="b">
        <v>0</v>
      </c>
      <c r="AS35" s="9">
        <v>34</v>
      </c>
      <c r="AT35" s="9">
        <v>1</v>
      </c>
      <c r="AU35" s="9" t="s">
        <v>602</v>
      </c>
      <c r="AV35" s="9">
        <v>452.197413430795</v>
      </c>
      <c r="AW35" s="9">
        <v>0</v>
      </c>
      <c r="AX35" s="9">
        <v>452.19740999999999</v>
      </c>
      <c r="AY35" s="9">
        <v>452.19740999999999</v>
      </c>
      <c r="AZ35" s="9" t="s">
        <v>925</v>
      </c>
      <c r="BA35" s="9"/>
      <c r="BB35" s="9">
        <v>1</v>
      </c>
      <c r="BC35" s="9" t="s">
        <v>683</v>
      </c>
      <c r="BD35" s="9" t="s">
        <v>926</v>
      </c>
      <c r="BE35" s="9">
        <v>44</v>
      </c>
      <c r="BF35" s="9" t="s">
        <v>927</v>
      </c>
      <c r="BG35" s="9">
        <v>1</v>
      </c>
      <c r="BH35" s="9" t="s">
        <v>928</v>
      </c>
      <c r="BI35" s="9" t="b">
        <v>1</v>
      </c>
      <c r="BJ35" s="9" t="s">
        <v>929</v>
      </c>
      <c r="BK35" s="9">
        <v>0</v>
      </c>
      <c r="BL35" s="9"/>
      <c r="BM35" s="9" t="b">
        <v>0</v>
      </c>
      <c r="BN35" s="9" t="b">
        <v>0</v>
      </c>
    </row>
    <row r="36" spans="1:66" x14ac:dyDescent="0.2">
      <c r="A36" s="9">
        <v>1</v>
      </c>
      <c r="B36" s="9"/>
      <c r="C36" s="9" t="s">
        <v>503</v>
      </c>
      <c r="D36" s="9">
        <v>2979.18</v>
      </c>
      <c r="E36" s="9">
        <v>2979.18</v>
      </c>
      <c r="F36" s="9">
        <v>2240</v>
      </c>
      <c r="G36" s="9" t="b">
        <v>0</v>
      </c>
      <c r="H36" s="9" t="b">
        <v>0</v>
      </c>
      <c r="I36" s="9" t="b">
        <v>0</v>
      </c>
      <c r="J36" s="9" t="b">
        <v>0</v>
      </c>
      <c r="K36" s="9">
        <v>0</v>
      </c>
      <c r="L36" s="9" t="b">
        <v>1</v>
      </c>
      <c r="M36" s="9">
        <v>0</v>
      </c>
      <c r="N36" s="9"/>
      <c r="O36" s="9">
        <v>4021.9</v>
      </c>
      <c r="P36" s="9" t="b">
        <v>1</v>
      </c>
      <c r="Q36" s="9">
        <v>4021.9</v>
      </c>
      <c r="R36" s="9" t="s">
        <v>653</v>
      </c>
      <c r="S36" s="9" t="s">
        <v>930</v>
      </c>
      <c r="T36" s="9" t="s">
        <v>681</v>
      </c>
      <c r="U36" s="9" t="s">
        <v>931</v>
      </c>
      <c r="V36" s="9" t="s">
        <v>923</v>
      </c>
      <c r="W36" s="9" t="s">
        <v>681</v>
      </c>
      <c r="X36" s="9" t="s">
        <v>932</v>
      </c>
      <c r="Y36" s="9">
        <v>1</v>
      </c>
      <c r="Z36" s="9"/>
      <c r="AA36" s="9">
        <v>4021.9</v>
      </c>
      <c r="AB36" s="9"/>
      <c r="AC36" s="9">
        <v>4021.9</v>
      </c>
      <c r="AD36" s="9">
        <v>0</v>
      </c>
      <c r="AE36" s="9" t="s">
        <v>676</v>
      </c>
      <c r="AF36" s="9" t="s">
        <v>686</v>
      </c>
      <c r="AG36" s="9">
        <v>4021.8969900000002</v>
      </c>
      <c r="AH36" s="9"/>
      <c r="AI36" s="9">
        <v>4021.8969947491901</v>
      </c>
      <c r="AJ36" s="9">
        <v>4021.8969947491901</v>
      </c>
      <c r="AK36" s="9"/>
      <c r="AL36" s="9">
        <v>4021.8969900000002</v>
      </c>
      <c r="AM36" s="9">
        <v>1</v>
      </c>
      <c r="AN36" s="9">
        <v>4021.8969947491901</v>
      </c>
      <c r="AO36" s="9">
        <v>1</v>
      </c>
      <c r="AP36" s="9">
        <v>0</v>
      </c>
      <c r="AQ36" s="9" t="b">
        <v>0</v>
      </c>
      <c r="AR36" s="9" t="b">
        <v>0</v>
      </c>
      <c r="AS36" s="9">
        <v>35</v>
      </c>
      <c r="AT36" s="9">
        <v>1</v>
      </c>
      <c r="AU36" s="9" t="s">
        <v>602</v>
      </c>
      <c r="AV36" s="9">
        <v>4021.8969947491901</v>
      </c>
      <c r="AW36" s="9">
        <v>0</v>
      </c>
      <c r="AX36" s="9">
        <v>4021.8969900000002</v>
      </c>
      <c r="AY36" s="9">
        <v>4021.8969900000002</v>
      </c>
      <c r="AZ36" s="9" t="s">
        <v>933</v>
      </c>
      <c r="BA36" s="9"/>
      <c r="BB36" s="9">
        <v>1</v>
      </c>
      <c r="BC36" s="9" t="s">
        <v>683</v>
      </c>
      <c r="BD36" s="9" t="s">
        <v>934</v>
      </c>
      <c r="BE36" s="9">
        <v>45</v>
      </c>
      <c r="BF36" s="9" t="s">
        <v>935</v>
      </c>
      <c r="BG36" s="9">
        <v>1</v>
      </c>
      <c r="BH36" s="9" t="s">
        <v>936</v>
      </c>
      <c r="BI36" s="9" t="b">
        <v>1</v>
      </c>
      <c r="BJ36" s="9" t="s">
        <v>937</v>
      </c>
      <c r="BK36" s="9">
        <v>0</v>
      </c>
      <c r="BL36" s="9"/>
      <c r="BM36" s="9" t="b">
        <v>0</v>
      </c>
      <c r="BN36" s="9" t="b">
        <v>0</v>
      </c>
    </row>
    <row r="37" spans="1:66" x14ac:dyDescent="0.2">
      <c r="A37" s="9">
        <v>1</v>
      </c>
      <c r="B37" s="9"/>
      <c r="C37" s="9" t="s">
        <v>503</v>
      </c>
      <c r="D37" s="9">
        <v>1125</v>
      </c>
      <c r="E37" s="9">
        <v>0</v>
      </c>
      <c r="F37" s="9">
        <v>0</v>
      </c>
      <c r="G37" s="9" t="b">
        <v>0</v>
      </c>
      <c r="H37" s="9" t="b">
        <v>0</v>
      </c>
      <c r="I37" s="9" t="b">
        <v>0</v>
      </c>
      <c r="J37" s="9" t="b">
        <v>0</v>
      </c>
      <c r="K37" s="9">
        <v>0</v>
      </c>
      <c r="L37" s="9" t="b">
        <v>0</v>
      </c>
      <c r="M37" s="9">
        <v>0</v>
      </c>
      <c r="N37" s="9"/>
      <c r="O37" s="9">
        <v>1125</v>
      </c>
      <c r="P37" s="9" t="b">
        <v>0</v>
      </c>
      <c r="Q37" s="9">
        <v>1125</v>
      </c>
      <c r="R37" s="9" t="s">
        <v>684</v>
      </c>
      <c r="S37" s="9" t="s">
        <v>938</v>
      </c>
      <c r="T37" s="9" t="s">
        <v>681</v>
      </c>
      <c r="U37" s="9" t="s">
        <v>939</v>
      </c>
      <c r="V37" s="9" t="s">
        <v>659</v>
      </c>
      <c r="W37" s="9" t="s">
        <v>681</v>
      </c>
      <c r="X37" s="9" t="s">
        <v>938</v>
      </c>
      <c r="Y37" s="9">
        <v>1</v>
      </c>
      <c r="Z37" s="9"/>
      <c r="AA37" s="9">
        <v>1500</v>
      </c>
      <c r="AB37" s="9"/>
      <c r="AC37" s="9">
        <v>1500</v>
      </c>
      <c r="AD37" s="9">
        <v>0</v>
      </c>
      <c r="AE37" s="9" t="s">
        <v>676</v>
      </c>
      <c r="AF37" s="9" t="s">
        <v>686</v>
      </c>
      <c r="AG37" s="9">
        <v>1125</v>
      </c>
      <c r="AH37" s="9"/>
      <c r="AI37" s="9">
        <v>1125</v>
      </c>
      <c r="AJ37" s="9">
        <v>1125</v>
      </c>
      <c r="AK37" s="9"/>
      <c r="AL37" s="9">
        <v>1125</v>
      </c>
      <c r="AM37" s="9">
        <v>1</v>
      </c>
      <c r="AN37" s="9">
        <v>1125</v>
      </c>
      <c r="AO37" s="9">
        <v>1</v>
      </c>
      <c r="AP37" s="9">
        <v>0</v>
      </c>
      <c r="AQ37" s="9" t="b">
        <v>0</v>
      </c>
      <c r="AR37" s="9" t="b">
        <v>0</v>
      </c>
      <c r="AS37" s="9">
        <v>36</v>
      </c>
      <c r="AT37" s="9">
        <v>1</v>
      </c>
      <c r="AU37" s="9" t="s">
        <v>602</v>
      </c>
      <c r="AV37" s="9">
        <v>1125</v>
      </c>
      <c r="AW37" s="9">
        <v>0</v>
      </c>
      <c r="AX37" s="9">
        <v>1125</v>
      </c>
      <c r="AY37" s="9">
        <v>1125</v>
      </c>
      <c r="AZ37" s="9" t="s">
        <v>940</v>
      </c>
      <c r="BA37" s="9"/>
      <c r="BB37" s="9">
        <v>1</v>
      </c>
      <c r="BC37" s="9" t="s">
        <v>683</v>
      </c>
      <c r="BD37" s="9" t="s">
        <v>941</v>
      </c>
      <c r="BE37" s="9">
        <v>7</v>
      </c>
      <c r="BF37" s="9" t="s">
        <v>942</v>
      </c>
      <c r="BG37" s="9">
        <v>1</v>
      </c>
      <c r="BH37" s="9" t="s">
        <v>943</v>
      </c>
      <c r="BI37" s="9" t="b">
        <v>0</v>
      </c>
      <c r="BJ37" s="9" t="s">
        <v>944</v>
      </c>
      <c r="BK37" s="9">
        <v>0</v>
      </c>
      <c r="BL37" s="9"/>
      <c r="BM37" s="9" t="b">
        <v>0</v>
      </c>
      <c r="BN37" s="9" t="b">
        <v>0</v>
      </c>
    </row>
    <row r="38" spans="1:66" x14ac:dyDescent="0.2">
      <c r="A38" s="9">
        <v>1</v>
      </c>
      <c r="B38" s="9"/>
      <c r="C38" s="9" t="s">
        <v>503</v>
      </c>
      <c r="D38" s="9">
        <v>833.58</v>
      </c>
      <c r="E38" s="9">
        <v>0</v>
      </c>
      <c r="F38" s="9">
        <v>0</v>
      </c>
      <c r="G38" s="9" t="b">
        <v>0</v>
      </c>
      <c r="H38" s="9" t="b">
        <v>0</v>
      </c>
      <c r="I38" s="9" t="b">
        <v>1</v>
      </c>
      <c r="J38" s="9" t="b">
        <v>1</v>
      </c>
      <c r="K38" s="9">
        <v>0</v>
      </c>
      <c r="L38" s="9" t="b">
        <v>0</v>
      </c>
      <c r="M38" s="9">
        <v>0</v>
      </c>
      <c r="N38" s="9"/>
      <c r="O38" s="9">
        <v>833.58</v>
      </c>
      <c r="P38" s="9" t="b">
        <v>0</v>
      </c>
      <c r="Q38" s="9">
        <v>833.58</v>
      </c>
      <c r="R38" s="9" t="s">
        <v>684</v>
      </c>
      <c r="S38" s="9" t="s">
        <v>945</v>
      </c>
      <c r="T38" s="9" t="s">
        <v>681</v>
      </c>
      <c r="U38" s="9" t="s">
        <v>946</v>
      </c>
      <c r="V38" s="9" t="s">
        <v>659</v>
      </c>
      <c r="W38" s="9" t="s">
        <v>681</v>
      </c>
      <c r="X38" s="9" t="s">
        <v>945</v>
      </c>
      <c r="Y38" s="9">
        <v>1</v>
      </c>
      <c r="Z38" s="9"/>
      <c r="AA38" s="9">
        <v>1111.44</v>
      </c>
      <c r="AB38" s="9"/>
      <c r="AC38" s="9">
        <v>1111.44</v>
      </c>
      <c r="AD38" s="9">
        <v>0</v>
      </c>
      <c r="AE38" s="9" t="s">
        <v>676</v>
      </c>
      <c r="AF38" s="9" t="s">
        <v>686</v>
      </c>
      <c r="AG38" s="9">
        <v>833.58</v>
      </c>
      <c r="AH38" s="9"/>
      <c r="AI38" s="9">
        <v>833.58</v>
      </c>
      <c r="AJ38" s="9">
        <v>833.58</v>
      </c>
      <c r="AK38" s="9"/>
      <c r="AL38" s="9">
        <v>833.58</v>
      </c>
      <c r="AM38" s="9">
        <v>1</v>
      </c>
      <c r="AN38" s="9">
        <v>833.58</v>
      </c>
      <c r="AO38" s="9">
        <v>1</v>
      </c>
      <c r="AP38" s="9">
        <v>0</v>
      </c>
      <c r="AQ38" s="9" t="b">
        <v>0</v>
      </c>
      <c r="AR38" s="9" t="b">
        <v>0</v>
      </c>
      <c r="AS38" s="9">
        <v>37</v>
      </c>
      <c r="AT38" s="9">
        <v>1</v>
      </c>
      <c r="AU38" s="9" t="s">
        <v>602</v>
      </c>
      <c r="AV38" s="9">
        <v>833.58</v>
      </c>
      <c r="AW38" s="9">
        <v>0</v>
      </c>
      <c r="AX38" s="9">
        <v>833.58</v>
      </c>
      <c r="AY38" s="9">
        <v>833.58</v>
      </c>
      <c r="AZ38" s="9" t="s">
        <v>947</v>
      </c>
      <c r="BA38" s="9"/>
      <c r="BB38" s="9">
        <v>1</v>
      </c>
      <c r="BC38" s="9" t="s">
        <v>683</v>
      </c>
      <c r="BD38" s="9" t="s">
        <v>948</v>
      </c>
      <c r="BE38" s="9">
        <v>4</v>
      </c>
      <c r="BF38" s="9" t="s">
        <v>949</v>
      </c>
      <c r="BG38" s="9">
        <v>1</v>
      </c>
      <c r="BH38" s="9" t="s">
        <v>950</v>
      </c>
      <c r="BI38" s="9" t="b">
        <v>0</v>
      </c>
      <c r="BJ38" s="9" t="s">
        <v>951</v>
      </c>
      <c r="BK38" s="9">
        <v>0</v>
      </c>
      <c r="BL38" s="9"/>
      <c r="BM38" s="9" t="b">
        <v>0</v>
      </c>
      <c r="BN38" s="9" t="b">
        <v>0</v>
      </c>
    </row>
    <row r="39" spans="1:66" x14ac:dyDescent="0.2">
      <c r="A39" s="9">
        <v>1</v>
      </c>
      <c r="B39" s="9"/>
      <c r="C39" s="9" t="s">
        <v>503</v>
      </c>
      <c r="D39" s="9">
        <v>150</v>
      </c>
      <c r="E39" s="9">
        <v>0</v>
      </c>
      <c r="F39" s="9">
        <v>0</v>
      </c>
      <c r="G39" s="9" t="b">
        <v>0</v>
      </c>
      <c r="H39" s="9" t="b">
        <v>0</v>
      </c>
      <c r="I39" s="9" t="b">
        <v>1</v>
      </c>
      <c r="J39" s="9" t="b">
        <v>1</v>
      </c>
      <c r="K39" s="9">
        <v>0</v>
      </c>
      <c r="L39" s="9" t="b">
        <v>0</v>
      </c>
      <c r="M39" s="9">
        <v>1</v>
      </c>
      <c r="N39" s="9"/>
      <c r="O39" s="9">
        <v>150</v>
      </c>
      <c r="P39" s="9" t="b">
        <v>0</v>
      </c>
      <c r="Q39" s="9">
        <v>150</v>
      </c>
      <c r="R39" s="9" t="s">
        <v>684</v>
      </c>
      <c r="S39" s="9" t="s">
        <v>952</v>
      </c>
      <c r="T39" s="9" t="s">
        <v>681</v>
      </c>
      <c r="U39" s="9" t="s">
        <v>953</v>
      </c>
      <c r="V39" s="9" t="s">
        <v>659</v>
      </c>
      <c r="W39" s="9" t="s">
        <v>681</v>
      </c>
      <c r="X39" s="9" t="s">
        <v>952</v>
      </c>
      <c r="Y39" s="9">
        <v>1</v>
      </c>
      <c r="Z39" s="9"/>
      <c r="AA39" s="9">
        <v>200</v>
      </c>
      <c r="AB39" s="9"/>
      <c r="AC39" s="9">
        <v>200</v>
      </c>
      <c r="AD39" s="9">
        <v>0</v>
      </c>
      <c r="AE39" s="9" t="s">
        <v>676</v>
      </c>
      <c r="AF39" s="9" t="s">
        <v>686</v>
      </c>
      <c r="AG39" s="9">
        <v>150</v>
      </c>
      <c r="AH39" s="9"/>
      <c r="AI39" s="9">
        <v>150</v>
      </c>
      <c r="AJ39" s="9">
        <v>150</v>
      </c>
      <c r="AK39" s="9"/>
      <c r="AL39" s="9">
        <v>150</v>
      </c>
      <c r="AM39" s="9">
        <v>1</v>
      </c>
      <c r="AN39" s="9">
        <v>150</v>
      </c>
      <c r="AO39" s="9">
        <v>1</v>
      </c>
      <c r="AP39" s="9">
        <v>0</v>
      </c>
      <c r="AQ39" s="9" t="b">
        <v>0</v>
      </c>
      <c r="AR39" s="9" t="b">
        <v>0</v>
      </c>
      <c r="AS39" s="9">
        <v>38</v>
      </c>
      <c r="AT39" s="9">
        <v>1</v>
      </c>
      <c r="AU39" s="9" t="s">
        <v>602</v>
      </c>
      <c r="AV39" s="9">
        <v>150</v>
      </c>
      <c r="AW39" s="9">
        <v>0</v>
      </c>
      <c r="AX39" s="9">
        <v>150</v>
      </c>
      <c r="AY39" s="9">
        <v>150</v>
      </c>
      <c r="AZ39" s="9" t="s">
        <v>954</v>
      </c>
      <c r="BA39" s="9"/>
      <c r="BB39" s="9">
        <v>1</v>
      </c>
      <c r="BC39" s="9" t="s">
        <v>683</v>
      </c>
      <c r="BD39" s="9" t="s">
        <v>955</v>
      </c>
      <c r="BE39" s="9">
        <v>2</v>
      </c>
      <c r="BF39" s="9" t="s">
        <v>956</v>
      </c>
      <c r="BG39" s="9">
        <v>1</v>
      </c>
      <c r="BH39" s="9" t="s">
        <v>957</v>
      </c>
      <c r="BI39" s="9" t="b">
        <v>0</v>
      </c>
      <c r="BJ39" s="9" t="s">
        <v>958</v>
      </c>
      <c r="BK39" s="9">
        <v>0</v>
      </c>
      <c r="BL39" s="9"/>
      <c r="BM39" s="9" t="b">
        <v>0</v>
      </c>
      <c r="BN39" s="9" t="b">
        <v>0</v>
      </c>
    </row>
    <row r="40" spans="1:66" x14ac:dyDescent="0.2">
      <c r="A40" s="9">
        <v>1</v>
      </c>
      <c r="B40" s="9"/>
      <c r="C40" s="9" t="s">
        <v>503</v>
      </c>
      <c r="D40" s="9">
        <v>577.30999999999995</v>
      </c>
      <c r="E40" s="9">
        <v>0</v>
      </c>
      <c r="F40" s="9">
        <v>0</v>
      </c>
      <c r="G40" s="9" t="b">
        <v>0</v>
      </c>
      <c r="H40" s="9" t="b">
        <v>0</v>
      </c>
      <c r="I40" s="9" t="b">
        <v>1</v>
      </c>
      <c r="J40" s="9" t="b">
        <v>1</v>
      </c>
      <c r="K40" s="9">
        <v>0</v>
      </c>
      <c r="L40" s="9" t="b">
        <v>0</v>
      </c>
      <c r="M40" s="9">
        <v>3</v>
      </c>
      <c r="N40" s="9"/>
      <c r="O40" s="9">
        <v>577.30999999999995</v>
      </c>
      <c r="P40" s="9" t="b">
        <v>0</v>
      </c>
      <c r="Q40" s="9">
        <v>577.30999999999995</v>
      </c>
      <c r="R40" s="9" t="s">
        <v>684</v>
      </c>
      <c r="S40" s="9" t="s">
        <v>959</v>
      </c>
      <c r="T40" s="9" t="s">
        <v>681</v>
      </c>
      <c r="U40" s="9" t="s">
        <v>960</v>
      </c>
      <c r="V40" s="9" t="s">
        <v>659</v>
      </c>
      <c r="W40" s="9" t="s">
        <v>681</v>
      </c>
      <c r="X40" s="9" t="s">
        <v>959</v>
      </c>
      <c r="Y40" s="9">
        <v>1</v>
      </c>
      <c r="Z40" s="9"/>
      <c r="AA40" s="9">
        <v>769.75</v>
      </c>
      <c r="AB40" s="9"/>
      <c r="AC40" s="9">
        <v>769.75</v>
      </c>
      <c r="AD40" s="9">
        <v>0</v>
      </c>
      <c r="AE40" s="9" t="s">
        <v>676</v>
      </c>
      <c r="AF40" s="9" t="s">
        <v>686</v>
      </c>
      <c r="AG40" s="9">
        <v>577.30999999999995</v>
      </c>
      <c r="AH40" s="9"/>
      <c r="AI40" s="9">
        <v>577.30999999999995</v>
      </c>
      <c r="AJ40" s="9">
        <v>577.30999999999995</v>
      </c>
      <c r="AK40" s="9"/>
      <c r="AL40" s="9">
        <v>577.30999999999995</v>
      </c>
      <c r="AM40" s="9">
        <v>1</v>
      </c>
      <c r="AN40" s="9">
        <v>577.30999999999995</v>
      </c>
      <c r="AO40" s="9">
        <v>1</v>
      </c>
      <c r="AP40" s="9">
        <v>0</v>
      </c>
      <c r="AQ40" s="9" t="b">
        <v>0</v>
      </c>
      <c r="AR40" s="9" t="b">
        <v>0</v>
      </c>
      <c r="AS40" s="9">
        <v>39</v>
      </c>
      <c r="AT40" s="9">
        <v>1</v>
      </c>
      <c r="AU40" s="9" t="s">
        <v>602</v>
      </c>
      <c r="AV40" s="9">
        <v>577.30999999999995</v>
      </c>
      <c r="AW40" s="9">
        <v>0</v>
      </c>
      <c r="AX40" s="9">
        <v>577.30999999999995</v>
      </c>
      <c r="AY40" s="9">
        <v>577.30999999999995</v>
      </c>
      <c r="AZ40" s="9" t="s">
        <v>961</v>
      </c>
      <c r="BA40" s="9"/>
      <c r="BB40" s="9">
        <v>1</v>
      </c>
      <c r="BC40" s="9" t="s">
        <v>683</v>
      </c>
      <c r="BD40" s="9" t="s">
        <v>962</v>
      </c>
      <c r="BE40" s="9">
        <v>3</v>
      </c>
      <c r="BF40" s="9" t="s">
        <v>963</v>
      </c>
      <c r="BG40" s="9">
        <v>1</v>
      </c>
      <c r="BH40" s="9" t="s">
        <v>964</v>
      </c>
      <c r="BI40" s="9" t="b">
        <v>0</v>
      </c>
      <c r="BJ40" s="9" t="s">
        <v>965</v>
      </c>
      <c r="BK40" s="9">
        <v>0</v>
      </c>
      <c r="BL40" s="9"/>
      <c r="BM40" s="9" t="b">
        <v>0</v>
      </c>
      <c r="BN40" s="9" t="b">
        <v>0</v>
      </c>
    </row>
    <row r="41" spans="1:66" x14ac:dyDescent="0.2">
      <c r="A41" s="9">
        <v>1</v>
      </c>
      <c r="B41" s="9"/>
      <c r="C41" s="9" t="s">
        <v>503</v>
      </c>
      <c r="D41" s="9">
        <v>145.38</v>
      </c>
      <c r="E41" s="9">
        <v>0</v>
      </c>
      <c r="F41" s="9">
        <v>0</v>
      </c>
      <c r="G41" s="9" t="b">
        <v>0</v>
      </c>
      <c r="H41" s="9" t="b">
        <v>0</v>
      </c>
      <c r="I41" s="9" t="b">
        <v>0</v>
      </c>
      <c r="J41" s="9" t="b">
        <v>0</v>
      </c>
      <c r="K41" s="9">
        <v>0</v>
      </c>
      <c r="L41" s="9" t="b">
        <v>0</v>
      </c>
      <c r="M41" s="9">
        <v>0</v>
      </c>
      <c r="N41" s="9"/>
      <c r="O41" s="9">
        <v>145.38</v>
      </c>
      <c r="P41" s="9" t="b">
        <v>0</v>
      </c>
      <c r="Q41" s="9">
        <v>145.38</v>
      </c>
      <c r="R41" s="9" t="s">
        <v>684</v>
      </c>
      <c r="S41" s="9" t="s">
        <v>966</v>
      </c>
      <c r="T41" s="9" t="s">
        <v>681</v>
      </c>
      <c r="U41" s="9" t="s">
        <v>967</v>
      </c>
      <c r="V41" s="9" t="s">
        <v>659</v>
      </c>
      <c r="W41" s="9" t="s">
        <v>681</v>
      </c>
      <c r="X41" s="9" t="s">
        <v>966</v>
      </c>
      <c r="Y41" s="9">
        <v>1</v>
      </c>
      <c r="Z41" s="9"/>
      <c r="AA41" s="9">
        <v>193.84</v>
      </c>
      <c r="AB41" s="9"/>
      <c r="AC41" s="9">
        <v>193.84</v>
      </c>
      <c r="AD41" s="9">
        <v>0</v>
      </c>
      <c r="AE41" s="9" t="s">
        <v>676</v>
      </c>
      <c r="AF41" s="9" t="s">
        <v>686</v>
      </c>
      <c r="AG41" s="9">
        <v>145.38</v>
      </c>
      <c r="AH41" s="9"/>
      <c r="AI41" s="9">
        <v>145.38</v>
      </c>
      <c r="AJ41" s="9">
        <v>145.38</v>
      </c>
      <c r="AK41" s="9"/>
      <c r="AL41" s="9">
        <v>145.38</v>
      </c>
      <c r="AM41" s="9">
        <v>1</v>
      </c>
      <c r="AN41" s="9">
        <v>145.38</v>
      </c>
      <c r="AO41" s="9">
        <v>1</v>
      </c>
      <c r="AP41" s="9">
        <v>0</v>
      </c>
      <c r="AQ41" s="9" t="b">
        <v>0</v>
      </c>
      <c r="AR41" s="9" t="b">
        <v>0</v>
      </c>
      <c r="AS41" s="9">
        <v>40</v>
      </c>
      <c r="AT41" s="9">
        <v>1</v>
      </c>
      <c r="AU41" s="9" t="s">
        <v>602</v>
      </c>
      <c r="AV41" s="9">
        <v>145.38</v>
      </c>
      <c r="AW41" s="9">
        <v>0</v>
      </c>
      <c r="AX41" s="9">
        <v>145.38</v>
      </c>
      <c r="AY41" s="9">
        <v>145.38</v>
      </c>
      <c r="AZ41" s="9" t="s">
        <v>968</v>
      </c>
      <c r="BA41" s="9"/>
      <c r="BB41" s="9">
        <v>1</v>
      </c>
      <c r="BC41" s="9" t="s">
        <v>683</v>
      </c>
      <c r="BD41" s="9" t="s">
        <v>969</v>
      </c>
      <c r="BE41" s="9">
        <v>8</v>
      </c>
      <c r="BF41" s="9" t="s">
        <v>970</v>
      </c>
      <c r="BG41" s="9">
        <v>1</v>
      </c>
      <c r="BH41" s="9" t="s">
        <v>971</v>
      </c>
      <c r="BI41" s="9" t="b">
        <v>0</v>
      </c>
      <c r="BJ41" s="9" t="s">
        <v>972</v>
      </c>
      <c r="BK41" s="9">
        <v>0</v>
      </c>
      <c r="BL41" s="9"/>
      <c r="BM41" s="9" t="b">
        <v>0</v>
      </c>
      <c r="BN41" s="9" t="b">
        <v>0</v>
      </c>
    </row>
    <row r="42" spans="1:66" x14ac:dyDescent="0.2">
      <c r="A42" s="9">
        <v>1</v>
      </c>
      <c r="B42" s="9"/>
      <c r="C42" s="9" t="s">
        <v>503</v>
      </c>
      <c r="D42" s="9">
        <v>20.100000000000001</v>
      </c>
      <c r="E42" s="9">
        <v>0</v>
      </c>
      <c r="F42" s="9">
        <v>0</v>
      </c>
      <c r="G42" s="9" t="b">
        <v>0</v>
      </c>
      <c r="H42" s="9" t="b">
        <v>0</v>
      </c>
      <c r="I42" s="9" t="b">
        <v>1</v>
      </c>
      <c r="J42" s="9" t="b">
        <v>1</v>
      </c>
      <c r="K42" s="9">
        <v>0</v>
      </c>
      <c r="L42" s="9" t="b">
        <v>0</v>
      </c>
      <c r="M42" s="9">
        <v>0</v>
      </c>
      <c r="N42" s="9"/>
      <c r="O42" s="9">
        <v>20.100000000000001</v>
      </c>
      <c r="P42" s="9" t="b">
        <v>0</v>
      </c>
      <c r="Q42" s="9">
        <v>20.100000000000001</v>
      </c>
      <c r="R42" s="9" t="s">
        <v>684</v>
      </c>
      <c r="S42" s="9" t="s">
        <v>973</v>
      </c>
      <c r="T42" s="9" t="s">
        <v>681</v>
      </c>
      <c r="U42" s="9" t="s">
        <v>974</v>
      </c>
      <c r="V42" s="9" t="s">
        <v>659</v>
      </c>
      <c r="W42" s="9" t="s">
        <v>681</v>
      </c>
      <c r="X42" s="9" t="s">
        <v>973</v>
      </c>
      <c r="Y42" s="9">
        <v>1</v>
      </c>
      <c r="Z42" s="9"/>
      <c r="AA42" s="9">
        <v>26.8</v>
      </c>
      <c r="AB42" s="9"/>
      <c r="AC42" s="9">
        <v>26.8</v>
      </c>
      <c r="AD42" s="9">
        <v>0</v>
      </c>
      <c r="AE42" s="9" t="s">
        <v>676</v>
      </c>
      <c r="AF42" s="9" t="s">
        <v>686</v>
      </c>
      <c r="AG42" s="9">
        <v>20.100000000000001</v>
      </c>
      <c r="AH42" s="9"/>
      <c r="AI42" s="9">
        <v>20.100000000000001</v>
      </c>
      <c r="AJ42" s="9">
        <v>20.100000000000001</v>
      </c>
      <c r="AK42" s="9"/>
      <c r="AL42" s="9">
        <v>20.100000000000001</v>
      </c>
      <c r="AM42" s="9">
        <v>1</v>
      </c>
      <c r="AN42" s="9">
        <v>20.100000000000001</v>
      </c>
      <c r="AO42" s="9">
        <v>1</v>
      </c>
      <c r="AP42" s="9">
        <v>0</v>
      </c>
      <c r="AQ42" s="9" t="b">
        <v>0</v>
      </c>
      <c r="AR42" s="9" t="b">
        <v>0</v>
      </c>
      <c r="AS42" s="9">
        <v>41</v>
      </c>
      <c r="AT42" s="9">
        <v>1</v>
      </c>
      <c r="AU42" s="9" t="s">
        <v>602</v>
      </c>
      <c r="AV42" s="9">
        <v>20.100000000000001</v>
      </c>
      <c r="AW42" s="9">
        <v>0</v>
      </c>
      <c r="AX42" s="9">
        <v>20.100000000000001</v>
      </c>
      <c r="AY42" s="9">
        <v>20.100000000000001</v>
      </c>
      <c r="AZ42" s="9" t="s">
        <v>975</v>
      </c>
      <c r="BA42" s="9"/>
      <c r="BB42" s="9">
        <v>1</v>
      </c>
      <c r="BC42" s="9" t="s">
        <v>683</v>
      </c>
      <c r="BD42" s="9" t="s">
        <v>976</v>
      </c>
      <c r="BE42" s="9">
        <v>37</v>
      </c>
      <c r="BF42" s="9" t="s">
        <v>977</v>
      </c>
      <c r="BG42" s="9">
        <v>1</v>
      </c>
      <c r="BH42" s="9" t="s">
        <v>978</v>
      </c>
      <c r="BI42" s="9" t="b">
        <v>0</v>
      </c>
      <c r="BJ42" s="9" t="s">
        <v>979</v>
      </c>
      <c r="BK42" s="9">
        <v>0</v>
      </c>
      <c r="BL42" s="9"/>
      <c r="BM42" s="9" t="b">
        <v>0</v>
      </c>
      <c r="BN42" s="9" t="b">
        <v>0</v>
      </c>
    </row>
  </sheetData>
  <conditionalFormatting sqref="A1:BK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FE77-55F6-0C40-9F08-88BA3BFB7B1F}">
  <dimension ref="A1:B2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17.1640625" bestFit="1" customWidth="1"/>
    <col min="2" max="2" width="18.6640625" customWidth="1"/>
  </cols>
  <sheetData>
    <row r="1" spans="1:2" x14ac:dyDescent="0.2">
      <c r="A1" t="s">
        <v>984</v>
      </c>
      <c r="B1" t="s">
        <v>981</v>
      </c>
    </row>
    <row r="2" spans="1:2" x14ac:dyDescent="0.2">
      <c r="A2" t="s">
        <v>983</v>
      </c>
      <c r="B2" t="s">
        <v>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CB55AF2D02D4BB3A249E94F1C88D3" ma:contentTypeVersion="2" ma:contentTypeDescription="Create a new document." ma:contentTypeScope="" ma:versionID="4c3fab19c8f740b07e8957a87cc79c94">
  <xsd:schema xmlns:xsd="http://www.w3.org/2001/XMLSchema" xmlns:xs="http://www.w3.org/2001/XMLSchema" xmlns:p="http://schemas.microsoft.com/office/2006/metadata/properties" xmlns:ns2="9d20a254-97a9-4b2e-874c-b26aab01a5ee" targetNamespace="http://schemas.microsoft.com/office/2006/metadata/properties" ma:root="true" ma:fieldsID="c8ca4a7718f05248780e27e077fc77c0" ns2:_="">
    <xsd:import namespace="9d20a254-97a9-4b2e-874c-b26aab01a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0a254-97a9-4b2e-874c-b26aab01a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E2117-0167-48A2-8BC1-2B5911031344}">
  <ds:schemaRefs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9d20a254-97a9-4b2e-874c-b26aab01a5e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1E7379B-A1F3-4526-8F55-4872284545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14A4AC-B87A-43C2-A74B-BF260995A2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0a254-97a9-4b2e-874c-b26aab01a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</vt:i4>
      </vt:variant>
    </vt:vector>
  </HeadingPairs>
  <TitlesOfParts>
    <vt:vector size="136" baseType="lpstr">
      <vt:lpstr>Fields Master</vt:lpstr>
      <vt:lpstr>Apttus_Proposal__Proposal_Line</vt:lpstr>
      <vt:lpstr>Legend</vt:lpstr>
      <vt:lpstr>Account.APTS_VIP_Customer__c</vt:lpstr>
      <vt:lpstr>'Fields Master'!APTS_Alternate_Ship_To_Country__c</vt:lpstr>
      <vt:lpstr>'Fields Master'!APTS_Alternate_Ship_To_State_Province__c</vt:lpstr>
      <vt:lpstr>'Fields Master'!APTS_Applied_Rentals_Progress_Bill__c</vt:lpstr>
      <vt:lpstr>'Fields Master'!APTS_Approved_Final_Gross_Margin__c</vt:lpstr>
      <vt:lpstr>'Fields Master'!APTS_Base_Price__c</vt:lpstr>
      <vt:lpstr>'Fields Master'!APTS_CAT_Adj_to_Gross_Margin__c</vt:lpstr>
      <vt:lpstr>'Fields Master'!APTS_CAT_Gross_Profit__c</vt:lpstr>
      <vt:lpstr>'Fields Master'!APTS_CAT_List_Price__c</vt:lpstr>
      <vt:lpstr>'Fields Master'!APTS_CFSL__c</vt:lpstr>
      <vt:lpstr>'Fields Master'!APTS_Current_Lifetime_Used__c</vt:lpstr>
      <vt:lpstr>'Fields Master'!APTS_Current_RSA_Used__c</vt:lpstr>
      <vt:lpstr>'Fields Master'!APTS_Customer_Invoice_Price__c</vt:lpstr>
      <vt:lpstr>'Fields Master'!APTS_Deal_Financed__c</vt:lpstr>
      <vt:lpstr>'Fields Master'!APTS_Deal_Range__c</vt:lpstr>
      <vt:lpstr>'Fields Master'!APTS_Dealer_Net_CAT_Attachments__c</vt:lpstr>
      <vt:lpstr>'Fields Master'!APTS_Dealer_Net_for_Extended_Warranty__c</vt:lpstr>
      <vt:lpstr>'Fields Master'!APTS_Dealer_Net_for_Machine__c</vt:lpstr>
      <vt:lpstr>'Fields Master'!APTS_Demo_Hours__c</vt:lpstr>
      <vt:lpstr>'Fields Master'!APTS_Deposit_Amount__c</vt:lpstr>
      <vt:lpstr>'Fields Master'!APTS_Deposit_Exempted__c</vt:lpstr>
      <vt:lpstr>'Fields Master'!APTS_Deposit_Total__c</vt:lpstr>
      <vt:lpstr>'Fields Master'!APTS_Equipment_Proposal_Total__c</vt:lpstr>
      <vt:lpstr>'Fields Master'!APTS_Equipment_Sales_Agreement_Total__c</vt:lpstr>
      <vt:lpstr>'Fields Master'!APTS_Equipment_Total__c</vt:lpstr>
      <vt:lpstr>'Fields Master'!APTS_Final_Gross_Margin__c</vt:lpstr>
      <vt:lpstr>'Fields Master'!APTS_Finance_Marketing_Used__c</vt:lpstr>
      <vt:lpstr>'Fields Master'!APTS_FX_Rate_CAD__c</vt:lpstr>
      <vt:lpstr>'Fields Master'!APTS_FX_Rate_Deal_Sheet__c</vt:lpstr>
      <vt:lpstr>'Fields Master'!APTS_FX_Rate_USD__c</vt:lpstr>
      <vt:lpstr>'Fields Master'!APTS_GM_Delta__c</vt:lpstr>
      <vt:lpstr>'Fields Master'!APTS_GM_Range__c</vt:lpstr>
      <vt:lpstr>'Fields Master'!APTS_GST__c</vt:lpstr>
      <vt:lpstr>'Fields Master'!APTS_GST_Credit_on_Trade__c</vt:lpstr>
      <vt:lpstr>'Fields Master'!APTS_GST_HST_Exemption__c</vt:lpstr>
      <vt:lpstr>'Fields Master'!APTS_Holdback_Amount__c</vt:lpstr>
      <vt:lpstr>'Fields Master'!APTS_Initial_Gross_Margin_Percent__c</vt:lpstr>
      <vt:lpstr>'Fields Master'!APTS_Initial_Sell_Price__c</vt:lpstr>
      <vt:lpstr>'Fields Master'!APTS_Initial_Sell_Price_Override__c</vt:lpstr>
      <vt:lpstr>'Fields Master'!APTS_Levies__c</vt:lpstr>
      <vt:lpstr>'Fields Master'!APTS_Lifetime_Marketing_Cap__c</vt:lpstr>
      <vt:lpstr>'Fields Master'!APTS_Lifetime_Marketing_Cap_Remaining__c</vt:lpstr>
      <vt:lpstr>'Fields Master'!APTS_Machine_Quantity__c</vt:lpstr>
      <vt:lpstr>'Fields Master'!APTS_Marketing_Applied_Manually__c</vt:lpstr>
      <vt:lpstr>'Fields Master'!APTS_Marketing_Input_1__c</vt:lpstr>
      <vt:lpstr>'Fields Master'!APTS_Marketing_Input_2__c</vt:lpstr>
      <vt:lpstr>'Fields Master'!APTS_Marketing_Input_3__c</vt:lpstr>
      <vt:lpstr>'Fields Master'!APTS_Marketing_Input_4__c</vt:lpstr>
      <vt:lpstr>'Fields Master'!APTS_Marketing_Input_5__c</vt:lpstr>
      <vt:lpstr>'Fields Master'!APTS_Num_of_Attachment_items_cart__c</vt:lpstr>
      <vt:lpstr>'Fields Master'!APTS_Num_of_Local_Shop_Items_cart__c</vt:lpstr>
      <vt:lpstr>'Fields Master'!APTS_Num_of_Local_Shop_Items_RL__c</vt:lpstr>
      <vt:lpstr>'Fields Master'!APTS_Number_of_Amendments__c</vt:lpstr>
      <vt:lpstr>'Fields Master'!APTS_Old_Final_Gross_Margin__c</vt:lpstr>
      <vt:lpstr>'Fields Master'!APTS_Owners_Facility_Name__c</vt:lpstr>
      <vt:lpstr>'Fields Master'!APTS_Price_Escalator_Amount__c</vt:lpstr>
      <vt:lpstr>'Fields Master'!APTS_Primary_Machine_Bundle__c</vt:lpstr>
      <vt:lpstr>APTS_Primary_Machine_Bundle__r.APTS_Non_Stocking__c</vt:lpstr>
      <vt:lpstr>'Fields Master'!APTS_Proposal_Sales_Agreement_Deposit__c</vt:lpstr>
      <vt:lpstr>'Fields Master'!APTS_Proposal_Sales_Agreement_Net_Total__c</vt:lpstr>
      <vt:lpstr>'Fields Master'!APTS_Proposal_Sales_Agreement_Subtotal__c</vt:lpstr>
      <vt:lpstr>'Fields Master'!APTS_Proposal_Sales_Agreement_Total__c</vt:lpstr>
      <vt:lpstr>'Fields Master'!APTS_Proposal_Total_GST_HST__c</vt:lpstr>
      <vt:lpstr>'Fields Master'!APTS_Proposal_Total_Levies__c</vt:lpstr>
      <vt:lpstr>'Fields Master'!APTS_Proposal_Total_PST__c</vt:lpstr>
      <vt:lpstr>'Fields Master'!APTS_PST__c</vt:lpstr>
      <vt:lpstr>'Fields Master'!APTS_RSA_Marketing_Deposit__c</vt:lpstr>
      <vt:lpstr>'Fields Master'!APTS_RSA_Marketing_Deposit_Remaining__c</vt:lpstr>
      <vt:lpstr>'Fields Master'!APTS_Sales_Agreement_Total_Financing__c</vt:lpstr>
      <vt:lpstr>'Fields Master'!APTS_Sales_Agreemnt_Net_Amnt_Finanacing__c</vt:lpstr>
      <vt:lpstr>'Fields Master'!APTS_Shipping_Address_Preference__c</vt:lpstr>
      <vt:lpstr>'Fields Master'!APTS_Subtotal__c</vt:lpstr>
      <vt:lpstr>'Fields Master'!APTS_Tax_GM__c</vt:lpstr>
      <vt:lpstr>'Fields Master'!APTS_Total_Adj_to_Gross_Margin__c</vt:lpstr>
      <vt:lpstr>'Fields Master'!APTS_Total_Cart_Cost_Marked_Up__c</vt:lpstr>
      <vt:lpstr>'Fields Master'!APTS_Total_Cart_Cost_Not_To_Be_Marked_Up__c</vt:lpstr>
      <vt:lpstr>'Fields Master'!APTS_Total_CAT_GP_COST_Price_CAD__c</vt:lpstr>
      <vt:lpstr>'Fields Master'!APTS_Total_Cost_Ad_Hoc_Items__c</vt:lpstr>
      <vt:lpstr>'Fields Master'!APTS_Total_Cost_Cart__c</vt:lpstr>
      <vt:lpstr>'Fields Master'!APTS_Total_Cost_Quote__c</vt:lpstr>
      <vt:lpstr>'Fields Master'!APTS_Total_Customer_Support_Agreement__c</vt:lpstr>
      <vt:lpstr>'Fields Master'!APTS_Total_Excess_Trade_Allowance__c</vt:lpstr>
      <vt:lpstr>'Fields Master'!APTS_Total_LessOwing_Amount__c</vt:lpstr>
      <vt:lpstr>'Fields Master'!APTS_Total_Net_Price_Ad_Hoc__c</vt:lpstr>
      <vt:lpstr>'Fields Master'!APTS_Total_Net_Price_Cart__c</vt:lpstr>
      <vt:lpstr>'Fields Master'!APTS_Total_Net_Price_Quote__c</vt:lpstr>
      <vt:lpstr>'Fields Master'!APTS_Total_No_Mark_Up__c</vt:lpstr>
      <vt:lpstr>'Fields Master'!APTS_Total_Number_of_ATTACHMENT_Items__c</vt:lpstr>
      <vt:lpstr>'Fields Master'!APTS_Total_Number_of_Finance_Buy_Down__c</vt:lpstr>
      <vt:lpstr>'Fields Master'!APTS_Total_Number_of_FREIGHT_Items__c</vt:lpstr>
      <vt:lpstr>'Fields Master'!APTS_Total_Number_of_Is_Optional_Items__c</vt:lpstr>
      <vt:lpstr>'Fields Master'!APTS_Total_Number_of_LOCAL_SHOP_Items__c</vt:lpstr>
      <vt:lpstr>'Fields Master'!APTS_Total_Number_of_Machine_Bundles__c</vt:lpstr>
      <vt:lpstr>'Fields Master'!APTS_Total_Number_of_MACHINE_Items__c</vt:lpstr>
      <vt:lpstr>'Fields Master'!APTS_Total_Number_of_Marketing_Programs__c</vt:lpstr>
      <vt:lpstr>'Fields Master'!APTS_Total_Number_of_TECHNOLOGY_PRODUCTS__c</vt:lpstr>
      <vt:lpstr>'Fields Master'!APTS_Total_Number_of_WARRANTY_Items__c</vt:lpstr>
      <vt:lpstr>'Fields Master'!APTS_Total_Parts_Service_Credit__c</vt:lpstr>
      <vt:lpstr>'Fields Master'!APTS_Total_Trade_In_Amount__c</vt:lpstr>
      <vt:lpstr>'Fields Master'!APTS_Type_of_Sale__c</vt:lpstr>
      <vt:lpstr>'Fields Master'!APTS_Warranty__c</vt:lpstr>
      <vt:lpstr>'Fields Master'!APTS_Warranty_Marketing_Used__c</vt:lpstr>
      <vt:lpstr>'Fields Master'!APTSEquipment_Sales_Agreement_Net_Amount__c</vt:lpstr>
      <vt:lpstr>'Fields Master'!Apttus_Proposal__Account__c</vt:lpstr>
      <vt:lpstr>Apttus_Proposal__Account__r.BillingCountry</vt:lpstr>
      <vt:lpstr>Apttus_Proposal__Account__r.BillingState</vt:lpstr>
      <vt:lpstr>Apttus_Proposal__Account__r.BillingState\</vt:lpstr>
      <vt:lpstr>'Fields Master'!Apttus_Proposal__Amount__c</vt:lpstr>
      <vt:lpstr>'Fields Master'!Apttus_QPConfig__ConfigurationFinalizedDate__c</vt:lpstr>
      <vt:lpstr>'Fields Master'!Attachment_Roll_Up_del_del__c</vt:lpstr>
      <vt:lpstr>'Fields Master'!Config_NonConfig2__c</vt:lpstr>
      <vt:lpstr>'Fields Master'!FINN_Lifetime_Cap_Remaining__c</vt:lpstr>
      <vt:lpstr>'Fields Master'!FINN_RSA_Remaining__c</vt:lpstr>
      <vt:lpstr>'Fields Master'!Is_VIP__c</vt:lpstr>
      <vt:lpstr>'Fields Master'!Non_Cat_Total_Cost_CAD__c</vt:lpstr>
      <vt:lpstr>'Fields Master'!VIP_CAT_List_Sell_Price_Total_CAD__c</vt:lpstr>
      <vt:lpstr>'Fields Master'!VIP_Cat_List_Sell_Price_Total_USD__c</vt:lpstr>
      <vt:lpstr>'Fields Master'!VIP_Cat_Net_Sell_Price_Total_USD__c</vt:lpstr>
      <vt:lpstr>'Fields Master'!VIP_Custom_Non_Cat_Attach_CAD__c</vt:lpstr>
      <vt:lpstr>'Fields Master'!VIP_Custom_Shop_CAD__c</vt:lpstr>
      <vt:lpstr>'Fields Master'!VIP_Dealer_Net_for_Machine__c</vt:lpstr>
      <vt:lpstr>'Fields Master'!VIP_Dealer_Profit__c</vt:lpstr>
      <vt:lpstr>'Fields Master'!VIP_Discount__c</vt:lpstr>
      <vt:lpstr>'Fields Master'!VIP_Freight_Total_CAD__c</vt:lpstr>
      <vt:lpstr>'Fields Master'!VIP_Local_Non_Cat_Attach_CAD__c</vt:lpstr>
      <vt:lpstr>'Fields Master'!VIP_Local_Shop_CAD__c</vt:lpstr>
      <vt:lpstr>'Fields Master'!VIP_Program_Support__c</vt:lpstr>
      <vt:lpstr>'Fields Master'!VIP_TEMPLATE_GM__c</vt:lpstr>
      <vt:lpstr>'Fields Master'!VIP_Total_Extended_CAT_List_CAD__c</vt:lpstr>
      <vt:lpstr>'Fields Master'!VIP_Total_Extended_CAT_List_USD__c</vt:lpstr>
      <vt:lpstr>'Fields Master'!VIP_Total_Local_Shop_CAD__c</vt:lpstr>
      <vt:lpstr>'Fields Master'!VIP_Total_Non_Cat_Attach_CAD__c</vt:lpstr>
      <vt:lpstr>'Fields Master'!VIP_Warranty_Total_CAD__c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2018-12-16T04:28:51Z</dcterms:created>
  <dcterms:modified xsi:type="dcterms:W3CDTF">2018-12-17T07:22:54Z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0x010100C6ECB55AF2D02D4BB3A249E94F1C88D3</vt:lpwstr>
  </property>
</Properties>
</file>