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ersonal\MPT.Net\MPT\Geometry\docs\"/>
    </mc:Choice>
  </mc:AlternateContent>
  <xr:revisionPtr revIDLastSave="0" documentId="13_ncr:1_{A42B5F2E-F380-46FD-8F6C-A81167246C71}" xr6:coauthVersionLast="45" xr6:coauthVersionMax="45" xr10:uidLastSave="{00000000-0000-0000-0000-000000000000}"/>
  <bookViews>
    <workbookView xWindow="-108" yWindow="-108" windowWidth="23256" windowHeight="12576" tabRatio="824" activeTab="2" xr2:uid="{00000000-000D-0000-FFFF-FFFF00000000}"/>
  </bookViews>
  <sheets>
    <sheet name="Extents" sheetId="4" r:id="rId1"/>
    <sheet name="LineSegment" sheetId="12" r:id="rId2"/>
    <sheet name="Shapes" sheetId="1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8" i="13" l="1"/>
  <c r="G168" i="13" s="1"/>
  <c r="E169" i="13"/>
  <c r="F169" i="13" s="1"/>
  <c r="G169" i="13"/>
  <c r="E170" i="13"/>
  <c r="G170" i="13" s="1"/>
  <c r="E171" i="13"/>
  <c r="F171" i="13" s="1"/>
  <c r="E172" i="13"/>
  <c r="G172" i="13" s="1"/>
  <c r="E173" i="13"/>
  <c r="F173" i="13"/>
  <c r="G173" i="13"/>
  <c r="E174" i="13"/>
  <c r="G174" i="13" s="1"/>
  <c r="F174" i="13"/>
  <c r="E175" i="13"/>
  <c r="F175" i="13" s="1"/>
  <c r="E176" i="13"/>
  <c r="G176" i="13" s="1"/>
  <c r="E167" i="13"/>
  <c r="G167" i="13" s="1"/>
  <c r="E148" i="13"/>
  <c r="G148" i="13" s="1"/>
  <c r="E149" i="13"/>
  <c r="F149" i="13" s="1"/>
  <c r="E150" i="13"/>
  <c r="F150" i="13"/>
  <c r="G150" i="13"/>
  <c r="E151" i="13"/>
  <c r="F151" i="13" s="1"/>
  <c r="E152" i="13"/>
  <c r="G152" i="13" s="1"/>
  <c r="F152" i="13"/>
  <c r="E153" i="13"/>
  <c r="F153" i="13" s="1"/>
  <c r="G153" i="13"/>
  <c r="E154" i="13"/>
  <c r="F154" i="13"/>
  <c r="G154" i="13"/>
  <c r="G147" i="13"/>
  <c r="E147" i="13"/>
  <c r="E130" i="13"/>
  <c r="F130" i="13" s="1"/>
  <c r="E131" i="13"/>
  <c r="F131" i="13" s="1"/>
  <c r="E132" i="13"/>
  <c r="G132" i="13" s="1"/>
  <c r="E133" i="13"/>
  <c r="F133" i="13" s="1"/>
  <c r="E134" i="13"/>
  <c r="F134" i="13" s="1"/>
  <c r="E129" i="13"/>
  <c r="G129" i="13" s="1"/>
  <c r="E113" i="13"/>
  <c r="F113" i="13" s="1"/>
  <c r="E114" i="13"/>
  <c r="G114" i="13" s="1"/>
  <c r="E115" i="13"/>
  <c r="F115" i="13" s="1"/>
  <c r="E116" i="13"/>
  <c r="G116" i="13" s="1"/>
  <c r="E112" i="13"/>
  <c r="G112" i="13" s="1"/>
  <c r="G164" i="13"/>
  <c r="F164" i="13"/>
  <c r="B163" i="13"/>
  <c r="B162" i="13" s="1"/>
  <c r="G144" i="13"/>
  <c r="F144" i="13"/>
  <c r="B143" i="13"/>
  <c r="E144" i="13" s="1"/>
  <c r="G126" i="13"/>
  <c r="F126" i="13"/>
  <c r="B125" i="13"/>
  <c r="B108" i="13"/>
  <c r="C106" i="13" s="1"/>
  <c r="E109" i="13"/>
  <c r="F109" i="13"/>
  <c r="G109" i="13"/>
  <c r="E100" i="13"/>
  <c r="F100" i="13" s="1"/>
  <c r="E97" i="13"/>
  <c r="G97" i="13" s="1"/>
  <c r="E98" i="13"/>
  <c r="G98" i="13" s="1"/>
  <c r="E99" i="13"/>
  <c r="G99" i="13" s="1"/>
  <c r="E96" i="13"/>
  <c r="F96" i="13" s="1"/>
  <c r="F101" i="13" s="1"/>
  <c r="B92" i="13"/>
  <c r="F93" i="13"/>
  <c r="G93" i="13"/>
  <c r="B81" i="13"/>
  <c r="B84" i="13" s="1"/>
  <c r="B85" i="13"/>
  <c r="H84" i="13" s="1"/>
  <c r="B80" i="13"/>
  <c r="B82" i="13" s="1"/>
  <c r="B83" i="13" s="1"/>
  <c r="B70" i="13"/>
  <c r="B76" i="13" s="1"/>
  <c r="B75" i="13"/>
  <c r="B74" i="13"/>
  <c r="B61" i="13"/>
  <c r="B62" i="13" s="1"/>
  <c r="B65" i="13"/>
  <c r="B64" i="13"/>
  <c r="B63" i="13"/>
  <c r="B53" i="13"/>
  <c r="B54" i="13" s="1"/>
  <c r="B52" i="13"/>
  <c r="B51" i="13"/>
  <c r="B44" i="13"/>
  <c r="B43" i="13"/>
  <c r="B42" i="13"/>
  <c r="D42" i="13" s="1"/>
  <c r="B41" i="13"/>
  <c r="E42" i="13" s="1"/>
  <c r="B30" i="13"/>
  <c r="B32" i="13" s="1"/>
  <c r="B34" i="13"/>
  <c r="B33" i="13"/>
  <c r="B31" i="13"/>
  <c r="B25" i="13"/>
  <c r="B24" i="13"/>
  <c r="B23" i="13"/>
  <c r="B22" i="13"/>
  <c r="F23" i="13" s="1"/>
  <c r="G115" i="13" l="1"/>
  <c r="G84" i="13"/>
  <c r="G149" i="13"/>
  <c r="F176" i="13"/>
  <c r="F170" i="13"/>
  <c r="G113" i="13"/>
  <c r="F129" i="13"/>
  <c r="F135" i="13" s="1"/>
  <c r="G155" i="13"/>
  <c r="F172" i="13"/>
  <c r="G177" i="13"/>
  <c r="F42" i="13"/>
  <c r="F147" i="13"/>
  <c r="F168" i="13"/>
  <c r="F167" i="13"/>
  <c r="F177" i="13" s="1"/>
  <c r="B55" i="13"/>
  <c r="G134" i="13"/>
  <c r="F148" i="13"/>
  <c r="G175" i="13"/>
  <c r="G171" i="13"/>
  <c r="G151" i="13"/>
  <c r="G74" i="13"/>
  <c r="F97" i="13"/>
  <c r="G133" i="13"/>
  <c r="F116" i="13"/>
  <c r="F132" i="13"/>
  <c r="D63" i="13"/>
  <c r="F32" i="13"/>
  <c r="G131" i="13"/>
  <c r="G130" i="13"/>
  <c r="G135" i="13"/>
  <c r="F114" i="13"/>
  <c r="F112" i="13"/>
  <c r="F117" i="13" s="1"/>
  <c r="D74" i="13"/>
  <c r="G96" i="13"/>
  <c r="G101" i="13" s="1"/>
  <c r="B142" i="13"/>
  <c r="D144" i="13" s="1"/>
  <c r="G100" i="13"/>
  <c r="F63" i="13"/>
  <c r="F99" i="13"/>
  <c r="F98" i="13"/>
  <c r="E126" i="13"/>
  <c r="C123" i="13"/>
  <c r="B124" i="13"/>
  <c r="D164" i="13"/>
  <c r="C161" i="13"/>
  <c r="E164" i="13"/>
  <c r="F155" i="13"/>
  <c r="C141" i="13"/>
  <c r="G117" i="13"/>
  <c r="B107" i="13"/>
  <c r="D109" i="13" s="1"/>
  <c r="E93" i="13"/>
  <c r="B91" i="13"/>
  <c r="D93" i="13" s="1"/>
  <c r="C90" i="13"/>
  <c r="B86" i="13"/>
  <c r="D84" i="13" s="1"/>
  <c r="B72" i="13"/>
  <c r="B73" i="13" s="1"/>
  <c r="E74" i="13" s="1"/>
  <c r="F74" i="13"/>
  <c r="D52" i="13"/>
  <c r="E52" i="13"/>
  <c r="E63" i="13"/>
  <c r="B66" i="13"/>
  <c r="G63" i="13" s="1"/>
  <c r="F52" i="13"/>
  <c r="D23" i="13"/>
  <c r="D32" i="13"/>
  <c r="G32" i="13"/>
  <c r="E23" i="13"/>
  <c r="E32" i="13"/>
  <c r="H16" i="13"/>
  <c r="G16" i="13"/>
  <c r="F16" i="13"/>
  <c r="E16" i="13"/>
  <c r="H15" i="13"/>
  <c r="G15" i="13"/>
  <c r="F15" i="13"/>
  <c r="E15" i="13"/>
  <c r="H14" i="13"/>
  <c r="G14" i="13"/>
  <c r="F14" i="13"/>
  <c r="E14" i="13"/>
  <c r="H13" i="13"/>
  <c r="G13" i="13"/>
  <c r="F13" i="13"/>
  <c r="E13" i="13"/>
  <c r="H12" i="13"/>
  <c r="G12" i="13"/>
  <c r="F12" i="13"/>
  <c r="E12" i="13"/>
  <c r="H11" i="13"/>
  <c r="G11" i="13"/>
  <c r="F11" i="13"/>
  <c r="E11" i="13"/>
  <c r="H9" i="13"/>
  <c r="G9" i="13"/>
  <c r="F9" i="13"/>
  <c r="E9" i="13"/>
  <c r="H8" i="13"/>
  <c r="G8" i="13"/>
  <c r="F8" i="13"/>
  <c r="E8" i="13"/>
  <c r="H7" i="13"/>
  <c r="G7" i="13"/>
  <c r="F7" i="13"/>
  <c r="E7" i="13"/>
  <c r="H6" i="13"/>
  <c r="G6" i="13"/>
  <c r="F6" i="13"/>
  <c r="E6" i="13"/>
  <c r="H5" i="13"/>
  <c r="G5" i="13"/>
  <c r="F5" i="13"/>
  <c r="E5" i="13"/>
  <c r="H4" i="13"/>
  <c r="G4" i="13"/>
  <c r="F4" i="13"/>
  <c r="E4" i="13"/>
  <c r="J5" i="13" l="1"/>
  <c r="J7" i="13"/>
  <c r="K7" i="13" s="1"/>
  <c r="I5" i="13"/>
  <c r="I7" i="13"/>
  <c r="I9" i="13"/>
  <c r="D126" i="13"/>
  <c r="F84" i="13"/>
  <c r="E84" i="13"/>
  <c r="J16" i="13"/>
  <c r="J12" i="13"/>
  <c r="J14" i="13"/>
  <c r="I4" i="13"/>
  <c r="I6" i="13"/>
  <c r="J4" i="13"/>
  <c r="J6" i="13"/>
  <c r="J8" i="13"/>
  <c r="I8" i="13"/>
  <c r="J9" i="13"/>
  <c r="K9" i="13" s="1"/>
  <c r="I11" i="13"/>
  <c r="I13" i="13"/>
  <c r="J11" i="13"/>
  <c r="I12" i="13"/>
  <c r="J13" i="13"/>
  <c r="I14" i="13"/>
  <c r="J15" i="13"/>
  <c r="I15" i="13"/>
  <c r="I16" i="13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K79" i="12"/>
  <c r="J79" i="12"/>
  <c r="I79" i="12"/>
  <c r="H79" i="12"/>
  <c r="G66" i="12"/>
  <c r="F66" i="12"/>
  <c r="I53" i="12"/>
  <c r="H53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I66" i="12"/>
  <c r="H66" i="12"/>
  <c r="G87" i="12"/>
  <c r="G86" i="12"/>
  <c r="G85" i="12"/>
  <c r="G84" i="12"/>
  <c r="G83" i="12"/>
  <c r="G82" i="12"/>
  <c r="G81" i="12"/>
  <c r="G80" i="12"/>
  <c r="E74" i="12"/>
  <c r="F74" i="12" s="1"/>
  <c r="E73" i="12"/>
  <c r="F73" i="12" s="1"/>
  <c r="E72" i="12"/>
  <c r="F72" i="12" s="1"/>
  <c r="E71" i="12"/>
  <c r="G71" i="12" s="1"/>
  <c r="E70" i="12"/>
  <c r="F70" i="12" s="1"/>
  <c r="E69" i="12"/>
  <c r="G69" i="12" s="1"/>
  <c r="E68" i="12"/>
  <c r="F68" i="12" s="1"/>
  <c r="E67" i="12"/>
  <c r="F67" i="12" s="1"/>
  <c r="F54" i="12"/>
  <c r="G54" i="12"/>
  <c r="F55" i="12"/>
  <c r="G55" i="12"/>
  <c r="F56" i="12"/>
  <c r="G56" i="12"/>
  <c r="F57" i="12"/>
  <c r="G57" i="12"/>
  <c r="F58" i="12"/>
  <c r="G58" i="12"/>
  <c r="F59" i="12"/>
  <c r="G59" i="12"/>
  <c r="F60" i="12"/>
  <c r="G60" i="12"/>
  <c r="F61" i="12"/>
  <c r="G61" i="12"/>
  <c r="G53" i="12"/>
  <c r="F53" i="12"/>
  <c r="E61" i="12"/>
  <c r="H61" i="12" s="1"/>
  <c r="E60" i="12"/>
  <c r="H60" i="12" s="1"/>
  <c r="E59" i="12"/>
  <c r="H59" i="12" s="1"/>
  <c r="E58" i="12"/>
  <c r="H58" i="12" s="1"/>
  <c r="E57" i="12"/>
  <c r="H57" i="12" s="1"/>
  <c r="E56" i="12"/>
  <c r="H56" i="12" s="1"/>
  <c r="E55" i="12"/>
  <c r="H55" i="12" s="1"/>
  <c r="E54" i="12"/>
  <c r="H54" i="12" s="1"/>
  <c r="K11" i="13" l="1"/>
  <c r="U11" i="13" s="1"/>
  <c r="K5" i="13"/>
  <c r="M5" i="13" s="1"/>
  <c r="K14" i="13"/>
  <c r="K16" i="13"/>
  <c r="M16" i="13" s="1"/>
  <c r="K13" i="13"/>
  <c r="M13" i="13" s="1"/>
  <c r="K12" i="13"/>
  <c r="L12" i="13" s="1"/>
  <c r="M7" i="13"/>
  <c r="K8" i="13"/>
  <c r="M8" i="13" s="1"/>
  <c r="L7" i="13"/>
  <c r="K6" i="13"/>
  <c r="K15" i="13"/>
  <c r="L15" i="13" s="1"/>
  <c r="K4" i="13"/>
  <c r="M4" i="13" s="1"/>
  <c r="L5" i="13"/>
  <c r="N5" i="13" s="1"/>
  <c r="M9" i="13"/>
  <c r="L9" i="13"/>
  <c r="L13" i="13"/>
  <c r="M12" i="13"/>
  <c r="L16" i="13"/>
  <c r="F71" i="12"/>
  <c r="I59" i="12"/>
  <c r="I55" i="12"/>
  <c r="G67" i="12"/>
  <c r="I61" i="12"/>
  <c r="G74" i="12"/>
  <c r="G73" i="12"/>
  <c r="I60" i="12"/>
  <c r="I57" i="12"/>
  <c r="I56" i="12"/>
  <c r="G70" i="12"/>
  <c r="F69" i="12"/>
  <c r="I58" i="12"/>
  <c r="I54" i="12"/>
  <c r="G72" i="12"/>
  <c r="G68" i="12"/>
  <c r="L23" i="12"/>
  <c r="N23" i="12" s="1"/>
  <c r="E23" i="12"/>
  <c r="G23" i="12" s="1"/>
  <c r="L22" i="12"/>
  <c r="M22" i="12" s="1"/>
  <c r="E22" i="12"/>
  <c r="F22" i="12" s="1"/>
  <c r="L21" i="12"/>
  <c r="M21" i="12" s="1"/>
  <c r="E21" i="12"/>
  <c r="G21" i="12" s="1"/>
  <c r="L20" i="12"/>
  <c r="N20" i="12" s="1"/>
  <c r="E20" i="12"/>
  <c r="F20" i="12" s="1"/>
  <c r="I47" i="12"/>
  <c r="M48" i="12"/>
  <c r="L48" i="12"/>
  <c r="N48" i="12" s="1"/>
  <c r="I48" i="12"/>
  <c r="H48" i="12"/>
  <c r="E48" i="12"/>
  <c r="G48" i="12" s="1"/>
  <c r="E47" i="12"/>
  <c r="F47" i="12" s="1"/>
  <c r="M47" i="12"/>
  <c r="H47" i="12"/>
  <c r="L47" i="12"/>
  <c r="E46" i="12"/>
  <c r="F46" i="12" s="1"/>
  <c r="I46" i="12"/>
  <c r="M46" i="12"/>
  <c r="H46" i="12"/>
  <c r="L46" i="12"/>
  <c r="E45" i="12"/>
  <c r="F45" i="12" s="1"/>
  <c r="I45" i="12"/>
  <c r="M45" i="12"/>
  <c r="H45" i="12"/>
  <c r="L45" i="12"/>
  <c r="I44" i="12"/>
  <c r="H44" i="12"/>
  <c r="E44" i="12"/>
  <c r="F44" i="12" s="1"/>
  <c r="M44" i="12"/>
  <c r="L44" i="12"/>
  <c r="L40" i="12"/>
  <c r="M40" i="12"/>
  <c r="L41" i="12"/>
  <c r="M41" i="12"/>
  <c r="L42" i="12"/>
  <c r="M42" i="12"/>
  <c r="L43" i="12"/>
  <c r="M43" i="12"/>
  <c r="M39" i="12"/>
  <c r="L39" i="12"/>
  <c r="N39" i="12" s="1"/>
  <c r="H40" i="12"/>
  <c r="I40" i="12"/>
  <c r="H41" i="12"/>
  <c r="I41" i="12"/>
  <c r="H42" i="12"/>
  <c r="I42" i="12"/>
  <c r="K42" i="12" s="1"/>
  <c r="H43" i="12"/>
  <c r="I43" i="12"/>
  <c r="I39" i="12"/>
  <c r="H39" i="12"/>
  <c r="E40" i="12"/>
  <c r="F40" i="12" s="1"/>
  <c r="E41" i="12"/>
  <c r="F41" i="12" s="1"/>
  <c r="E42" i="12"/>
  <c r="G42" i="12" s="1"/>
  <c r="E43" i="12"/>
  <c r="F43" i="12" s="1"/>
  <c r="E39" i="12"/>
  <c r="F39" i="12" s="1"/>
  <c r="H31" i="12"/>
  <c r="I31" i="12"/>
  <c r="H32" i="12"/>
  <c r="I32" i="12"/>
  <c r="H33" i="12"/>
  <c r="I33" i="12"/>
  <c r="H34" i="12"/>
  <c r="I34" i="12"/>
  <c r="I30" i="12"/>
  <c r="H30" i="12"/>
  <c r="E31" i="12"/>
  <c r="F31" i="12"/>
  <c r="E32" i="12"/>
  <c r="F32" i="12"/>
  <c r="E33" i="12"/>
  <c r="F33" i="12"/>
  <c r="E34" i="12"/>
  <c r="F34" i="12"/>
  <c r="F30" i="12"/>
  <c r="G30" i="12" s="1"/>
  <c r="E30" i="12"/>
  <c r="L19" i="12"/>
  <c r="N19" i="12" s="1"/>
  <c r="E19" i="12"/>
  <c r="G19" i="12" s="1"/>
  <c r="L16" i="12"/>
  <c r="N16" i="12" s="1"/>
  <c r="E16" i="12"/>
  <c r="G16" i="12" s="1"/>
  <c r="L18" i="12"/>
  <c r="N18" i="12" s="1"/>
  <c r="E18" i="12"/>
  <c r="G18" i="12" s="1"/>
  <c r="L17" i="12"/>
  <c r="N17" i="12" s="1"/>
  <c r="E17" i="12"/>
  <c r="G17" i="12" s="1"/>
  <c r="L15" i="12"/>
  <c r="N15" i="12" s="1"/>
  <c r="E15" i="12"/>
  <c r="F15" i="12" s="1"/>
  <c r="E4" i="12"/>
  <c r="G4" i="12" s="1"/>
  <c r="K4" i="12" s="1"/>
  <c r="E5" i="12"/>
  <c r="G5" i="12" s="1"/>
  <c r="E6" i="12"/>
  <c r="F6" i="12" s="1"/>
  <c r="E7" i="12"/>
  <c r="G7" i="12" s="1"/>
  <c r="E8" i="12"/>
  <c r="G8" i="12" s="1"/>
  <c r="E9" i="12"/>
  <c r="F9" i="12" s="1"/>
  <c r="E10" i="12"/>
  <c r="G10" i="12" s="1"/>
  <c r="E3" i="12"/>
  <c r="F3" i="12" s="1"/>
  <c r="K19" i="4"/>
  <c r="F10" i="4"/>
  <c r="G10" i="4"/>
  <c r="F11" i="4"/>
  <c r="G11" i="4"/>
  <c r="F12" i="4"/>
  <c r="G12" i="4"/>
  <c r="F9" i="4"/>
  <c r="G9" i="4"/>
  <c r="E10" i="4"/>
  <c r="E11" i="4" s="1"/>
  <c r="E12" i="4" s="1"/>
  <c r="E9" i="4"/>
  <c r="D9" i="4"/>
  <c r="D10" i="4" s="1"/>
  <c r="D11" i="4" s="1"/>
  <c r="D12" i="4" s="1"/>
  <c r="C9" i="4"/>
  <c r="C10" i="4" s="1"/>
  <c r="C11" i="4" s="1"/>
  <c r="C12" i="4" s="1"/>
  <c r="B12" i="4"/>
  <c r="B11" i="4"/>
  <c r="B10" i="4"/>
  <c r="B9" i="4"/>
  <c r="A12" i="4"/>
  <c r="A11" i="4"/>
  <c r="A10" i="4"/>
  <c r="A9" i="4"/>
  <c r="C5" i="4"/>
  <c r="C6" i="4" s="1"/>
  <c r="D5" i="4"/>
  <c r="D6" i="4" s="1"/>
  <c r="E5" i="4"/>
  <c r="E6" i="4"/>
  <c r="E4" i="4"/>
  <c r="D4" i="4"/>
  <c r="C4" i="4"/>
  <c r="D3" i="4"/>
  <c r="C3" i="4"/>
  <c r="G3" i="4"/>
  <c r="F3" i="4"/>
  <c r="E3" i="4"/>
  <c r="M11" i="13" l="1"/>
  <c r="U16" i="13"/>
  <c r="L11" i="13"/>
  <c r="N11" i="13" s="1"/>
  <c r="O11" i="13" s="1"/>
  <c r="U13" i="13"/>
  <c r="U12" i="13"/>
  <c r="L14" i="13"/>
  <c r="M14" i="13"/>
  <c r="U4" i="13"/>
  <c r="L4" i="13"/>
  <c r="V4" i="13" s="1"/>
  <c r="U9" i="13"/>
  <c r="U8" i="13"/>
  <c r="L8" i="13"/>
  <c r="V8" i="13"/>
  <c r="N7" i="13"/>
  <c r="U7" i="13"/>
  <c r="M6" i="13"/>
  <c r="U6" i="13"/>
  <c r="U14" i="13"/>
  <c r="L6" i="13"/>
  <c r="U5" i="13"/>
  <c r="M15" i="13"/>
  <c r="N15" i="13" s="1"/>
  <c r="O15" i="13" s="1"/>
  <c r="U15" i="13"/>
  <c r="O5" i="13"/>
  <c r="N16" i="13"/>
  <c r="N9" i="13"/>
  <c r="O9" i="13" s="1"/>
  <c r="V12" i="13"/>
  <c r="W12" i="13" s="1"/>
  <c r="X12" i="13" s="1"/>
  <c r="Y12" i="13" s="1"/>
  <c r="N12" i="13"/>
  <c r="N13" i="13"/>
  <c r="V16" i="13"/>
  <c r="W16" i="13" s="1"/>
  <c r="X16" i="13" s="1"/>
  <c r="Y16" i="13" s="1"/>
  <c r="V11" i="13"/>
  <c r="W11" i="13" s="1"/>
  <c r="X11" i="13" s="1"/>
  <c r="Y11" i="13" s="1"/>
  <c r="N47" i="12"/>
  <c r="Q47" i="12" s="1"/>
  <c r="F23" i="12"/>
  <c r="G6" i="12"/>
  <c r="G34" i="12"/>
  <c r="M20" i="12"/>
  <c r="M23" i="12"/>
  <c r="G39" i="12"/>
  <c r="N40" i="12"/>
  <c r="P40" i="12" s="1"/>
  <c r="G20" i="12"/>
  <c r="K40" i="12"/>
  <c r="F48" i="12"/>
  <c r="K43" i="12"/>
  <c r="P39" i="12"/>
  <c r="O39" i="12"/>
  <c r="N22" i="12"/>
  <c r="P23" i="12"/>
  <c r="O23" i="12"/>
  <c r="G22" i="12"/>
  <c r="N21" i="12"/>
  <c r="F21" i="12"/>
  <c r="N42" i="12"/>
  <c r="R42" i="12" s="1"/>
  <c r="N45" i="12"/>
  <c r="O45" i="12" s="1"/>
  <c r="G43" i="12"/>
  <c r="O40" i="12"/>
  <c r="P20" i="12"/>
  <c r="O20" i="12"/>
  <c r="K5" i="12"/>
  <c r="G15" i="12"/>
  <c r="P15" i="12" s="1"/>
  <c r="F5" i="12"/>
  <c r="J5" i="12" s="1"/>
  <c r="M18" i="12"/>
  <c r="G41" i="12"/>
  <c r="N43" i="12"/>
  <c r="Q43" i="12" s="1"/>
  <c r="O42" i="12"/>
  <c r="J6" i="12"/>
  <c r="F4" i="12"/>
  <c r="J4" i="12" s="1"/>
  <c r="M19" i="12"/>
  <c r="G3" i="12"/>
  <c r="M15" i="12"/>
  <c r="G33" i="12"/>
  <c r="K41" i="12"/>
  <c r="Q39" i="12"/>
  <c r="R40" i="12"/>
  <c r="N44" i="12"/>
  <c r="R44" i="12" s="1"/>
  <c r="J10" i="12"/>
  <c r="F10" i="12"/>
  <c r="F19" i="12"/>
  <c r="R39" i="12"/>
  <c r="G44" i="12"/>
  <c r="N46" i="12"/>
  <c r="P46" i="12" s="1"/>
  <c r="G9" i="12"/>
  <c r="J9" i="12" s="1"/>
  <c r="F18" i="12"/>
  <c r="F8" i="12"/>
  <c r="J8" i="12" s="1"/>
  <c r="F17" i="12"/>
  <c r="N41" i="12"/>
  <c r="G46" i="12"/>
  <c r="G47" i="12"/>
  <c r="F7" i="12"/>
  <c r="J7" i="12" s="1"/>
  <c r="F16" i="12"/>
  <c r="G31" i="12"/>
  <c r="G45" i="12"/>
  <c r="M16" i="12"/>
  <c r="Q42" i="12"/>
  <c r="O47" i="12"/>
  <c r="P47" i="12"/>
  <c r="R47" i="12"/>
  <c r="K39" i="12"/>
  <c r="G40" i="12"/>
  <c r="F42" i="12"/>
  <c r="G32" i="12"/>
  <c r="O15" i="12"/>
  <c r="P19" i="12"/>
  <c r="O19" i="12"/>
  <c r="P16" i="12"/>
  <c r="O16" i="12"/>
  <c r="P18" i="12"/>
  <c r="O18" i="12"/>
  <c r="K8" i="12"/>
  <c r="K7" i="12"/>
  <c r="K6" i="12"/>
  <c r="K10" i="12"/>
  <c r="F13" i="4"/>
  <c r="F14" i="4" s="1"/>
  <c r="G13" i="4"/>
  <c r="G14" i="4" s="1"/>
  <c r="F6" i="4"/>
  <c r="G6" i="4"/>
  <c r="G5" i="4"/>
  <c r="F5" i="4"/>
  <c r="F4" i="4"/>
  <c r="F7" i="4" s="1"/>
  <c r="F8" i="4" s="1"/>
  <c r="G4" i="4"/>
  <c r="V13" i="13" l="1"/>
  <c r="W13" i="13" s="1"/>
  <c r="X13" i="13" s="1"/>
  <c r="Y13" i="13" s="1"/>
  <c r="N14" i="13"/>
  <c r="O14" i="13" s="1"/>
  <c r="Q8" i="13"/>
  <c r="R8" i="13" s="1"/>
  <c r="W4" i="13"/>
  <c r="X4" i="13" s="1"/>
  <c r="Y4" i="13" s="1"/>
  <c r="W8" i="13"/>
  <c r="X8" i="13" s="1"/>
  <c r="Y8" i="13" s="1"/>
  <c r="V5" i="13"/>
  <c r="W5" i="13" s="1"/>
  <c r="X5" i="13" s="1"/>
  <c r="Y5" i="13" s="1"/>
  <c r="V9" i="13"/>
  <c r="W9" i="13" s="1"/>
  <c r="X9" i="13" s="1"/>
  <c r="Y9" i="13" s="1"/>
  <c r="V14" i="13"/>
  <c r="W14" i="13" s="1"/>
  <c r="X14" i="13" s="1"/>
  <c r="Y14" i="13" s="1"/>
  <c r="Q12" i="13"/>
  <c r="R12" i="13" s="1"/>
  <c r="P12" i="13"/>
  <c r="Q16" i="13"/>
  <c r="R16" i="13" s="1"/>
  <c r="P16" i="13"/>
  <c r="N4" i="13"/>
  <c r="Q6" i="13"/>
  <c r="R6" i="13" s="1"/>
  <c r="O7" i="13"/>
  <c r="P8" i="13"/>
  <c r="V15" i="13"/>
  <c r="W15" i="13" s="1"/>
  <c r="X15" i="13" s="1"/>
  <c r="Y15" i="13" s="1"/>
  <c r="P6" i="13"/>
  <c r="N8" i="13"/>
  <c r="V7" i="13"/>
  <c r="W7" i="13" s="1"/>
  <c r="X7" i="13" s="1"/>
  <c r="Y7" i="13" s="1"/>
  <c r="N6" i="13"/>
  <c r="V6" i="13"/>
  <c r="W6" i="13" s="1"/>
  <c r="X6" i="13" s="1"/>
  <c r="Y6" i="13" s="1"/>
  <c r="P13" i="13"/>
  <c r="O12" i="13"/>
  <c r="Q11" i="13"/>
  <c r="R11" i="13" s="1"/>
  <c r="O16" i="13"/>
  <c r="Q14" i="13"/>
  <c r="R14" i="13" s="1"/>
  <c r="O13" i="13"/>
  <c r="Q13" i="13"/>
  <c r="R13" i="13" s="1"/>
  <c r="P15" i="13"/>
  <c r="P11" i="13"/>
  <c r="P14" i="13"/>
  <c r="Q4" i="13"/>
  <c r="R4" i="13" s="1"/>
  <c r="P4" i="13"/>
  <c r="Q40" i="12"/>
  <c r="O22" i="12"/>
  <c r="P22" i="12"/>
  <c r="O46" i="12"/>
  <c r="O44" i="12"/>
  <c r="Q45" i="12"/>
  <c r="R45" i="12"/>
  <c r="R46" i="12"/>
  <c r="P42" i="12"/>
  <c r="O21" i="12"/>
  <c r="P21" i="12"/>
  <c r="Q44" i="12"/>
  <c r="P44" i="12"/>
  <c r="Q46" i="12"/>
  <c r="P45" i="12"/>
  <c r="P43" i="12"/>
  <c r="K9" i="12"/>
  <c r="O41" i="12"/>
  <c r="Q41" i="12"/>
  <c r="R41" i="12"/>
  <c r="P41" i="12"/>
  <c r="R43" i="12"/>
  <c r="O43" i="12"/>
  <c r="G7" i="4"/>
  <c r="G8" i="4" s="1"/>
  <c r="Q15" i="13" l="1"/>
  <c r="R15" i="13" s="1"/>
  <c r="P5" i="13"/>
  <c r="Q5" i="13"/>
  <c r="R5" i="13" s="1"/>
  <c r="O4" i="13"/>
  <c r="O8" i="13"/>
  <c r="Q9" i="13"/>
  <c r="R9" i="13" s="1"/>
  <c r="P9" i="13"/>
  <c r="O6" i="13"/>
  <c r="P7" i="13"/>
  <c r="Q7" i="13"/>
  <c r="R7" i="13" s="1"/>
</calcChain>
</file>

<file path=xl/sharedStrings.xml><?xml version="1.0" encoding="utf-8"?>
<sst xmlns="http://schemas.openxmlformats.org/spreadsheetml/2006/main" count="321" uniqueCount="106">
  <si>
    <t>X</t>
  </si>
  <si>
    <t>Y</t>
  </si>
  <si>
    <t>x</t>
  </si>
  <si>
    <t>y</t>
  </si>
  <si>
    <t>Length</t>
  </si>
  <si>
    <t>x1</t>
  </si>
  <si>
    <t>y1</t>
  </si>
  <si>
    <t>x2</t>
  </si>
  <si>
    <t>y2</t>
  </si>
  <si>
    <t>Rotation(Radians)</t>
  </si>
  <si>
    <t>ResultX</t>
  </si>
  <si>
    <t>ResultY</t>
  </si>
  <si>
    <t>s</t>
  </si>
  <si>
    <t>Rotate</t>
  </si>
  <si>
    <t>Xcenter</t>
  </si>
  <si>
    <t>Ycenter</t>
  </si>
  <si>
    <t>Min</t>
  </si>
  <si>
    <t>Max</t>
  </si>
  <si>
    <t>Intercepts</t>
  </si>
  <si>
    <t>x-intercept</t>
  </si>
  <si>
    <t>y-intercept</t>
  </si>
  <si>
    <t>i coordinate at x-intercept</t>
  </si>
  <si>
    <t>j coordinate at x-intercept</t>
  </si>
  <si>
    <t>i coordinate at y-intercept</t>
  </si>
  <si>
    <t>j coordinate at y-intercept</t>
  </si>
  <si>
    <t>- intercept</t>
  </si>
  <si>
    <t>+ intercept</t>
  </si>
  <si>
    <t>decimal</t>
  </si>
  <si>
    <t>Intersections</t>
  </si>
  <si>
    <t>x-intersection</t>
  </si>
  <si>
    <t>y-intersection</t>
  </si>
  <si>
    <t>slope</t>
  </si>
  <si>
    <t>segment 1</t>
  </si>
  <si>
    <t>segment 2</t>
  </si>
  <si>
    <t>Perpendicular</t>
  </si>
  <si>
    <t>Parallel</t>
  </si>
  <si>
    <t>xo</t>
  </si>
  <si>
    <t>yo</t>
  </si>
  <si>
    <t>deltaX</t>
  </si>
  <si>
    <t>deltaY</t>
  </si>
  <si>
    <t>Length, Xo, Yo</t>
  </si>
  <si>
    <t>X, Y, PointByPathPosition</t>
  </si>
  <si>
    <t>Normal Vector</t>
  </si>
  <si>
    <t>Tangent Vector</t>
  </si>
  <si>
    <t>RotateSegmentFromI</t>
  </si>
  <si>
    <t>I</t>
  </si>
  <si>
    <t>J</t>
  </si>
  <si>
    <t>Rotation</t>
  </si>
  <si>
    <t>I'</t>
  </si>
  <si>
    <t>J'</t>
  </si>
  <si>
    <t>RotateSegmentFromJ</t>
  </si>
  <si>
    <t>RotateSegmentFromPoint</t>
  </si>
  <si>
    <t>Center of Rotation</t>
  </si>
  <si>
    <t>Segment</t>
  </si>
  <si>
    <t>Point</t>
  </si>
  <si>
    <t>xComponent</t>
  </si>
  <si>
    <t>yComponent</t>
  </si>
  <si>
    <t>Magnitude</t>
  </si>
  <si>
    <t>Vector</t>
  </si>
  <si>
    <t>Unit Normal Vector</t>
  </si>
  <si>
    <t>DotProduct</t>
  </si>
  <si>
    <t>Magnitude Product</t>
  </si>
  <si>
    <t>Concavity/Colinearity</t>
  </si>
  <si>
    <t>Angle</t>
  </si>
  <si>
    <t>Radians</t>
  </si>
  <si>
    <t>Degrees</t>
  </si>
  <si>
    <t>Expected</t>
  </si>
  <si>
    <t>CCW</t>
  </si>
  <si>
    <t>CW</t>
  </si>
  <si>
    <t>Kite</t>
  </si>
  <si>
    <t>width</t>
  </si>
  <si>
    <t>height</t>
  </si>
  <si>
    <t>skew</t>
  </si>
  <si>
    <t>g</t>
  </si>
  <si>
    <t>w</t>
  </si>
  <si>
    <t>h</t>
  </si>
  <si>
    <t>q</t>
  </si>
  <si>
    <t>a</t>
  </si>
  <si>
    <t>b</t>
  </si>
  <si>
    <t>Area</t>
  </si>
  <si>
    <t>Rhombus</t>
  </si>
  <si>
    <t>InRadius</t>
  </si>
  <si>
    <t>Trapezoid</t>
  </si>
  <si>
    <t>topWidth</t>
  </si>
  <si>
    <t>bottomWidth</t>
  </si>
  <si>
    <t>Xc</t>
  </si>
  <si>
    <t>Yc</t>
  </si>
  <si>
    <t>b_t</t>
  </si>
  <si>
    <t>b_b</t>
  </si>
  <si>
    <t>Parallelogram</t>
  </si>
  <si>
    <t>Isosceles Trapezoid</t>
  </si>
  <si>
    <t>CircumRadius</t>
  </si>
  <si>
    <t>Rectangle</t>
  </si>
  <si>
    <t>Square</t>
  </si>
  <si>
    <t>Regular Polygon</t>
  </si>
  <si>
    <t># of sides</t>
  </si>
  <si>
    <t>Side Length</t>
  </si>
  <si>
    <t>Perimeter</t>
  </si>
  <si>
    <t>Inside Angle (deg)</t>
  </si>
  <si>
    <t>Total Angle (deg)</t>
  </si>
  <si>
    <t>Vertex</t>
  </si>
  <si>
    <t>Theta_i</t>
  </si>
  <si>
    <t>Decagon</t>
  </si>
  <si>
    <t>Oxagon</t>
  </si>
  <si>
    <t>Hexagon</t>
  </si>
  <si>
    <t>Pentagon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</si>
</sst>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1" fillId="3" borderId="0" xfId="0" applyFont="1" applyFill="1"/>
    <xf numFmtId="164" fontId="0" fillId="3" borderId="0" xfId="0" applyNumberFormat="1" applyFill="1"/>
    <xf numFmtId="0" fontId="2" fillId="0" borderId="1" xfId="0" applyFont="1" applyFill="1" applyBorder="1"/>
    <xf numFmtId="0" fontId="2" fillId="0" borderId="0" xfId="0" applyFont="1" applyFill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" fontId="4" fillId="0" borderId="0" xfId="0" applyNumberFormat="1" applyFont="1"/>
  </cellXfs>
  <cellStyles count="2">
    <cellStyle name="Normal" xfId="0" builtinId="0"/>
    <cellStyle name="Normal 2 2" xfId="1" xr:uid="{C4FB165C-2132-42F8-944E-A2831D18F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Shapes!$F$96:$F$101</c:f>
              <c:numCache>
                <c:formatCode>General</c:formatCode>
                <c:ptCount val="6"/>
                <c:pt idx="0">
                  <c:v>10</c:v>
                </c:pt>
                <c:pt idx="1">
                  <c:v>3.0901699437494745</c:v>
                </c:pt>
                <c:pt idx="2">
                  <c:v>-8.0901699437494727</c:v>
                </c:pt>
                <c:pt idx="3">
                  <c:v>-8.0901699437494763</c:v>
                </c:pt>
                <c:pt idx="4">
                  <c:v>3.0901699437494723</c:v>
                </c:pt>
                <c:pt idx="5">
                  <c:v>10</c:v>
                </c:pt>
              </c:numCache>
            </c:numRef>
          </c:xVal>
          <c:yVal>
            <c:numRef>
              <c:f>Shapes!$G$96:$G$101</c:f>
              <c:numCache>
                <c:formatCode>General</c:formatCode>
                <c:ptCount val="6"/>
                <c:pt idx="0">
                  <c:v>0</c:v>
                </c:pt>
                <c:pt idx="1">
                  <c:v>9.5105651629515346</c:v>
                </c:pt>
                <c:pt idx="2">
                  <c:v>5.8778525229247327</c:v>
                </c:pt>
                <c:pt idx="3">
                  <c:v>-5.87785252292473</c:v>
                </c:pt>
                <c:pt idx="4">
                  <c:v>-9.5105651629515364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F-45A6-AA9B-A7DE49B2E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3200"/>
        <c:axId val="1201158096"/>
      </c:scatterChart>
      <c:valAx>
        <c:axId val="1300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8096"/>
        <c:crosses val="autoZero"/>
        <c:crossBetween val="midCat"/>
      </c:valAx>
      <c:valAx>
        <c:axId val="12011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Shapes!$F$112:$F$117</c:f>
              <c:numCache>
                <c:formatCode>General</c:formatCode>
                <c:ptCount val="6"/>
                <c:pt idx="0">
                  <c:v>10</c:v>
                </c:pt>
                <c:pt idx="1">
                  <c:v>3.0901699437494745</c:v>
                </c:pt>
                <c:pt idx="2">
                  <c:v>-8.0901699437494727</c:v>
                </c:pt>
                <c:pt idx="3">
                  <c:v>-8.0901699437494763</c:v>
                </c:pt>
                <c:pt idx="4">
                  <c:v>3.0901699437494723</c:v>
                </c:pt>
                <c:pt idx="5">
                  <c:v>10</c:v>
                </c:pt>
              </c:numCache>
            </c:numRef>
          </c:xVal>
          <c:yVal>
            <c:numRef>
              <c:f>Shapes!$G$112:$G$117</c:f>
              <c:numCache>
                <c:formatCode>General</c:formatCode>
                <c:ptCount val="6"/>
                <c:pt idx="0">
                  <c:v>0</c:v>
                </c:pt>
                <c:pt idx="1">
                  <c:v>9.5105651629515346</c:v>
                </c:pt>
                <c:pt idx="2">
                  <c:v>5.8778525229247327</c:v>
                </c:pt>
                <c:pt idx="3">
                  <c:v>-5.87785252292473</c:v>
                </c:pt>
                <c:pt idx="4">
                  <c:v>-9.5105651629515364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E-4A56-8FE0-86FFCDB8C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3200"/>
        <c:axId val="1201158096"/>
      </c:scatterChart>
      <c:valAx>
        <c:axId val="1300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8096"/>
        <c:crosses val="autoZero"/>
        <c:crossBetween val="midCat"/>
      </c:valAx>
      <c:valAx>
        <c:axId val="12011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Shapes!$F$129:$F$135</c:f>
              <c:numCache>
                <c:formatCode>General</c:formatCode>
                <c:ptCount val="7"/>
                <c:pt idx="0">
                  <c:v>10</c:v>
                </c:pt>
                <c:pt idx="1">
                  <c:v>5.0000000000000009</c:v>
                </c:pt>
                <c:pt idx="2">
                  <c:v>-4.9999999999999982</c:v>
                </c:pt>
                <c:pt idx="3">
                  <c:v>-10</c:v>
                </c:pt>
                <c:pt idx="4">
                  <c:v>-5.0000000000000044</c:v>
                </c:pt>
                <c:pt idx="5">
                  <c:v>5.0000000000000009</c:v>
                </c:pt>
                <c:pt idx="6">
                  <c:v>10</c:v>
                </c:pt>
              </c:numCache>
            </c:numRef>
          </c:xVal>
          <c:yVal>
            <c:numRef>
              <c:f>Shapes!$G$129:$G$135</c:f>
              <c:numCache>
                <c:formatCode>General</c:formatCode>
                <c:ptCount val="7"/>
                <c:pt idx="0">
                  <c:v>0</c:v>
                </c:pt>
                <c:pt idx="1">
                  <c:v>8.6602540378443855</c:v>
                </c:pt>
                <c:pt idx="2">
                  <c:v>8.6602540378443873</c:v>
                </c:pt>
                <c:pt idx="3">
                  <c:v>1.22514845490862E-15</c:v>
                </c:pt>
                <c:pt idx="4">
                  <c:v>-8.6602540378443837</c:v>
                </c:pt>
                <c:pt idx="5">
                  <c:v>-8.6602540378443855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A-4E66-91CD-9621BE3E2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3200"/>
        <c:axId val="1201158096"/>
      </c:scatterChart>
      <c:valAx>
        <c:axId val="1300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8096"/>
        <c:crosses val="autoZero"/>
        <c:crossBetween val="midCat"/>
      </c:valAx>
      <c:valAx>
        <c:axId val="12011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Shapes!$F$147:$F$155</c:f>
              <c:numCache>
                <c:formatCode>General</c:formatCode>
                <c:ptCount val="9"/>
                <c:pt idx="0">
                  <c:v>10</c:v>
                </c:pt>
                <c:pt idx="1">
                  <c:v>7.0710678118654755</c:v>
                </c:pt>
                <c:pt idx="2">
                  <c:v>6.1257422745431001E-16</c:v>
                </c:pt>
                <c:pt idx="3">
                  <c:v>-7.0710678118654746</c:v>
                </c:pt>
                <c:pt idx="4">
                  <c:v>-10</c:v>
                </c:pt>
                <c:pt idx="5">
                  <c:v>-7.0710678118654773</c:v>
                </c:pt>
                <c:pt idx="6">
                  <c:v>-1.83772268236293E-15</c:v>
                </c:pt>
                <c:pt idx="7">
                  <c:v>7.0710678118654737</c:v>
                </c:pt>
                <c:pt idx="8">
                  <c:v>10</c:v>
                </c:pt>
              </c:numCache>
            </c:numRef>
          </c:xVal>
          <c:yVal>
            <c:numRef>
              <c:f>Shapes!$G$147:$G$155</c:f>
              <c:numCache>
                <c:formatCode>General</c:formatCode>
                <c:ptCount val="9"/>
                <c:pt idx="0">
                  <c:v>0</c:v>
                </c:pt>
                <c:pt idx="1">
                  <c:v>7.0710678118654746</c:v>
                </c:pt>
                <c:pt idx="2">
                  <c:v>10</c:v>
                </c:pt>
                <c:pt idx="3">
                  <c:v>7.0710678118654755</c:v>
                </c:pt>
                <c:pt idx="4">
                  <c:v>1.22514845490862E-15</c:v>
                </c:pt>
                <c:pt idx="5">
                  <c:v>-7.0710678118654746</c:v>
                </c:pt>
                <c:pt idx="6">
                  <c:v>-10</c:v>
                </c:pt>
                <c:pt idx="7">
                  <c:v>-7.0710678118654773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5-41C0-8842-F6432BC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3200"/>
        <c:axId val="1201158096"/>
      </c:scatterChart>
      <c:valAx>
        <c:axId val="1300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8096"/>
        <c:crosses val="autoZero"/>
        <c:crossBetween val="midCat"/>
      </c:valAx>
      <c:valAx>
        <c:axId val="12011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Shapes!$F$167:$F$177</c:f>
              <c:numCache>
                <c:formatCode>General</c:formatCode>
                <c:ptCount val="11"/>
                <c:pt idx="0">
                  <c:v>10</c:v>
                </c:pt>
                <c:pt idx="1">
                  <c:v>8.0901699437494745</c:v>
                </c:pt>
                <c:pt idx="2">
                  <c:v>3.0901699437494745</c:v>
                </c:pt>
                <c:pt idx="3">
                  <c:v>-3.0901699437494736</c:v>
                </c:pt>
                <c:pt idx="4">
                  <c:v>-8.0901699437494727</c:v>
                </c:pt>
                <c:pt idx="5">
                  <c:v>-10</c:v>
                </c:pt>
                <c:pt idx="6">
                  <c:v>-8.0901699437494763</c:v>
                </c:pt>
                <c:pt idx="7">
                  <c:v>-3.0901699437494754</c:v>
                </c:pt>
                <c:pt idx="8">
                  <c:v>3.0901699437494723</c:v>
                </c:pt>
                <c:pt idx="9">
                  <c:v>8.0901699437494727</c:v>
                </c:pt>
                <c:pt idx="10">
                  <c:v>10</c:v>
                </c:pt>
              </c:numCache>
            </c:numRef>
          </c:xVal>
          <c:yVal>
            <c:numRef>
              <c:f>Shapes!$G$167:$G$177</c:f>
              <c:numCache>
                <c:formatCode>General</c:formatCode>
                <c:ptCount val="11"/>
                <c:pt idx="0">
                  <c:v>0</c:v>
                </c:pt>
                <c:pt idx="1">
                  <c:v>5.8778525229247318</c:v>
                </c:pt>
                <c:pt idx="2">
                  <c:v>9.5105651629515346</c:v>
                </c:pt>
                <c:pt idx="3">
                  <c:v>9.5105651629515364</c:v>
                </c:pt>
                <c:pt idx="4">
                  <c:v>5.8778525229247327</c:v>
                </c:pt>
                <c:pt idx="5">
                  <c:v>1.22514845490862E-15</c:v>
                </c:pt>
                <c:pt idx="6">
                  <c:v>-5.87785252292473</c:v>
                </c:pt>
                <c:pt idx="7">
                  <c:v>-9.5105651629515346</c:v>
                </c:pt>
                <c:pt idx="8">
                  <c:v>-9.5105651629515364</c:v>
                </c:pt>
                <c:pt idx="9">
                  <c:v>-5.8778525229247336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5-4557-8DDC-A702C02F8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3200"/>
        <c:axId val="1201158096"/>
      </c:scatterChart>
      <c:valAx>
        <c:axId val="1300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8096"/>
        <c:crosses val="autoZero"/>
        <c:crossBetween val="midCat"/>
      </c:valAx>
      <c:valAx>
        <c:axId val="12011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731520</xdr:colOff>
      <xdr:row>87</xdr:row>
      <xdr:rowOff>148590</xdr:rowOff>
    </xdr:from>
    <xdr:to>
      <xdr:col>17</xdr:col>
      <xdr:colOff>198120</xdr:colOff>
      <xdr:row>102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D9D0B-DC9B-4FC3-B7DC-4FF825139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731520</xdr:colOff>
      <xdr:row>103</xdr:row>
      <xdr:rowOff>148590</xdr:rowOff>
    </xdr:from>
    <xdr:to>
      <xdr:col>17</xdr:col>
      <xdr:colOff>198120</xdr:colOff>
      <xdr:row>118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2C18DD-52CA-4810-BFE4-35DC2A24A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121</xdr:row>
      <xdr:rowOff>0</xdr:rowOff>
    </xdr:from>
    <xdr:to>
      <xdr:col>17</xdr:col>
      <xdr:colOff>251460</xdr:colOff>
      <xdr:row>136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88E087-DF90-4ECA-9009-16DC99CAD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140</xdr:row>
      <xdr:rowOff>0</xdr:rowOff>
    </xdr:from>
    <xdr:to>
      <xdr:col>17</xdr:col>
      <xdr:colOff>251460</xdr:colOff>
      <xdr:row>155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DB1F18-41E4-4E09-AE09-A1A6F677B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159</xdr:row>
      <xdr:rowOff>0</xdr:rowOff>
    </xdr:from>
    <xdr:to>
      <xdr:col>17</xdr:col>
      <xdr:colOff>251460</xdr:colOff>
      <xdr:row>174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DAC4A56-5AD7-4799-B036-347A099B3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1E1-220A-447B-A3F4-1C24A01EFBA2}">
  <sheetPr codeName="Sheet1"/>
  <dimension ref="A1:K19"/>
  <sheetViews>
    <sheetView zoomScaleNormal="100" workbookViewId="0">
      <selection activeCell="K19" sqref="K19"/>
    </sheetView>
  </sheetViews>
  <sheetFormatPr defaultRowHeight="14.4" x14ac:dyDescent="0.3"/>
  <cols>
    <col min="1" max="1" width="11.6640625" customWidth="1"/>
    <col min="2" max="2" width="12" customWidth="1"/>
    <col min="3" max="3" width="16.21875" customWidth="1"/>
    <col min="5" max="5" width="16.33203125" customWidth="1"/>
    <col min="6" max="7" width="12.6640625" bestFit="1" customWidth="1"/>
  </cols>
  <sheetData>
    <row r="1" spans="1:7" s="2" customFormat="1" x14ac:dyDescent="0.3">
      <c r="A1" s="2" t="s">
        <v>13</v>
      </c>
    </row>
    <row r="2" spans="1:7" x14ac:dyDescent="0.3">
      <c r="A2" s="4" t="s">
        <v>0</v>
      </c>
      <c r="B2" s="4" t="s">
        <v>1</v>
      </c>
      <c r="C2" s="4" t="s">
        <v>14</v>
      </c>
      <c r="D2" s="4" t="s">
        <v>15</v>
      </c>
      <c r="E2" s="4" t="s">
        <v>9</v>
      </c>
      <c r="F2" s="4" t="s">
        <v>10</v>
      </c>
      <c r="G2" s="4" t="s">
        <v>11</v>
      </c>
    </row>
    <row r="3" spans="1:7" x14ac:dyDescent="0.3">
      <c r="A3">
        <v>0</v>
      </c>
      <c r="B3">
        <v>-2</v>
      </c>
      <c r="C3">
        <f>A3+(A5-A3)/2</f>
        <v>2.5</v>
      </c>
      <c r="D3">
        <f>B3+(B5-B3)/2</f>
        <v>2.5</v>
      </c>
      <c r="E3">
        <f>PI()/4</f>
        <v>0.78539816339744828</v>
      </c>
      <c r="F3">
        <f>ROUND(((A3-C3)*COS(E3)-(B3-D3)*SIN(E3))+C3,6)</f>
        <v>3.9142139999999999</v>
      </c>
      <c r="G3">
        <f>ROUND(((A3-C3)*SIN(E3)+(B3-D3)*COS(E3))+D3,6)</f>
        <v>-2.4497469999999999</v>
      </c>
    </row>
    <row r="4" spans="1:7" x14ac:dyDescent="0.3">
      <c r="A4">
        <v>0</v>
      </c>
      <c r="B4">
        <v>7</v>
      </c>
      <c r="C4">
        <f t="shared" ref="C4:E6" si="0">C3</f>
        <v>2.5</v>
      </c>
      <c r="D4">
        <f t="shared" si="0"/>
        <v>2.5</v>
      </c>
      <c r="E4">
        <f t="shared" si="0"/>
        <v>0.78539816339744828</v>
      </c>
      <c r="F4">
        <f>ROUND(((A4-C4)*COS(E4)-(B4-D4)*SIN(E4))+C4,6)</f>
        <v>-2.4497469999999999</v>
      </c>
      <c r="G4">
        <f>ROUND(((A4-C4)*SIN(E4)+(B4-D4)*COS(E4))+D4,6)</f>
        <v>3.9142139999999999</v>
      </c>
    </row>
    <row r="5" spans="1:7" x14ac:dyDescent="0.3">
      <c r="A5">
        <v>5</v>
      </c>
      <c r="B5">
        <v>7</v>
      </c>
      <c r="C5">
        <f t="shared" si="0"/>
        <v>2.5</v>
      </c>
      <c r="D5">
        <f t="shared" si="0"/>
        <v>2.5</v>
      </c>
      <c r="E5">
        <f t="shared" si="0"/>
        <v>0.78539816339744828</v>
      </c>
      <c r="F5">
        <f>ROUND(((A5-C5)*COS(E5)-(B5-D5)*SIN(E5))+C5,6)</f>
        <v>1.0857859999999999</v>
      </c>
      <c r="G5">
        <f>ROUND(((A5-C5)*SIN(E5)+(B5-D5)*COS(E5))+D5,6)</f>
        <v>7.4497470000000003</v>
      </c>
    </row>
    <row r="6" spans="1:7" x14ac:dyDescent="0.3">
      <c r="A6">
        <v>5</v>
      </c>
      <c r="B6">
        <v>-2</v>
      </c>
      <c r="C6">
        <f t="shared" si="0"/>
        <v>2.5</v>
      </c>
      <c r="D6">
        <f t="shared" si="0"/>
        <v>2.5</v>
      </c>
      <c r="E6">
        <f t="shared" si="0"/>
        <v>0.78539816339744828</v>
      </c>
      <c r="F6">
        <f>ROUND(((A6-C6)*COS(E6)-(B6-D6)*SIN(E6))+C6,6)</f>
        <v>7.4497470000000003</v>
      </c>
      <c r="G6">
        <f>ROUND(((A6-C6)*SIN(E6)+(B6-D6)*COS(E6))+D6,6)</f>
        <v>1.0857859999999999</v>
      </c>
    </row>
    <row r="7" spans="1:7" x14ac:dyDescent="0.3">
      <c r="E7" s="14" t="s">
        <v>16</v>
      </c>
      <c r="F7">
        <f>MIN(F3:F6)</f>
        <v>-2.4497469999999999</v>
      </c>
      <c r="G7">
        <f>MIN(G3:G6)</f>
        <v>-2.4497469999999999</v>
      </c>
    </row>
    <row r="8" spans="1:7" x14ac:dyDescent="0.3">
      <c r="E8" s="14" t="s">
        <v>17</v>
      </c>
      <c r="F8">
        <f>MAX(F3:F7)</f>
        <v>7.4497470000000003</v>
      </c>
      <c r="G8">
        <f>MAX(G3:G7)</f>
        <v>7.4497470000000003</v>
      </c>
    </row>
    <row r="9" spans="1:7" x14ac:dyDescent="0.3">
      <c r="A9">
        <f>F7</f>
        <v>-2.4497469999999999</v>
      </c>
      <c r="B9">
        <f>G7</f>
        <v>-2.4497469999999999</v>
      </c>
      <c r="C9">
        <f>A9+(A11-A9)/2</f>
        <v>2.5000000000000004</v>
      </c>
      <c r="D9">
        <f>B9+(B11-B9)/2</f>
        <v>2.5000000000000004</v>
      </c>
      <c r="E9">
        <f>1.8*PI()</f>
        <v>5.6548667764616276</v>
      </c>
      <c r="F9">
        <f>ROUND(((A9-C9)*COS(E9)-(B9-D9)*SIN(E9))+C9,6)</f>
        <v>-4.413818</v>
      </c>
      <c r="G9">
        <f>ROUND(((A9-C9)*SIN(E9)+(B9-D9)*COS(E9))+D9,6)</f>
        <v>1.4049590000000001</v>
      </c>
    </row>
    <row r="10" spans="1:7" x14ac:dyDescent="0.3">
      <c r="A10">
        <f>F7</f>
        <v>-2.4497469999999999</v>
      </c>
      <c r="B10">
        <f>G8</f>
        <v>7.4497470000000003</v>
      </c>
      <c r="C10">
        <f t="shared" ref="C10:E12" si="1">C9</f>
        <v>2.5000000000000004</v>
      </c>
      <c r="D10">
        <f t="shared" si="1"/>
        <v>2.5000000000000004</v>
      </c>
      <c r="E10">
        <f t="shared" si="1"/>
        <v>5.6548667764616276</v>
      </c>
      <c r="F10">
        <f>ROUND(((A10-C10)*COS(E10)-(B10-D10)*SIN(E10))+C10,6)</f>
        <v>1.4049590000000001</v>
      </c>
      <c r="G10">
        <f>ROUND(((A10-C10)*SIN(E10)+(B10-D10)*COS(E10))+D10,6)</f>
        <v>9.4138179999999991</v>
      </c>
    </row>
    <row r="11" spans="1:7" x14ac:dyDescent="0.3">
      <c r="A11">
        <f>F8</f>
        <v>7.4497470000000003</v>
      </c>
      <c r="B11">
        <f>G8</f>
        <v>7.4497470000000003</v>
      </c>
      <c r="C11">
        <f t="shared" si="1"/>
        <v>2.5000000000000004</v>
      </c>
      <c r="D11">
        <f t="shared" si="1"/>
        <v>2.5000000000000004</v>
      </c>
      <c r="E11">
        <f t="shared" si="1"/>
        <v>5.6548667764616276</v>
      </c>
      <c r="F11">
        <f>ROUND(((A11-C11)*COS(E11)-(B11-D11)*SIN(E11))+C11,6)</f>
        <v>9.4138179999999991</v>
      </c>
      <c r="G11">
        <f>ROUND(((A11-C11)*SIN(E11)+(B11-D11)*COS(E11))+D11,6)</f>
        <v>3.5950410000000002</v>
      </c>
    </row>
    <row r="12" spans="1:7" x14ac:dyDescent="0.3">
      <c r="A12">
        <f>F8</f>
        <v>7.4497470000000003</v>
      </c>
      <c r="B12">
        <f>G7</f>
        <v>-2.4497469999999999</v>
      </c>
      <c r="C12">
        <f t="shared" si="1"/>
        <v>2.5000000000000004</v>
      </c>
      <c r="D12">
        <f t="shared" si="1"/>
        <v>2.5000000000000004</v>
      </c>
      <c r="E12">
        <f t="shared" si="1"/>
        <v>5.6548667764616276</v>
      </c>
      <c r="F12">
        <f>ROUND(((A12-C12)*COS(E12)-(B12-D12)*SIN(E12))+C12,6)</f>
        <v>3.5950410000000002</v>
      </c>
      <c r="G12">
        <f>ROUND(((A12-C12)*SIN(E12)+(B12-D12)*COS(E12))+D12,6)</f>
        <v>-4.413818</v>
      </c>
    </row>
    <row r="13" spans="1:7" x14ac:dyDescent="0.3">
      <c r="E13" s="14" t="s">
        <v>16</v>
      </c>
      <c r="F13">
        <f>MIN(F9:F12)</f>
        <v>-4.413818</v>
      </c>
      <c r="G13">
        <f>MIN(G9:G12)</f>
        <v>-4.413818</v>
      </c>
    </row>
    <row r="14" spans="1:7" x14ac:dyDescent="0.3">
      <c r="E14" s="14" t="s">
        <v>17</v>
      </c>
      <c r="F14">
        <f>MAX(F9:F13)</f>
        <v>9.4138179999999991</v>
      </c>
      <c r="G14">
        <f>MAX(G9:G13)</f>
        <v>9.4138179999999991</v>
      </c>
    </row>
    <row r="19" spans="11:11" x14ac:dyDescent="0.3">
      <c r="K19">
        <f>31/5</f>
        <v>6.2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0A0-5044-4817-9532-D9946D0E8FC8}">
  <dimension ref="A1:R87"/>
  <sheetViews>
    <sheetView topLeftCell="F67" workbookViewId="0">
      <selection activeCell="K80" sqref="K80"/>
    </sheetView>
  </sheetViews>
  <sheetFormatPr defaultRowHeight="14.4" x14ac:dyDescent="0.3"/>
  <cols>
    <col min="5" max="5" width="12.5546875" bestFit="1" customWidth="1"/>
    <col min="6" max="6" width="12.6640625" bestFit="1" customWidth="1"/>
    <col min="7" max="7" width="12.5546875" bestFit="1" customWidth="1"/>
    <col min="8" max="8" width="13.44140625" customWidth="1"/>
    <col min="9" max="9" width="12.5546875" bestFit="1" customWidth="1"/>
    <col min="10" max="10" width="9.33203125" customWidth="1"/>
    <col min="11" max="11" width="10.33203125" customWidth="1"/>
    <col min="12" max="13" width="11" customWidth="1"/>
    <col min="14" max="14" width="12.88671875" customWidth="1"/>
    <col min="15" max="15" width="12.44140625" bestFit="1" customWidth="1"/>
    <col min="16" max="16" width="12.5546875" bestFit="1" customWidth="1"/>
    <col min="17" max="18" width="9.21875" bestFit="1" customWidth="1"/>
  </cols>
  <sheetData>
    <row r="1" spans="1:17" s="2" customFormat="1" x14ac:dyDescent="0.3">
      <c r="A1" s="2" t="s">
        <v>18</v>
      </c>
    </row>
    <row r="2" spans="1:17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31</v>
      </c>
      <c r="F2" s="4" t="s">
        <v>19</v>
      </c>
      <c r="G2" s="4" t="s">
        <v>20</v>
      </c>
    </row>
    <row r="3" spans="1:17" x14ac:dyDescent="0.3">
      <c r="A3">
        <v>0</v>
      </c>
      <c r="B3">
        <v>0</v>
      </c>
      <c r="C3">
        <v>0</v>
      </c>
      <c r="D3">
        <v>0</v>
      </c>
      <c r="E3" t="e">
        <f>(D3-B3)/(C3-A3)</f>
        <v>#DIV/0!</v>
      </c>
      <c r="F3" t="e">
        <f>A3-B3/E3</f>
        <v>#DIV/0!</v>
      </c>
      <c r="G3" t="e">
        <f>B3-A3*E3</f>
        <v>#DIV/0!</v>
      </c>
    </row>
    <row r="4" spans="1:17" x14ac:dyDescent="0.3">
      <c r="A4">
        <v>1</v>
      </c>
      <c r="B4">
        <v>0</v>
      </c>
      <c r="C4">
        <v>2</v>
      </c>
      <c r="D4">
        <v>3</v>
      </c>
      <c r="E4">
        <f t="shared" ref="E4:E10" si="0">(D4-B4)/(C4-A4)</f>
        <v>3</v>
      </c>
      <c r="F4">
        <f t="shared" ref="F4:F10" si="1">A4-B4/E4</f>
        <v>1</v>
      </c>
      <c r="G4">
        <f t="shared" ref="G4:G10" si="2">B4-A4*E4</f>
        <v>-3</v>
      </c>
      <c r="H4" s="1" t="s">
        <v>21</v>
      </c>
      <c r="J4" t="str">
        <f t="shared" ref="J4:J10" si="3">"[TestCase("&amp;A4&amp;", "&amp;B4&amp;", "&amp;C4&amp;", "&amp;D4&amp;", "&amp;ROUND(F4,6)&amp;")]    // "&amp;H4</f>
        <v>[TestCase(1, 0, 2, 3, 1)]    // i coordinate at x-intercept</v>
      </c>
      <c r="K4" t="str">
        <f t="shared" ref="K4:K10" si="4">"[TestCase("&amp;A4&amp;", "&amp;B4&amp;", "&amp;C4&amp;", "&amp;D4&amp;", "&amp;ROUND(G4,6)&amp;")]    // "&amp;H4</f>
        <v>[TestCase(1, 0, 2, 3, -3)]    // i coordinate at x-intercept</v>
      </c>
    </row>
    <row r="5" spans="1:17" x14ac:dyDescent="0.3">
      <c r="A5">
        <v>1</v>
      </c>
      <c r="B5">
        <v>2</v>
      </c>
      <c r="C5">
        <v>-4</v>
      </c>
      <c r="D5">
        <v>0</v>
      </c>
      <c r="E5">
        <f t="shared" si="0"/>
        <v>0.4</v>
      </c>
      <c r="F5">
        <f t="shared" si="1"/>
        <v>-4</v>
      </c>
      <c r="G5">
        <f t="shared" si="2"/>
        <v>1.6</v>
      </c>
      <c r="H5" s="1" t="s">
        <v>22</v>
      </c>
      <c r="J5" t="str">
        <f t="shared" si="3"/>
        <v>[TestCase(1, 2, -4, 0, -4)]    // j coordinate at x-intercept</v>
      </c>
      <c r="K5" t="str">
        <f t="shared" si="4"/>
        <v>[TestCase(1, 2, -4, 0, 1.6)]    // j coordinate at x-intercept</v>
      </c>
    </row>
    <row r="6" spans="1:17" x14ac:dyDescent="0.3">
      <c r="A6">
        <v>0</v>
      </c>
      <c r="B6">
        <v>1</v>
      </c>
      <c r="C6">
        <v>2</v>
      </c>
      <c r="D6">
        <v>3</v>
      </c>
      <c r="E6">
        <f t="shared" si="0"/>
        <v>1</v>
      </c>
      <c r="F6">
        <f t="shared" si="1"/>
        <v>-1</v>
      </c>
      <c r="G6">
        <f t="shared" si="2"/>
        <v>1</v>
      </c>
      <c r="H6" s="1" t="s">
        <v>23</v>
      </c>
      <c r="J6" t="str">
        <f t="shared" si="3"/>
        <v>[TestCase(0, 1, 2, 3, -1)]    // i coordinate at y-intercept</v>
      </c>
      <c r="K6" t="str">
        <f t="shared" si="4"/>
        <v>[TestCase(0, 1, 2, 3, 1)]    // i coordinate at y-intercept</v>
      </c>
    </row>
    <row r="7" spans="1:17" x14ac:dyDescent="0.3">
      <c r="A7">
        <v>1</v>
      </c>
      <c r="B7">
        <v>2</v>
      </c>
      <c r="C7">
        <v>0</v>
      </c>
      <c r="D7">
        <v>-4</v>
      </c>
      <c r="E7">
        <f t="shared" si="0"/>
        <v>6</v>
      </c>
      <c r="F7">
        <f t="shared" si="1"/>
        <v>0.66666666666666674</v>
      </c>
      <c r="G7">
        <f t="shared" si="2"/>
        <v>-4</v>
      </c>
      <c r="H7" s="1" t="s">
        <v>24</v>
      </c>
      <c r="J7" t="str">
        <f t="shared" si="3"/>
        <v>[TestCase(1, 2, 0, -4, 0.666667)]    // j coordinate at y-intercept</v>
      </c>
      <c r="K7" t="str">
        <f t="shared" si="4"/>
        <v>[TestCase(1, 2, 0, -4, -4)]    // j coordinate at y-intercept</v>
      </c>
    </row>
    <row r="8" spans="1:17" x14ac:dyDescent="0.3">
      <c r="A8">
        <v>1</v>
      </c>
      <c r="B8">
        <v>2</v>
      </c>
      <c r="C8">
        <v>3</v>
      </c>
      <c r="D8">
        <v>4</v>
      </c>
      <c r="E8">
        <f t="shared" si="0"/>
        <v>1</v>
      </c>
      <c r="F8">
        <f t="shared" si="1"/>
        <v>-1</v>
      </c>
      <c r="G8">
        <f t="shared" si="2"/>
        <v>1</v>
      </c>
      <c r="H8" s="1" t="s">
        <v>26</v>
      </c>
      <c r="J8" t="str">
        <f t="shared" si="3"/>
        <v>[TestCase(1, 2, 3, 4, -1)]    // + intercept</v>
      </c>
      <c r="K8" t="str">
        <f t="shared" si="4"/>
        <v>[TestCase(1, 2, 3, 4, 1)]    // + intercept</v>
      </c>
    </row>
    <row r="9" spans="1:17" x14ac:dyDescent="0.3">
      <c r="A9">
        <v>-1</v>
      </c>
      <c r="B9">
        <v>-2</v>
      </c>
      <c r="C9">
        <v>-3</v>
      </c>
      <c r="D9">
        <v>-4</v>
      </c>
      <c r="E9">
        <f t="shared" si="0"/>
        <v>1</v>
      </c>
      <c r="F9">
        <f t="shared" si="1"/>
        <v>1</v>
      </c>
      <c r="G9">
        <f t="shared" si="2"/>
        <v>-1</v>
      </c>
      <c r="H9" s="1" t="s">
        <v>25</v>
      </c>
      <c r="J9" t="str">
        <f t="shared" si="3"/>
        <v>[TestCase(-1, -2, -3, -4, 1)]    // - intercept</v>
      </c>
      <c r="K9" t="str">
        <f t="shared" si="4"/>
        <v>[TestCase(-1, -2, -3, -4, -1)]    // - intercept</v>
      </c>
    </row>
    <row r="10" spans="1:17" x14ac:dyDescent="0.3">
      <c r="A10">
        <v>1.5</v>
      </c>
      <c r="B10">
        <v>2.75</v>
      </c>
      <c r="C10">
        <v>3.75</v>
      </c>
      <c r="D10">
        <v>4.5</v>
      </c>
      <c r="E10">
        <f t="shared" si="0"/>
        <v>0.77777777777777779</v>
      </c>
      <c r="F10">
        <f t="shared" si="1"/>
        <v>-2.0357142857142856</v>
      </c>
      <c r="G10">
        <f t="shared" si="2"/>
        <v>1.5833333333333333</v>
      </c>
      <c r="H10" t="s">
        <v>27</v>
      </c>
      <c r="J10" t="str">
        <f t="shared" si="3"/>
        <v>[TestCase(1.5, 2.75, 3.75, 4.5, -2.035714)]    // decimal</v>
      </c>
      <c r="K10" t="str">
        <f t="shared" si="4"/>
        <v>[TestCase(1.5, 2.75, 3.75, 4.5, 1.583333)]    // decimal</v>
      </c>
    </row>
    <row r="12" spans="1:17" s="2" customFormat="1" x14ac:dyDescent="0.3">
      <c r="A12" s="2" t="s">
        <v>28</v>
      </c>
    </row>
    <row r="13" spans="1:17" s="3" customFormat="1" x14ac:dyDescent="0.3">
      <c r="A13" s="22" t="s">
        <v>32</v>
      </c>
      <c r="B13" s="22"/>
      <c r="C13" s="22"/>
      <c r="D13" s="22"/>
      <c r="E13" s="22"/>
      <c r="F13" s="22"/>
      <c r="G13" s="22"/>
      <c r="H13" s="24" t="s">
        <v>33</v>
      </c>
      <c r="I13" s="25"/>
      <c r="J13" s="25"/>
      <c r="K13" s="25"/>
      <c r="L13" s="25"/>
      <c r="M13" s="25"/>
      <c r="N13" s="26"/>
    </row>
    <row r="14" spans="1:17" x14ac:dyDescent="0.3">
      <c r="A14" s="4" t="s">
        <v>5</v>
      </c>
      <c r="B14" s="4" t="s">
        <v>6</v>
      </c>
      <c r="C14" s="4" t="s">
        <v>7</v>
      </c>
      <c r="D14" s="4" t="s">
        <v>8</v>
      </c>
      <c r="E14" s="4" t="s">
        <v>31</v>
      </c>
      <c r="F14" s="4" t="s">
        <v>19</v>
      </c>
      <c r="G14" s="4" t="s">
        <v>20</v>
      </c>
      <c r="H14" s="6" t="s">
        <v>5</v>
      </c>
      <c r="I14" s="7" t="s">
        <v>6</v>
      </c>
      <c r="J14" s="7" t="s">
        <v>7</v>
      </c>
      <c r="K14" s="7" t="s">
        <v>8</v>
      </c>
      <c r="L14" s="7" t="s">
        <v>31</v>
      </c>
      <c r="M14" s="7" t="s">
        <v>19</v>
      </c>
      <c r="N14" s="9" t="s">
        <v>20</v>
      </c>
      <c r="O14" s="4" t="s">
        <v>29</v>
      </c>
      <c r="P14" s="4" t="s">
        <v>30</v>
      </c>
    </row>
    <row r="15" spans="1:17" x14ac:dyDescent="0.3">
      <c r="A15" s="5">
        <v>0</v>
      </c>
      <c r="B15" s="5">
        <v>0</v>
      </c>
      <c r="C15" s="5">
        <v>0</v>
      </c>
      <c r="D15" s="5">
        <v>0</v>
      </c>
      <c r="E15" t="e">
        <f t="shared" ref="E15:E23" si="5">(D15-B15)/(C15-A15)</f>
        <v>#DIV/0!</v>
      </c>
      <c r="F15" t="e">
        <f>A15-B15/E15</f>
        <v>#DIV/0!</v>
      </c>
      <c r="G15" t="e">
        <f t="shared" ref="G15:G23" si="6">B15-A15*E15</f>
        <v>#DIV/0!</v>
      </c>
      <c r="H15" s="15">
        <v>0</v>
      </c>
      <c r="I15" s="16">
        <v>0</v>
      </c>
      <c r="J15" s="16">
        <v>0</v>
      </c>
      <c r="K15" s="16">
        <v>0</v>
      </c>
      <c r="L15" s="8" t="e">
        <f t="shared" ref="L15:L23" si="7">(K15-I15)/(J15-H15)</f>
        <v>#DIV/0!</v>
      </c>
      <c r="M15" s="8" t="e">
        <f>H15-I15/L15</f>
        <v>#DIV/0!</v>
      </c>
      <c r="N15" s="10" t="e">
        <f t="shared" ref="N15:N23" si="8">I15-H15*L15</f>
        <v>#DIV/0!</v>
      </c>
      <c r="O15" t="e">
        <f>(G15-N15)/(L15-E15)</f>
        <v>#DIV/0!</v>
      </c>
      <c r="P15" t="e">
        <f>G15+E15*(G15-N15)/(L15-E15)</f>
        <v>#DIV/0!</v>
      </c>
    </row>
    <row r="16" spans="1:17" x14ac:dyDescent="0.3">
      <c r="A16" s="5">
        <v>1</v>
      </c>
      <c r="B16" s="5">
        <v>2</v>
      </c>
      <c r="C16" s="5">
        <v>3</v>
      </c>
      <c r="D16" s="5">
        <v>4</v>
      </c>
      <c r="E16">
        <f t="shared" si="5"/>
        <v>1</v>
      </c>
      <c r="F16">
        <f t="shared" ref="F16:F23" si="9">A16-B16/E16</f>
        <v>-1</v>
      </c>
      <c r="G16">
        <f t="shared" si="6"/>
        <v>1</v>
      </c>
      <c r="H16" s="15">
        <v>1</v>
      </c>
      <c r="I16" s="16">
        <v>3</v>
      </c>
      <c r="J16" s="16">
        <v>3</v>
      </c>
      <c r="K16" s="16">
        <v>5</v>
      </c>
      <c r="L16" s="8">
        <f t="shared" si="7"/>
        <v>1</v>
      </c>
      <c r="M16" s="8">
        <f t="shared" ref="M16:M23" si="10">H16-I16/L16</f>
        <v>-2</v>
      </c>
      <c r="N16" s="10">
        <f t="shared" si="8"/>
        <v>2</v>
      </c>
      <c r="O16" t="e">
        <f>(G16-N16)/(L16-E16)</f>
        <v>#DIV/0!</v>
      </c>
      <c r="P16" t="e">
        <f>G16+E16*(G16-N16)/(L16-E16)</f>
        <v>#DIV/0!</v>
      </c>
      <c r="Q16" t="s">
        <v>35</v>
      </c>
    </row>
    <row r="17" spans="1:17" x14ac:dyDescent="0.3">
      <c r="A17" s="5">
        <v>-5</v>
      </c>
      <c r="B17" s="5">
        <v>1</v>
      </c>
      <c r="C17" s="5">
        <v>5</v>
      </c>
      <c r="D17" s="5">
        <v>1</v>
      </c>
      <c r="E17">
        <f t="shared" si="5"/>
        <v>0</v>
      </c>
      <c r="F17" t="e">
        <f t="shared" si="9"/>
        <v>#DIV/0!</v>
      </c>
      <c r="G17">
        <f t="shared" si="6"/>
        <v>1</v>
      </c>
      <c r="H17" s="15">
        <v>3.3</v>
      </c>
      <c r="I17" s="16">
        <v>-2.4</v>
      </c>
      <c r="J17" s="16">
        <v>3.3</v>
      </c>
      <c r="K17" s="16">
        <v>6.6</v>
      </c>
      <c r="L17" s="8" t="e">
        <f t="shared" si="7"/>
        <v>#DIV/0!</v>
      </c>
      <c r="M17" s="16">
        <v>3.3</v>
      </c>
      <c r="N17" s="10" t="e">
        <f t="shared" si="8"/>
        <v>#DIV/0!</v>
      </c>
      <c r="O17" s="5">
        <v>3.3</v>
      </c>
      <c r="P17" s="5">
        <v>1</v>
      </c>
      <c r="Q17" t="s">
        <v>34</v>
      </c>
    </row>
    <row r="18" spans="1:17" x14ac:dyDescent="0.3">
      <c r="A18" s="5">
        <v>1</v>
      </c>
      <c r="B18" s="5">
        <v>2</v>
      </c>
      <c r="C18" s="5">
        <v>3</v>
      </c>
      <c r="D18" s="5">
        <v>4</v>
      </c>
      <c r="E18">
        <f t="shared" si="5"/>
        <v>1</v>
      </c>
      <c r="F18">
        <f t="shared" si="9"/>
        <v>-1</v>
      </c>
      <c r="G18">
        <f t="shared" si="6"/>
        <v>1</v>
      </c>
      <c r="H18" s="15">
        <v>3.3</v>
      </c>
      <c r="I18" s="16">
        <v>-2.4</v>
      </c>
      <c r="J18" s="16">
        <v>-5.7</v>
      </c>
      <c r="K18" s="16">
        <v>6.6</v>
      </c>
      <c r="L18" s="8">
        <f t="shared" si="7"/>
        <v>-1</v>
      </c>
      <c r="M18" s="8">
        <f t="shared" si="10"/>
        <v>0.89999999999999991</v>
      </c>
      <c r="N18" s="10">
        <f t="shared" si="8"/>
        <v>0.89999999999999991</v>
      </c>
      <c r="O18">
        <f t="shared" ref="O18:O23" si="11">(G18-N18)/(L18-E18)</f>
        <v>-5.0000000000000044E-2</v>
      </c>
      <c r="P18">
        <f t="shared" ref="P18:P23" si="12">G18+E18*(G18-N18)/(L18-E18)</f>
        <v>0.95</v>
      </c>
      <c r="Q18" t="s">
        <v>34</v>
      </c>
    </row>
    <row r="19" spans="1:17" x14ac:dyDescent="0.3">
      <c r="A19" s="5">
        <v>1</v>
      </c>
      <c r="B19" s="5">
        <v>2</v>
      </c>
      <c r="C19" s="5">
        <v>3</v>
      </c>
      <c r="D19" s="5">
        <v>4</v>
      </c>
      <c r="E19">
        <f t="shared" si="5"/>
        <v>1</v>
      </c>
      <c r="F19">
        <f t="shared" si="9"/>
        <v>-1</v>
      </c>
      <c r="G19">
        <f t="shared" si="6"/>
        <v>1</v>
      </c>
      <c r="H19" s="15">
        <v>3.3</v>
      </c>
      <c r="I19" s="16">
        <v>-2.4</v>
      </c>
      <c r="J19" s="16">
        <v>-1</v>
      </c>
      <c r="K19" s="16">
        <v>6.6</v>
      </c>
      <c r="L19" s="8">
        <f t="shared" si="7"/>
        <v>-2.0930232558139537</v>
      </c>
      <c r="M19" s="8">
        <f t="shared" si="10"/>
        <v>2.1533333333333333</v>
      </c>
      <c r="N19" s="10">
        <f t="shared" si="8"/>
        <v>4.506976744186046</v>
      </c>
      <c r="O19">
        <f t="shared" si="11"/>
        <v>1.1338345864661652</v>
      </c>
      <c r="P19">
        <f t="shared" si="12"/>
        <v>2.1338345864661652</v>
      </c>
    </row>
    <row r="20" spans="1:17" x14ac:dyDescent="0.3">
      <c r="A20" s="5">
        <v>-5</v>
      </c>
      <c r="B20" s="5">
        <v>6</v>
      </c>
      <c r="C20" s="5">
        <v>-3</v>
      </c>
      <c r="D20" s="5">
        <v>-2</v>
      </c>
      <c r="E20">
        <f t="shared" si="5"/>
        <v>-4</v>
      </c>
      <c r="F20">
        <f t="shared" si="9"/>
        <v>-3.5</v>
      </c>
      <c r="G20">
        <f t="shared" si="6"/>
        <v>-14</v>
      </c>
      <c r="H20" s="19">
        <v>1</v>
      </c>
      <c r="I20" s="20">
        <v>5</v>
      </c>
      <c r="J20" s="20">
        <v>-7</v>
      </c>
      <c r="K20" s="20">
        <v>3</v>
      </c>
      <c r="L20" s="11">
        <f t="shared" si="7"/>
        <v>0.25</v>
      </c>
      <c r="M20" s="11">
        <f t="shared" si="10"/>
        <v>-19</v>
      </c>
      <c r="N20" s="12">
        <f t="shared" si="8"/>
        <v>4.75</v>
      </c>
      <c r="O20">
        <f t="shared" si="11"/>
        <v>-4.4117647058823533</v>
      </c>
      <c r="P20">
        <f t="shared" si="12"/>
        <v>3.647058823529413</v>
      </c>
    </row>
    <row r="21" spans="1:17" x14ac:dyDescent="0.3">
      <c r="A21" s="5">
        <v>-5</v>
      </c>
      <c r="B21" s="5">
        <v>2</v>
      </c>
      <c r="C21" s="5">
        <v>-5</v>
      </c>
      <c r="D21" s="5">
        <v>8</v>
      </c>
      <c r="E21" t="e">
        <f t="shared" si="5"/>
        <v>#DIV/0!</v>
      </c>
      <c r="F21" t="e">
        <f t="shared" si="9"/>
        <v>#DIV/0!</v>
      </c>
      <c r="G21" t="e">
        <f t="shared" si="6"/>
        <v>#DIV/0!</v>
      </c>
      <c r="H21" s="20">
        <v>-5</v>
      </c>
      <c r="I21" s="20">
        <v>6</v>
      </c>
      <c r="J21" s="20">
        <v>5</v>
      </c>
      <c r="K21" s="20">
        <v>6</v>
      </c>
      <c r="L21" s="11">
        <f t="shared" si="7"/>
        <v>0</v>
      </c>
      <c r="M21" s="11" t="e">
        <f t="shared" si="10"/>
        <v>#DIV/0!</v>
      </c>
      <c r="N21" s="12">
        <f t="shared" si="8"/>
        <v>6</v>
      </c>
      <c r="O21" t="e">
        <f t="shared" si="11"/>
        <v>#DIV/0!</v>
      </c>
      <c r="P21" t="e">
        <f t="shared" si="12"/>
        <v>#DIV/0!</v>
      </c>
    </row>
    <row r="22" spans="1:17" x14ac:dyDescent="0.3">
      <c r="A22" s="5">
        <v>-5</v>
      </c>
      <c r="B22" s="5">
        <v>8</v>
      </c>
      <c r="C22" s="5">
        <v>-5</v>
      </c>
      <c r="D22" s="5">
        <v>2</v>
      </c>
      <c r="E22" t="e">
        <f t="shared" si="5"/>
        <v>#DIV/0!</v>
      </c>
      <c r="F22" t="e">
        <f t="shared" si="9"/>
        <v>#DIV/0!</v>
      </c>
      <c r="G22" s="11" t="e">
        <f t="shared" si="6"/>
        <v>#DIV/0!</v>
      </c>
      <c r="H22" s="20">
        <v>-5</v>
      </c>
      <c r="I22" s="20">
        <v>6</v>
      </c>
      <c r="J22" s="20">
        <v>5</v>
      </c>
      <c r="K22" s="20">
        <v>6</v>
      </c>
      <c r="L22" s="11">
        <f t="shared" si="7"/>
        <v>0</v>
      </c>
      <c r="M22" s="11" t="e">
        <f t="shared" si="10"/>
        <v>#DIV/0!</v>
      </c>
      <c r="N22" s="12">
        <f t="shared" si="8"/>
        <v>6</v>
      </c>
      <c r="O22" t="e">
        <f t="shared" si="11"/>
        <v>#DIV/0!</v>
      </c>
      <c r="P22" t="e">
        <f t="shared" si="12"/>
        <v>#DIV/0!</v>
      </c>
    </row>
    <row r="23" spans="1:17" x14ac:dyDescent="0.3">
      <c r="A23" s="5">
        <v>-5</v>
      </c>
      <c r="B23" s="5">
        <v>6</v>
      </c>
      <c r="C23" s="5">
        <v>-3</v>
      </c>
      <c r="D23" s="5">
        <v>-2</v>
      </c>
      <c r="E23">
        <f t="shared" si="5"/>
        <v>-4</v>
      </c>
      <c r="F23">
        <f t="shared" si="9"/>
        <v>-3.5</v>
      </c>
      <c r="G23" s="11">
        <f t="shared" si="6"/>
        <v>-14</v>
      </c>
      <c r="H23" s="20">
        <v>5.2</v>
      </c>
      <c r="I23" s="20">
        <v>6.1</v>
      </c>
      <c r="J23" s="20">
        <v>7.7</v>
      </c>
      <c r="K23" s="20">
        <v>-1.3</v>
      </c>
      <c r="L23" s="11">
        <f t="shared" si="7"/>
        <v>-2.96</v>
      </c>
      <c r="M23" s="11">
        <f t="shared" si="10"/>
        <v>7.2608108108108107</v>
      </c>
      <c r="N23" s="12">
        <f t="shared" si="8"/>
        <v>21.491999999999997</v>
      </c>
      <c r="O23">
        <f t="shared" si="11"/>
        <v>-34.12692307692307</v>
      </c>
      <c r="P23">
        <f t="shared" si="12"/>
        <v>122.50769230769228</v>
      </c>
    </row>
    <row r="24" spans="1:17" x14ac:dyDescent="0.3">
      <c r="A24" s="5"/>
      <c r="B24" s="5"/>
      <c r="C24" s="5"/>
      <c r="D24" s="5"/>
      <c r="H24" s="20"/>
      <c r="I24" s="20"/>
      <c r="J24" s="20"/>
      <c r="K24" s="20"/>
      <c r="L24" s="11"/>
      <c r="M24" s="11"/>
      <c r="N24" s="11"/>
    </row>
    <row r="25" spans="1:17" x14ac:dyDescent="0.3">
      <c r="A25" s="5"/>
      <c r="B25" s="5"/>
      <c r="C25" s="5"/>
      <c r="D25" s="5"/>
      <c r="H25" s="20"/>
      <c r="I25" s="20"/>
      <c r="J25" s="20"/>
      <c r="K25" s="20"/>
      <c r="L25" s="11"/>
      <c r="M25" s="11"/>
      <c r="N25" s="11"/>
    </row>
    <row r="26" spans="1:17" x14ac:dyDescent="0.3">
      <c r="A26" s="5"/>
      <c r="B26" s="5"/>
      <c r="C26" s="5"/>
      <c r="D26" s="5"/>
      <c r="H26" s="20"/>
      <c r="I26" s="20"/>
      <c r="J26" s="20"/>
      <c r="K26" s="20"/>
      <c r="L26" s="11"/>
      <c r="M26" s="11"/>
      <c r="N26" s="11"/>
    </row>
    <row r="28" spans="1:17" s="2" customFormat="1" x14ac:dyDescent="0.3">
      <c r="A28" s="2" t="s">
        <v>40</v>
      </c>
    </row>
    <row r="29" spans="1:17" x14ac:dyDescent="0.3">
      <c r="A29" s="4" t="s">
        <v>5</v>
      </c>
      <c r="B29" s="4" t="s">
        <v>6</v>
      </c>
      <c r="C29" s="4" t="s">
        <v>7</v>
      </c>
      <c r="D29" s="4" t="s">
        <v>8</v>
      </c>
      <c r="E29" s="4" t="s">
        <v>38</v>
      </c>
      <c r="F29" s="4" t="s">
        <v>39</v>
      </c>
      <c r="G29" s="4" t="s">
        <v>4</v>
      </c>
      <c r="H29" s="4" t="s">
        <v>36</v>
      </c>
      <c r="I29" s="4" t="s">
        <v>37</v>
      </c>
    </row>
    <row r="30" spans="1:17" x14ac:dyDescent="0.3">
      <c r="A30" s="5">
        <v>1</v>
      </c>
      <c r="B30" s="5">
        <v>1</v>
      </c>
      <c r="C30" s="5">
        <v>2</v>
      </c>
      <c r="D30" s="5">
        <v>1</v>
      </c>
      <c r="E30">
        <f t="shared" ref="E30:F34" si="13">C30-A30</f>
        <v>1</v>
      </c>
      <c r="F30">
        <f t="shared" si="13"/>
        <v>0</v>
      </c>
      <c r="G30">
        <f>SQRT(E30^2+F30^2)</f>
        <v>1</v>
      </c>
      <c r="H30">
        <f t="shared" ref="H30:I34" si="14">0.5*(A30+C30)</f>
        <v>1.5</v>
      </c>
      <c r="I30">
        <f t="shared" si="14"/>
        <v>1</v>
      </c>
    </row>
    <row r="31" spans="1:17" x14ac:dyDescent="0.3">
      <c r="A31" s="5">
        <v>1</v>
      </c>
      <c r="B31" s="5">
        <v>1</v>
      </c>
      <c r="C31" s="5">
        <v>1</v>
      </c>
      <c r="D31" s="5">
        <v>2</v>
      </c>
      <c r="E31">
        <f t="shared" si="13"/>
        <v>0</v>
      </c>
      <c r="F31">
        <f t="shared" si="13"/>
        <v>1</v>
      </c>
      <c r="G31">
        <f>SQRT(E31^2+F31^2)</f>
        <v>1</v>
      </c>
      <c r="H31">
        <f t="shared" si="14"/>
        <v>1</v>
      </c>
      <c r="I31">
        <f t="shared" si="14"/>
        <v>1.5</v>
      </c>
    </row>
    <row r="32" spans="1:17" x14ac:dyDescent="0.3">
      <c r="A32" s="5">
        <v>1</v>
      </c>
      <c r="B32" s="5">
        <v>2</v>
      </c>
      <c r="C32" s="5">
        <v>3</v>
      </c>
      <c r="D32" s="5">
        <v>4</v>
      </c>
      <c r="E32">
        <f t="shared" si="13"/>
        <v>2</v>
      </c>
      <c r="F32">
        <f t="shared" si="13"/>
        <v>2</v>
      </c>
      <c r="G32">
        <f>SQRT(E32^2+F32^2)</f>
        <v>2.8284271247461903</v>
      </c>
      <c r="H32">
        <f t="shared" si="14"/>
        <v>2</v>
      </c>
      <c r="I32">
        <f t="shared" si="14"/>
        <v>3</v>
      </c>
    </row>
    <row r="33" spans="1:18" x14ac:dyDescent="0.3">
      <c r="A33" s="5">
        <v>-1</v>
      </c>
      <c r="B33" s="5">
        <v>-2</v>
      </c>
      <c r="C33" s="5">
        <v>-3</v>
      </c>
      <c r="D33" s="5">
        <v>-4</v>
      </c>
      <c r="E33">
        <f t="shared" si="13"/>
        <v>-2</v>
      </c>
      <c r="F33">
        <f t="shared" si="13"/>
        <v>-2</v>
      </c>
      <c r="G33">
        <f>SQRT(E33^2+F33^2)</f>
        <v>2.8284271247461903</v>
      </c>
      <c r="H33">
        <f t="shared" si="14"/>
        <v>-2</v>
      </c>
      <c r="I33">
        <f t="shared" si="14"/>
        <v>-3</v>
      </c>
    </row>
    <row r="34" spans="1:18" x14ac:dyDescent="0.3">
      <c r="A34" s="5">
        <v>1</v>
      </c>
      <c r="B34" s="5">
        <v>2</v>
      </c>
      <c r="C34" s="5">
        <v>-3</v>
      </c>
      <c r="D34" s="5">
        <v>-4</v>
      </c>
      <c r="E34">
        <f t="shared" si="13"/>
        <v>-4</v>
      </c>
      <c r="F34">
        <f t="shared" si="13"/>
        <v>-6</v>
      </c>
      <c r="G34">
        <f>SQRT(E34^2+F34^2)</f>
        <v>7.2111025509279782</v>
      </c>
      <c r="H34">
        <f t="shared" si="14"/>
        <v>-1</v>
      </c>
      <c r="I34">
        <f t="shared" si="14"/>
        <v>-1</v>
      </c>
    </row>
    <row r="36" spans="1:18" s="2" customFormat="1" x14ac:dyDescent="0.3">
      <c r="A36" s="2" t="s">
        <v>41</v>
      </c>
    </row>
    <row r="37" spans="1:18" s="3" customFormat="1" x14ac:dyDescent="0.3">
      <c r="O37" s="22" t="s">
        <v>42</v>
      </c>
      <c r="P37" s="22"/>
      <c r="Q37" s="22" t="s">
        <v>43</v>
      </c>
      <c r="R37" s="22"/>
    </row>
    <row r="38" spans="1:18" x14ac:dyDescent="0.3">
      <c r="A38" s="4" t="s">
        <v>5</v>
      </c>
      <c r="B38" s="4" t="s">
        <v>6</v>
      </c>
      <c r="C38" s="4" t="s">
        <v>7</v>
      </c>
      <c r="D38" s="4" t="s">
        <v>8</v>
      </c>
      <c r="E38" s="4" t="s">
        <v>31</v>
      </c>
      <c r="F38" s="4" t="s">
        <v>19</v>
      </c>
      <c r="G38" s="4" t="s">
        <v>20</v>
      </c>
      <c r="H38" s="17" t="s">
        <v>2</v>
      </c>
      <c r="I38" s="17" t="s">
        <v>3</v>
      </c>
      <c r="J38" s="4" t="s">
        <v>12</v>
      </c>
      <c r="K38" s="17" t="s">
        <v>12</v>
      </c>
      <c r="L38" s="4" t="s">
        <v>38</v>
      </c>
      <c r="M38" s="4" t="s">
        <v>39</v>
      </c>
      <c r="N38" s="4" t="s">
        <v>4</v>
      </c>
      <c r="O38" s="17" t="s">
        <v>2</v>
      </c>
      <c r="P38" s="17" t="s">
        <v>3</v>
      </c>
      <c r="Q38" s="17" t="s">
        <v>2</v>
      </c>
      <c r="R38" s="17" t="s">
        <v>3</v>
      </c>
    </row>
    <row r="39" spans="1:18" x14ac:dyDescent="0.3">
      <c r="A39" s="5">
        <v>1</v>
      </c>
      <c r="B39" s="5">
        <v>1</v>
      </c>
      <c r="C39" s="5">
        <v>2</v>
      </c>
      <c r="D39" s="5">
        <v>1</v>
      </c>
      <c r="E39">
        <f>(D39-B39)/(C39-A39)</f>
        <v>0</v>
      </c>
      <c r="F39" t="e">
        <f>A39-B39/E39</f>
        <v>#DIV/0!</v>
      </c>
      <c r="G39">
        <f>B39-A39*E39</f>
        <v>1</v>
      </c>
      <c r="H39" s="13">
        <f t="shared" ref="H39:H48" si="15">A39+J39*(C39-A39)</f>
        <v>1.25</v>
      </c>
      <c r="I39" s="13">
        <f t="shared" ref="I39:I48" si="16">B39+J39*(D39-B39)</f>
        <v>1</v>
      </c>
      <c r="J39" s="5">
        <v>0.25</v>
      </c>
      <c r="K39" s="13">
        <f>SQRT((H39-A39)^2+(I39-B39)^2)/SQRT((C39-A39)^2+(D39-B39)^2)</f>
        <v>0.25</v>
      </c>
      <c r="L39">
        <f>C39-A39</f>
        <v>1</v>
      </c>
      <c r="M39">
        <f>D39-B39</f>
        <v>0</v>
      </c>
      <c r="N39">
        <f>SQRT(L39^2+M39^2)</f>
        <v>1</v>
      </c>
      <c r="O39" s="13">
        <f>-M39/$N39</f>
        <v>0</v>
      </c>
      <c r="P39" s="13">
        <f>L39/$N39</f>
        <v>1</v>
      </c>
      <c r="Q39" s="13">
        <f>L39/$N39</f>
        <v>1</v>
      </c>
      <c r="R39" s="13">
        <f>M39/$N39</f>
        <v>0</v>
      </c>
    </row>
    <row r="40" spans="1:18" x14ac:dyDescent="0.3">
      <c r="A40" s="5">
        <v>1</v>
      </c>
      <c r="B40" s="5">
        <v>1</v>
      </c>
      <c r="C40" s="5">
        <v>1</v>
      </c>
      <c r="D40" s="5">
        <v>2</v>
      </c>
      <c r="E40" t="e">
        <f t="shared" ref="E40:E47" si="17">(D40-B40)/(C40-A40)</f>
        <v>#DIV/0!</v>
      </c>
      <c r="F40" t="e">
        <f t="shared" ref="F40:F47" si="18">A40-B40/E40</f>
        <v>#DIV/0!</v>
      </c>
      <c r="G40" t="e">
        <f t="shared" ref="G40:G47" si="19">B40-A40*E40</f>
        <v>#DIV/0!</v>
      </c>
      <c r="H40" s="13">
        <f t="shared" si="15"/>
        <v>1</v>
      </c>
      <c r="I40" s="13">
        <f t="shared" si="16"/>
        <v>1.25</v>
      </c>
      <c r="J40" s="5">
        <v>0.25</v>
      </c>
      <c r="K40" s="13">
        <f>SQRT((H40-A40)^2+(I40-B40)^2)/SQRT((C40-A40)^2+(D40-B40)^2)</f>
        <v>0.25</v>
      </c>
      <c r="L40">
        <f t="shared" ref="L40:L47" si="20">C40-A40</f>
        <v>0</v>
      </c>
      <c r="M40">
        <f t="shared" ref="M40:M47" si="21">D40-B40</f>
        <v>1</v>
      </c>
      <c r="N40">
        <f t="shared" ref="N40:N47" si="22">SQRT(L40^2+M40^2)</f>
        <v>1</v>
      </c>
      <c r="O40" s="13">
        <f t="shared" ref="O40:O47" si="23">-M40/$N40</f>
        <v>-1</v>
      </c>
      <c r="P40" s="13">
        <f t="shared" ref="P40:P47" si="24">L40/$N40</f>
        <v>0</v>
      </c>
      <c r="Q40" s="13">
        <f t="shared" ref="Q40:Q47" si="25">L40/$N40</f>
        <v>0</v>
      </c>
      <c r="R40" s="13">
        <f t="shared" ref="R40:R47" si="26">M40/$N40</f>
        <v>1</v>
      </c>
    </row>
    <row r="41" spans="1:18" x14ac:dyDescent="0.3">
      <c r="A41" s="5">
        <v>1</v>
      </c>
      <c r="B41" s="5">
        <v>2</v>
      </c>
      <c r="C41" s="5">
        <v>3</v>
      </c>
      <c r="D41" s="5">
        <v>4</v>
      </c>
      <c r="E41">
        <f t="shared" si="17"/>
        <v>1</v>
      </c>
      <c r="F41">
        <f t="shared" si="18"/>
        <v>-1</v>
      </c>
      <c r="G41">
        <f t="shared" si="19"/>
        <v>1</v>
      </c>
      <c r="H41" s="13">
        <f t="shared" si="15"/>
        <v>1.5</v>
      </c>
      <c r="I41" s="13">
        <f t="shared" si="16"/>
        <v>2.5</v>
      </c>
      <c r="J41" s="5">
        <v>0.25</v>
      </c>
      <c r="K41" s="13">
        <f>SQRT((H41-A41)^2+(I41-B41)^2)/SQRT((C41-A41)^2+(D41-B41)^2)</f>
        <v>0.25</v>
      </c>
      <c r="L41">
        <f t="shared" si="20"/>
        <v>2</v>
      </c>
      <c r="M41">
        <f t="shared" si="21"/>
        <v>2</v>
      </c>
      <c r="N41">
        <f t="shared" si="22"/>
        <v>2.8284271247461903</v>
      </c>
      <c r="O41" s="18">
        <f t="shared" si="23"/>
        <v>-0.70710678118654746</v>
      </c>
      <c r="P41" s="18">
        <f t="shared" si="24"/>
        <v>0.70710678118654746</v>
      </c>
      <c r="Q41" s="13">
        <f t="shared" si="25"/>
        <v>0.70710678118654746</v>
      </c>
      <c r="R41" s="13">
        <f t="shared" si="26"/>
        <v>0.70710678118654746</v>
      </c>
    </row>
    <row r="42" spans="1:18" x14ac:dyDescent="0.3">
      <c r="A42" s="5">
        <v>-1</v>
      </c>
      <c r="B42" s="5">
        <v>-2</v>
      </c>
      <c r="C42" s="5">
        <v>-3</v>
      </c>
      <c r="D42" s="5">
        <v>-4</v>
      </c>
      <c r="E42">
        <f t="shared" si="17"/>
        <v>1</v>
      </c>
      <c r="F42">
        <f t="shared" si="18"/>
        <v>1</v>
      </c>
      <c r="G42">
        <f t="shared" si="19"/>
        <v>-1</v>
      </c>
      <c r="H42" s="13">
        <f t="shared" si="15"/>
        <v>-1.5</v>
      </c>
      <c r="I42" s="13">
        <f t="shared" si="16"/>
        <v>-2.5</v>
      </c>
      <c r="J42" s="5">
        <v>0.25</v>
      </c>
      <c r="K42" s="13">
        <f>SQRT((H42-A42)^2+(I42-B42)^2)/SQRT((C42-A42)^2+(D42-B42)^2)</f>
        <v>0.25</v>
      </c>
      <c r="L42">
        <f t="shared" si="20"/>
        <v>-2</v>
      </c>
      <c r="M42">
        <f t="shared" si="21"/>
        <v>-2</v>
      </c>
      <c r="N42">
        <f t="shared" si="22"/>
        <v>2.8284271247461903</v>
      </c>
      <c r="O42" s="18">
        <f t="shared" si="23"/>
        <v>0.70710678118654746</v>
      </c>
      <c r="P42" s="18">
        <f t="shared" si="24"/>
        <v>-0.70710678118654746</v>
      </c>
      <c r="Q42" s="18">
        <f t="shared" si="25"/>
        <v>-0.70710678118654746</v>
      </c>
      <c r="R42" s="18">
        <f t="shared" si="26"/>
        <v>-0.70710678118654746</v>
      </c>
    </row>
    <row r="43" spans="1:18" x14ac:dyDescent="0.3">
      <c r="A43" s="5">
        <v>1</v>
      </c>
      <c r="B43" s="5">
        <v>2</v>
      </c>
      <c r="C43" s="5">
        <v>-3</v>
      </c>
      <c r="D43" s="5">
        <v>-4</v>
      </c>
      <c r="E43">
        <f t="shared" si="17"/>
        <v>1.5</v>
      </c>
      <c r="F43">
        <f t="shared" si="18"/>
        <v>-0.33333333333333326</v>
      </c>
      <c r="G43">
        <f t="shared" si="19"/>
        <v>0.5</v>
      </c>
      <c r="H43" s="13">
        <f t="shared" si="15"/>
        <v>-0.19999999999999996</v>
      </c>
      <c r="I43" s="13">
        <f t="shared" si="16"/>
        <v>0.20000000000000018</v>
      </c>
      <c r="J43" s="5">
        <v>0.3</v>
      </c>
      <c r="K43" s="13">
        <f>SQRT((H43-A43)^2+(I43-B43)^2)/SQRT((C43-A43)^2+(D43-B43)^2)</f>
        <v>0.3</v>
      </c>
      <c r="L43">
        <f t="shared" si="20"/>
        <v>-4</v>
      </c>
      <c r="M43">
        <f t="shared" si="21"/>
        <v>-6</v>
      </c>
      <c r="N43">
        <f t="shared" si="22"/>
        <v>7.2111025509279782</v>
      </c>
      <c r="O43" s="18">
        <f t="shared" si="23"/>
        <v>0.83205029433784372</v>
      </c>
      <c r="P43" s="18">
        <f t="shared" si="24"/>
        <v>-0.55470019622522915</v>
      </c>
      <c r="Q43" s="18">
        <f t="shared" si="25"/>
        <v>-0.55470019622522915</v>
      </c>
      <c r="R43" s="18">
        <f t="shared" si="26"/>
        <v>-0.83205029433784372</v>
      </c>
    </row>
    <row r="44" spans="1:18" x14ac:dyDescent="0.3">
      <c r="A44" s="5">
        <v>3</v>
      </c>
      <c r="B44" s="5">
        <v>4</v>
      </c>
      <c r="C44" s="5">
        <v>1</v>
      </c>
      <c r="D44" s="5">
        <v>2</v>
      </c>
      <c r="E44">
        <f t="shared" si="17"/>
        <v>1</v>
      </c>
      <c r="F44">
        <f t="shared" si="18"/>
        <v>-1</v>
      </c>
      <c r="G44">
        <f t="shared" si="19"/>
        <v>1</v>
      </c>
      <c r="H44" s="13">
        <f t="shared" si="15"/>
        <v>2</v>
      </c>
      <c r="I44" s="13">
        <f t="shared" si="16"/>
        <v>3</v>
      </c>
      <c r="J44" s="5">
        <v>0.5</v>
      </c>
      <c r="L44">
        <f t="shared" si="20"/>
        <v>-2</v>
      </c>
      <c r="M44">
        <f t="shared" si="21"/>
        <v>-2</v>
      </c>
      <c r="N44">
        <f t="shared" si="22"/>
        <v>2.8284271247461903</v>
      </c>
      <c r="O44" s="18">
        <f t="shared" si="23"/>
        <v>0.70710678118654746</v>
      </c>
      <c r="P44" s="18">
        <f t="shared" si="24"/>
        <v>-0.70710678118654746</v>
      </c>
      <c r="Q44" s="18">
        <f t="shared" si="25"/>
        <v>-0.70710678118654746</v>
      </c>
      <c r="R44" s="18">
        <f t="shared" si="26"/>
        <v>-0.70710678118654746</v>
      </c>
    </row>
    <row r="45" spans="1:18" x14ac:dyDescent="0.3">
      <c r="A45" s="5">
        <v>1</v>
      </c>
      <c r="B45" s="5">
        <v>1</v>
      </c>
      <c r="C45" s="5">
        <v>3</v>
      </c>
      <c r="D45" s="5">
        <v>1</v>
      </c>
      <c r="E45">
        <f t="shared" si="17"/>
        <v>0</v>
      </c>
      <c r="F45" t="e">
        <f t="shared" si="18"/>
        <v>#DIV/0!</v>
      </c>
      <c r="G45">
        <f t="shared" si="19"/>
        <v>1</v>
      </c>
      <c r="H45" s="13">
        <f t="shared" si="15"/>
        <v>2</v>
      </c>
      <c r="I45" s="13">
        <f t="shared" si="16"/>
        <v>1</v>
      </c>
      <c r="J45" s="5">
        <v>0.5</v>
      </c>
      <c r="L45">
        <f t="shared" si="20"/>
        <v>2</v>
      </c>
      <c r="M45">
        <f t="shared" si="21"/>
        <v>0</v>
      </c>
      <c r="N45">
        <f t="shared" si="22"/>
        <v>2</v>
      </c>
      <c r="O45" s="18">
        <f t="shared" si="23"/>
        <v>0</v>
      </c>
      <c r="P45" s="18">
        <f t="shared" si="24"/>
        <v>1</v>
      </c>
      <c r="Q45" s="18">
        <f t="shared" si="25"/>
        <v>1</v>
      </c>
      <c r="R45" s="18">
        <f t="shared" si="26"/>
        <v>0</v>
      </c>
    </row>
    <row r="46" spans="1:18" x14ac:dyDescent="0.3">
      <c r="A46" s="5">
        <v>1</v>
      </c>
      <c r="B46" s="5">
        <v>2</v>
      </c>
      <c r="C46" s="5">
        <v>1</v>
      </c>
      <c r="D46" s="5">
        <v>4</v>
      </c>
      <c r="E46" t="e">
        <f t="shared" si="17"/>
        <v>#DIV/0!</v>
      </c>
      <c r="F46" t="e">
        <f t="shared" si="18"/>
        <v>#DIV/0!</v>
      </c>
      <c r="G46" t="e">
        <f t="shared" si="19"/>
        <v>#DIV/0!</v>
      </c>
      <c r="H46" s="13">
        <f t="shared" si="15"/>
        <v>1</v>
      </c>
      <c r="I46" s="13">
        <f t="shared" si="16"/>
        <v>3</v>
      </c>
      <c r="J46" s="5">
        <v>0.5</v>
      </c>
      <c r="L46">
        <f t="shared" si="20"/>
        <v>0</v>
      </c>
      <c r="M46">
        <f t="shared" si="21"/>
        <v>2</v>
      </c>
      <c r="N46">
        <f t="shared" si="22"/>
        <v>2</v>
      </c>
      <c r="O46" s="18">
        <f t="shared" si="23"/>
        <v>-1</v>
      </c>
      <c r="P46" s="18">
        <f t="shared" si="24"/>
        <v>0</v>
      </c>
      <c r="Q46" s="18">
        <f t="shared" si="25"/>
        <v>0</v>
      </c>
      <c r="R46" s="18">
        <f t="shared" si="26"/>
        <v>1</v>
      </c>
    </row>
    <row r="47" spans="1:18" x14ac:dyDescent="0.3">
      <c r="A47" s="5">
        <v>1</v>
      </c>
      <c r="B47" s="5">
        <v>2</v>
      </c>
      <c r="C47" s="5">
        <v>3</v>
      </c>
      <c r="D47" s="5">
        <v>4</v>
      </c>
      <c r="E47">
        <f t="shared" si="17"/>
        <v>1</v>
      </c>
      <c r="F47">
        <f t="shared" si="18"/>
        <v>-1</v>
      </c>
      <c r="G47">
        <f t="shared" si="19"/>
        <v>1</v>
      </c>
      <c r="H47" s="13">
        <f t="shared" si="15"/>
        <v>2</v>
      </c>
      <c r="I47" s="13">
        <f t="shared" si="16"/>
        <v>3</v>
      </c>
      <c r="J47" s="5">
        <v>0.5</v>
      </c>
      <c r="L47">
        <f t="shared" si="20"/>
        <v>2</v>
      </c>
      <c r="M47">
        <f t="shared" si="21"/>
        <v>2</v>
      </c>
      <c r="N47">
        <f t="shared" si="22"/>
        <v>2.8284271247461903</v>
      </c>
      <c r="O47" s="18">
        <f t="shared" si="23"/>
        <v>-0.70710678118654746</v>
      </c>
      <c r="P47" s="18">
        <f t="shared" si="24"/>
        <v>0.70710678118654746</v>
      </c>
      <c r="Q47" s="18">
        <f t="shared" si="25"/>
        <v>0.70710678118654746</v>
      </c>
      <c r="R47" s="18">
        <f t="shared" si="26"/>
        <v>0.70710678118654746</v>
      </c>
    </row>
    <row r="48" spans="1:18" x14ac:dyDescent="0.3">
      <c r="A48" s="5">
        <v>1.2</v>
      </c>
      <c r="B48" s="5">
        <v>3.4</v>
      </c>
      <c r="C48" s="5">
        <v>6.7</v>
      </c>
      <c r="D48" s="5">
        <v>9.1</v>
      </c>
      <c r="E48">
        <f>(D48-B48)/(C48-A48)</f>
        <v>1.0363636363636362</v>
      </c>
      <c r="F48">
        <f>A48-B48/E48</f>
        <v>-2.0807017543859656</v>
      </c>
      <c r="G48">
        <f>B48-A48*E48</f>
        <v>2.1563636363636363</v>
      </c>
      <c r="H48" s="13">
        <f t="shared" si="15"/>
        <v>2.8499999999999996</v>
      </c>
      <c r="I48" s="13">
        <f t="shared" si="16"/>
        <v>5.1099999999999994</v>
      </c>
      <c r="J48" s="5">
        <v>0.3</v>
      </c>
      <c r="L48">
        <f>C48-A48</f>
        <v>5.5</v>
      </c>
      <c r="M48">
        <f>D48-B48</f>
        <v>5.6999999999999993</v>
      </c>
      <c r="N48">
        <f>SQRT(L48^2+M48^2)</f>
        <v>7.9208585393251401</v>
      </c>
    </row>
    <row r="50" spans="1:9" s="2" customFormat="1" x14ac:dyDescent="0.3">
      <c r="A50" s="2" t="s">
        <v>44</v>
      </c>
    </row>
    <row r="51" spans="1:9" x14ac:dyDescent="0.3">
      <c r="A51" s="23" t="s">
        <v>45</v>
      </c>
      <c r="B51" s="23"/>
      <c r="C51" s="23" t="s">
        <v>46</v>
      </c>
      <c r="D51" s="23"/>
      <c r="F51" s="23" t="s">
        <v>48</v>
      </c>
      <c r="G51" s="23"/>
      <c r="H51" s="23" t="s">
        <v>49</v>
      </c>
      <c r="I51" s="23"/>
    </row>
    <row r="52" spans="1:9" x14ac:dyDescent="0.3">
      <c r="A52" s="4" t="s">
        <v>5</v>
      </c>
      <c r="B52" s="4" t="s">
        <v>6</v>
      </c>
      <c r="C52" s="4" t="s">
        <v>7</v>
      </c>
      <c r="D52" s="4" t="s">
        <v>8</v>
      </c>
      <c r="E52" s="4" t="s">
        <v>47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3">
      <c r="A53" s="5">
        <v>2</v>
      </c>
      <c r="B53" s="5">
        <v>1</v>
      </c>
      <c r="C53" s="5">
        <v>8</v>
      </c>
      <c r="D53" s="5">
        <v>4</v>
      </c>
      <c r="E53" s="5">
        <v>0</v>
      </c>
      <c r="F53">
        <f t="shared" ref="F53:F61" si="27">A53</f>
        <v>2</v>
      </c>
      <c r="G53">
        <f t="shared" ref="G53:G61" si="28">B53</f>
        <v>1</v>
      </c>
      <c r="H53">
        <f t="shared" ref="H53:H61" si="29">ROUND(A53+((C53-A53)*COS(E53)-(D53-B53)*SIN(E53)), 6)</f>
        <v>8</v>
      </c>
      <c r="I53">
        <f t="shared" ref="I53:I61" si="30">ROUND(B53+((C53-A53)*SIN(E53)+(D53-B53)*COS(E53)),6)</f>
        <v>4</v>
      </c>
    </row>
    <row r="54" spans="1:9" x14ac:dyDescent="0.3">
      <c r="A54" s="5">
        <v>2</v>
      </c>
      <c r="B54" s="5">
        <v>1</v>
      </c>
      <c r="C54" s="5">
        <v>8</v>
      </c>
      <c r="D54" s="5">
        <v>4</v>
      </c>
      <c r="E54" s="5">
        <f>PI()/4</f>
        <v>0.78539816339744828</v>
      </c>
      <c r="F54">
        <f t="shared" si="27"/>
        <v>2</v>
      </c>
      <c r="G54">
        <f t="shared" si="28"/>
        <v>1</v>
      </c>
      <c r="H54" s="21">
        <f t="shared" si="29"/>
        <v>4.1213199999999999</v>
      </c>
      <c r="I54">
        <f t="shared" si="30"/>
        <v>7.3639609999999998</v>
      </c>
    </row>
    <row r="55" spans="1:9" x14ac:dyDescent="0.3">
      <c r="A55" s="5">
        <v>2</v>
      </c>
      <c r="B55" s="5">
        <v>1</v>
      </c>
      <c r="C55" s="5">
        <v>8</v>
      </c>
      <c r="D55" s="5">
        <v>4</v>
      </c>
      <c r="E55" s="5">
        <f>PI()/2</f>
        <v>1.5707963267948966</v>
      </c>
      <c r="F55">
        <f t="shared" si="27"/>
        <v>2</v>
      </c>
      <c r="G55">
        <f t="shared" si="28"/>
        <v>1</v>
      </c>
      <c r="H55">
        <f t="shared" si="29"/>
        <v>-1</v>
      </c>
      <c r="I55">
        <f t="shared" si="30"/>
        <v>7</v>
      </c>
    </row>
    <row r="56" spans="1:9" x14ac:dyDescent="0.3">
      <c r="A56" s="5">
        <v>2</v>
      </c>
      <c r="B56" s="5">
        <v>1</v>
      </c>
      <c r="C56" s="5">
        <v>8</v>
      </c>
      <c r="D56" s="5">
        <v>4</v>
      </c>
      <c r="E56" s="5">
        <f>(3/4)*PI()</f>
        <v>2.3561944901923448</v>
      </c>
      <c r="F56">
        <f t="shared" si="27"/>
        <v>2</v>
      </c>
      <c r="G56">
        <f t="shared" si="28"/>
        <v>1</v>
      </c>
      <c r="H56">
        <f t="shared" si="29"/>
        <v>-4.3639609999999998</v>
      </c>
      <c r="I56" s="21">
        <f t="shared" si="30"/>
        <v>3.1213199999999999</v>
      </c>
    </row>
    <row r="57" spans="1:9" x14ac:dyDescent="0.3">
      <c r="A57" s="5">
        <v>2</v>
      </c>
      <c r="B57" s="5">
        <v>1</v>
      </c>
      <c r="C57" s="5">
        <v>8</v>
      </c>
      <c r="D57" s="5">
        <v>4</v>
      </c>
      <c r="E57" s="5">
        <f>PI()</f>
        <v>3.1415926535897931</v>
      </c>
      <c r="F57">
        <f t="shared" si="27"/>
        <v>2</v>
      </c>
      <c r="G57">
        <f t="shared" si="28"/>
        <v>1</v>
      </c>
      <c r="H57">
        <f t="shared" si="29"/>
        <v>-4</v>
      </c>
      <c r="I57">
        <f t="shared" si="30"/>
        <v>-2</v>
      </c>
    </row>
    <row r="58" spans="1:9" x14ac:dyDescent="0.3">
      <c r="A58" s="5">
        <v>2</v>
      </c>
      <c r="B58" s="5">
        <v>1</v>
      </c>
      <c r="C58" s="5">
        <v>8</v>
      </c>
      <c r="D58" s="5">
        <v>4</v>
      </c>
      <c r="E58" s="5">
        <f>(5/4)*PI()</f>
        <v>3.9269908169872414</v>
      </c>
      <c r="F58">
        <f t="shared" si="27"/>
        <v>2</v>
      </c>
      <c r="G58">
        <f t="shared" si="28"/>
        <v>1</v>
      </c>
      <c r="H58" s="21">
        <f t="shared" si="29"/>
        <v>-0.12132</v>
      </c>
      <c r="I58">
        <f t="shared" si="30"/>
        <v>-5.3639609999999998</v>
      </c>
    </row>
    <row r="59" spans="1:9" x14ac:dyDescent="0.3">
      <c r="A59" s="5">
        <v>2</v>
      </c>
      <c r="B59" s="5">
        <v>1</v>
      </c>
      <c r="C59" s="5">
        <v>8</v>
      </c>
      <c r="D59" s="5">
        <v>4</v>
      </c>
      <c r="E59" s="5">
        <f>(3/2)*PI()</f>
        <v>4.7123889803846897</v>
      </c>
      <c r="F59">
        <f t="shared" si="27"/>
        <v>2</v>
      </c>
      <c r="G59">
        <f t="shared" si="28"/>
        <v>1</v>
      </c>
      <c r="H59">
        <f t="shared" si="29"/>
        <v>5</v>
      </c>
      <c r="I59">
        <f t="shared" si="30"/>
        <v>-5</v>
      </c>
    </row>
    <row r="60" spans="1:9" x14ac:dyDescent="0.3">
      <c r="A60" s="5">
        <v>2</v>
      </c>
      <c r="B60" s="5">
        <v>1</v>
      </c>
      <c r="C60" s="5">
        <v>8</v>
      </c>
      <c r="D60" s="5">
        <v>4</v>
      </c>
      <c r="E60" s="5">
        <f>(7/4)*PI()</f>
        <v>5.497787143782138</v>
      </c>
      <c r="F60">
        <f t="shared" si="27"/>
        <v>2</v>
      </c>
      <c r="G60">
        <f t="shared" si="28"/>
        <v>1</v>
      </c>
      <c r="H60">
        <f t="shared" si="29"/>
        <v>8.3639609999999998</v>
      </c>
      <c r="I60" s="21">
        <f t="shared" si="30"/>
        <v>-1.1213200000000001</v>
      </c>
    </row>
    <row r="61" spans="1:9" x14ac:dyDescent="0.3">
      <c r="A61" s="5">
        <v>2</v>
      </c>
      <c r="B61" s="5">
        <v>1</v>
      </c>
      <c r="C61" s="5">
        <v>8</v>
      </c>
      <c r="D61" s="5">
        <v>4</v>
      </c>
      <c r="E61" s="5">
        <f>-PI()/4</f>
        <v>-0.78539816339744828</v>
      </c>
      <c r="F61">
        <f t="shared" si="27"/>
        <v>2</v>
      </c>
      <c r="G61">
        <f t="shared" si="28"/>
        <v>1</v>
      </c>
      <c r="H61">
        <f t="shared" si="29"/>
        <v>8.3639609999999998</v>
      </c>
      <c r="I61" s="21">
        <f t="shared" si="30"/>
        <v>-1.1213200000000001</v>
      </c>
    </row>
    <row r="63" spans="1:9" s="2" customFormat="1" x14ac:dyDescent="0.3">
      <c r="A63" s="2" t="s">
        <v>50</v>
      </c>
    </row>
    <row r="64" spans="1:9" x14ac:dyDescent="0.3">
      <c r="A64" s="23" t="s">
        <v>45</v>
      </c>
      <c r="B64" s="23"/>
      <c r="C64" s="23" t="s">
        <v>46</v>
      </c>
      <c r="D64" s="23"/>
      <c r="F64" s="23" t="s">
        <v>48</v>
      </c>
      <c r="G64" s="23"/>
      <c r="H64" s="23" t="s">
        <v>49</v>
      </c>
      <c r="I64" s="23"/>
    </row>
    <row r="65" spans="1:11" x14ac:dyDescent="0.3">
      <c r="A65" s="4" t="s">
        <v>5</v>
      </c>
      <c r="B65" s="4" t="s">
        <v>6</v>
      </c>
      <c r="C65" s="4" t="s">
        <v>7</v>
      </c>
      <c r="D65" s="4" t="s">
        <v>8</v>
      </c>
      <c r="E65" s="4" t="s">
        <v>47</v>
      </c>
      <c r="F65" s="4" t="s">
        <v>5</v>
      </c>
      <c r="G65" s="4" t="s">
        <v>6</v>
      </c>
      <c r="H65" s="4" t="s">
        <v>7</v>
      </c>
      <c r="I65" s="4" t="s">
        <v>8</v>
      </c>
    </row>
    <row r="66" spans="1:11" x14ac:dyDescent="0.3">
      <c r="A66" s="5">
        <v>2</v>
      </c>
      <c r="B66" s="5">
        <v>1</v>
      </c>
      <c r="C66" s="5">
        <v>8</v>
      </c>
      <c r="D66" s="5">
        <v>4</v>
      </c>
      <c r="E66" s="5">
        <v>0</v>
      </c>
      <c r="F66">
        <f t="shared" ref="F66:F74" si="31">ROUND(C66+((A66-C66)*COS(E66)-(B66-D66)*SIN(E66)), 6)</f>
        <v>2</v>
      </c>
      <c r="G66">
        <f t="shared" ref="G66:G74" si="32">ROUND(D66+((A66-C66)*SIN(E66)+(B66-D66)*COS(E66)),6)</f>
        <v>1</v>
      </c>
      <c r="H66">
        <f>C66</f>
        <v>8</v>
      </c>
      <c r="I66">
        <f>D66</f>
        <v>4</v>
      </c>
    </row>
    <row r="67" spans="1:11" x14ac:dyDescent="0.3">
      <c r="A67" s="5">
        <v>2</v>
      </c>
      <c r="B67" s="5">
        <v>1</v>
      </c>
      <c r="C67" s="5">
        <v>8</v>
      </c>
      <c r="D67" s="5">
        <v>4</v>
      </c>
      <c r="E67" s="5">
        <f>PI()/4</f>
        <v>0.78539816339744828</v>
      </c>
      <c r="F67" s="21">
        <f t="shared" si="31"/>
        <v>5.8786800000000001</v>
      </c>
      <c r="G67">
        <f t="shared" si="32"/>
        <v>-2.3639610000000002</v>
      </c>
      <c r="H67">
        <f t="shared" ref="H67:H74" si="33">C67</f>
        <v>8</v>
      </c>
      <c r="I67">
        <f t="shared" ref="I67:I74" si="34">D67</f>
        <v>4</v>
      </c>
    </row>
    <row r="68" spans="1:11" x14ac:dyDescent="0.3">
      <c r="A68" s="5">
        <v>2</v>
      </c>
      <c r="B68" s="5">
        <v>1</v>
      </c>
      <c r="C68" s="5">
        <v>8</v>
      </c>
      <c r="D68" s="5">
        <v>4</v>
      </c>
      <c r="E68" s="5">
        <f>PI()/2</f>
        <v>1.5707963267948966</v>
      </c>
      <c r="F68">
        <f t="shared" si="31"/>
        <v>11</v>
      </c>
      <c r="G68">
        <f t="shared" si="32"/>
        <v>-2</v>
      </c>
      <c r="H68">
        <f t="shared" si="33"/>
        <v>8</v>
      </c>
      <c r="I68">
        <f t="shared" si="34"/>
        <v>4</v>
      </c>
    </row>
    <row r="69" spans="1:11" x14ac:dyDescent="0.3">
      <c r="A69" s="5">
        <v>2</v>
      </c>
      <c r="B69" s="5">
        <v>1</v>
      </c>
      <c r="C69" s="5">
        <v>8</v>
      </c>
      <c r="D69" s="5">
        <v>4</v>
      </c>
      <c r="E69" s="5">
        <f>(3/4)*PI()</f>
        <v>2.3561944901923448</v>
      </c>
      <c r="F69">
        <f t="shared" si="31"/>
        <v>14.363961</v>
      </c>
      <c r="G69" s="21">
        <f t="shared" si="32"/>
        <v>1.8786799999999999</v>
      </c>
      <c r="H69">
        <f t="shared" si="33"/>
        <v>8</v>
      </c>
      <c r="I69">
        <f t="shared" si="34"/>
        <v>4</v>
      </c>
    </row>
    <row r="70" spans="1:11" x14ac:dyDescent="0.3">
      <c r="A70" s="5">
        <v>2</v>
      </c>
      <c r="B70" s="5">
        <v>1</v>
      </c>
      <c r="C70" s="5">
        <v>8</v>
      </c>
      <c r="D70" s="5">
        <v>4</v>
      </c>
      <c r="E70" s="5">
        <f>PI()</f>
        <v>3.1415926535897931</v>
      </c>
      <c r="F70">
        <f t="shared" si="31"/>
        <v>14</v>
      </c>
      <c r="G70">
        <f t="shared" si="32"/>
        <v>7</v>
      </c>
      <c r="H70">
        <f t="shared" si="33"/>
        <v>8</v>
      </c>
      <c r="I70">
        <f t="shared" si="34"/>
        <v>4</v>
      </c>
    </row>
    <row r="71" spans="1:11" x14ac:dyDescent="0.3">
      <c r="A71" s="5">
        <v>2</v>
      </c>
      <c r="B71" s="5">
        <v>1</v>
      </c>
      <c r="C71" s="5">
        <v>8</v>
      </c>
      <c r="D71" s="5">
        <v>4</v>
      </c>
      <c r="E71" s="5">
        <f>(5/4)*PI()</f>
        <v>3.9269908169872414</v>
      </c>
      <c r="F71" s="21">
        <f t="shared" si="31"/>
        <v>10.121320000000001</v>
      </c>
      <c r="G71">
        <f t="shared" si="32"/>
        <v>10.363961</v>
      </c>
      <c r="H71">
        <f t="shared" si="33"/>
        <v>8</v>
      </c>
      <c r="I71">
        <f t="shared" si="34"/>
        <v>4</v>
      </c>
    </row>
    <row r="72" spans="1:11" x14ac:dyDescent="0.3">
      <c r="A72" s="5">
        <v>2</v>
      </c>
      <c r="B72" s="5">
        <v>1</v>
      </c>
      <c r="C72" s="5">
        <v>8</v>
      </c>
      <c r="D72" s="5">
        <v>4</v>
      </c>
      <c r="E72" s="5">
        <f>(3/2)*PI()</f>
        <v>4.7123889803846897</v>
      </c>
      <c r="F72">
        <f t="shared" si="31"/>
        <v>5</v>
      </c>
      <c r="G72">
        <f t="shared" si="32"/>
        <v>10</v>
      </c>
      <c r="H72">
        <f t="shared" si="33"/>
        <v>8</v>
      </c>
      <c r="I72">
        <f t="shared" si="34"/>
        <v>4</v>
      </c>
    </row>
    <row r="73" spans="1:11" x14ac:dyDescent="0.3">
      <c r="A73" s="5">
        <v>2</v>
      </c>
      <c r="B73" s="5">
        <v>1</v>
      </c>
      <c r="C73" s="5">
        <v>8</v>
      </c>
      <c r="D73" s="5">
        <v>4</v>
      </c>
      <c r="E73" s="5">
        <f>(7/4)*PI()</f>
        <v>5.497787143782138</v>
      </c>
      <c r="F73">
        <f t="shared" si="31"/>
        <v>1.636039</v>
      </c>
      <c r="G73" s="21">
        <f t="shared" si="32"/>
        <v>6.1213199999999999</v>
      </c>
      <c r="H73">
        <f t="shared" si="33"/>
        <v>8</v>
      </c>
      <c r="I73">
        <f t="shared" si="34"/>
        <v>4</v>
      </c>
    </row>
    <row r="74" spans="1:11" x14ac:dyDescent="0.3">
      <c r="A74" s="5">
        <v>2</v>
      </c>
      <c r="B74" s="5">
        <v>1</v>
      </c>
      <c r="C74" s="5">
        <v>8</v>
      </c>
      <c r="D74" s="5">
        <v>4</v>
      </c>
      <c r="E74" s="5">
        <f>-PI()/4</f>
        <v>-0.78539816339744828</v>
      </c>
      <c r="F74">
        <f t="shared" si="31"/>
        <v>1.636039</v>
      </c>
      <c r="G74" s="21">
        <f t="shared" si="32"/>
        <v>6.1213199999999999</v>
      </c>
      <c r="H74">
        <f t="shared" si="33"/>
        <v>8</v>
      </c>
      <c r="I74">
        <f t="shared" si="34"/>
        <v>4</v>
      </c>
    </row>
    <row r="76" spans="1:11" s="2" customFormat="1" x14ac:dyDescent="0.3">
      <c r="A76" s="2" t="s">
        <v>51</v>
      </c>
    </row>
    <row r="77" spans="1:11" x14ac:dyDescent="0.3">
      <c r="A77" s="23" t="s">
        <v>45</v>
      </c>
      <c r="B77" s="23"/>
      <c r="C77" s="23" t="s">
        <v>46</v>
      </c>
      <c r="D77" s="23"/>
      <c r="E77" s="23" t="s">
        <v>52</v>
      </c>
      <c r="F77" s="23"/>
      <c r="H77" s="23" t="s">
        <v>48</v>
      </c>
      <c r="I77" s="23"/>
      <c r="J77" s="23" t="s">
        <v>49</v>
      </c>
      <c r="K77" s="23"/>
    </row>
    <row r="78" spans="1:11" x14ac:dyDescent="0.3">
      <c r="A78" s="4" t="s">
        <v>5</v>
      </c>
      <c r="B78" s="4" t="s">
        <v>6</v>
      </c>
      <c r="C78" s="4" t="s">
        <v>7</v>
      </c>
      <c r="D78" s="4" t="s">
        <v>8</v>
      </c>
      <c r="E78" s="4" t="s">
        <v>2</v>
      </c>
      <c r="F78" s="4" t="s">
        <v>3</v>
      </c>
      <c r="G78" s="4" t="s">
        <v>47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x14ac:dyDescent="0.3">
      <c r="A79" s="5">
        <v>2</v>
      </c>
      <c r="B79" s="5">
        <v>1</v>
      </c>
      <c r="C79" s="5">
        <v>8</v>
      </c>
      <c r="D79" s="5">
        <v>4</v>
      </c>
      <c r="E79" s="5">
        <v>13</v>
      </c>
      <c r="F79" s="5">
        <v>-12</v>
      </c>
      <c r="G79" s="5">
        <v>0</v>
      </c>
      <c r="H79">
        <f>ROUND(E79+((A79-E79)*COS(G79)-(B79-F79)*SIN(G79)), 6)</f>
        <v>2</v>
      </c>
      <c r="I79">
        <f>ROUND(F79+((A79-E79)*SIN(G79)+(B79-F79)*COS(G79)),6)</f>
        <v>1</v>
      </c>
      <c r="J79">
        <f>ROUND(E79+((C79-E79)*COS(G79)-(D79-F79)*SIN(G79)), 6)</f>
        <v>8</v>
      </c>
      <c r="K79">
        <f>ROUND(F79+((C79-E79)*SIN(G79)+(D79-F79)*COS(G79)),6)</f>
        <v>4</v>
      </c>
    </row>
    <row r="80" spans="1:11" x14ac:dyDescent="0.3">
      <c r="A80" s="5">
        <v>2</v>
      </c>
      <c r="B80" s="5">
        <v>1</v>
      </c>
      <c r="C80" s="5">
        <v>8</v>
      </c>
      <c r="D80" s="5">
        <v>4</v>
      </c>
      <c r="E80" s="5">
        <v>13</v>
      </c>
      <c r="F80" s="5">
        <v>-12</v>
      </c>
      <c r="G80" s="5">
        <f>PI()/4</f>
        <v>0.78539816339744828</v>
      </c>
      <c r="H80">
        <f t="shared" ref="H80:H87" si="35">ROUND(E80+((A80-E80)*COS(G80)-(B80-F80)*SIN(G80)), 6)</f>
        <v>-3.9705629999999998</v>
      </c>
      <c r="I80">
        <f t="shared" ref="I80:I87" si="36">ROUND(F80+((A80-E80)*SIN(G80)+(B80-F80)*COS(G80)),6)</f>
        <v>-10.585786000000001</v>
      </c>
      <c r="J80" s="21">
        <f t="shared" ref="J80:J87" si="37">ROUND(E80+((C80-E80)*COS(G80)-(D80-F80)*SIN(G80)), 6)</f>
        <v>-1.8492420000000001</v>
      </c>
      <c r="K80">
        <f t="shared" ref="K80:K87" si="38">ROUND(F80+((C80-E80)*SIN(G80)+(D80-F80)*COS(G80)),6)</f>
        <v>-4.2218249999999999</v>
      </c>
    </row>
    <row r="81" spans="1:11" x14ac:dyDescent="0.3">
      <c r="A81" s="5">
        <v>2</v>
      </c>
      <c r="B81" s="5">
        <v>1</v>
      </c>
      <c r="C81" s="5">
        <v>8</v>
      </c>
      <c r="D81" s="5">
        <v>4</v>
      </c>
      <c r="E81" s="5">
        <v>13</v>
      </c>
      <c r="F81" s="5">
        <v>-12</v>
      </c>
      <c r="G81" s="5">
        <f>PI()/2</f>
        <v>1.5707963267948966</v>
      </c>
      <c r="H81">
        <f t="shared" si="35"/>
        <v>0</v>
      </c>
      <c r="I81">
        <f t="shared" si="36"/>
        <v>-23</v>
      </c>
      <c r="J81">
        <f t="shared" si="37"/>
        <v>-3</v>
      </c>
      <c r="K81">
        <f t="shared" si="38"/>
        <v>-17</v>
      </c>
    </row>
    <row r="82" spans="1:11" x14ac:dyDescent="0.3">
      <c r="A82" s="5">
        <v>2</v>
      </c>
      <c r="B82" s="5">
        <v>1</v>
      </c>
      <c r="C82" s="5">
        <v>8</v>
      </c>
      <c r="D82" s="5">
        <v>4</v>
      </c>
      <c r="E82" s="5">
        <v>13</v>
      </c>
      <c r="F82" s="5">
        <v>-12</v>
      </c>
      <c r="G82" s="5">
        <f>(3/4)*PI()</f>
        <v>2.3561944901923448</v>
      </c>
      <c r="H82">
        <f t="shared" si="35"/>
        <v>11.585786000000001</v>
      </c>
      <c r="I82">
        <f t="shared" si="36"/>
        <v>-28.970562999999999</v>
      </c>
      <c r="J82">
        <f t="shared" si="37"/>
        <v>5.2218249999999999</v>
      </c>
      <c r="K82" s="21">
        <f t="shared" si="38"/>
        <v>-26.849242</v>
      </c>
    </row>
    <row r="83" spans="1:11" x14ac:dyDescent="0.3">
      <c r="A83" s="5">
        <v>2</v>
      </c>
      <c r="B83" s="5">
        <v>1</v>
      </c>
      <c r="C83" s="5">
        <v>8</v>
      </c>
      <c r="D83" s="5">
        <v>4</v>
      </c>
      <c r="E83" s="5">
        <v>13</v>
      </c>
      <c r="F83" s="5">
        <v>-12</v>
      </c>
      <c r="G83" s="5">
        <f>PI()</f>
        <v>3.1415926535897931</v>
      </c>
      <c r="H83">
        <f t="shared" si="35"/>
        <v>24</v>
      </c>
      <c r="I83">
        <f t="shared" si="36"/>
        <v>-25</v>
      </c>
      <c r="J83">
        <f t="shared" si="37"/>
        <v>18</v>
      </c>
      <c r="K83">
        <f t="shared" si="38"/>
        <v>-28</v>
      </c>
    </row>
    <row r="84" spans="1:11" x14ac:dyDescent="0.3">
      <c r="A84" s="5">
        <v>2</v>
      </c>
      <c r="B84" s="5">
        <v>1</v>
      </c>
      <c r="C84" s="5">
        <v>8</v>
      </c>
      <c r="D84" s="5">
        <v>4</v>
      </c>
      <c r="E84" s="5">
        <v>13</v>
      </c>
      <c r="F84" s="5">
        <v>-12</v>
      </c>
      <c r="G84" s="5">
        <f>(5/4)*PI()</f>
        <v>3.9269908169872414</v>
      </c>
      <c r="H84">
        <f t="shared" si="35"/>
        <v>29.970562999999999</v>
      </c>
      <c r="I84">
        <f t="shared" si="36"/>
        <v>-13.414213999999999</v>
      </c>
      <c r="J84" s="21">
        <f t="shared" si="37"/>
        <v>27.849242</v>
      </c>
      <c r="K84" s="21">
        <f t="shared" si="38"/>
        <v>-19.778175000000001</v>
      </c>
    </row>
    <row r="85" spans="1:11" x14ac:dyDescent="0.3">
      <c r="A85" s="5">
        <v>2</v>
      </c>
      <c r="B85" s="5">
        <v>1</v>
      </c>
      <c r="C85" s="5">
        <v>8</v>
      </c>
      <c r="D85" s="5">
        <v>4</v>
      </c>
      <c r="E85" s="5">
        <v>13</v>
      </c>
      <c r="F85" s="5">
        <v>-12</v>
      </c>
      <c r="G85" s="5">
        <f>(3/2)*PI()</f>
        <v>4.7123889803846897</v>
      </c>
      <c r="H85">
        <f t="shared" si="35"/>
        <v>26</v>
      </c>
      <c r="I85">
        <f t="shared" si="36"/>
        <v>-1</v>
      </c>
      <c r="J85">
        <f t="shared" si="37"/>
        <v>29</v>
      </c>
      <c r="K85">
        <f t="shared" si="38"/>
        <v>-7</v>
      </c>
    </row>
    <row r="86" spans="1:11" x14ac:dyDescent="0.3">
      <c r="A86" s="5">
        <v>2</v>
      </c>
      <c r="B86" s="5">
        <v>1</v>
      </c>
      <c r="C86" s="5">
        <v>8</v>
      </c>
      <c r="D86" s="5">
        <v>4</v>
      </c>
      <c r="E86" s="5">
        <v>13</v>
      </c>
      <c r="F86" s="5">
        <v>-12</v>
      </c>
      <c r="G86" s="5">
        <f>(7/4)*PI()</f>
        <v>5.497787143782138</v>
      </c>
      <c r="H86">
        <f t="shared" si="35"/>
        <v>14.414213999999999</v>
      </c>
      <c r="I86">
        <f t="shared" si="36"/>
        <v>4.9705630000000003</v>
      </c>
      <c r="J86" s="21">
        <f t="shared" si="37"/>
        <v>20.778175000000001</v>
      </c>
      <c r="K86">
        <f t="shared" si="38"/>
        <v>2.8492419999999998</v>
      </c>
    </row>
    <row r="87" spans="1:11" x14ac:dyDescent="0.3">
      <c r="A87" s="5">
        <v>2</v>
      </c>
      <c r="B87" s="5">
        <v>1</v>
      </c>
      <c r="C87" s="5">
        <v>8</v>
      </c>
      <c r="D87" s="5">
        <v>4</v>
      </c>
      <c r="E87" s="5">
        <v>13</v>
      </c>
      <c r="F87" s="5">
        <v>-12</v>
      </c>
      <c r="G87" s="5">
        <f>-PI()/4</f>
        <v>-0.78539816339744828</v>
      </c>
      <c r="H87">
        <f t="shared" si="35"/>
        <v>14.414213999999999</v>
      </c>
      <c r="I87">
        <f t="shared" si="36"/>
        <v>4.9705630000000003</v>
      </c>
      <c r="J87" s="21">
        <f t="shared" si="37"/>
        <v>20.778175000000001</v>
      </c>
      <c r="K87">
        <f t="shared" si="38"/>
        <v>2.8492419999999998</v>
      </c>
    </row>
  </sheetData>
  <mergeCells count="17">
    <mergeCell ref="J77:K77"/>
    <mergeCell ref="E77:F77"/>
    <mergeCell ref="H13:N13"/>
    <mergeCell ref="A13:G13"/>
    <mergeCell ref="O37:P37"/>
    <mergeCell ref="A64:B64"/>
    <mergeCell ref="C64:D64"/>
    <mergeCell ref="F64:G64"/>
    <mergeCell ref="H64:I64"/>
    <mergeCell ref="A77:B77"/>
    <mergeCell ref="C77:D77"/>
    <mergeCell ref="H77:I77"/>
    <mergeCell ref="Q37:R37"/>
    <mergeCell ref="A51:B51"/>
    <mergeCell ref="C51:D51"/>
    <mergeCell ref="F51:G51"/>
    <mergeCell ref="H51:I5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85C4-CC88-430A-A443-610E34209E7B}">
  <dimension ref="A2:Y177"/>
  <sheetViews>
    <sheetView tabSelected="1" topLeftCell="A157" workbookViewId="0">
      <selection activeCell="I178" sqref="I178"/>
    </sheetView>
  </sheetViews>
  <sheetFormatPr defaultRowHeight="14.4" x14ac:dyDescent="0.3"/>
  <cols>
    <col min="1" max="1" width="12" bestFit="1" customWidth="1"/>
    <col min="2" max="2" width="7.88671875" customWidth="1"/>
    <col min="3" max="3" width="5.6640625" customWidth="1"/>
    <col min="4" max="4" width="9.109375" customWidth="1"/>
    <col min="5" max="5" width="9.33203125" customWidth="1"/>
    <col min="6" max="6" width="15.21875" bestFit="1" customWidth="1"/>
    <col min="7" max="7" width="14.6640625" bestFit="1" customWidth="1"/>
    <col min="8" max="8" width="6.77734375" customWidth="1"/>
    <col min="9" max="9" width="13.109375" bestFit="1" customWidth="1"/>
    <col min="10" max="10" width="11.44140625" bestFit="1" customWidth="1"/>
    <col min="11" max="11" width="9.6640625" bestFit="1" customWidth="1"/>
    <col min="21" max="21" width="16.5546875" bestFit="1" customWidth="1"/>
    <col min="22" max="22" width="10.33203125" bestFit="1" customWidth="1"/>
    <col min="23" max="23" width="18.77734375" bestFit="1" customWidth="1"/>
  </cols>
  <sheetData>
    <row r="2" spans="1:25" x14ac:dyDescent="0.3">
      <c r="E2" s="27" t="s">
        <v>45</v>
      </c>
      <c r="F2" s="27"/>
      <c r="G2" s="27" t="s">
        <v>46</v>
      </c>
      <c r="H2" s="27"/>
      <c r="I2" t="s">
        <v>58</v>
      </c>
      <c r="L2" t="s">
        <v>59</v>
      </c>
      <c r="N2" s="27" t="s">
        <v>63</v>
      </c>
      <c r="O2" s="27"/>
      <c r="P2" t="s">
        <v>59</v>
      </c>
      <c r="S2" t="s">
        <v>66</v>
      </c>
      <c r="X2" t="s">
        <v>63</v>
      </c>
    </row>
    <row r="3" spans="1:25" x14ac:dyDescent="0.3">
      <c r="A3" t="s">
        <v>54</v>
      </c>
      <c r="B3" t="s">
        <v>2</v>
      </c>
      <c r="C3" t="s">
        <v>3</v>
      </c>
      <c r="D3" t="s">
        <v>53</v>
      </c>
      <c r="E3" t="s">
        <v>2</v>
      </c>
      <c r="F3" t="s">
        <v>3</v>
      </c>
      <c r="G3" t="s">
        <v>2</v>
      </c>
      <c r="H3" t="s">
        <v>3</v>
      </c>
      <c r="I3" t="s">
        <v>55</v>
      </c>
      <c r="J3" t="s">
        <v>56</v>
      </c>
      <c r="K3" t="s">
        <v>57</v>
      </c>
      <c r="L3" t="s">
        <v>2</v>
      </c>
      <c r="M3" t="s">
        <v>3</v>
      </c>
      <c r="N3" t="s">
        <v>64</v>
      </c>
      <c r="O3" t="s">
        <v>65</v>
      </c>
      <c r="P3" t="s">
        <v>2</v>
      </c>
      <c r="Q3" t="s">
        <v>3</v>
      </c>
      <c r="U3" t="s">
        <v>61</v>
      </c>
      <c r="V3" t="s">
        <v>60</v>
      </c>
      <c r="W3" t="s">
        <v>62</v>
      </c>
      <c r="X3" t="s">
        <v>64</v>
      </c>
      <c r="Y3" t="s">
        <v>65</v>
      </c>
    </row>
    <row r="4" spans="1:25" x14ac:dyDescent="0.3">
      <c r="A4">
        <v>0</v>
      </c>
      <c r="B4">
        <v>1</v>
      </c>
      <c r="C4">
        <v>2.1</v>
      </c>
      <c r="D4">
        <v>0</v>
      </c>
      <c r="E4">
        <f t="shared" ref="E4:F9" si="0">B4</f>
        <v>1</v>
      </c>
      <c r="F4">
        <f t="shared" si="0"/>
        <v>2.1</v>
      </c>
      <c r="G4">
        <f t="shared" ref="G4:H8" si="1">B5</f>
        <v>0</v>
      </c>
      <c r="H4">
        <f t="shared" si="1"/>
        <v>3.1</v>
      </c>
      <c r="I4">
        <f t="shared" ref="I4:J9" si="2">(G4-E4)</f>
        <v>-1</v>
      </c>
      <c r="J4">
        <f t="shared" si="2"/>
        <v>1</v>
      </c>
      <c r="K4">
        <f t="shared" ref="K4:K9" si="3">SQRT(I4^2+J4^2)</f>
        <v>1.4142135623730951</v>
      </c>
      <c r="L4">
        <f t="shared" ref="L4:L9" si="4">-J4/K4</f>
        <v>-0.70710678118654746</v>
      </c>
      <c r="M4">
        <f t="shared" ref="M4:M9" si="5">I4/K4</f>
        <v>-0.70710678118654746</v>
      </c>
      <c r="N4">
        <f t="shared" ref="N4:N9" si="6">ATAN(M4/L4)</f>
        <v>0.78539816339744828</v>
      </c>
      <c r="O4">
        <f>DEGREES(N4)</f>
        <v>45</v>
      </c>
      <c r="P4">
        <f>L4*COS(-N9)-M4*SIN(-N9)</f>
        <v>0</v>
      </c>
      <c r="Q4">
        <f>L4*SIN(-N9)+M4*COS(-N9)</f>
        <v>-0.99999999999999989</v>
      </c>
      <c r="R4" t="str">
        <f t="shared" ref="R4:R9" si="7">IF(Q4&lt;0,"CW","CCW")</f>
        <v>CW</v>
      </c>
      <c r="S4" t="s">
        <v>67</v>
      </c>
      <c r="U4">
        <f>K4*K5</f>
        <v>3.1112698372208096</v>
      </c>
      <c r="V4">
        <f>L4*L5+M4*M5</f>
        <v>-0.70710678118654746</v>
      </c>
      <c r="W4">
        <f t="shared" ref="W4:W9" si="8">V4/U4</f>
        <v>-0.22727272727272721</v>
      </c>
      <c r="X4">
        <f t="shared" ref="X4:X9" si="9">ACOS(W4)</f>
        <v>1.8000725300088765</v>
      </c>
      <c r="Y4">
        <f t="shared" ref="Y4:Y9" si="10">DEGREES(X4)</f>
        <v>103.13655878694485</v>
      </c>
    </row>
    <row r="5" spans="1:25" x14ac:dyDescent="0.3">
      <c r="A5">
        <v>1</v>
      </c>
      <c r="B5">
        <v>0</v>
      </c>
      <c r="C5">
        <v>3.1</v>
      </c>
      <c r="D5">
        <v>1</v>
      </c>
      <c r="E5">
        <f t="shared" si="0"/>
        <v>0</v>
      </c>
      <c r="F5">
        <f t="shared" si="0"/>
        <v>3.1</v>
      </c>
      <c r="G5">
        <f t="shared" si="1"/>
        <v>0</v>
      </c>
      <c r="H5">
        <f t="shared" si="1"/>
        <v>0.9</v>
      </c>
      <c r="I5">
        <f t="shared" si="2"/>
        <v>0</v>
      </c>
      <c r="J5">
        <f t="shared" si="2"/>
        <v>-2.2000000000000002</v>
      </c>
      <c r="K5">
        <f t="shared" si="3"/>
        <v>2.2000000000000002</v>
      </c>
      <c r="L5">
        <f t="shared" si="4"/>
        <v>1</v>
      </c>
      <c r="M5">
        <f t="shared" si="5"/>
        <v>0</v>
      </c>
      <c r="N5">
        <f t="shared" si="6"/>
        <v>0</v>
      </c>
      <c r="O5">
        <f t="shared" ref="O5:O9" si="11">DEGREES(N5)</f>
        <v>0</v>
      </c>
      <c r="P5">
        <f>L5*COS(-N4)-M5*SIN(-N4)</f>
        <v>0.70710678118654757</v>
      </c>
      <c r="Q5">
        <f>L5*SIN(-N4)+M5*COS(-N4)</f>
        <v>-0.70710678118654746</v>
      </c>
      <c r="R5" t="str">
        <f t="shared" si="7"/>
        <v>CW</v>
      </c>
      <c r="S5" t="s">
        <v>67</v>
      </c>
      <c r="U5">
        <f>K5*K6</f>
        <v>3.1112698372208092</v>
      </c>
      <c r="V5">
        <f>L5*L6+M5*M6</f>
        <v>-0.70710678118654746</v>
      </c>
      <c r="W5">
        <f t="shared" si="8"/>
        <v>-0.22727272727272724</v>
      </c>
      <c r="X5">
        <f t="shared" si="9"/>
        <v>1.8000725300088765</v>
      </c>
      <c r="Y5">
        <f t="shared" si="10"/>
        <v>103.13655878694485</v>
      </c>
    </row>
    <row r="6" spans="1:25" x14ac:dyDescent="0.3">
      <c r="A6">
        <v>2</v>
      </c>
      <c r="B6">
        <v>0</v>
      </c>
      <c r="C6">
        <v>0.9</v>
      </c>
      <c r="D6">
        <v>2</v>
      </c>
      <c r="E6">
        <f t="shared" si="0"/>
        <v>0</v>
      </c>
      <c r="F6">
        <f t="shared" si="0"/>
        <v>0.9</v>
      </c>
      <c r="G6">
        <f t="shared" si="1"/>
        <v>1</v>
      </c>
      <c r="H6">
        <f t="shared" si="1"/>
        <v>1.9</v>
      </c>
      <c r="I6">
        <f t="shared" si="2"/>
        <v>1</v>
      </c>
      <c r="J6">
        <f t="shared" si="2"/>
        <v>0.99999999999999989</v>
      </c>
      <c r="K6">
        <f t="shared" si="3"/>
        <v>1.4142135623730949</v>
      </c>
      <c r="L6">
        <f t="shared" si="4"/>
        <v>-0.70710678118654746</v>
      </c>
      <c r="M6">
        <f t="shared" si="5"/>
        <v>0.70710678118654757</v>
      </c>
      <c r="N6">
        <f t="shared" si="6"/>
        <v>-0.78539816339744839</v>
      </c>
      <c r="O6">
        <f t="shared" si="11"/>
        <v>-45.000000000000007</v>
      </c>
      <c r="P6">
        <f>L6*COS(-N5)-M6*SIN(-N5)</f>
        <v>-0.70710678118654746</v>
      </c>
      <c r="Q6">
        <f>L6*SIN(-N5)+M6*COS(-N5)</f>
        <v>0.70710678118654757</v>
      </c>
      <c r="R6" t="str">
        <f t="shared" si="7"/>
        <v>CCW</v>
      </c>
      <c r="S6" t="s">
        <v>67</v>
      </c>
      <c r="U6">
        <f>K6*K7</f>
        <v>1.9999999999999996</v>
      </c>
      <c r="V6">
        <f>L6*L7+M6*M7</f>
        <v>0</v>
      </c>
      <c r="W6">
        <f t="shared" si="8"/>
        <v>0</v>
      </c>
      <c r="X6">
        <f t="shared" si="9"/>
        <v>1.5707963267948966</v>
      </c>
      <c r="Y6">
        <f t="shared" si="10"/>
        <v>90</v>
      </c>
    </row>
    <row r="7" spans="1:25" x14ac:dyDescent="0.3">
      <c r="A7">
        <v>3</v>
      </c>
      <c r="B7">
        <v>1</v>
      </c>
      <c r="C7">
        <v>1.9</v>
      </c>
      <c r="D7">
        <v>3</v>
      </c>
      <c r="E7">
        <f t="shared" si="0"/>
        <v>1</v>
      </c>
      <c r="F7">
        <f t="shared" si="0"/>
        <v>1.9</v>
      </c>
      <c r="G7">
        <f t="shared" si="1"/>
        <v>2</v>
      </c>
      <c r="H7">
        <f t="shared" si="1"/>
        <v>0.9</v>
      </c>
      <c r="I7">
        <f t="shared" si="2"/>
        <v>1</v>
      </c>
      <c r="J7">
        <f t="shared" si="2"/>
        <v>-0.99999999999999989</v>
      </c>
      <c r="K7">
        <f t="shared" si="3"/>
        <v>1.4142135623730949</v>
      </c>
      <c r="L7">
        <f t="shared" si="4"/>
        <v>0.70710678118654746</v>
      </c>
      <c r="M7">
        <f t="shared" si="5"/>
        <v>0.70710678118654757</v>
      </c>
      <c r="N7">
        <f t="shared" si="6"/>
        <v>0.78539816339744839</v>
      </c>
      <c r="O7">
        <f t="shared" si="11"/>
        <v>45.000000000000007</v>
      </c>
      <c r="P7">
        <f>L7*COS(-N6)-M7*SIN(-N6)</f>
        <v>0</v>
      </c>
      <c r="Q7">
        <f>L7*SIN(-N6)+M7*COS(-N6)</f>
        <v>1</v>
      </c>
      <c r="R7" t="str">
        <f t="shared" si="7"/>
        <v>CCW</v>
      </c>
      <c r="S7" t="s">
        <v>67</v>
      </c>
      <c r="U7">
        <f>K7*K8</f>
        <v>3.1112698372208092</v>
      </c>
      <c r="V7">
        <f>L7*L8+M7*M8</f>
        <v>-0.70710678118654746</v>
      </c>
      <c r="W7">
        <f t="shared" si="8"/>
        <v>-0.22727272727272724</v>
      </c>
      <c r="X7">
        <f t="shared" si="9"/>
        <v>1.8000725300088765</v>
      </c>
      <c r="Y7">
        <f t="shared" si="10"/>
        <v>103.13655878694485</v>
      </c>
    </row>
    <row r="8" spans="1:25" x14ac:dyDescent="0.3">
      <c r="A8">
        <v>4</v>
      </c>
      <c r="B8">
        <v>2</v>
      </c>
      <c r="C8">
        <v>0.9</v>
      </c>
      <c r="D8">
        <v>4</v>
      </c>
      <c r="E8">
        <f t="shared" si="0"/>
        <v>2</v>
      </c>
      <c r="F8">
        <f t="shared" si="0"/>
        <v>0.9</v>
      </c>
      <c r="G8">
        <f t="shared" si="1"/>
        <v>2</v>
      </c>
      <c r="H8">
        <f t="shared" si="1"/>
        <v>3.1</v>
      </c>
      <c r="I8">
        <f t="shared" si="2"/>
        <v>0</v>
      </c>
      <c r="J8">
        <f t="shared" si="2"/>
        <v>2.2000000000000002</v>
      </c>
      <c r="K8">
        <f t="shared" si="3"/>
        <v>2.2000000000000002</v>
      </c>
      <c r="L8">
        <f t="shared" si="4"/>
        <v>-1</v>
      </c>
      <c r="M8">
        <f t="shared" si="5"/>
        <v>0</v>
      </c>
      <c r="N8">
        <f t="shared" si="6"/>
        <v>0</v>
      </c>
      <c r="O8">
        <f t="shared" si="11"/>
        <v>0</v>
      </c>
      <c r="P8">
        <f>L8*COS(-N7)-M8*SIN(-N7)</f>
        <v>-0.70710678118654746</v>
      </c>
      <c r="Q8">
        <f>L8*SIN(-N7)+M8*COS(-N7)</f>
        <v>0.70710678118654757</v>
      </c>
      <c r="R8" t="str">
        <f t="shared" si="7"/>
        <v>CCW</v>
      </c>
      <c r="S8" t="s">
        <v>67</v>
      </c>
      <c r="U8">
        <f>K8*K9</f>
        <v>3.1112698372208096</v>
      </c>
      <c r="V8">
        <f>L8*L9+M8*M9</f>
        <v>-0.70710678118654746</v>
      </c>
      <c r="W8">
        <f t="shared" si="8"/>
        <v>-0.22727272727272721</v>
      </c>
      <c r="X8">
        <f t="shared" si="9"/>
        <v>1.8000725300088765</v>
      </c>
      <c r="Y8">
        <f t="shared" si="10"/>
        <v>103.13655878694485</v>
      </c>
    </row>
    <row r="9" spans="1:25" x14ac:dyDescent="0.3">
      <c r="A9">
        <v>5</v>
      </c>
      <c r="B9">
        <v>2</v>
      </c>
      <c r="C9">
        <v>3.1</v>
      </c>
      <c r="D9">
        <v>5</v>
      </c>
      <c r="E9">
        <f t="shared" si="0"/>
        <v>2</v>
      </c>
      <c r="F9">
        <f t="shared" si="0"/>
        <v>3.1</v>
      </c>
      <c r="G9">
        <f>B4</f>
        <v>1</v>
      </c>
      <c r="H9">
        <f>C4</f>
        <v>2.1</v>
      </c>
      <c r="I9">
        <f t="shared" si="2"/>
        <v>-1</v>
      </c>
      <c r="J9">
        <f t="shared" si="2"/>
        <v>-1</v>
      </c>
      <c r="K9">
        <f t="shared" si="3"/>
        <v>1.4142135623730951</v>
      </c>
      <c r="L9">
        <f t="shared" si="4"/>
        <v>0.70710678118654746</v>
      </c>
      <c r="M9">
        <f t="shared" si="5"/>
        <v>-0.70710678118654746</v>
      </c>
      <c r="N9">
        <f t="shared" si="6"/>
        <v>-0.78539816339744828</v>
      </c>
      <c r="O9">
        <f t="shared" si="11"/>
        <v>-45</v>
      </c>
      <c r="P9">
        <f>L9*COS(-N8)-M9*SIN(-N8)</f>
        <v>0.70710678118654746</v>
      </c>
      <c r="Q9">
        <f>L9*SIN(-N8)+M9*COS(-N8)</f>
        <v>-0.70710678118654746</v>
      </c>
      <c r="R9" t="str">
        <f t="shared" si="7"/>
        <v>CW</v>
      </c>
      <c r="S9" t="s">
        <v>67</v>
      </c>
      <c r="U9">
        <f>K9*K4</f>
        <v>2.0000000000000004</v>
      </c>
      <c r="V9">
        <f>L9*L4+M9*M4</f>
        <v>0</v>
      </c>
      <c r="W9">
        <f t="shared" si="8"/>
        <v>0</v>
      </c>
      <c r="X9">
        <f t="shared" si="9"/>
        <v>1.5707963267948966</v>
      </c>
      <c r="Y9">
        <f t="shared" si="10"/>
        <v>90</v>
      </c>
    </row>
    <row r="11" spans="1:25" x14ac:dyDescent="0.3">
      <c r="A11">
        <v>0</v>
      </c>
      <c r="B11">
        <v>2</v>
      </c>
      <c r="C11">
        <v>3.1</v>
      </c>
      <c r="D11">
        <v>0</v>
      </c>
      <c r="E11">
        <f t="shared" ref="E11:F16" si="12">B11</f>
        <v>2</v>
      </c>
      <c r="F11">
        <f t="shared" si="12"/>
        <v>3.1</v>
      </c>
      <c r="G11">
        <f t="shared" ref="G11:H15" si="13">B12</f>
        <v>2</v>
      </c>
      <c r="H11">
        <f t="shared" si="13"/>
        <v>0.9</v>
      </c>
      <c r="I11">
        <f t="shared" ref="I11:J16" si="14">(G11-E11)</f>
        <v>0</v>
      </c>
      <c r="J11">
        <f t="shared" si="14"/>
        <v>-2.2000000000000002</v>
      </c>
      <c r="K11">
        <f t="shared" ref="K11:K16" si="15">SQRT(I11^2+J11^2)</f>
        <v>2.2000000000000002</v>
      </c>
      <c r="L11">
        <f t="shared" ref="L11:L16" si="16">-J11/K11</f>
        <v>1</v>
      </c>
      <c r="M11">
        <f t="shared" ref="M11:M16" si="17">I11/K11</f>
        <v>0</v>
      </c>
      <c r="N11">
        <f t="shared" ref="N11:N16" si="18">ATAN(M11/L11)</f>
        <v>0</v>
      </c>
      <c r="O11">
        <f>DEGREES(N11)</f>
        <v>0</v>
      </c>
      <c r="P11">
        <f>L11*COS(-N16)-M11*SIN(-N16)</f>
        <v>0.70710678118654757</v>
      </c>
      <c r="Q11">
        <f>L11*SIN(-N16)+M11*COS(-N16)</f>
        <v>0.70710678118654746</v>
      </c>
      <c r="R11" t="str">
        <f t="shared" ref="R11:R16" si="19">IF(Q11&lt;0,"CW","CCW")</f>
        <v>CCW</v>
      </c>
      <c r="S11" t="s">
        <v>68</v>
      </c>
      <c r="U11">
        <f>K11*K12</f>
        <v>3.1112698372208092</v>
      </c>
      <c r="V11">
        <f>L11*L12+M11*M12</f>
        <v>-0.70710678118654746</v>
      </c>
      <c r="W11">
        <f t="shared" ref="W11:W16" si="20">V11/U11</f>
        <v>-0.22727272727272724</v>
      </c>
      <c r="X11">
        <f t="shared" ref="X11:X16" si="21">ACOS(W11)</f>
        <v>1.8000725300088765</v>
      </c>
      <c r="Y11">
        <f t="shared" ref="Y11:Y16" si="22">DEGREES(X11)</f>
        <v>103.13655878694485</v>
      </c>
    </row>
    <row r="12" spans="1:25" x14ac:dyDescent="0.3">
      <c r="A12">
        <v>1</v>
      </c>
      <c r="B12">
        <v>2</v>
      </c>
      <c r="C12">
        <v>0.9</v>
      </c>
      <c r="D12">
        <v>1</v>
      </c>
      <c r="E12">
        <f t="shared" si="12"/>
        <v>2</v>
      </c>
      <c r="F12">
        <f t="shared" si="12"/>
        <v>0.9</v>
      </c>
      <c r="G12">
        <f t="shared" si="13"/>
        <v>1</v>
      </c>
      <c r="H12">
        <f t="shared" si="13"/>
        <v>1.9</v>
      </c>
      <c r="I12">
        <f t="shared" si="14"/>
        <v>-1</v>
      </c>
      <c r="J12">
        <f t="shared" si="14"/>
        <v>0.99999999999999989</v>
      </c>
      <c r="K12">
        <f t="shared" si="15"/>
        <v>1.4142135623730949</v>
      </c>
      <c r="L12">
        <f t="shared" si="16"/>
        <v>-0.70710678118654746</v>
      </c>
      <c r="M12">
        <f t="shared" si="17"/>
        <v>-0.70710678118654757</v>
      </c>
      <c r="N12">
        <f t="shared" si="18"/>
        <v>0.78539816339744839</v>
      </c>
      <c r="O12">
        <f t="shared" ref="O12:O16" si="23">DEGREES(N12)</f>
        <v>45.000000000000007</v>
      </c>
      <c r="P12">
        <f>L12*COS(-N11)-M12*SIN(-N11)</f>
        <v>-0.70710678118654746</v>
      </c>
      <c r="Q12">
        <f>L12*SIN(-N11)+M12*COS(-N11)</f>
        <v>-0.70710678118654757</v>
      </c>
      <c r="R12" t="str">
        <f t="shared" si="19"/>
        <v>CW</v>
      </c>
      <c r="S12" t="s">
        <v>68</v>
      </c>
      <c r="U12">
        <f>K12*K13</f>
        <v>1.9999999999999996</v>
      </c>
      <c r="V12">
        <f>L12*L13+M12*M13</f>
        <v>0</v>
      </c>
      <c r="W12">
        <f t="shared" si="20"/>
        <v>0</v>
      </c>
      <c r="X12">
        <f t="shared" si="21"/>
        <v>1.5707963267948966</v>
      </c>
      <c r="Y12">
        <f t="shared" si="22"/>
        <v>90</v>
      </c>
    </row>
    <row r="13" spans="1:25" x14ac:dyDescent="0.3">
      <c r="A13">
        <v>2</v>
      </c>
      <c r="B13">
        <v>1</v>
      </c>
      <c r="C13">
        <v>1.9</v>
      </c>
      <c r="D13">
        <v>2</v>
      </c>
      <c r="E13">
        <f t="shared" si="12"/>
        <v>1</v>
      </c>
      <c r="F13">
        <f t="shared" si="12"/>
        <v>1.9</v>
      </c>
      <c r="G13">
        <f t="shared" si="13"/>
        <v>0</v>
      </c>
      <c r="H13">
        <f t="shared" si="13"/>
        <v>0.9</v>
      </c>
      <c r="I13">
        <f t="shared" si="14"/>
        <v>-1</v>
      </c>
      <c r="J13">
        <f t="shared" si="14"/>
        <v>-0.99999999999999989</v>
      </c>
      <c r="K13">
        <f t="shared" si="15"/>
        <v>1.4142135623730949</v>
      </c>
      <c r="L13">
        <f t="shared" si="16"/>
        <v>0.70710678118654746</v>
      </c>
      <c r="M13">
        <f t="shared" si="17"/>
        <v>-0.70710678118654757</v>
      </c>
      <c r="N13">
        <f t="shared" si="18"/>
        <v>-0.78539816339744839</v>
      </c>
      <c r="O13">
        <f t="shared" si="23"/>
        <v>-45.000000000000007</v>
      </c>
      <c r="P13">
        <f>L13*COS(-N12)-M13*SIN(-N12)</f>
        <v>0</v>
      </c>
      <c r="Q13">
        <f>L13*SIN(-N12)+M13*COS(-N12)</f>
        <v>-1</v>
      </c>
      <c r="R13" t="str">
        <f t="shared" si="19"/>
        <v>CW</v>
      </c>
      <c r="S13" t="s">
        <v>68</v>
      </c>
      <c r="U13">
        <f>K13*K14</f>
        <v>3.1112698372208092</v>
      </c>
      <c r="V13">
        <f>L13*L14+M13*M14</f>
        <v>-0.70710678118654746</v>
      </c>
      <c r="W13">
        <f t="shared" si="20"/>
        <v>-0.22727272727272724</v>
      </c>
      <c r="X13">
        <f t="shared" si="21"/>
        <v>1.8000725300088765</v>
      </c>
      <c r="Y13">
        <f t="shared" si="22"/>
        <v>103.13655878694485</v>
      </c>
    </row>
    <row r="14" spans="1:25" x14ac:dyDescent="0.3">
      <c r="A14">
        <v>3</v>
      </c>
      <c r="B14">
        <v>0</v>
      </c>
      <c r="C14">
        <v>0.9</v>
      </c>
      <c r="D14">
        <v>3</v>
      </c>
      <c r="E14">
        <f t="shared" si="12"/>
        <v>0</v>
      </c>
      <c r="F14">
        <f t="shared" si="12"/>
        <v>0.9</v>
      </c>
      <c r="G14">
        <f t="shared" si="13"/>
        <v>0</v>
      </c>
      <c r="H14">
        <f t="shared" si="13"/>
        <v>3.1</v>
      </c>
      <c r="I14">
        <f t="shared" si="14"/>
        <v>0</v>
      </c>
      <c r="J14">
        <f t="shared" si="14"/>
        <v>2.2000000000000002</v>
      </c>
      <c r="K14">
        <f t="shared" si="15"/>
        <v>2.2000000000000002</v>
      </c>
      <c r="L14">
        <f t="shared" si="16"/>
        <v>-1</v>
      </c>
      <c r="M14">
        <f t="shared" si="17"/>
        <v>0</v>
      </c>
      <c r="N14">
        <f t="shared" si="18"/>
        <v>0</v>
      </c>
      <c r="O14">
        <f t="shared" si="23"/>
        <v>0</v>
      </c>
      <c r="P14">
        <f>L14*COS(-N13)-M14*SIN(-N13)</f>
        <v>-0.70710678118654746</v>
      </c>
      <c r="Q14">
        <f>L14*SIN(-N13)+M14*COS(-N13)</f>
        <v>-0.70710678118654757</v>
      </c>
      <c r="R14" t="str">
        <f t="shared" si="19"/>
        <v>CW</v>
      </c>
      <c r="S14" t="s">
        <v>68</v>
      </c>
      <c r="U14">
        <f>K14*K15</f>
        <v>3.1112698372208096</v>
      </c>
      <c r="V14">
        <f>L14*L15+M14*M15</f>
        <v>-0.70710678118654746</v>
      </c>
      <c r="W14">
        <f t="shared" si="20"/>
        <v>-0.22727272727272721</v>
      </c>
      <c r="X14">
        <f t="shared" si="21"/>
        <v>1.8000725300088765</v>
      </c>
      <c r="Y14">
        <f t="shared" si="22"/>
        <v>103.13655878694485</v>
      </c>
    </row>
    <row r="15" spans="1:25" x14ac:dyDescent="0.3">
      <c r="A15">
        <v>4</v>
      </c>
      <c r="B15">
        <v>0</v>
      </c>
      <c r="C15">
        <v>3.1</v>
      </c>
      <c r="D15">
        <v>4</v>
      </c>
      <c r="E15">
        <f t="shared" si="12"/>
        <v>0</v>
      </c>
      <c r="F15">
        <f t="shared" si="12"/>
        <v>3.1</v>
      </c>
      <c r="G15">
        <f t="shared" si="13"/>
        <v>1</v>
      </c>
      <c r="H15">
        <f t="shared" si="13"/>
        <v>2.1</v>
      </c>
      <c r="I15">
        <f t="shared" si="14"/>
        <v>1</v>
      </c>
      <c r="J15">
        <f t="shared" si="14"/>
        <v>-1</v>
      </c>
      <c r="K15">
        <f t="shared" si="15"/>
        <v>1.4142135623730951</v>
      </c>
      <c r="L15">
        <f t="shared" si="16"/>
        <v>0.70710678118654746</v>
      </c>
      <c r="M15">
        <f t="shared" si="17"/>
        <v>0.70710678118654746</v>
      </c>
      <c r="N15">
        <f t="shared" si="18"/>
        <v>0.78539816339744828</v>
      </c>
      <c r="O15">
        <f t="shared" si="23"/>
        <v>45</v>
      </c>
      <c r="P15">
        <f>L15*COS(-N14)-M15*SIN(-N14)</f>
        <v>0.70710678118654746</v>
      </c>
      <c r="Q15">
        <f>L15*SIN(-N14)+M15*COS(-N14)</f>
        <v>0.70710678118654746</v>
      </c>
      <c r="R15" t="str">
        <f t="shared" si="19"/>
        <v>CCW</v>
      </c>
      <c r="S15" t="s">
        <v>68</v>
      </c>
      <c r="U15">
        <f>K15*K16</f>
        <v>2.0000000000000004</v>
      </c>
      <c r="V15">
        <f>L15*L16+M15*M16</f>
        <v>0</v>
      </c>
      <c r="W15">
        <f t="shared" si="20"/>
        <v>0</v>
      </c>
      <c r="X15">
        <f t="shared" si="21"/>
        <v>1.5707963267948966</v>
      </c>
      <c r="Y15">
        <f t="shared" si="22"/>
        <v>90</v>
      </c>
    </row>
    <row r="16" spans="1:25" x14ac:dyDescent="0.3">
      <c r="A16">
        <v>5</v>
      </c>
      <c r="B16">
        <v>1</v>
      </c>
      <c r="C16">
        <v>2.1</v>
      </c>
      <c r="D16">
        <v>5</v>
      </c>
      <c r="E16">
        <f t="shared" si="12"/>
        <v>1</v>
      </c>
      <c r="F16">
        <f t="shared" si="12"/>
        <v>2.1</v>
      </c>
      <c r="G16">
        <f>B11</f>
        <v>2</v>
      </c>
      <c r="H16">
        <f>C11</f>
        <v>3.1</v>
      </c>
      <c r="I16">
        <f t="shared" si="14"/>
        <v>1</v>
      </c>
      <c r="J16">
        <f t="shared" si="14"/>
        <v>1</v>
      </c>
      <c r="K16">
        <f t="shared" si="15"/>
        <v>1.4142135623730951</v>
      </c>
      <c r="L16">
        <f t="shared" si="16"/>
        <v>-0.70710678118654746</v>
      </c>
      <c r="M16">
        <f t="shared" si="17"/>
        <v>0.70710678118654746</v>
      </c>
      <c r="N16">
        <f t="shared" si="18"/>
        <v>-0.78539816339744828</v>
      </c>
      <c r="O16">
        <f t="shared" si="23"/>
        <v>-45</v>
      </c>
      <c r="P16">
        <f>L16*COS(-N15)-M16*SIN(-N15)</f>
        <v>0</v>
      </c>
      <c r="Q16">
        <f>L16*SIN(-N15)+M16*COS(-N15)</f>
        <v>0.99999999999999989</v>
      </c>
      <c r="R16" t="str">
        <f t="shared" si="19"/>
        <v>CCW</v>
      </c>
      <c r="S16" t="s">
        <v>68</v>
      </c>
      <c r="U16">
        <f>K16*K11</f>
        <v>3.1112698372208096</v>
      </c>
      <c r="V16">
        <f>L16*L11+M16*M11</f>
        <v>-0.70710678118654746</v>
      </c>
      <c r="W16">
        <f t="shared" si="20"/>
        <v>-0.22727272727272721</v>
      </c>
      <c r="X16">
        <f t="shared" si="21"/>
        <v>1.8000725300088765</v>
      </c>
      <c r="Y16">
        <f t="shared" si="22"/>
        <v>103.13655878694485</v>
      </c>
    </row>
    <row r="18" spans="1:7" s="2" customFormat="1" x14ac:dyDescent="0.3">
      <c r="A18" s="2" t="s">
        <v>69</v>
      </c>
    </row>
    <row r="19" spans="1:7" x14ac:dyDescent="0.3">
      <c r="A19" t="s">
        <v>70</v>
      </c>
      <c r="B19" s="5">
        <v>10</v>
      </c>
    </row>
    <row r="20" spans="1:7" x14ac:dyDescent="0.3">
      <c r="A20" t="s">
        <v>71</v>
      </c>
      <c r="B20" s="5">
        <v>5</v>
      </c>
    </row>
    <row r="21" spans="1:7" x14ac:dyDescent="0.3">
      <c r="A21" t="s">
        <v>72</v>
      </c>
      <c r="B21" s="5">
        <v>3</v>
      </c>
    </row>
    <row r="22" spans="1:7" x14ac:dyDescent="0.3">
      <c r="A22" t="s">
        <v>74</v>
      </c>
      <c r="B22">
        <f>B19</f>
        <v>10</v>
      </c>
      <c r="D22" t="s">
        <v>77</v>
      </c>
      <c r="E22" t="s">
        <v>78</v>
      </c>
      <c r="F22" t="s">
        <v>79</v>
      </c>
    </row>
    <row r="23" spans="1:7" x14ac:dyDescent="0.3">
      <c r="A23" t="s">
        <v>73</v>
      </c>
      <c r="B23">
        <f>B21</f>
        <v>3</v>
      </c>
      <c r="D23">
        <f>SQRT(B23^2+B25^2)</f>
        <v>3.905124837953327</v>
      </c>
      <c r="E23">
        <f>SQRT(B25^2+(B22-B23)^2)</f>
        <v>7.433034373659253</v>
      </c>
      <c r="F23">
        <f>0.5*B22*B24</f>
        <v>25</v>
      </c>
    </row>
    <row r="24" spans="1:7" x14ac:dyDescent="0.3">
      <c r="A24" t="s">
        <v>76</v>
      </c>
      <c r="B24">
        <f>B20</f>
        <v>5</v>
      </c>
    </row>
    <row r="25" spans="1:7" x14ac:dyDescent="0.3">
      <c r="A25" t="s">
        <v>75</v>
      </c>
      <c r="B25">
        <f>B20/2</f>
        <v>2.5</v>
      </c>
    </row>
    <row r="27" spans="1:7" s="2" customFormat="1" x14ac:dyDescent="0.3">
      <c r="A27" s="2" t="s">
        <v>80</v>
      </c>
    </row>
    <row r="28" spans="1:7" x14ac:dyDescent="0.3">
      <c r="A28" t="s">
        <v>70</v>
      </c>
      <c r="B28" s="5">
        <v>10</v>
      </c>
    </row>
    <row r="29" spans="1:7" x14ac:dyDescent="0.3">
      <c r="A29" t="s">
        <v>71</v>
      </c>
      <c r="B29" s="5">
        <v>5</v>
      </c>
    </row>
    <row r="30" spans="1:7" x14ac:dyDescent="0.3">
      <c r="A30" t="s">
        <v>72</v>
      </c>
      <c r="B30" s="28">
        <f>B28/2</f>
        <v>5</v>
      </c>
    </row>
    <row r="31" spans="1:7" x14ac:dyDescent="0.3">
      <c r="A31" t="s">
        <v>74</v>
      </c>
      <c r="B31">
        <f>B28</f>
        <v>10</v>
      </c>
      <c r="D31" t="s">
        <v>77</v>
      </c>
      <c r="E31" t="s">
        <v>78</v>
      </c>
      <c r="F31" t="s">
        <v>79</v>
      </c>
      <c r="G31" t="s">
        <v>81</v>
      </c>
    </row>
    <row r="32" spans="1:7" x14ac:dyDescent="0.3">
      <c r="A32" t="s">
        <v>73</v>
      </c>
      <c r="B32">
        <f>B30</f>
        <v>5</v>
      </c>
      <c r="D32">
        <f>SQRT(B32^2+B34^2)</f>
        <v>5.5901699437494745</v>
      </c>
      <c r="E32">
        <f>SQRT(B34^2+(B31-B32)^2)</f>
        <v>5.5901699437494745</v>
      </c>
      <c r="F32">
        <f>0.5*B31*B33</f>
        <v>25</v>
      </c>
      <c r="G32">
        <f>B31*B33/(2*SQRT(B31^2+B33^2))</f>
        <v>2.2360679774997898</v>
      </c>
    </row>
    <row r="33" spans="1:6" x14ac:dyDescent="0.3">
      <c r="A33" t="s">
        <v>76</v>
      </c>
      <c r="B33">
        <f>B29</f>
        <v>5</v>
      </c>
    </row>
    <row r="34" spans="1:6" x14ac:dyDescent="0.3">
      <c r="A34" t="s">
        <v>75</v>
      </c>
      <c r="B34">
        <f>B29/2</f>
        <v>2.5</v>
      </c>
    </row>
    <row r="36" spans="1:6" s="2" customFormat="1" x14ac:dyDescent="0.3">
      <c r="A36" s="2" t="s">
        <v>82</v>
      </c>
    </row>
    <row r="37" spans="1:6" x14ac:dyDescent="0.3">
      <c r="A37" t="s">
        <v>83</v>
      </c>
      <c r="B37" s="5">
        <v>10</v>
      </c>
    </row>
    <row r="38" spans="1:6" x14ac:dyDescent="0.3">
      <c r="A38" t="s">
        <v>84</v>
      </c>
      <c r="B38" s="5">
        <v>12</v>
      </c>
    </row>
    <row r="39" spans="1:6" x14ac:dyDescent="0.3">
      <c r="A39" t="s">
        <v>71</v>
      </c>
      <c r="B39" s="5">
        <v>5</v>
      </c>
    </row>
    <row r="40" spans="1:6" x14ac:dyDescent="0.3">
      <c r="A40" t="s">
        <v>72</v>
      </c>
      <c r="B40" s="5">
        <v>3</v>
      </c>
    </row>
    <row r="41" spans="1:6" x14ac:dyDescent="0.3">
      <c r="A41" t="s">
        <v>73</v>
      </c>
      <c r="B41">
        <f>B40</f>
        <v>3</v>
      </c>
      <c r="D41" t="s">
        <v>79</v>
      </c>
      <c r="E41" t="s">
        <v>85</v>
      </c>
      <c r="F41" t="s">
        <v>86</v>
      </c>
    </row>
    <row r="42" spans="1:6" x14ac:dyDescent="0.3">
      <c r="A42" t="s">
        <v>75</v>
      </c>
      <c r="B42">
        <f>B39</f>
        <v>5</v>
      </c>
      <c r="D42">
        <f>0.5*B42*(B43+B44)</f>
        <v>55</v>
      </c>
      <c r="E42">
        <f>(2*B43*B41+B43^2+B44*B41+B43*B44+B44^2)/(3*(B43+B44))</f>
        <v>6.9696969696969697</v>
      </c>
      <c r="F42">
        <f>B42*(2*B43+B44)/(3*(B43+B44))</f>
        <v>2.4242424242424243</v>
      </c>
    </row>
    <row r="43" spans="1:6" x14ac:dyDescent="0.3">
      <c r="A43" t="s">
        <v>87</v>
      </c>
      <c r="B43">
        <f>B37</f>
        <v>10</v>
      </c>
    </row>
    <row r="44" spans="1:6" x14ac:dyDescent="0.3">
      <c r="A44" t="s">
        <v>88</v>
      </c>
      <c r="B44">
        <f>B38</f>
        <v>12</v>
      </c>
    </row>
    <row r="46" spans="1:6" s="2" customFormat="1" x14ac:dyDescent="0.3">
      <c r="A46" s="2" t="s">
        <v>89</v>
      </c>
    </row>
    <row r="47" spans="1:6" x14ac:dyDescent="0.3">
      <c r="A47" t="s">
        <v>83</v>
      </c>
      <c r="B47" s="5">
        <v>10</v>
      </c>
    </row>
    <row r="48" spans="1:6" x14ac:dyDescent="0.3">
      <c r="A48" t="s">
        <v>84</v>
      </c>
      <c r="B48" s="5">
        <v>12</v>
      </c>
    </row>
    <row r="49" spans="1:7" x14ac:dyDescent="0.3">
      <c r="A49" t="s">
        <v>71</v>
      </c>
      <c r="B49" s="5">
        <v>5</v>
      </c>
    </row>
    <row r="50" spans="1:7" x14ac:dyDescent="0.3">
      <c r="A50" t="s">
        <v>72</v>
      </c>
      <c r="B50" s="5">
        <v>3</v>
      </c>
    </row>
    <row r="51" spans="1:7" x14ac:dyDescent="0.3">
      <c r="A51" t="s">
        <v>73</v>
      </c>
      <c r="B51">
        <f>B50</f>
        <v>3</v>
      </c>
      <c r="D51" t="s">
        <v>79</v>
      </c>
      <c r="E51" t="s">
        <v>85</v>
      </c>
      <c r="F51" t="s">
        <v>86</v>
      </c>
    </row>
    <row r="52" spans="1:7" x14ac:dyDescent="0.3">
      <c r="A52" t="s">
        <v>75</v>
      </c>
      <c r="B52">
        <f>B49</f>
        <v>5</v>
      </c>
      <c r="D52">
        <f>0.5*B52*(B53+B54)</f>
        <v>50</v>
      </c>
      <c r="E52">
        <f>(2*B53*B51+B53^2+B54*B51+B53*B54+B54^2)/(3*(B53+B54))</f>
        <v>6.5</v>
      </c>
      <c r="F52">
        <f>B52*(2*B53+B54)/(3*(B53+B54))</f>
        <v>2.5</v>
      </c>
    </row>
    <row r="53" spans="1:7" x14ac:dyDescent="0.3">
      <c r="A53" t="s">
        <v>87</v>
      </c>
      <c r="B53">
        <f>B47</f>
        <v>10</v>
      </c>
    </row>
    <row r="54" spans="1:7" x14ac:dyDescent="0.3">
      <c r="A54" t="s">
        <v>88</v>
      </c>
      <c r="B54" s="28">
        <f>B53</f>
        <v>10</v>
      </c>
    </row>
    <row r="55" spans="1:7" x14ac:dyDescent="0.3">
      <c r="A55" t="s">
        <v>77</v>
      </c>
      <c r="B55">
        <f>SQRT(B51^2+B52^2)</f>
        <v>5.8309518948453007</v>
      </c>
    </row>
    <row r="57" spans="1:7" s="2" customFormat="1" x14ac:dyDescent="0.3">
      <c r="A57" s="2" t="s">
        <v>90</v>
      </c>
    </row>
    <row r="58" spans="1:7" x14ac:dyDescent="0.3">
      <c r="A58" t="s">
        <v>83</v>
      </c>
      <c r="B58" s="5">
        <v>10</v>
      </c>
    </row>
    <row r="59" spans="1:7" x14ac:dyDescent="0.3">
      <c r="A59" t="s">
        <v>84</v>
      </c>
      <c r="B59" s="5">
        <v>12</v>
      </c>
    </row>
    <row r="60" spans="1:7" x14ac:dyDescent="0.3">
      <c r="A60" t="s">
        <v>71</v>
      </c>
      <c r="B60" s="5">
        <v>5</v>
      </c>
    </row>
    <row r="61" spans="1:7" x14ac:dyDescent="0.3">
      <c r="A61" t="s">
        <v>72</v>
      </c>
      <c r="B61" s="29">
        <f>0.5*(B59-B58)</f>
        <v>1</v>
      </c>
    </row>
    <row r="62" spans="1:7" x14ac:dyDescent="0.3">
      <c r="A62" t="s">
        <v>73</v>
      </c>
      <c r="B62">
        <f>B61</f>
        <v>1</v>
      </c>
      <c r="D62" t="s">
        <v>79</v>
      </c>
      <c r="E62" t="s">
        <v>85</v>
      </c>
      <c r="F62" t="s">
        <v>86</v>
      </c>
      <c r="G62" t="s">
        <v>91</v>
      </c>
    </row>
    <row r="63" spans="1:7" x14ac:dyDescent="0.3">
      <c r="A63" t="s">
        <v>75</v>
      </c>
      <c r="B63">
        <f>B60</f>
        <v>5</v>
      </c>
      <c r="D63">
        <f>0.5*B63*(B64+B65)</f>
        <v>55</v>
      </c>
      <c r="E63">
        <f>(2*B64*B62+B64^2+B65*B62+B64*B65+B65^2)/(3*(B64+B65))</f>
        <v>6</v>
      </c>
      <c r="F63">
        <f>B63*(2*B64+B65)/(3*(B64+B65))</f>
        <v>2.4242424242424243</v>
      </c>
      <c r="G63">
        <f>B66*SQRT((B64*B65+B66^2)/(2*B63))</f>
        <v>19.483326204732087</v>
      </c>
    </row>
    <row r="64" spans="1:7" x14ac:dyDescent="0.3">
      <c r="A64" t="s">
        <v>87</v>
      </c>
      <c r="B64">
        <f>B58</f>
        <v>10</v>
      </c>
    </row>
    <row r="65" spans="1:7" x14ac:dyDescent="0.3">
      <c r="A65" t="s">
        <v>88</v>
      </c>
      <c r="B65">
        <f>B59</f>
        <v>12</v>
      </c>
    </row>
    <row r="66" spans="1:7" x14ac:dyDescent="0.3">
      <c r="A66" t="s">
        <v>77</v>
      </c>
      <c r="B66">
        <f>SQRT(B62^2+B63^2)</f>
        <v>5.0990195135927845</v>
      </c>
    </row>
    <row r="68" spans="1:7" s="2" customFormat="1" x14ac:dyDescent="0.3">
      <c r="A68" s="2" t="s">
        <v>92</v>
      </c>
    </row>
    <row r="69" spans="1:7" x14ac:dyDescent="0.3">
      <c r="A69" t="s">
        <v>83</v>
      </c>
      <c r="B69" s="5">
        <v>10</v>
      </c>
    </row>
    <row r="70" spans="1:7" x14ac:dyDescent="0.3">
      <c r="A70" t="s">
        <v>84</v>
      </c>
      <c r="B70" s="28">
        <f>B69</f>
        <v>10</v>
      </c>
    </row>
    <row r="71" spans="1:7" x14ac:dyDescent="0.3">
      <c r="A71" t="s">
        <v>71</v>
      </c>
      <c r="B71" s="5">
        <v>5</v>
      </c>
    </row>
    <row r="72" spans="1:7" x14ac:dyDescent="0.3">
      <c r="A72" t="s">
        <v>72</v>
      </c>
      <c r="B72" s="29">
        <f>0.5*(B70-B69)</f>
        <v>0</v>
      </c>
    </row>
    <row r="73" spans="1:7" x14ac:dyDescent="0.3">
      <c r="A73" t="s">
        <v>73</v>
      </c>
      <c r="B73">
        <f>B72</f>
        <v>0</v>
      </c>
      <c r="D73" t="s">
        <v>79</v>
      </c>
      <c r="E73" t="s">
        <v>85</v>
      </c>
      <c r="F73" t="s">
        <v>86</v>
      </c>
      <c r="G73" t="s">
        <v>91</v>
      </c>
    </row>
    <row r="74" spans="1:7" x14ac:dyDescent="0.3">
      <c r="A74" t="s">
        <v>75</v>
      </c>
      <c r="B74">
        <f>B71</f>
        <v>5</v>
      </c>
      <c r="D74">
        <f>0.5*B74*(B75+B76)</f>
        <v>50</v>
      </c>
      <c r="E74">
        <f>(2*B75*B73+B75^2+B76*B73+B75*B76+B76^2)/(3*(B75+B76))</f>
        <v>5</v>
      </c>
      <c r="F74">
        <f>B74*(2*B75+B76)/(3*(B75+B76))</f>
        <v>2.5</v>
      </c>
      <c r="G74">
        <f>0.5*SQRT(B75^2+B74^2)</f>
        <v>5.5901699437494745</v>
      </c>
    </row>
    <row r="75" spans="1:7" x14ac:dyDescent="0.3">
      <c r="A75" t="s">
        <v>87</v>
      </c>
      <c r="B75">
        <f>B69</f>
        <v>10</v>
      </c>
    </row>
    <row r="76" spans="1:7" x14ac:dyDescent="0.3">
      <c r="A76" t="s">
        <v>88</v>
      </c>
      <c r="B76">
        <f>B70</f>
        <v>10</v>
      </c>
    </row>
    <row r="78" spans="1:7" s="2" customFormat="1" x14ac:dyDescent="0.3">
      <c r="A78" s="2" t="s">
        <v>93</v>
      </c>
    </row>
    <row r="79" spans="1:7" x14ac:dyDescent="0.3">
      <c r="A79" t="s">
        <v>83</v>
      </c>
      <c r="B79" s="5">
        <v>10</v>
      </c>
    </row>
    <row r="80" spans="1:7" x14ac:dyDescent="0.3">
      <c r="A80" t="s">
        <v>84</v>
      </c>
      <c r="B80" s="28">
        <f>B79</f>
        <v>10</v>
      </c>
    </row>
    <row r="81" spans="1:8" x14ac:dyDescent="0.3">
      <c r="A81" t="s">
        <v>71</v>
      </c>
      <c r="B81" s="28">
        <f>B79</f>
        <v>10</v>
      </c>
    </row>
    <row r="82" spans="1:8" x14ac:dyDescent="0.3">
      <c r="A82" t="s">
        <v>72</v>
      </c>
      <c r="B82" s="29">
        <f>0.5*(B80-B79)</f>
        <v>0</v>
      </c>
    </row>
    <row r="83" spans="1:8" x14ac:dyDescent="0.3">
      <c r="A83" t="s">
        <v>73</v>
      </c>
      <c r="B83">
        <f>B82</f>
        <v>0</v>
      </c>
      <c r="D83" t="s">
        <v>79</v>
      </c>
      <c r="E83" t="s">
        <v>85</v>
      </c>
      <c r="F83" t="s">
        <v>86</v>
      </c>
      <c r="G83" t="s">
        <v>91</v>
      </c>
      <c r="H83" t="s">
        <v>81</v>
      </c>
    </row>
    <row r="84" spans="1:8" x14ac:dyDescent="0.3">
      <c r="A84" t="s">
        <v>75</v>
      </c>
      <c r="B84">
        <f>B81</f>
        <v>10</v>
      </c>
      <c r="D84">
        <f>0.5*B84*(B85+B86)</f>
        <v>100</v>
      </c>
      <c r="E84">
        <f>(2*B85*B83+B85^2+B86*B83+B85*B86+B86^2)/(3*(B85+B86))</f>
        <v>5</v>
      </c>
      <c r="F84">
        <f>B84*(2*B85+B86)/(3*(B85+B86))</f>
        <v>5</v>
      </c>
      <c r="G84">
        <f>B85/SQRT(2)</f>
        <v>7.0710678118654746</v>
      </c>
      <c r="H84">
        <f>B85/2</f>
        <v>5</v>
      </c>
    </row>
    <row r="85" spans="1:8" x14ac:dyDescent="0.3">
      <c r="A85" t="s">
        <v>87</v>
      </c>
      <c r="B85">
        <f>B79</f>
        <v>10</v>
      </c>
    </row>
    <row r="86" spans="1:8" x14ac:dyDescent="0.3">
      <c r="A86" t="s">
        <v>88</v>
      </c>
      <c r="B86">
        <f>B80</f>
        <v>10</v>
      </c>
    </row>
    <row r="88" spans="1:8" s="2" customFormat="1" x14ac:dyDescent="0.3">
      <c r="A88" s="2" t="s">
        <v>94</v>
      </c>
    </row>
    <row r="89" spans="1:8" x14ac:dyDescent="0.3">
      <c r="A89" t="s">
        <v>95</v>
      </c>
      <c r="B89" s="5">
        <v>5</v>
      </c>
    </row>
    <row r="90" spans="1:8" x14ac:dyDescent="0.3">
      <c r="A90" t="s">
        <v>91</v>
      </c>
      <c r="B90" s="5">
        <v>10</v>
      </c>
      <c r="C90">
        <f>0.5*B92*_xlfn.CSC(PI()/B89)</f>
        <v>10</v>
      </c>
    </row>
    <row r="91" spans="1:8" x14ac:dyDescent="0.3">
      <c r="A91" t="s">
        <v>81</v>
      </c>
      <c r="B91">
        <f>0.5*B92*_xlfn.COT(PI()/B89)</f>
        <v>8.0901699437494745</v>
      </c>
      <c r="C91" s="5">
        <v>0</v>
      </c>
    </row>
    <row r="92" spans="1:8" x14ac:dyDescent="0.3">
      <c r="A92" t="s">
        <v>96</v>
      </c>
      <c r="B92">
        <f>IF(C91=0,2*B90*SIN(PI()/B89),2*C91*TAN(PI()/B89))</f>
        <v>11.755705045849464</v>
      </c>
      <c r="D92" t="s">
        <v>79</v>
      </c>
      <c r="E92" t="s">
        <v>97</v>
      </c>
      <c r="F92" t="s">
        <v>98</v>
      </c>
      <c r="G92" t="s">
        <v>99</v>
      </c>
    </row>
    <row r="93" spans="1:8" x14ac:dyDescent="0.3">
      <c r="D93">
        <f>0.5*B89*B92*B91</f>
        <v>237.76412907378844</v>
      </c>
      <c r="E93">
        <f>B92*B89</f>
        <v>58.778525229247322</v>
      </c>
      <c r="F93">
        <f>((B89-2)/B89)*180</f>
        <v>108</v>
      </c>
      <c r="G93">
        <f>(B89-2)*180</f>
        <v>540</v>
      </c>
    </row>
    <row r="95" spans="1:8" x14ac:dyDescent="0.3">
      <c r="D95" t="s">
        <v>100</v>
      </c>
      <c r="E95" t="s">
        <v>101</v>
      </c>
      <c r="F95" t="s">
        <v>0</v>
      </c>
      <c r="G95" t="s">
        <v>1</v>
      </c>
    </row>
    <row r="96" spans="1:8" x14ac:dyDescent="0.3">
      <c r="D96">
        <v>0</v>
      </c>
      <c r="E96">
        <f>(D96/$B$89)*2*PI()</f>
        <v>0</v>
      </c>
      <c r="F96">
        <f>$B$90*COS(E96)</f>
        <v>10</v>
      </c>
      <c r="G96">
        <f>$B$90*SIN(E96)</f>
        <v>0</v>
      </c>
    </row>
    <row r="97" spans="1:7" x14ac:dyDescent="0.3">
      <c r="D97">
        <v>1</v>
      </c>
      <c r="E97">
        <f t="shared" ref="E97:E99" si="24">(D97/$B$89)*2*PI()</f>
        <v>1.2566370614359172</v>
      </c>
      <c r="F97">
        <f>$B$90*COS(E97)</f>
        <v>3.0901699437494745</v>
      </c>
      <c r="G97">
        <f t="shared" ref="G97:G100" si="25">$B$90*SIN(E97)</f>
        <v>9.5105651629515346</v>
      </c>
    </row>
    <row r="98" spans="1:7" x14ac:dyDescent="0.3">
      <c r="D98">
        <v>2</v>
      </c>
      <c r="E98">
        <f t="shared" si="24"/>
        <v>2.5132741228718345</v>
      </c>
      <c r="F98">
        <f t="shared" ref="F98:F100" si="26">$B$90*COS(E98)</f>
        <v>-8.0901699437494727</v>
      </c>
      <c r="G98">
        <f t="shared" si="25"/>
        <v>5.8778525229247327</v>
      </c>
    </row>
    <row r="99" spans="1:7" x14ac:dyDescent="0.3">
      <c r="D99">
        <v>3</v>
      </c>
      <c r="E99">
        <f t="shared" si="24"/>
        <v>3.7699111843077517</v>
      </c>
      <c r="F99">
        <f t="shared" si="26"/>
        <v>-8.0901699437494763</v>
      </c>
      <c r="G99">
        <f t="shared" si="25"/>
        <v>-5.87785252292473</v>
      </c>
    </row>
    <row r="100" spans="1:7" x14ac:dyDescent="0.3">
      <c r="D100">
        <v>4</v>
      </c>
      <c r="E100">
        <f>(D100/$B$89)*2*PI()</f>
        <v>5.026548245743669</v>
      </c>
      <c r="F100">
        <f t="shared" si="26"/>
        <v>3.0901699437494723</v>
      </c>
      <c r="G100">
        <f t="shared" si="25"/>
        <v>-9.5105651629515364</v>
      </c>
    </row>
    <row r="101" spans="1:7" x14ac:dyDescent="0.3">
      <c r="F101">
        <f>F96</f>
        <v>10</v>
      </c>
      <c r="G101">
        <f>G96</f>
        <v>0</v>
      </c>
    </row>
    <row r="104" spans="1:7" s="2" customFormat="1" x14ac:dyDescent="0.3">
      <c r="A104" s="2" t="s">
        <v>105</v>
      </c>
    </row>
    <row r="105" spans="1:7" x14ac:dyDescent="0.3">
      <c r="A105" t="s">
        <v>95</v>
      </c>
      <c r="B105" s="5">
        <v>5</v>
      </c>
    </row>
    <row r="106" spans="1:7" x14ac:dyDescent="0.3">
      <c r="A106" t="s">
        <v>91</v>
      </c>
      <c r="B106" s="5">
        <v>10</v>
      </c>
      <c r="C106">
        <f>0.5*B108*_xlfn.CSC(PI()/B105)</f>
        <v>10</v>
      </c>
    </row>
    <row r="107" spans="1:7" x14ac:dyDescent="0.3">
      <c r="A107" t="s">
        <v>81</v>
      </c>
      <c r="B107">
        <f>0.5*B108*_xlfn.COT(PI()/B105)</f>
        <v>8.0901699437494745</v>
      </c>
      <c r="C107" s="5">
        <v>0</v>
      </c>
    </row>
    <row r="108" spans="1:7" x14ac:dyDescent="0.3">
      <c r="A108" t="s">
        <v>96</v>
      </c>
      <c r="B108">
        <f>IF(C107=0,2*B106*SIN(PI()/B105),2*C107*TAN(PI()/B105))</f>
        <v>11.755705045849464</v>
      </c>
      <c r="D108" t="s">
        <v>79</v>
      </c>
      <c r="E108" t="s">
        <v>97</v>
      </c>
      <c r="F108" t="s">
        <v>98</v>
      </c>
      <c r="G108" t="s">
        <v>99</v>
      </c>
    </row>
    <row r="109" spans="1:7" x14ac:dyDescent="0.3">
      <c r="D109">
        <f>0.5*B105*B108*B107</f>
        <v>237.76412907378844</v>
      </c>
      <c r="E109">
        <f>B108*B105</f>
        <v>58.778525229247322</v>
      </c>
      <c r="F109">
        <f>((B105-2)/B105)*180</f>
        <v>108</v>
      </c>
      <c r="G109">
        <f>(B105-2)*180</f>
        <v>540</v>
      </c>
    </row>
    <row r="111" spans="1:7" x14ac:dyDescent="0.3">
      <c r="D111" t="s">
        <v>100</v>
      </c>
      <c r="E111" t="s">
        <v>101</v>
      </c>
      <c r="F111" t="s">
        <v>0</v>
      </c>
      <c r="G111" t="s">
        <v>1</v>
      </c>
    </row>
    <row r="112" spans="1:7" x14ac:dyDescent="0.3">
      <c r="D112">
        <v>0</v>
      </c>
      <c r="E112">
        <f>(D112/$B$105)*2*PI()</f>
        <v>0</v>
      </c>
      <c r="F112">
        <f>$B$106*COS(E112)</f>
        <v>10</v>
      </c>
      <c r="G112">
        <f>$B$106*SIN(E112)</f>
        <v>0</v>
      </c>
    </row>
    <row r="113" spans="1:7" x14ac:dyDescent="0.3">
      <c r="D113">
        <v>1</v>
      </c>
      <c r="E113">
        <f t="shared" ref="E113:E116" si="27">(D113/$B$105)*2*PI()</f>
        <v>1.2566370614359172</v>
      </c>
      <c r="F113">
        <f t="shared" ref="F113:F116" si="28">$B$106*COS(E113)</f>
        <v>3.0901699437494745</v>
      </c>
      <c r="G113">
        <f t="shared" ref="G113:G116" si="29">$B$106*SIN(E113)</f>
        <v>9.5105651629515346</v>
      </c>
    </row>
    <row r="114" spans="1:7" x14ac:dyDescent="0.3">
      <c r="D114">
        <v>2</v>
      </c>
      <c r="E114">
        <f t="shared" si="27"/>
        <v>2.5132741228718345</v>
      </c>
      <c r="F114">
        <f t="shared" si="28"/>
        <v>-8.0901699437494727</v>
      </c>
      <c r="G114">
        <f t="shared" si="29"/>
        <v>5.8778525229247327</v>
      </c>
    </row>
    <row r="115" spans="1:7" x14ac:dyDescent="0.3">
      <c r="D115">
        <v>3</v>
      </c>
      <c r="E115">
        <f t="shared" si="27"/>
        <v>3.7699111843077517</v>
      </c>
      <c r="F115">
        <f t="shared" si="28"/>
        <v>-8.0901699437494763</v>
      </c>
      <c r="G115">
        <f t="shared" si="29"/>
        <v>-5.87785252292473</v>
      </c>
    </row>
    <row r="116" spans="1:7" x14ac:dyDescent="0.3">
      <c r="D116">
        <v>4</v>
      </c>
      <c r="E116">
        <f t="shared" si="27"/>
        <v>5.026548245743669</v>
      </c>
      <c r="F116">
        <f t="shared" si="28"/>
        <v>3.0901699437494723</v>
      </c>
      <c r="G116">
        <f t="shared" si="29"/>
        <v>-9.5105651629515364</v>
      </c>
    </row>
    <row r="117" spans="1:7" x14ac:dyDescent="0.3">
      <c r="F117">
        <f>F112</f>
        <v>10</v>
      </c>
      <c r="G117">
        <f>G112</f>
        <v>0</v>
      </c>
    </row>
    <row r="121" spans="1:7" s="2" customFormat="1" x14ac:dyDescent="0.3">
      <c r="A121" s="2" t="s">
        <v>104</v>
      </c>
    </row>
    <row r="122" spans="1:7" x14ac:dyDescent="0.3">
      <c r="A122" t="s">
        <v>95</v>
      </c>
      <c r="B122" s="5">
        <v>6</v>
      </c>
    </row>
    <row r="123" spans="1:7" x14ac:dyDescent="0.3">
      <c r="A123" t="s">
        <v>91</v>
      </c>
      <c r="B123" s="5">
        <v>10</v>
      </c>
      <c r="C123">
        <f>0.5*B125*_xlfn.CSC(PI()/B122)</f>
        <v>9.9999999999999982</v>
      </c>
    </row>
    <row r="124" spans="1:7" x14ac:dyDescent="0.3">
      <c r="A124" t="s">
        <v>81</v>
      </c>
      <c r="B124">
        <f>0.5*B125*_xlfn.COT(PI()/B122)</f>
        <v>8.6602540378443855</v>
      </c>
      <c r="C124" s="5">
        <v>0</v>
      </c>
    </row>
    <row r="125" spans="1:7" x14ac:dyDescent="0.3">
      <c r="A125" t="s">
        <v>96</v>
      </c>
      <c r="B125">
        <f>IF(C124=0,2*B123*SIN(PI()/B122),2*C124*TAN(PI()/B122))</f>
        <v>9.9999999999999982</v>
      </c>
      <c r="D125" t="s">
        <v>79</v>
      </c>
      <c r="E125" t="s">
        <v>97</v>
      </c>
      <c r="F125" t="s">
        <v>98</v>
      </c>
      <c r="G125" t="s">
        <v>99</v>
      </c>
    </row>
    <row r="126" spans="1:7" x14ac:dyDescent="0.3">
      <c r="D126">
        <f>0.5*B122*B125*B124</f>
        <v>259.80762113533149</v>
      </c>
      <c r="E126">
        <f>B125*B122</f>
        <v>59.999999999999986</v>
      </c>
      <c r="F126">
        <f>((B122-2)/B122)*180</f>
        <v>120</v>
      </c>
      <c r="G126">
        <f>(B122-2)*180</f>
        <v>720</v>
      </c>
    </row>
    <row r="128" spans="1:7" x14ac:dyDescent="0.3">
      <c r="D128" t="s">
        <v>100</v>
      </c>
      <c r="E128" t="s">
        <v>101</v>
      </c>
      <c r="F128" t="s">
        <v>0</v>
      </c>
      <c r="G128" t="s">
        <v>1</v>
      </c>
    </row>
    <row r="129" spans="1:7" x14ac:dyDescent="0.3">
      <c r="D129">
        <v>0</v>
      </c>
      <c r="E129">
        <f>(D129/$B$122)*2*PI()</f>
        <v>0</v>
      </c>
      <c r="F129">
        <f>$B$123*COS(E129)</f>
        <v>10</v>
      </c>
      <c r="G129">
        <f>$B$123*SIN(E129)</f>
        <v>0</v>
      </c>
    </row>
    <row r="130" spans="1:7" x14ac:dyDescent="0.3">
      <c r="D130">
        <v>1</v>
      </c>
      <c r="E130">
        <f t="shared" ref="E130:E134" si="30">(D130/$B$122)*2*PI()</f>
        <v>1.0471975511965976</v>
      </c>
      <c r="F130">
        <f t="shared" ref="F130:F134" si="31">$B$123*COS(E130)</f>
        <v>5.0000000000000009</v>
      </c>
      <c r="G130">
        <f t="shared" ref="G130:G134" si="32">$B$123*SIN(E130)</f>
        <v>8.6602540378443855</v>
      </c>
    </row>
    <row r="131" spans="1:7" x14ac:dyDescent="0.3">
      <c r="D131">
        <v>2</v>
      </c>
      <c r="E131">
        <f t="shared" si="30"/>
        <v>2.0943951023931953</v>
      </c>
      <c r="F131">
        <f t="shared" si="31"/>
        <v>-4.9999999999999982</v>
      </c>
      <c r="G131">
        <f t="shared" si="32"/>
        <v>8.6602540378443873</v>
      </c>
    </row>
    <row r="132" spans="1:7" x14ac:dyDescent="0.3">
      <c r="D132">
        <v>3</v>
      </c>
      <c r="E132">
        <f t="shared" si="30"/>
        <v>3.1415926535897931</v>
      </c>
      <c r="F132">
        <f t="shared" si="31"/>
        <v>-10</v>
      </c>
      <c r="G132">
        <f t="shared" si="32"/>
        <v>1.22514845490862E-15</v>
      </c>
    </row>
    <row r="133" spans="1:7" x14ac:dyDescent="0.3">
      <c r="D133">
        <v>4</v>
      </c>
      <c r="E133">
        <f t="shared" si="30"/>
        <v>4.1887902047863905</v>
      </c>
      <c r="F133">
        <f t="shared" si="31"/>
        <v>-5.0000000000000044</v>
      </c>
      <c r="G133">
        <f t="shared" si="32"/>
        <v>-8.6602540378443837</v>
      </c>
    </row>
    <row r="134" spans="1:7" x14ac:dyDescent="0.3">
      <c r="D134">
        <v>5</v>
      </c>
      <c r="E134">
        <f t="shared" si="30"/>
        <v>5.2359877559829888</v>
      </c>
      <c r="F134">
        <f t="shared" si="31"/>
        <v>5.0000000000000009</v>
      </c>
      <c r="G134">
        <f t="shared" si="32"/>
        <v>-8.6602540378443855</v>
      </c>
    </row>
    <row r="135" spans="1:7" x14ac:dyDescent="0.3">
      <c r="F135">
        <f>F129</f>
        <v>10</v>
      </c>
      <c r="G135">
        <f>G129</f>
        <v>0</v>
      </c>
    </row>
    <row r="139" spans="1:7" s="2" customFormat="1" x14ac:dyDescent="0.3">
      <c r="A139" s="2" t="s">
        <v>103</v>
      </c>
    </row>
    <row r="140" spans="1:7" x14ac:dyDescent="0.3">
      <c r="A140" t="s">
        <v>95</v>
      </c>
      <c r="B140" s="5">
        <v>8</v>
      </c>
    </row>
    <row r="141" spans="1:7" x14ac:dyDescent="0.3">
      <c r="A141" t="s">
        <v>91</v>
      </c>
      <c r="B141" s="5">
        <v>10</v>
      </c>
      <c r="C141">
        <f>0.5*B143*_xlfn.CSC(PI()/B140)</f>
        <v>10.000000000000002</v>
      </c>
    </row>
    <row r="142" spans="1:7" x14ac:dyDescent="0.3">
      <c r="A142" t="s">
        <v>81</v>
      </c>
      <c r="B142">
        <f>0.5*B143*_xlfn.COT(PI()/B140)</f>
        <v>9.2387953251128678</v>
      </c>
      <c r="C142" s="5">
        <v>0</v>
      </c>
    </row>
    <row r="143" spans="1:7" x14ac:dyDescent="0.3">
      <c r="A143" t="s">
        <v>96</v>
      </c>
      <c r="B143">
        <f>IF(C142=0,2*B141*SIN(PI()/B140),2*C142*TAN(PI()/B140))</f>
        <v>7.6536686473017959</v>
      </c>
      <c r="D143" t="s">
        <v>79</v>
      </c>
      <c r="E143" t="s">
        <v>97</v>
      </c>
      <c r="F143" t="s">
        <v>98</v>
      </c>
      <c r="G143" t="s">
        <v>99</v>
      </c>
    </row>
    <row r="144" spans="1:7" x14ac:dyDescent="0.3">
      <c r="D144">
        <f>0.5*B140*B143*B142</f>
        <v>282.84271247461902</v>
      </c>
      <c r="E144">
        <f>B143*B140</f>
        <v>61.229349178414367</v>
      </c>
      <c r="F144">
        <f>((B140-2)/B140)*180</f>
        <v>135</v>
      </c>
      <c r="G144">
        <f>(B140-2)*180</f>
        <v>1080</v>
      </c>
    </row>
    <row r="146" spans="1:7" x14ac:dyDescent="0.3">
      <c r="D146" t="s">
        <v>100</v>
      </c>
      <c r="E146" t="s">
        <v>101</v>
      </c>
      <c r="F146" t="s">
        <v>0</v>
      </c>
      <c r="G146" t="s">
        <v>1</v>
      </c>
    </row>
    <row r="147" spans="1:7" x14ac:dyDescent="0.3">
      <c r="D147">
        <v>0</v>
      </c>
      <c r="E147">
        <f>(D147/$B$140)*2*PI()</f>
        <v>0</v>
      </c>
      <c r="F147">
        <f>$B$141*COS(E147)</f>
        <v>10</v>
      </c>
      <c r="G147">
        <f>$B$141*SIN(E147)</f>
        <v>0</v>
      </c>
    </row>
    <row r="148" spans="1:7" x14ac:dyDescent="0.3">
      <c r="D148">
        <v>1</v>
      </c>
      <c r="E148">
        <f t="shared" ref="E148:E154" si="33">(D148/$B$140)*2*PI()</f>
        <v>0.78539816339744828</v>
      </c>
      <c r="F148">
        <f t="shared" ref="F148:F154" si="34">$B$141*COS(E148)</f>
        <v>7.0710678118654755</v>
      </c>
      <c r="G148">
        <f t="shared" ref="G148:G154" si="35">$B$141*SIN(E148)</f>
        <v>7.0710678118654746</v>
      </c>
    </row>
    <row r="149" spans="1:7" x14ac:dyDescent="0.3">
      <c r="D149">
        <v>2</v>
      </c>
      <c r="E149">
        <f t="shared" si="33"/>
        <v>1.5707963267948966</v>
      </c>
      <c r="F149">
        <f t="shared" si="34"/>
        <v>6.1257422745431001E-16</v>
      </c>
      <c r="G149">
        <f t="shared" si="35"/>
        <v>10</v>
      </c>
    </row>
    <row r="150" spans="1:7" x14ac:dyDescent="0.3">
      <c r="D150">
        <v>3</v>
      </c>
      <c r="E150">
        <f t="shared" si="33"/>
        <v>2.3561944901923448</v>
      </c>
      <c r="F150">
        <f t="shared" si="34"/>
        <v>-7.0710678118654746</v>
      </c>
      <c r="G150">
        <f t="shared" si="35"/>
        <v>7.0710678118654755</v>
      </c>
    </row>
    <row r="151" spans="1:7" x14ac:dyDescent="0.3">
      <c r="D151">
        <v>4</v>
      </c>
      <c r="E151">
        <f t="shared" si="33"/>
        <v>3.1415926535897931</v>
      </c>
      <c r="F151">
        <f t="shared" si="34"/>
        <v>-10</v>
      </c>
      <c r="G151">
        <f t="shared" si="35"/>
        <v>1.22514845490862E-15</v>
      </c>
    </row>
    <row r="152" spans="1:7" x14ac:dyDescent="0.3">
      <c r="D152">
        <v>5</v>
      </c>
      <c r="E152">
        <f t="shared" si="33"/>
        <v>3.9269908169872414</v>
      </c>
      <c r="F152">
        <f t="shared" si="34"/>
        <v>-7.0710678118654773</v>
      </c>
      <c r="G152">
        <f t="shared" si="35"/>
        <v>-7.0710678118654746</v>
      </c>
    </row>
    <row r="153" spans="1:7" x14ac:dyDescent="0.3">
      <c r="D153">
        <v>6</v>
      </c>
      <c r="E153">
        <f t="shared" si="33"/>
        <v>4.7123889803846897</v>
      </c>
      <c r="F153">
        <f t="shared" si="34"/>
        <v>-1.83772268236293E-15</v>
      </c>
      <c r="G153">
        <f t="shared" si="35"/>
        <v>-10</v>
      </c>
    </row>
    <row r="154" spans="1:7" x14ac:dyDescent="0.3">
      <c r="D154">
        <v>7</v>
      </c>
      <c r="E154">
        <f t="shared" si="33"/>
        <v>5.497787143782138</v>
      </c>
      <c r="F154">
        <f t="shared" si="34"/>
        <v>7.0710678118654737</v>
      </c>
      <c r="G154">
        <f t="shared" si="35"/>
        <v>-7.0710678118654773</v>
      </c>
    </row>
    <row r="155" spans="1:7" x14ac:dyDescent="0.3">
      <c r="F155">
        <f>F147</f>
        <v>10</v>
      </c>
      <c r="G155">
        <f>G147</f>
        <v>0</v>
      </c>
    </row>
    <row r="159" spans="1:7" s="2" customFormat="1" x14ac:dyDescent="0.3">
      <c r="A159" s="2" t="s">
        <v>102</v>
      </c>
    </row>
    <row r="160" spans="1:7" x14ac:dyDescent="0.3">
      <c r="A160" t="s">
        <v>95</v>
      </c>
      <c r="B160" s="5">
        <v>10</v>
      </c>
    </row>
    <row r="161" spans="1:7" x14ac:dyDescent="0.3">
      <c r="A161" t="s">
        <v>91</v>
      </c>
      <c r="B161" s="5">
        <v>10</v>
      </c>
      <c r="C161">
        <f>0.5*B163*_xlfn.CSC(PI()/B160)</f>
        <v>10</v>
      </c>
    </row>
    <row r="162" spans="1:7" x14ac:dyDescent="0.3">
      <c r="A162" t="s">
        <v>81</v>
      </c>
      <c r="B162">
        <f>0.5*B163*_xlfn.COT(PI()/B160)</f>
        <v>9.5105651629515364</v>
      </c>
      <c r="C162" s="5">
        <v>0</v>
      </c>
    </row>
    <row r="163" spans="1:7" x14ac:dyDescent="0.3">
      <c r="A163" t="s">
        <v>96</v>
      </c>
      <c r="B163">
        <f>IF(C162=0,2*B161*SIN(PI()/B160),2*C162*TAN(PI()/B160))</f>
        <v>6.1803398874989481</v>
      </c>
      <c r="D163" t="s">
        <v>79</v>
      </c>
      <c r="E163" t="s">
        <v>97</v>
      </c>
      <c r="F163" t="s">
        <v>98</v>
      </c>
      <c r="G163" t="s">
        <v>99</v>
      </c>
    </row>
    <row r="164" spans="1:7" x14ac:dyDescent="0.3">
      <c r="D164">
        <f>0.5*B160*B163*B162</f>
        <v>293.89262614623658</v>
      </c>
      <c r="E164">
        <f>B163*B160</f>
        <v>61.803398874989483</v>
      </c>
      <c r="F164">
        <f>((B160-2)/B160)*180</f>
        <v>144</v>
      </c>
      <c r="G164">
        <f>(B160-2)*180</f>
        <v>1440</v>
      </c>
    </row>
    <row r="166" spans="1:7" x14ac:dyDescent="0.3">
      <c r="D166" t="s">
        <v>100</v>
      </c>
      <c r="E166" t="s">
        <v>101</v>
      </c>
      <c r="F166" t="s">
        <v>0</v>
      </c>
      <c r="G166" t="s">
        <v>1</v>
      </c>
    </row>
    <row r="167" spans="1:7" x14ac:dyDescent="0.3">
      <c r="D167">
        <v>0</v>
      </c>
      <c r="E167">
        <f>(D167/$B$160)*2*PI()</f>
        <v>0</v>
      </c>
      <c r="F167">
        <f>$B$161*COS(E167)</f>
        <v>10</v>
      </c>
      <c r="G167">
        <f>$B$161*SIN(E167)</f>
        <v>0</v>
      </c>
    </row>
    <row r="168" spans="1:7" x14ac:dyDescent="0.3">
      <c r="D168">
        <v>1</v>
      </c>
      <c r="E168">
        <f t="shared" ref="E168:E176" si="36">(D168/$B$160)*2*PI()</f>
        <v>0.62831853071795862</v>
      </c>
      <c r="F168">
        <f t="shared" ref="F168:F176" si="37">$B$161*COS(E168)</f>
        <v>8.0901699437494745</v>
      </c>
      <c r="G168">
        <f t="shared" ref="G168:G176" si="38">$B$161*SIN(E168)</f>
        <v>5.8778525229247318</v>
      </c>
    </row>
    <row r="169" spans="1:7" x14ac:dyDescent="0.3">
      <c r="D169">
        <v>2</v>
      </c>
      <c r="E169">
        <f t="shared" si="36"/>
        <v>1.2566370614359172</v>
      </c>
      <c r="F169">
        <f t="shared" si="37"/>
        <v>3.0901699437494745</v>
      </c>
      <c r="G169">
        <f t="shared" si="38"/>
        <v>9.5105651629515346</v>
      </c>
    </row>
    <row r="170" spans="1:7" x14ac:dyDescent="0.3">
      <c r="D170">
        <v>3</v>
      </c>
      <c r="E170">
        <f t="shared" si="36"/>
        <v>1.8849555921538759</v>
      </c>
      <c r="F170">
        <f t="shared" si="37"/>
        <v>-3.0901699437494736</v>
      </c>
      <c r="G170">
        <f t="shared" si="38"/>
        <v>9.5105651629515364</v>
      </c>
    </row>
    <row r="171" spans="1:7" x14ac:dyDescent="0.3">
      <c r="D171">
        <v>4</v>
      </c>
      <c r="E171">
        <f t="shared" si="36"/>
        <v>2.5132741228718345</v>
      </c>
      <c r="F171">
        <f t="shared" si="37"/>
        <v>-8.0901699437494727</v>
      </c>
      <c r="G171">
        <f t="shared" si="38"/>
        <v>5.8778525229247327</v>
      </c>
    </row>
    <row r="172" spans="1:7" x14ac:dyDescent="0.3">
      <c r="D172">
        <v>5</v>
      </c>
      <c r="E172">
        <f t="shared" si="36"/>
        <v>3.1415926535897931</v>
      </c>
      <c r="F172">
        <f t="shared" si="37"/>
        <v>-10</v>
      </c>
      <c r="G172">
        <f t="shared" si="38"/>
        <v>1.22514845490862E-15</v>
      </c>
    </row>
    <row r="173" spans="1:7" x14ac:dyDescent="0.3">
      <c r="D173">
        <v>6</v>
      </c>
      <c r="E173">
        <f t="shared" si="36"/>
        <v>3.7699111843077517</v>
      </c>
      <c r="F173">
        <f t="shared" si="37"/>
        <v>-8.0901699437494763</v>
      </c>
      <c r="G173">
        <f t="shared" si="38"/>
        <v>-5.87785252292473</v>
      </c>
    </row>
    <row r="174" spans="1:7" x14ac:dyDescent="0.3">
      <c r="D174">
        <v>7</v>
      </c>
      <c r="E174">
        <f t="shared" si="36"/>
        <v>4.3982297150257104</v>
      </c>
      <c r="F174">
        <f t="shared" si="37"/>
        <v>-3.0901699437494754</v>
      </c>
      <c r="G174">
        <f t="shared" si="38"/>
        <v>-9.5105651629515346</v>
      </c>
    </row>
    <row r="175" spans="1:7" x14ac:dyDescent="0.3">
      <c r="D175">
        <v>8</v>
      </c>
      <c r="E175">
        <f t="shared" si="36"/>
        <v>5.026548245743669</v>
      </c>
      <c r="F175">
        <f t="shared" si="37"/>
        <v>3.0901699437494723</v>
      </c>
      <c r="G175">
        <f t="shared" si="38"/>
        <v>-9.5105651629515364</v>
      </c>
    </row>
    <row r="176" spans="1:7" x14ac:dyDescent="0.3">
      <c r="D176">
        <v>9</v>
      </c>
      <c r="E176">
        <f t="shared" si="36"/>
        <v>5.6548667764616276</v>
      </c>
      <c r="F176">
        <f t="shared" si="37"/>
        <v>8.0901699437494727</v>
      </c>
      <c r="G176">
        <f t="shared" si="38"/>
        <v>-5.8778525229247336</v>
      </c>
    </row>
    <row r="177" spans="6:7" x14ac:dyDescent="0.3">
      <c r="F177">
        <f>F167</f>
        <v>10</v>
      </c>
      <c r="G177">
        <f>G167</f>
        <v>0</v>
      </c>
    </row>
  </sheetData>
  <mergeCells count="3">
    <mergeCell ref="G2:H2"/>
    <mergeCell ref="E2:F2"/>
    <mergeCell ref="N2:O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Extents</vt:lpstr>
      <vt:lpstr>LineSegment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>Mark Thomas</cp:lastModifiedBy>
  <dcterms:created xsi:type="dcterms:W3CDTF">2015-06-05T18:17:20Z</dcterms:created>
  <dcterms:modified xsi:type="dcterms:W3CDTF">2020-07-11T02:12:05Z</dcterms:modified>
</cp:coreProperties>
</file>