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 FORM" sheetId="1" r:id="rId4"/>
    <sheet state="visible" name="Reinbursement Form" sheetId="2" r:id="rId5"/>
    <sheet state="visible" name="Refund List" sheetId="3" r:id="rId6"/>
    <sheet state="visible" name="actual cost" sheetId="4" r:id="rId7"/>
    <sheet state="visible" name="Estimated costs" sheetId="5" r:id="rId8"/>
    <sheet state="visible" name="feedback form" sheetId="6" r:id="rId9"/>
  </sheets>
  <definedNames>
    <definedName hidden="1" localSheetId="0" name="_xlnm._FilterDatabase">'DEPOSIT FORM'!$A$1:$K$88</definedName>
    <definedName hidden="1" localSheetId="2" name="_xlnm._FilterDatabase">'Refund List'!$A$1:$D$89</definedName>
  </definedNames>
  <calcPr/>
</workbook>
</file>

<file path=xl/sharedStrings.xml><?xml version="1.0" encoding="utf-8"?>
<sst xmlns="http://schemas.openxmlformats.org/spreadsheetml/2006/main" count="1167" uniqueCount="582">
  <si>
    <t>t</t>
  </si>
  <si>
    <t>Email address</t>
  </si>
  <si>
    <t>Full Name</t>
  </si>
  <si>
    <t>Discord Username</t>
  </si>
  <si>
    <t>What team are you in?</t>
  </si>
  <si>
    <t>Are you opting in to the shared alcohol pool? (This means you will pay $50 instead of $35)
- Alcohol from the shared pool will be limited to 7:30pm onwards.</t>
  </si>
  <si>
    <t>Will you be staying overnight?</t>
  </si>
  <si>
    <t>Screenshot of Payment</t>
  </si>
  <si>
    <t>What is your BSB? (For refunds)</t>
  </si>
  <si>
    <t>What is your bank account number? (For refunds)</t>
  </si>
  <si>
    <t>Column 1</t>
  </si>
  <si>
    <t>arjanjimmy@gmail.com</t>
  </si>
  <si>
    <t>Aranchai Khanijow</t>
  </si>
  <si>
    <t>.mmaadd</t>
  </si>
  <si>
    <t>Events</t>
  </si>
  <si>
    <t>No</t>
  </si>
  <si>
    <t>https://drive.google.com/open?id=1VAP6WNM53chtgw4ov8stTPa1fAytqpi8</t>
  </si>
  <si>
    <t>062188</t>
  </si>
  <si>
    <t>alisahsi10@gmail.com</t>
  </si>
  <si>
    <t>Alisa Hsi</t>
  </si>
  <si>
    <t>2.a.m</t>
  </si>
  <si>
    <t>Sponsorships</t>
  </si>
  <si>
    <t>Yes</t>
  </si>
  <si>
    <t>https://drive.google.com/open?id=1nRv_h1ekDQRhmXXuWhBYNQspgQvNZ4qS</t>
  </si>
  <si>
    <t>062-692</t>
  </si>
  <si>
    <t>remyjelee@gmail.com</t>
  </si>
  <si>
    <t>Jeremy Lee</t>
  </si>
  <si>
    <t>3r3my</t>
  </si>
  <si>
    <t>Chaos</t>
  </si>
  <si>
    <t>https://drive.google.com/open?id=1uhhMGTtU-8DshziOwKBXH8A9FLxYA0PA</t>
  </si>
  <si>
    <t>zegro728@gmail.com</t>
  </si>
  <si>
    <t>Alfie Chen</t>
  </si>
  <si>
    <t>Alfie728</t>
  </si>
  <si>
    <t>Training Program</t>
  </si>
  <si>
    <t>https://drive.google.com/open?id=1h86-sUMI3S1qb6HIk4gr-t5Co4EsyLEz</t>
  </si>
  <si>
    <t>062198</t>
  </si>
  <si>
    <t>ana.9.kiperas@gmail.com</t>
  </si>
  <si>
    <t>Ana Kiperas</t>
  </si>
  <si>
    <t>anaaa0707</t>
  </si>
  <si>
    <t>Notangles</t>
  </si>
  <si>
    <t>https://drive.google.com/open?id=1nlIBBuRrFUFNwXgJkUZImE7AH6nX0lJQ</t>
  </si>
  <si>
    <t>063097</t>
  </si>
  <si>
    <t>aroratashvi79@gmai.com</t>
  </si>
  <si>
    <t>Tashvi Arora</t>
  </si>
  <si>
    <t>aroratashvi</t>
  </si>
  <si>
    <t>https://drive.google.com/open?id=1LTsLuOUlqj2MEXrMd4TFMQVC5JekX2Xq</t>
  </si>
  <si>
    <t>062006</t>
  </si>
  <si>
    <t>aadhi.senthilkumar06@gmail.com</t>
  </si>
  <si>
    <t>Aadhi Senthil Kumar</t>
  </si>
  <si>
    <t>arrdee</t>
  </si>
  <si>
    <t>Marketing</t>
  </si>
  <si>
    <t>https://drive.google.com/open?id=1BeYeZ6KAn6SwSo8pivu-td9iUDvWPTlO</t>
  </si>
  <si>
    <t>aryaman.sakthi@gmail.com</t>
  </si>
  <si>
    <t>Aryaman Sakthivel</t>
  </si>
  <si>
    <t>arya_117</t>
  </si>
  <si>
    <t>https://drive.google.com/open?id=1nBHieKFzP90jpgsiOMq_CG-iIo2p4EAC</t>
  </si>
  <si>
    <t>UI/UX</t>
  </si>
  <si>
    <t>deckee7@gmail.com</t>
  </si>
  <si>
    <t>Deki Lhamu</t>
  </si>
  <si>
    <t>asqf</t>
  </si>
  <si>
    <t>https://drive.google.com/open?id=1L53Ix36iahlFjwRWYzU1I6chb5MhiSXf</t>
  </si>
  <si>
    <t>062759</t>
  </si>
  <si>
    <t>Human Resources</t>
  </si>
  <si>
    <t>baorong1020@gmail.com</t>
  </si>
  <si>
    <t>Vanessa Huang</t>
  </si>
  <si>
    <t>baobao</t>
  </si>
  <si>
    <t>https://drive.google.com/open?id=17AMlpR9LdINyuE_2Y1cn_1uNEaEy2n81</t>
  </si>
  <si>
    <t>014111</t>
  </si>
  <si>
    <t>Bridges</t>
  </si>
  <si>
    <t>jonathan.liu023@gmail.com</t>
  </si>
  <si>
    <t>Jonathan Liu</t>
  </si>
  <si>
    <t>bipolarise</t>
  </si>
  <si>
    <t>https://drive.google.com/open?id=1jYJSzL6XkuOWuodwT1rJe1wg5eEwbP4G</t>
  </si>
  <si>
    <t>Exec</t>
  </si>
  <si>
    <t>faileui@gmail.com</t>
  </si>
  <si>
    <t>Fai Chan</t>
  </si>
  <si>
    <t>bobeeboo</t>
  </si>
  <si>
    <t>https://drive.google.com/open?id=18Y2QWhV1Dx2kvf-uLlmC4CXgJSRYAXSW</t>
  </si>
  <si>
    <t>Circles</t>
  </si>
  <si>
    <t>kirkpattr@gmail.com</t>
  </si>
  <si>
    <t>Jimmy Kirkpatrick</t>
  </si>
  <si>
    <t>bro</t>
  </si>
  <si>
    <t>https://drive.google.com/open?id=1cTO_NTrccPFoa76lPLlLXlx_1oRO64SU</t>
  </si>
  <si>
    <t>009571456</t>
  </si>
  <si>
    <t>Structs</t>
  </si>
  <si>
    <t>ben.quin@devsoc.app</t>
  </si>
  <si>
    <t>Benjamin Quin</t>
  </si>
  <si>
    <t>cape2</t>
  </si>
  <si>
    <t>https://drive.google.com/open?id=1bYBNpjkUKBBJJUtFw0HBbTiNplxLx1Up</t>
  </si>
  <si>
    <t>082212 (sending $50 to acc tomorrow on the 14th)</t>
  </si>
  <si>
    <t>Platform</t>
  </si>
  <si>
    <t>carlson280306@gmail.com</t>
  </si>
  <si>
    <t>Carlson Perez</t>
  </si>
  <si>
    <t>carlswoon</t>
  </si>
  <si>
    <t>https://drive.google.com/open?id=149sXXWkEqjBGr1alQCCzEBkXbRiQIsRX</t>
  </si>
  <si>
    <t>062-176</t>
  </si>
  <si>
    <t>1041 4224</t>
  </si>
  <si>
    <t>Clusters</t>
  </si>
  <si>
    <t>catherineliu2479@gmail.com</t>
  </si>
  <si>
    <t>Catherine Liu</t>
  </si>
  <si>
    <t>cathqiny</t>
  </si>
  <si>
    <t>https://drive.google.com/open?id=1L709SBPwlyRTacmqxmAFPgT5MAEdqtla</t>
  </si>
  <si>
    <t>062184</t>
  </si>
  <si>
    <t>Freerooms</t>
  </si>
  <si>
    <t>sammicheung1126@gmail.com</t>
  </si>
  <si>
    <t>Sammi Cheung</t>
  </si>
  <si>
    <t>catlover._.123</t>
  </si>
  <si>
    <t>https://drive.google.com/open?id=1fWbToqkqYtSNZfHrewIszixKSOZFgdbZ</t>
  </si>
  <si>
    <t>062233</t>
  </si>
  <si>
    <t>Unilectives</t>
  </si>
  <si>
    <t>chriscasolin@gmail.com</t>
  </si>
  <si>
    <t>Chris Casolin</t>
  </si>
  <si>
    <t>ccas5294</t>
  </si>
  <si>
    <t>https://drive.google.com/open?id=13Lt4me4zCouwCnBjR4ZPGsfZxf4noIMp</t>
  </si>
  <si>
    <t>cryponiess@gmail.com</t>
  </si>
  <si>
    <t>Giselle Putri</t>
  </si>
  <si>
    <t>chernobyli</t>
  </si>
  <si>
    <t>https://drive.google.com/open?id=1NmruCjt6Pqh8aKYcvuv5j5rDL4-VMpZ8</t>
  </si>
  <si>
    <t>062231</t>
  </si>
  <si>
    <t xml:space="preserve">Alcoholics </t>
  </si>
  <si>
    <t>edwardzhang42@gmail.com</t>
  </si>
  <si>
    <t>Edward Zhang</t>
  </si>
  <si>
    <t>Chezburger4lyfe</t>
  </si>
  <si>
    <t>https://drive.google.com/open?id=1EYKXxU_XfPxvZvzmWJ5k0WAvVQGb_I7j</t>
  </si>
  <si>
    <t>062320</t>
  </si>
  <si>
    <t>rogertruong7@gmail.com</t>
  </si>
  <si>
    <t>Roger Truong</t>
  </si>
  <si>
    <t>cldi</t>
  </si>
  <si>
    <t>https://drive.google.com/open?id=1D5QkyRrvJp06LAeOHm5xd2YodgHi3736</t>
  </si>
  <si>
    <t>062130</t>
  </si>
  <si>
    <t>cindyzhang189189@gmail.com</t>
  </si>
  <si>
    <t>Cindy Zhang</t>
  </si>
  <si>
    <t>cococococococococococ</t>
  </si>
  <si>
    <t>https://drive.google.com/open?id=1Xxb53120mBULPbX8J7hyRq3TC4lEEuKk</t>
  </si>
  <si>
    <t>luciajin01@gmail.com</t>
  </si>
  <si>
    <t>Lucia Jin</t>
  </si>
  <si>
    <t>D3LT4_123</t>
  </si>
  <si>
    <t>https://drive.google.com/open?id=1E10XbiBCWSb8dIUzo4SWqK1pwvl5GE6I</t>
  </si>
  <si>
    <t>062173</t>
  </si>
  <si>
    <t>qizahdahza@gmail.com</t>
  </si>
  <si>
    <t>Azhad Haziq Kamarul Zaman</t>
  </si>
  <si>
    <t>d4hza</t>
  </si>
  <si>
    <t>https://drive.google.com/open?id=1Z_V_6HniieOUqQrfy_EaigdqmnK_202m</t>
  </si>
  <si>
    <t>013711</t>
  </si>
  <si>
    <t>davidcshun@gmail.com</t>
  </si>
  <si>
    <t xml:space="preserve">David Shun </t>
  </si>
  <si>
    <t>daway_s</t>
  </si>
  <si>
    <t>https://drive.google.com/open?id=1qUpIjH-9lTWOrdMJ1Scs2EAu95sNmmz9</t>
  </si>
  <si>
    <t>062948</t>
  </si>
  <si>
    <t>z5416256@ad.unsw.edu.au</t>
  </si>
  <si>
    <t>Kim Lam</t>
  </si>
  <si>
    <t xml:space="preserve">derpzki </t>
  </si>
  <si>
    <t>https://drive.google.com/open?id=1RjngHgfwAjYnWNRjtrVkt57FXUlVOriu</t>
  </si>
  <si>
    <t>062181</t>
  </si>
  <si>
    <t>jenny.liu1234517@gmail.com</t>
  </si>
  <si>
    <t xml:space="preserve">Jenny Liu </t>
  </si>
  <si>
    <t>displayza</t>
  </si>
  <si>
    <t>https://drive.google.com/open?id=11s-s2Vry6EqrA59IlDNhQ21KzKycCpas</t>
  </si>
  <si>
    <t>donnychung92@gmail.com</t>
  </si>
  <si>
    <t>Donald Chung</t>
  </si>
  <si>
    <t>donny.chung_</t>
  </si>
  <si>
    <t>https://drive.google.com/open?id=1qnBO49C8q4g7EWSmjXr-xcO-ikKDourW</t>
  </si>
  <si>
    <t>062-251</t>
  </si>
  <si>
    <t>lucas.harvey@student.unsw.edu.au</t>
  </si>
  <si>
    <t>Lucas Harvey</t>
  </si>
  <si>
    <t>dsi.xl</t>
  </si>
  <si>
    <t>https://drive.google.com/open?id=1J1ystB24sr5FAW6mRZfGKtnarCb0HZgu</t>
  </si>
  <si>
    <t>005359096</t>
  </si>
  <si>
    <t>ethanrichard1203@gmail.com</t>
  </si>
  <si>
    <t>Ethan Richard</t>
  </si>
  <si>
    <t>eatham12</t>
  </si>
  <si>
    <t>https://drive.google.com/open?id=11I2Dm2DMm3db5ANrn0O7Cqtpn74vWSWZ</t>
  </si>
  <si>
    <t>michaelf873@icloud.com</t>
  </si>
  <si>
    <t>Michael Feng</t>
  </si>
  <si>
    <t>fang7406</t>
  </si>
  <si>
    <t>https://drive.google.com/open?id=1FYXz2EkZbYCW-E2GY8ky6b4j-qEVebZ_</t>
  </si>
  <si>
    <t>sophie.fox@unsw.edu.au</t>
  </si>
  <si>
    <t>Sophie (Kai) Fox</t>
  </si>
  <si>
    <t>fox_k</t>
  </si>
  <si>
    <t>https://drive.google.com/open?id=1JcWtshqWH77WarKV1pgWs7U3dqRcSHE4</t>
  </si>
  <si>
    <t>z5560383@ad.unsw.edu.au</t>
  </si>
  <si>
    <t>Fritz Rehde</t>
  </si>
  <si>
    <t>fritzrehde</t>
  </si>
  <si>
    <t>https://drive.google.com/open?id=1cf1Ag1PsuZrienFvshbxyr0ZB-WDhY9I</t>
  </si>
  <si>
    <t>isaackim1412@gmail.com</t>
  </si>
  <si>
    <t>Isaac Kim</t>
  </si>
  <si>
    <t>gumm</t>
  </si>
  <si>
    <t>https://drive.google.com/open?id=1EpxDcLMwHUc3R_0P8CBXzAnbZNKBK1dr</t>
  </si>
  <si>
    <t>ryan.tran231@gmail.com</t>
  </si>
  <si>
    <t>Ryan Tran</t>
  </si>
  <si>
    <t>h.t__</t>
  </si>
  <si>
    <t>https://drive.google.com/open?id=1B3IKvmD0NM5oNUtrQ8x31L1PiAd0UIgy</t>
  </si>
  <si>
    <t>062199</t>
  </si>
  <si>
    <t>mark.quach1234@gmail.com</t>
  </si>
  <si>
    <t>Mark Quach</t>
  </si>
  <si>
    <t>hahahahaha.9308</t>
  </si>
  <si>
    <t>https://drive.google.com/open?id=1AlX1ODA9W6axCPuWGmUf2SUr5cmm850q</t>
  </si>
  <si>
    <t>tina.dang@devsoc.app</t>
  </si>
  <si>
    <t>Tina Dang</t>
  </si>
  <si>
    <t>imtired5860</t>
  </si>
  <si>
    <t>https://drive.google.com/open?id=1A1xvS0RNHu2A2PSDJgLDqRMohhDwck-6</t>
  </si>
  <si>
    <t>062736</t>
  </si>
  <si>
    <t>zhdan17@hotmail.com</t>
  </si>
  <si>
    <t>Danny Zhang</t>
  </si>
  <si>
    <t>jaccalope</t>
  </si>
  <si>
    <t>https://drive.google.com/open?id=1YZrNRwXZBTq-gj3M5JVFGYbPeeRcWZJB</t>
  </si>
  <si>
    <t>jasoncongcchen@gmail.com</t>
  </si>
  <si>
    <t>Jason Chen</t>
  </si>
  <si>
    <t>jason_cchen</t>
  </si>
  <si>
    <t>https://drive.google.com/open?id=1CCZgj8UTZgsrbsDrKtmEvhQIUWJD-Bt9</t>
  </si>
  <si>
    <t>z5391104@ad.unsw.edu.au</t>
  </si>
  <si>
    <t>Hong Ting Poon</t>
  </si>
  <si>
    <t>jason4193</t>
  </si>
  <si>
    <t>https://drive.google.com/open?id=1S2_lRUdpV1RILAYZTg28oI0eM5rUav-B</t>
  </si>
  <si>
    <t>015140</t>
  </si>
  <si>
    <t>thamrinjonathan@gmail.com</t>
  </si>
  <si>
    <t>Jonathan Bastari Thamrin</t>
  </si>
  <si>
    <t>jonbttt</t>
  </si>
  <si>
    <t>https://drive.google.com/open?id=1UWBIkdpH8y10fgLRBvbORRtynP_ew4Tg</t>
  </si>
  <si>
    <t>062010</t>
  </si>
  <si>
    <t>jeremyle420@gmail.com</t>
  </si>
  <si>
    <t>Jeremy Le</t>
  </si>
  <si>
    <t>kaitlyn._</t>
  </si>
  <si>
    <t>https://drive.google.com/open?id=1z9jz1Xmeaf1pcji65uo08RbeDPX-oJfH</t>
  </si>
  <si>
    <t>062709</t>
  </si>
  <si>
    <t>k.palletenne@student.unsw.edu.au</t>
  </si>
  <si>
    <t>Kavika Palletenne</t>
  </si>
  <si>
    <t>https://drive.google.com/open?id=1UInUmbdS2Z4Tp7Y6xIgeFDFcaVvTNXJe</t>
  </si>
  <si>
    <t>013299</t>
  </si>
  <si>
    <t>Kellychour@gmail.com</t>
  </si>
  <si>
    <t>Kelly Chour</t>
  </si>
  <si>
    <t>kelly.honghong</t>
  </si>
  <si>
    <t>https://drive.google.com/open?id=16mmLetkkNxsJNRN3c_vvyA7cpH0H9S1E</t>
  </si>
  <si>
    <t>062028</t>
  </si>
  <si>
    <t>lowkhyejac@gmail.com</t>
  </si>
  <si>
    <t>Khye Jac Low</t>
  </si>
  <si>
    <t>kj4c</t>
  </si>
  <si>
    <t>https://drive.google.com/open?id=1pz_FYjpjGQHt-rZ8kauflX5a1SuUgKXf</t>
  </si>
  <si>
    <t>yian.li@devsoc.app</t>
  </si>
  <si>
    <t>Yian Li</t>
  </si>
  <si>
    <t>koritea</t>
  </si>
  <si>
    <t>https://drive.google.com/open?id=1IxqBXtsHetXUBLbpHUahlpoUPtZjQWzR</t>
  </si>
  <si>
    <t>062128</t>
  </si>
  <si>
    <t>kristinelim7@gmail.com</t>
  </si>
  <si>
    <t>Kristine Lim</t>
  </si>
  <si>
    <t>kweeestine</t>
  </si>
  <si>
    <t>https://drive.google.com/open?id=1KtoXH9OnIb4fX8hIZ4NJXkfiDjrLN0to</t>
  </si>
  <si>
    <t>062230</t>
  </si>
  <si>
    <t>z5588779@ad.unsw.edu.au</t>
  </si>
  <si>
    <t>olivianne kho</t>
  </si>
  <si>
    <t>liivvy</t>
  </si>
  <si>
    <t>https://drive.google.com/open?id=15Ej4uW_h87QObQNauy18Llx08R8-SwUg</t>
  </si>
  <si>
    <t>BSB - 062105</t>
  </si>
  <si>
    <t>Account number - 10932217</t>
  </si>
  <si>
    <t>louisdiepp@gmail.com</t>
  </si>
  <si>
    <t>Louis Diep</t>
  </si>
  <si>
    <t>luweeeee</t>
  </si>
  <si>
    <t>https://drive.google.com/open?id=1gOZmNci2DY2sxI7CkccstgACt42658nv</t>
  </si>
  <si>
    <t>fakhr.mary@gmail.com</t>
  </si>
  <si>
    <t>Mary Fakhr</t>
  </si>
  <si>
    <t>m9rsbar</t>
  </si>
  <si>
    <t>https://drive.google.com/open?id=1-S21oPmoTverFDf3cxNnWAW2b4COxrbH</t>
  </si>
  <si>
    <t>maggiewongxx@gmail.com</t>
  </si>
  <si>
    <t>Maggie Wong</t>
  </si>
  <si>
    <t>maggiewongg</t>
  </si>
  <si>
    <t>https://drive.google.com/open?id=1d9EtAo16u3uGaG8_5hvIdqItynwbowiV</t>
  </si>
  <si>
    <t>062443</t>
  </si>
  <si>
    <t>marktran873@gmail.com</t>
  </si>
  <si>
    <t>Mark Tran</t>
  </si>
  <si>
    <t>mochii__ii</t>
  </si>
  <si>
    <t>https://drive.google.com/open?id=19aRyErxXBnJVAGO4cwnXQjb1ZRua3fKh</t>
  </si>
  <si>
    <t>nathanclw53@gmail.com</t>
  </si>
  <si>
    <t xml:space="preserve">Nathaniel Tan </t>
  </si>
  <si>
    <t>ng_taneil__</t>
  </si>
  <si>
    <t>https://drive.google.com/open?id=1l7MP_st0ChM0ejQvgNtbDJrAllhAaO09</t>
  </si>
  <si>
    <t>062133</t>
  </si>
  <si>
    <t>alex.mo@devsoc.app</t>
  </si>
  <si>
    <t>Alex Mo</t>
  </si>
  <si>
    <t>ok4196</t>
  </si>
  <si>
    <t>https://drive.google.com/open?id=18sDp4HK6tZjFu4O1hpjtJ4Lm4cstZddp</t>
  </si>
  <si>
    <t>062347</t>
  </si>
  <si>
    <t>parhamsepas@gmail.com</t>
  </si>
  <si>
    <t>Parham Sepasgozar</t>
  </si>
  <si>
    <t>p233_</t>
  </si>
  <si>
    <t>https://drive.google.com/open?id=1ntpdLaazMTJcfybNKYdU7WfpHhan9ij1</t>
  </si>
  <si>
    <t>062692</t>
  </si>
  <si>
    <t>peter.nguyen@devsoc.app</t>
  </si>
  <si>
    <t>Peter Nguyen</t>
  </si>
  <si>
    <t>peternuyn</t>
  </si>
  <si>
    <t>https://drive.google.com/open?id=1PlZUNqtRk6S35vTfT_aPNhKWcGlzDA8Y</t>
  </si>
  <si>
    <t>064148</t>
  </si>
  <si>
    <t>jaredlucasschulz@gmail.com</t>
  </si>
  <si>
    <t>Jared Schulz</t>
  </si>
  <si>
    <t>Plebbaroni</t>
  </si>
  <si>
    <t>https://drive.google.com/open?id=1Vqh0ilMsI-0BBziMnP35IA-v6S8NOD9j</t>
  </si>
  <si>
    <t>062157</t>
  </si>
  <si>
    <t>sylviamiaowang@gmail.com</t>
  </si>
  <si>
    <t>Sylvia Wang</t>
  </si>
  <si>
    <t>polaris_.12</t>
  </si>
  <si>
    <t>https://drive.google.com/open?id=192ZKOQjHymRKlkiQuGSiOUk6oKMoPrv5</t>
  </si>
  <si>
    <t>rickyguan1@gmail.com</t>
  </si>
  <si>
    <t>Ricky Guan</t>
  </si>
  <si>
    <t>potaage</t>
  </si>
  <si>
    <t>https://drive.google.com/open?id=1mE1Ey_B5dHtczoGxtLIij01_ypWVS5gM</t>
  </si>
  <si>
    <t>prisha.rao825@gmail.com</t>
  </si>
  <si>
    <t>Prisha Rao</t>
  </si>
  <si>
    <t>prishaaa</t>
  </si>
  <si>
    <t>https://drive.google.com/open?id=1JRXDZFmCYiNJbn1P3-g4BFcemOsjr1kX</t>
  </si>
  <si>
    <t xml:space="preserve">BSB: 112879  </t>
  </si>
  <si>
    <t xml:space="preserve">Account: 459816994 </t>
  </si>
  <si>
    <t>NOT DRINKING BUT PAID FOR DRINKING</t>
  </si>
  <si>
    <t>reganbenedetti@gmail.comr</t>
  </si>
  <si>
    <t>Regan Benedetti</t>
  </si>
  <si>
    <t>reggiegiga</t>
  </si>
  <si>
    <t>https://drive.google.com/open?id=1LyL09op1zBUOg7zf-WY-UKWiSaxLbrzd</t>
  </si>
  <si>
    <t>takuanimal@gmail.com</t>
  </si>
  <si>
    <t>Taku Kodama</t>
  </si>
  <si>
    <t>risu729</t>
  </si>
  <si>
    <t>https://drive.google.com/open?id=11ULKqTdhPQJWK9P8HCKAsx6zhtkd-4c5</t>
  </si>
  <si>
    <t>rooney.pham95@gmail.com</t>
  </si>
  <si>
    <t>Rooney Pham</t>
  </si>
  <si>
    <t>rohamo</t>
  </si>
  <si>
    <t>https://drive.google.com/open?id=1clh5WDXSLhMJkJy9dJP-iwUqrrQjM2bz</t>
  </si>
  <si>
    <t>sebastian1.zgheyb@gmail.com</t>
  </si>
  <si>
    <t>Sebastian Zgheyb</t>
  </si>
  <si>
    <t>seb_101</t>
  </si>
  <si>
    <t>https://drive.google.com/open?id=1m83tExdF4FgdibImCsmqNFmKFNvW1iUO</t>
  </si>
  <si>
    <t>032361</t>
  </si>
  <si>
    <t>adrianbalbs@gmail.com</t>
  </si>
  <si>
    <t>Adrian Balbalosa</t>
  </si>
  <si>
    <t>severelydamaged</t>
  </si>
  <si>
    <t>https://drive.google.com/open?id=1mXK6XmaB5XUeTHh6BtbdTjxpTMhsRssK</t>
  </si>
  <si>
    <t>kohtaroh881@gmail.com</t>
  </si>
  <si>
    <t>Kohtaroh Yamanishi</t>
  </si>
  <si>
    <t>sneezy5963</t>
  </si>
  <si>
    <t>https://drive.google.com/open?id=1Pk_izNg2Lu8m-TkxqzTDVsk4UkHiXYCm</t>
  </si>
  <si>
    <t>062-188</t>
  </si>
  <si>
    <t>1105 3175</t>
  </si>
  <si>
    <t>jason.wang@devsoc.app</t>
  </si>
  <si>
    <t>Jason Wang</t>
  </si>
  <si>
    <t>swub911</t>
  </si>
  <si>
    <t>https://drive.google.com/open?id=1QgwDMfZIbenMCHs5ajUdxKHfngP8XoyS</t>
  </si>
  <si>
    <t>012445</t>
  </si>
  <si>
    <t>aleeeexmiao@gmail.com</t>
  </si>
  <si>
    <t>Alex Miao</t>
  </si>
  <si>
    <t>syd_kuma</t>
  </si>
  <si>
    <t>https://drive.google.com/open?id=1jucSk65Zo9iejJBfyLMkKFPy3njQyXMK</t>
  </si>
  <si>
    <t>z5479002@ad.unsw.edu.au</t>
  </si>
  <si>
    <t>Joye Fu</t>
  </si>
  <si>
    <t>taablechair</t>
  </si>
  <si>
    <t>https://drive.google.com/open?id=1fVmmDVnuAz7P-MABu6Sm1dzIHm_wAco3</t>
  </si>
  <si>
    <t>062140</t>
  </si>
  <si>
    <t>michaeltanto0909@gmail.com</t>
  </si>
  <si>
    <t>Michael Tanto</t>
  </si>
  <si>
    <t>tanto09</t>
  </si>
  <si>
    <t>https://drive.google.com/open?id=10HxINCDffyrSVF--tpp7cY9BhMh1Ta-q</t>
  </si>
  <si>
    <t>timer4075@gmail.com</t>
  </si>
  <si>
    <t xml:space="preserve">Timothy Hidalgo </t>
  </si>
  <si>
    <t xml:space="preserve">timhid </t>
  </si>
  <si>
    <t>https://drive.google.com/open?id=1ddHVQz20WexjktXiyskZZv7d-jkh9qYr</t>
  </si>
  <si>
    <t>tannos.vincent@gmail.com</t>
  </si>
  <si>
    <t>Vincent Tannos</t>
  </si>
  <si>
    <t>tincan.x</t>
  </si>
  <si>
    <t>https://drive.google.com/open?id=1mrt6FnfeHub17G2m60rWN7aGe7H2-YUJ</t>
  </si>
  <si>
    <t>062-133</t>
  </si>
  <si>
    <t>1166 5850</t>
  </si>
  <si>
    <t>alyssacheong1@gmail.com</t>
  </si>
  <si>
    <t>Alyssa Cheong</t>
  </si>
  <si>
    <t>toasterfish</t>
  </si>
  <si>
    <t>https://drive.google.com/open?id=1ELNXqU9izewBSD4zyYeKNsAQN_wCk1q2</t>
  </si>
  <si>
    <t>062166</t>
  </si>
  <si>
    <t>adamalmansor2@gmail.com</t>
  </si>
  <si>
    <t>Adam Almansor</t>
  </si>
  <si>
    <t>tony.ferguson1</t>
  </si>
  <si>
    <t>https://drive.google.com/open?id=1Evd9jMkSxnmZFxUrvwJT89fTNDghuscD</t>
  </si>
  <si>
    <t>062185</t>
  </si>
  <si>
    <t>narkahmynn@gmail.com</t>
  </si>
  <si>
    <t>Violet Nwe</t>
  </si>
  <si>
    <t>violet225</t>
  </si>
  <si>
    <t>https://drive.google.com/open?id=1pr8BIoPEIl_SA2thFE9NzqEfy1QjdnVb</t>
  </si>
  <si>
    <t>starrywj@gmail.com</t>
  </si>
  <si>
    <t>Alex Lee</t>
  </si>
  <si>
    <t>xela6134</t>
  </si>
  <si>
    <t>https://drive.google.com/open?id=1SrIfMICNHuuHL0IigPdhBviZgdft_ax6</t>
  </si>
  <si>
    <t>z5587785@ad.unsw.edu.au</t>
  </si>
  <si>
    <t>Brigette Hu</t>
  </si>
  <si>
    <t>xklii_</t>
  </si>
  <si>
    <t>https://drive.google.com/open?id=1SuGvc8lciKu1zxG4I9hAivcIH9ks_bKz</t>
  </si>
  <si>
    <t>toonybuui@gmail.com</t>
  </si>
  <si>
    <t>Tony Bui</t>
  </si>
  <si>
    <t>Xuxv</t>
  </si>
  <si>
    <t>https://drive.google.com/open?id=1Jmik6JXB2aldMhLiIo9adPb5E4NLyaCe</t>
  </si>
  <si>
    <t>ak.yecies@gmail.com</t>
  </si>
  <si>
    <t>Alexander yecies</t>
  </si>
  <si>
    <t>Yalex6648</t>
  </si>
  <si>
    <t>https://drive.google.com/open?id=1Y4Sx0kzWPEmS0haA8DQv_jy8Ib3NPvQw</t>
  </si>
  <si>
    <t>ashleyleeyanlam@gmail.com</t>
  </si>
  <si>
    <t>Ashley Lee</t>
  </si>
  <si>
    <t>yams5230</t>
  </si>
  <si>
    <t>https://drive.google.com/open?id=1ea-EbkJIZs7_YWeEKQ-Wc7BtvH0lbqDR</t>
  </si>
  <si>
    <t>BSB: 732056</t>
  </si>
  <si>
    <t>Account: 854834</t>
  </si>
  <si>
    <t>geazymvp@gmail.com</t>
  </si>
  <si>
    <t>William Yang</t>
  </si>
  <si>
    <t>Yangstaboi</t>
  </si>
  <si>
    <t>https://drive.google.com/open?id=1ctu_ZDgonVj8UDsIxZcBVvlM7afIh3Ml</t>
  </si>
  <si>
    <t>jasonyan.u@gmail.com</t>
  </si>
  <si>
    <t>Jason Yan</t>
  </si>
  <si>
    <t>yanj_</t>
  </si>
  <si>
    <t>https://drive.google.com/open?id=1N7MYEGTKN7Qn3j0L0qWPRcLWo5HSE8ph</t>
  </si>
  <si>
    <t>cmddm39@gmail.com</t>
  </si>
  <si>
    <t>Elaine Zhang</t>
  </si>
  <si>
    <t>yilin.3.</t>
  </si>
  <si>
    <t>https://drive.google.com/open?id=1-yZGrrRuGNh6vEKHXcqpwilPTUv93-nF</t>
  </si>
  <si>
    <t>732-285</t>
  </si>
  <si>
    <t>jjoohhnnwwuu@gmail.com</t>
  </si>
  <si>
    <t>John Wu</t>
  </si>
  <si>
    <t>noble_panda_84574</t>
  </si>
  <si>
    <t>https://drive.google.com/open?id=1MnpGSZE8HZh2utt6oQe5l-Cu9yagevr4</t>
  </si>
  <si>
    <t>2338 4453</t>
  </si>
  <si>
    <t>aryanrajnandan1@gmail.com</t>
  </si>
  <si>
    <t>Aryan Rajnandan</t>
  </si>
  <si>
    <t>shonk.</t>
  </si>
  <si>
    <t>https://drive.google.com/open?id=1Qy-uwvqj3_rootjD2ts_jOzXGrIewC_C</t>
  </si>
  <si>
    <t>dylan.huynh2401@gmail.com</t>
  </si>
  <si>
    <t>Dylan Dinh An Huynh</t>
  </si>
  <si>
    <t>scorchedshadow</t>
  </si>
  <si>
    <t>https://drive.google.com/open?id=1Id0GsFsMyA6HG-VrLEuAdWwZDt5H7E_W</t>
  </si>
  <si>
    <t>062333</t>
  </si>
  <si>
    <t>emmaliang8467@gmail.com</t>
  </si>
  <si>
    <t>Emma Liang</t>
  </si>
  <si>
    <t>emchovies</t>
  </si>
  <si>
    <t>https://drive.google.com/open?id=1AId0r6vxLXiaJh4EYVhtg7MCiuNjpseB</t>
  </si>
  <si>
    <t>732-382</t>
  </si>
  <si>
    <t>Timestamp</t>
  </si>
  <si>
    <t>Reimbursement amount</t>
  </si>
  <si>
    <t>Description of items bought</t>
  </si>
  <si>
    <t>Screenshot of Purchases(s)</t>
  </si>
  <si>
    <t>kellychour@gmail.com</t>
  </si>
  <si>
    <t>Meriton rental cost</t>
  </si>
  <si>
    <t>https://drive.google.com/open?id=1fR-jo-FOPHa7mboD1AGWwAtt2alHByzX</t>
  </si>
  <si>
    <t>kelly chour</t>
  </si>
  <si>
    <t>Water</t>
  </si>
  <si>
    <t>https://drive.google.com/open?id=1oSiV87gausO4kPAgkSejrBqHz741skhr</t>
  </si>
  <si>
    <t>alc and food</t>
  </si>
  <si>
    <r>
      <rPr>
        <color rgb="FF1155CC"/>
        <u/>
      </rPr>
      <t>https://drive.google.com/open?id=14ZrXAtjcEQKKeHroSx0tA6PD39CHI3WP</t>
    </r>
    <r>
      <rPr/>
      <t xml:space="preserve">, https://drive.google.com/open?id=1Ja08p-hgEnyvqYEAijUL1v8I4gXTKYs0, https://drive.google.com/open?id=1r0R_wBlB6qXxABMd3d1wLqVocly-wHQ5, </t>
    </r>
    <r>
      <rPr>
        <color rgb="FF1155CC"/>
        <u/>
      </rPr>
      <t>https://drive.google.com/open?id=1vmoOoos5JyLjCL0_Wn_DEsSmh1gui8X6</t>
    </r>
    <r>
      <rPr/>
      <t xml:space="preserve"> </t>
    </r>
  </si>
  <si>
    <t>Meriton</t>
  </si>
  <si>
    <t>https://drive.google.com/open?id=1tsNHxkWEtt5PLQOmHC7KwW0Lpbrqtc_8</t>
  </si>
  <si>
    <t>Soju</t>
  </si>
  <si>
    <t>https://drive.google.com/open?id=1mqqtooitaLcKfQeooHqO5D6UJZL3tSgj</t>
  </si>
  <si>
    <t>khoolivianne@gmail.com</t>
  </si>
  <si>
    <t xml:space="preserve"> general cleaning and misc</t>
  </si>
  <si>
    <t>https://drive.google.com/open?id=1rNIzU1clPVA7Y2fZhfkCN1eMjGAQk_gf</t>
  </si>
  <si>
    <t>other costs</t>
  </si>
  <si>
    <t>alcohol</t>
  </si>
  <si>
    <t xml:space="preserve">total reimbursements </t>
  </si>
  <si>
    <t>Food + Drinks</t>
  </si>
  <si>
    <t>acc num</t>
  </si>
  <si>
    <t>bsb</t>
  </si>
  <si>
    <t>Refund Amount</t>
  </si>
  <si>
    <t>Refunded?</t>
  </si>
  <si>
    <t>&lt;&lt;</t>
  </si>
  <si>
    <t>&lt;&lt;&lt; Account closed?</t>
  </si>
  <si>
    <t>Total Number of Ppl</t>
  </si>
  <si>
    <t>Snacks</t>
  </si>
  <si>
    <t>Mixers</t>
  </si>
  <si>
    <t>Alcohol</t>
  </si>
  <si>
    <t>Misc</t>
  </si>
  <si>
    <t>Total Number of Alcholics</t>
  </si>
  <si>
    <t>item</t>
  </si>
  <si>
    <t>cost</t>
  </si>
  <si>
    <t>amount</t>
  </si>
  <si>
    <t>total</t>
  </si>
  <si>
    <t>notes</t>
  </si>
  <si>
    <t>Volume</t>
  </si>
  <si>
    <t>Quantity</t>
  </si>
  <si>
    <t>Price</t>
  </si>
  <si>
    <t>Total</t>
  </si>
  <si>
    <t>Store</t>
  </si>
  <si>
    <t>Standards</t>
  </si>
  <si>
    <t>Price per can (est.)</t>
  </si>
  <si>
    <t>Total Standards</t>
  </si>
  <si>
    <t>Total Price</t>
  </si>
  <si>
    <t>$ / standard</t>
  </si>
  <si>
    <t>Chips 20pk</t>
  </si>
  <si>
    <t>woolworths</t>
  </si>
  <si>
    <t>coke</t>
  </si>
  <si>
    <t>2L</t>
  </si>
  <si>
    <t>woolies</t>
  </si>
  <si>
    <t>Vodka</t>
  </si>
  <si>
    <t>1L</t>
  </si>
  <si>
    <t>Liquorland Smirnoff</t>
  </si>
  <si>
    <t>Garbage bags</t>
  </si>
  <si>
    <t>Woolworths</t>
  </si>
  <si>
    <t>Lollies</t>
  </si>
  <si>
    <t>fanta</t>
  </si>
  <si>
    <t>coles</t>
  </si>
  <si>
    <t xml:space="preserve">orange </t>
  </si>
  <si>
    <t xml:space="preserve">Cups (240pk) </t>
  </si>
  <si>
    <t>Costco</t>
  </si>
  <si>
    <t>sprite</t>
  </si>
  <si>
    <t>Hard solo</t>
  </si>
  <si>
    <t xml:space="preserve">24pack </t>
  </si>
  <si>
    <t>Liquorland</t>
  </si>
  <si>
    <t>Snicker Pods</t>
  </si>
  <si>
    <t>orange juice</t>
  </si>
  <si>
    <t>Goon</t>
  </si>
  <si>
    <t>5L</t>
  </si>
  <si>
    <t>LIquorland</t>
  </si>
  <si>
    <t>Masking tape</t>
  </si>
  <si>
    <t xml:space="preserve">Woolies </t>
  </si>
  <si>
    <t>Everything base cost</t>
  </si>
  <si>
    <t>Easter Chocolate Eggs</t>
  </si>
  <si>
    <t>water (4x1.5L)</t>
  </si>
  <si>
    <t>6L</t>
  </si>
  <si>
    <t xml:space="preserve">Tequila </t>
  </si>
  <si>
    <t>700mL</t>
  </si>
  <si>
    <t>Liquorland Sierra</t>
  </si>
  <si>
    <t>Sharpie (2pk)</t>
  </si>
  <si>
    <t>Everything cost pp</t>
  </si>
  <si>
    <t>Seaweed</t>
  </si>
  <si>
    <t>Woollies</t>
  </si>
  <si>
    <t>WHAT KELLY IS BRINGING FROM RT ALKY</t>
  </si>
  <si>
    <t>M&amp;Ms</t>
  </si>
  <si>
    <t>Total Cost pp (non alcoholic)</t>
  </si>
  <si>
    <t>Pepero</t>
  </si>
  <si>
    <t>Normal cost (REQUESTED)</t>
  </si>
  <si>
    <t>360mL</t>
  </si>
  <si>
    <t>Orange supermarket</t>
  </si>
  <si>
    <t>Difference</t>
  </si>
  <si>
    <t xml:space="preserve">10pack </t>
  </si>
  <si>
    <t>TOTAL COST</t>
  </si>
  <si>
    <t>IF ALCOHOLIC</t>
  </si>
  <si>
    <t>total cost</t>
  </si>
  <si>
    <t>Alcohol total cost</t>
  </si>
  <si>
    <t>Budget (num of ppl * $2)</t>
  </si>
  <si>
    <t>Standards pp</t>
  </si>
  <si>
    <t>Alky cost pp</t>
  </si>
  <si>
    <t>Left to spend</t>
  </si>
  <si>
    <t>aim for 6-7 standards pp</t>
  </si>
  <si>
    <t>Budget (using ppl who said alcoholic)</t>
  </si>
  <si>
    <t>Decorations -&gt; around 75 dollars for TWO PENTHOUSES</t>
  </si>
  <si>
    <t>Left to spend (non alc + alc drinks)</t>
  </si>
  <si>
    <t>Alk</t>
  </si>
  <si>
    <t xml:space="preserve">Total Cost for Alcohlics </t>
  </si>
  <si>
    <t>Party String Lights</t>
  </si>
  <si>
    <t>bigW</t>
  </si>
  <si>
    <t>Alcoholics (REQUESTED)</t>
  </si>
  <si>
    <t>Gold and Silver Chrome Balloons</t>
  </si>
  <si>
    <t>Kmart</t>
  </si>
  <si>
    <t xml:space="preserve">Difference </t>
  </si>
  <si>
    <t>Red and Green Balloons</t>
  </si>
  <si>
    <t>Natural Balloon Garland</t>
  </si>
  <si>
    <t>Number 2 Foil Balloon</t>
  </si>
  <si>
    <t>Number 5 Foil Balloon</t>
  </si>
  <si>
    <t>Number 0 Foil Balloon</t>
  </si>
  <si>
    <t>LED Xmas Falling Tree Decoration</t>
  </si>
  <si>
    <r>
      <rPr>
        <color rgb="FF1155CC"/>
        <u/>
      </rPr>
      <t>Solar Fairy String Light LED Xmas Falling Tree Decoration Colourful Christmas Garden Bedroom Waterproof Outdoor Indoor | BIG W</t>
    </r>
  </si>
  <si>
    <t>300 LEDS RGB 5M</t>
  </si>
  <si>
    <t>BigW</t>
  </si>
  <si>
    <t xml:space="preserve">* bring more pumps </t>
  </si>
  <si>
    <t>candy cane</t>
  </si>
  <si>
    <t>left to spend</t>
  </si>
  <si>
    <t>other costs (meriton + misc + drinks + food)</t>
  </si>
  <si>
    <t>Meriton renting cost</t>
  </si>
  <si>
    <t>Mero renting cost pp</t>
  </si>
  <si>
    <t>Cost total</t>
  </si>
  <si>
    <t>TO BUY</t>
  </si>
  <si>
    <t>Cost pp</t>
  </si>
  <si>
    <t>Snack budget ($2 pp)</t>
  </si>
  <si>
    <t>Total Spent</t>
  </si>
  <si>
    <t>Misc costs</t>
  </si>
  <si>
    <t>cost pp</t>
  </si>
  <si>
    <t>Drinks (non alcoholic)</t>
  </si>
  <si>
    <t>Assorted Red Christmas Baubles (Pack of 24)</t>
  </si>
  <si>
    <t xml:space="preserve">🍿 How would you rate the snacks and non alcoholic drinks? </t>
  </si>
  <si>
    <t xml:space="preserve">Any additional comments on snacks and non alcoholic drinks? </t>
  </si>
  <si>
    <t xml:space="preserve">🥂 How would you rate the alcoholic drinks? </t>
  </si>
  <si>
    <t>Any additional comments on alcoholic drinks?</t>
  </si>
  <si>
    <t xml:space="preserve">Is there any other additional comments you would like to add? (Pick up, activities, vibe, location etc) </t>
  </si>
  <si>
    <t>probs needed a few more</t>
  </si>
  <si>
    <t>wuz awesome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</si>
</sst>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.00"/>
  </numFmts>
  <fonts count="2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20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color rgb="FF333333"/>
      <name val="GtBigWalsheimFont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8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9CB9C"/>
      </right>
      <top style="thin">
        <color rgb="FFF9CB9C"/>
      </top>
      <bottom style="thin">
        <color rgb="FFF9CB9C"/>
      </bottom>
    </border>
    <border>
      <left style="thin">
        <color rgb="FFF9CB9C"/>
      </left>
      <right style="thin">
        <color rgb="FFF9CB9C"/>
      </right>
      <top style="thin">
        <color rgb="FFF9CB9C"/>
      </top>
      <bottom style="thin">
        <color rgb="FFF9CB9C"/>
      </bottom>
    </border>
    <border>
      <left style="thin">
        <color rgb="FFF9CB9C"/>
      </left>
      <right style="thin">
        <color rgb="FF442F65"/>
      </right>
      <top style="thin">
        <color rgb="FFF9CB9C"/>
      </top>
      <bottom style="thin">
        <color rgb="FFF9CB9C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1" numFmtId="0" xfId="0" applyFont="1"/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10" fillId="2" fontId="1" numFmtId="164" xfId="0" applyAlignment="1" applyBorder="1" applyFill="1" applyFont="1" applyNumberForma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11" fillId="2" fontId="7" numFmtId="0" xfId="0" applyAlignment="1" applyBorder="1" applyFont="1">
      <alignment readingOrder="0" shrinkToFit="0" vertical="center" wrapText="0"/>
    </xf>
    <xf borderId="12" fillId="2" fontId="1" numFmtId="0" xfId="0" applyAlignment="1" applyBorder="1" applyFont="1">
      <alignment readingOrder="0" shrinkToFit="0" vertical="center" wrapText="0"/>
    </xf>
    <xf borderId="0" fillId="2" fontId="1" numFmtId="0" xfId="0" applyFont="1"/>
    <xf borderId="5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8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borderId="9" fillId="0" fontId="10" numFmtId="0" xfId="0" applyAlignment="1" applyBorder="1" applyFont="1">
      <alignment readingOrder="0" shrinkToFit="0" vertical="center" wrapText="0"/>
    </xf>
    <xf borderId="6" fillId="0" fontId="11" numFmtId="0" xfId="0" applyAlignment="1" applyBorder="1" applyFont="1">
      <alignment readingOrder="0" shrinkToFit="0" vertical="center" wrapText="0"/>
    </xf>
    <xf borderId="6" fillId="0" fontId="12" numFmtId="0" xfId="0" applyAlignment="1" applyBorder="1" applyFont="1">
      <alignment readingOrder="0" shrinkToFit="0" vertical="center" wrapText="0"/>
    </xf>
    <xf borderId="15" fillId="0" fontId="1" numFmtId="164" xfId="0" applyAlignment="1" applyBorder="1" applyFont="1" applyNumberForma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3" numFmtId="0" xfId="0" applyAlignment="1" applyBorder="1" applyFont="1">
      <alignment readingOrder="0" shrinkToFit="0" vertical="center" wrapText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4" numFmtId="0" xfId="0" applyAlignment="1" applyFon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quotePrefix="1" borderId="0" fillId="3" fontId="1" numFmtId="0" xfId="0" applyAlignment="1" applyFont="1">
      <alignment horizontal="right" readingOrder="0"/>
    </xf>
    <xf borderId="0" fillId="3" fontId="1" numFmtId="0" xfId="0" applyFont="1"/>
    <xf borderId="0" fillId="0" fontId="1" numFmtId="0" xfId="0" applyAlignment="1" applyFont="1">
      <alignment horizontal="right"/>
    </xf>
    <xf borderId="0" fillId="0" fontId="15" numFmtId="0" xfId="0" applyAlignment="1" applyFont="1">
      <alignment vertical="bottom"/>
    </xf>
    <xf borderId="0" fillId="4" fontId="16" numFmtId="0" xfId="0" applyAlignment="1" applyFill="1" applyFont="1">
      <alignment vertical="bottom"/>
    </xf>
    <xf borderId="0" fillId="4" fontId="16" numFmtId="0" xfId="0" applyAlignment="1" applyFont="1">
      <alignment horizontal="right" readingOrder="0" vertical="bottom"/>
    </xf>
    <xf borderId="0" fillId="0" fontId="17" numFmtId="0" xfId="0" applyAlignment="1" applyFont="1">
      <alignment readingOrder="0" vertical="bottom"/>
    </xf>
    <xf borderId="0" fillId="5" fontId="16" numFmtId="0" xfId="0" applyAlignment="1" applyFill="1" applyFont="1">
      <alignment vertical="bottom"/>
    </xf>
    <xf borderId="0" fillId="6" fontId="16" numFmtId="0" xfId="0" applyAlignment="1" applyFill="1" applyFont="1">
      <alignment readingOrder="0" vertical="bottom"/>
    </xf>
    <xf borderId="0" fillId="6" fontId="16" numFmtId="0" xfId="0" applyAlignment="1" applyFont="1">
      <alignment vertical="bottom"/>
    </xf>
    <xf borderId="0" fillId="7" fontId="16" numFmtId="0" xfId="0" applyAlignment="1" applyFill="1" applyFont="1">
      <alignment readingOrder="0" vertical="bottom"/>
    </xf>
    <xf borderId="0" fillId="7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8" fontId="16" numFmtId="0" xfId="0" applyAlignment="1" applyFill="1" applyFont="1">
      <alignment readingOrder="0" vertical="bottom"/>
    </xf>
    <xf borderId="0" fillId="8" fontId="15" numFmtId="0" xfId="0" applyAlignment="1" applyFont="1">
      <alignment horizontal="right" readingOrder="0" vertical="bottom"/>
    </xf>
    <xf borderId="0" fillId="8" fontId="15" numFmtId="0" xfId="0" applyAlignment="1" applyFont="1">
      <alignment horizontal="right" vertical="bottom"/>
    </xf>
    <xf borderId="0" fillId="8" fontId="18" numFmtId="0" xfId="0" applyAlignment="1" applyFont="1">
      <alignment readingOrder="0" vertical="bottom"/>
    </xf>
    <xf borderId="0" fillId="9" fontId="15" numFmtId="0" xfId="0" applyAlignment="1" applyFill="1" applyFont="1">
      <alignment vertical="bottom"/>
    </xf>
    <xf borderId="0" fillId="9" fontId="15" numFmtId="0" xfId="0" applyAlignment="1" applyFont="1">
      <alignment horizontal="right" vertical="bottom"/>
    </xf>
    <xf borderId="0" fillId="9" fontId="15" numFmtId="165" xfId="0" applyAlignment="1" applyFont="1" applyNumberFormat="1">
      <alignment horizontal="right" vertical="bottom"/>
    </xf>
    <xf borderId="0" fillId="3" fontId="15" numFmtId="0" xfId="0" applyAlignment="1" applyFont="1">
      <alignment readingOrder="0" vertical="bottom"/>
    </xf>
    <xf borderId="0" fillId="3" fontId="15" numFmtId="165" xfId="0" applyAlignment="1" applyFont="1" applyNumberFormat="1">
      <alignment readingOrder="0" vertical="bottom"/>
    </xf>
    <xf borderId="0" fillId="3" fontId="15" numFmtId="0" xfId="0" applyAlignment="1" applyFont="1">
      <alignment vertical="bottom"/>
    </xf>
    <xf borderId="0" fillId="3" fontId="15" numFmtId="165" xfId="0" applyAlignment="1" applyFont="1" applyNumberFormat="1">
      <alignment vertical="bottom"/>
    </xf>
    <xf borderId="0" fillId="8" fontId="15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10" fontId="16" numFmtId="0" xfId="0" applyAlignment="1" applyFill="1" applyFont="1">
      <alignment readingOrder="0" vertical="bottom"/>
    </xf>
    <xf borderId="0" fillId="10" fontId="15" numFmtId="0" xfId="0" applyAlignment="1" applyFont="1">
      <alignment horizontal="right" readingOrder="0" vertical="bottom"/>
    </xf>
    <xf borderId="0" fillId="8" fontId="15" numFmtId="0" xfId="0" applyAlignment="1" applyFont="1">
      <alignment vertical="bottom"/>
    </xf>
    <xf borderId="0" fillId="3" fontId="15" numFmtId="0" xfId="0" applyAlignment="1" applyFont="1">
      <alignment horizontal="right" readingOrder="0" vertical="bottom"/>
    </xf>
    <xf borderId="0" fillId="3" fontId="15" numFmtId="165" xfId="0" applyAlignment="1" applyFont="1" applyNumberFormat="1">
      <alignment horizontal="right" readingOrder="0" vertical="bottom"/>
    </xf>
    <xf borderId="0" fillId="3" fontId="15" numFmtId="165" xfId="0" applyAlignment="1" applyFont="1" applyNumberFormat="1">
      <alignment horizontal="left" readingOrder="0" vertical="bottom"/>
    </xf>
    <xf borderId="0" fillId="0" fontId="16" numFmtId="0" xfId="0" applyAlignment="1" applyFont="1">
      <alignment readingOrder="0" vertical="bottom"/>
    </xf>
    <xf borderId="0" fillId="8" fontId="16" numFmtId="0" xfId="0" applyAlignment="1" applyFont="1">
      <alignment vertical="bottom"/>
    </xf>
    <xf borderId="0" fillId="11" fontId="16" numFmtId="0" xfId="0" applyAlignment="1" applyFill="1" applyFont="1">
      <alignment readingOrder="0" vertical="bottom"/>
    </xf>
    <xf borderId="0" fillId="11" fontId="15" numFmtId="0" xfId="0" applyAlignment="1" applyFont="1">
      <alignment horizontal="right" vertical="bottom"/>
    </xf>
    <xf borderId="0" fillId="8" fontId="15" numFmtId="0" xfId="0" applyAlignment="1" applyFont="1">
      <alignment readingOrder="0" vertical="bottom"/>
    </xf>
    <xf borderId="0" fillId="8" fontId="14" numFmtId="0" xfId="0" applyAlignment="1" applyFont="1">
      <alignment readingOrder="0"/>
    </xf>
    <xf borderId="0" fillId="8" fontId="1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2" fontId="16" numFmtId="0" xfId="0" applyAlignment="1" applyFont="1">
      <alignment readingOrder="0" vertical="bottom"/>
    </xf>
    <xf borderId="0" fillId="9" fontId="15" numFmtId="0" xfId="0" applyAlignment="1" applyFont="1">
      <alignment readingOrder="0" vertical="bottom"/>
    </xf>
    <xf borderId="0" fillId="9" fontId="15" numFmtId="165" xfId="0" applyAlignment="1" applyFont="1" applyNumberFormat="1">
      <alignment readingOrder="0" vertical="bottom"/>
    </xf>
    <xf borderId="0" fillId="9" fontId="19" numFmtId="0" xfId="0" applyAlignment="1" applyFont="1">
      <alignment readingOrder="0" vertical="bottom"/>
    </xf>
    <xf borderId="0" fillId="12" fontId="16" numFmtId="0" xfId="0" applyAlignment="1" applyFill="1" applyFont="1">
      <alignment readingOrder="0" vertical="bottom"/>
    </xf>
    <xf borderId="0" fillId="12" fontId="15" numFmtId="0" xfId="0" applyAlignment="1" applyFont="1">
      <alignment horizontal="right" vertical="bottom"/>
    </xf>
    <xf borderId="0" fillId="9" fontId="1" numFmtId="0" xfId="0" applyFont="1"/>
    <xf borderId="0" fillId="7" fontId="16" numFmtId="0" xfId="0" applyAlignment="1" applyFont="1">
      <alignment horizontal="center" readingOrder="0" vertical="bottom"/>
    </xf>
    <xf borderId="0" fillId="2" fontId="16" numFmtId="0" xfId="0" applyAlignment="1" applyFont="1">
      <alignment horizontal="right" vertical="bottom"/>
    </xf>
    <xf borderId="0" fillId="2" fontId="16" numFmtId="0" xfId="0" applyAlignment="1" applyFont="1">
      <alignment horizontal="right" readingOrder="0" vertical="bottom"/>
    </xf>
    <xf borderId="0" fillId="8" fontId="1" numFmtId="0" xfId="0" applyFont="1"/>
    <xf borderId="0" fillId="13" fontId="14" numFmtId="0" xfId="0" applyAlignment="1" applyFill="1" applyFont="1">
      <alignment readingOrder="0"/>
    </xf>
    <xf borderId="0" fillId="13" fontId="14" numFmtId="0" xfId="0" applyFont="1"/>
    <xf borderId="0" fillId="5" fontId="14" numFmtId="0" xfId="0" applyAlignment="1" applyFont="1">
      <alignment readingOrder="0"/>
    </xf>
    <xf borderId="0" fillId="5" fontId="14" numFmtId="0" xfId="0" applyFont="1"/>
    <xf borderId="0" fillId="5" fontId="1" numFmtId="0" xfId="0" applyFont="1"/>
    <xf borderId="0" fillId="0" fontId="14" numFmtId="0" xfId="0" applyFont="1"/>
    <xf borderId="0" fillId="3" fontId="16" numFmtId="0" xfId="0" applyAlignment="1" applyFont="1">
      <alignment readingOrder="0" vertical="bottom"/>
    </xf>
    <xf borderId="0" fillId="6" fontId="15" numFmtId="165" xfId="0" applyAlignment="1" applyFont="1" applyNumberFormat="1">
      <alignment horizontal="right" vertical="bottom"/>
    </xf>
    <xf borderId="0" fillId="6" fontId="15" numFmtId="0" xfId="0" applyAlignment="1" applyFont="1">
      <alignment vertical="bottom"/>
    </xf>
    <xf borderId="0" fillId="7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0" fontId="15" numFmtId="165" xfId="0" applyAlignment="1" applyFont="1" applyNumberFormat="1">
      <alignment horizontal="right" vertical="bottom"/>
    </xf>
    <xf borderId="0" fillId="14" fontId="16" numFmtId="0" xfId="0" applyAlignment="1" applyFill="1" applyFont="1">
      <alignment horizontal="right" readingOrder="0" vertical="bottom"/>
    </xf>
    <xf borderId="0" fillId="14" fontId="16" numFmtId="165" xfId="0" applyAlignment="1" applyFont="1" applyNumberFormat="1">
      <alignment horizontal="right" vertical="bottom"/>
    </xf>
    <xf borderId="0" fillId="7" fontId="15" numFmtId="0" xfId="0" applyAlignment="1" applyFont="1">
      <alignment horizontal="right" vertical="bottom"/>
    </xf>
    <xf borderId="0" fillId="15" fontId="14" numFmtId="0" xfId="0" applyAlignment="1" applyFill="1" applyFont="1">
      <alignment readingOrder="0"/>
    </xf>
    <xf borderId="0" fillId="15" fontId="1" numFmtId="0" xfId="0" applyFont="1"/>
    <xf borderId="0" fillId="0" fontId="15" numFmtId="165" xfId="0" applyAlignment="1" applyFont="1" applyNumberFormat="1">
      <alignment horizontal="right" readingOrder="0" vertical="bottom"/>
    </xf>
    <xf borderId="0" fillId="0" fontId="15" numFmtId="165" xfId="0" applyAlignment="1" applyFont="1" applyNumberFormat="1">
      <alignment horizontal="right" vertical="bottom"/>
    </xf>
    <xf borderId="0" fillId="15" fontId="1" numFmtId="165" xfId="0" applyFont="1" applyNumberFormat="1"/>
    <xf borderId="0" fillId="11" fontId="16" numFmtId="0" xfId="0" applyAlignment="1" applyFont="1">
      <alignment vertical="bottom"/>
    </xf>
    <xf borderId="0" fillId="16" fontId="16" numFmtId="0" xfId="0" applyAlignment="1" applyFill="1" applyFont="1">
      <alignment vertical="bottom"/>
    </xf>
    <xf borderId="0" fillId="16" fontId="16" numFmtId="0" xfId="0" applyAlignment="1" applyFont="1">
      <alignment horizontal="right" vertical="bottom"/>
    </xf>
    <xf borderId="0" fillId="10" fontId="20" numFmtId="0" xfId="0" applyAlignment="1" applyFont="1">
      <alignment readingOrder="0" vertical="bottom"/>
    </xf>
    <xf borderId="0" fillId="0" fontId="16" numFmtId="165" xfId="0" applyAlignment="1" applyFont="1" applyNumberFormat="1">
      <alignment horizontal="right" vertical="bottom"/>
    </xf>
    <xf borderId="0" fillId="0" fontId="15" numFmtId="0" xfId="0" applyAlignment="1" applyFont="1">
      <alignment horizontal="right" readingOrder="0" vertical="bottom"/>
    </xf>
    <xf borderId="0" fillId="16" fontId="16" numFmtId="0" xfId="0" applyAlignment="1" applyFont="1">
      <alignment readingOrder="0" vertical="bottom"/>
    </xf>
    <xf borderId="0" fillId="16" fontId="16" numFmtId="0" xfId="0" applyAlignment="1" applyFont="1">
      <alignment horizontal="right" readingOrder="0" vertical="bottom"/>
    </xf>
    <xf borderId="0" fillId="10" fontId="15" numFmtId="0" xfId="0" applyAlignment="1" applyFont="1">
      <alignment readingOrder="0" vertical="bottom"/>
    </xf>
    <xf borderId="0" fillId="0" fontId="16" numFmtId="4" xfId="0" applyAlignment="1" applyFont="1" applyNumberFormat="1">
      <alignment horizontal="right" vertical="bottom"/>
    </xf>
    <xf borderId="0" fillId="13" fontId="16" numFmtId="0" xfId="0" applyAlignment="1" applyFont="1">
      <alignment readingOrder="0" vertical="bottom"/>
    </xf>
    <xf borderId="0" fillId="13" fontId="16" numFmtId="0" xfId="0" applyAlignment="1" applyFont="1">
      <alignment vertical="bottom"/>
    </xf>
    <xf borderId="0" fillId="0" fontId="16" numFmtId="4" xfId="0" applyAlignment="1" applyFont="1" applyNumberFormat="1">
      <alignment vertical="bottom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10" fontId="15" numFmtId="0" xfId="0" applyAlignment="1" applyFont="1">
      <alignment horizontal="right" vertical="bottom"/>
    </xf>
    <xf borderId="0" fillId="10" fontId="15" numFmtId="0" xfId="0" applyAlignment="1" applyFont="1">
      <alignment vertical="bottom"/>
    </xf>
    <xf borderId="0" fillId="10" fontId="1" numFmtId="0" xfId="0" applyAlignment="1" applyFont="1">
      <alignment readingOrder="0"/>
    </xf>
    <xf borderId="0" fillId="10" fontId="1" numFmtId="0" xfId="0" applyFont="1"/>
    <xf borderId="0" fillId="11" fontId="14" numFmtId="0" xfId="0" applyAlignment="1" applyFont="1">
      <alignment readingOrder="0"/>
    </xf>
    <xf borderId="0" fillId="11" fontId="14" numFmtId="0" xfId="0" applyFont="1"/>
    <xf borderId="0" fillId="11" fontId="1" numFmtId="0" xfId="0" applyFont="1"/>
    <xf borderId="0" fillId="17" fontId="16" numFmtId="0" xfId="0" applyAlignment="1" applyFill="1" applyFont="1">
      <alignment vertical="bottom"/>
    </xf>
    <xf borderId="0" fillId="17" fontId="15" numFmtId="0" xfId="0" applyAlignment="1" applyFont="1">
      <alignment vertical="bottom"/>
    </xf>
    <xf borderId="0" fillId="9" fontId="15" numFmtId="0" xfId="0" applyAlignment="1" applyFont="1">
      <alignment readingOrder="0" vertical="bottom"/>
    </xf>
    <xf borderId="0" fillId="17" fontId="15" numFmtId="0" xfId="0" applyAlignment="1" applyFont="1">
      <alignment readingOrder="0" vertical="bottom"/>
    </xf>
    <xf borderId="0" fillId="17" fontId="15" numFmtId="0" xfId="0" applyAlignment="1" applyFont="1">
      <alignment horizontal="right" vertical="bottom"/>
    </xf>
    <xf borderId="0" fillId="18" fontId="14" numFmtId="0" xfId="0" applyAlignment="1" applyFill="1" applyFont="1">
      <alignment readingOrder="0"/>
    </xf>
    <xf borderId="0" fillId="18" fontId="14" numFmtId="0" xfId="0" applyFont="1"/>
    <xf borderId="0" fillId="14" fontId="14" numFmtId="0" xfId="0" applyAlignment="1" applyFont="1">
      <alignment readingOrder="0"/>
    </xf>
    <xf borderId="0" fillId="14" fontId="14" numFmtId="0" xfId="0" applyFont="1"/>
    <xf borderId="0" fillId="3" fontId="16" numFmtId="0" xfId="0" applyAlignment="1" applyFont="1">
      <alignment vertical="bottom"/>
    </xf>
    <xf borderId="0" fillId="3" fontId="15" numFmtId="0" xfId="0" applyAlignment="1" applyFont="1">
      <alignment horizontal="right" vertical="bottom"/>
    </xf>
    <xf borderId="0" fillId="3" fontId="15" numFmtId="165" xfId="0" applyAlignment="1" applyFont="1" applyNumberFormat="1">
      <alignment horizontal="right" vertical="bottom"/>
    </xf>
    <xf borderId="0" fillId="10" fontId="14" numFmtId="0" xfId="0" applyAlignment="1" applyFont="1">
      <alignment readingOrder="0"/>
    </xf>
    <xf borderId="0" fillId="7" fontId="15" numFmtId="165" xfId="0" applyAlignment="1" applyFont="1" applyNumberFormat="1">
      <alignment horizontal="right" vertical="bottom"/>
    </xf>
    <xf borderId="0" fillId="9" fontId="14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1" numFmtId="165" xfId="0" applyFont="1" applyNumberFormat="1"/>
    <xf borderId="0" fillId="16" fontId="14" numFmtId="0" xfId="0" applyAlignment="1" applyFont="1">
      <alignment readingOrder="0"/>
    </xf>
    <xf borderId="0" fillId="16" fontId="14" numFmtId="165" xfId="0" applyFont="1" applyNumberFormat="1"/>
    <xf borderId="0" fillId="2" fontId="16" numFmtId="165" xfId="0" applyAlignment="1" applyFont="1" applyNumberFormat="1">
      <alignment horizontal="right" vertical="bottom"/>
    </xf>
    <xf borderId="0" fillId="10" fontId="15" numFmtId="0" xfId="0" applyAlignment="1" applyFont="1">
      <alignment readingOrder="0" vertical="bottom"/>
    </xf>
    <xf borderId="0" fillId="16" fontId="16" numFmtId="165" xfId="0" applyAlignment="1" applyFont="1" applyNumberFormat="1">
      <alignment horizontal="right" vertical="bottom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4" pivot="0" name="DEPOSIT FORM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Reinbursement Form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eedback form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8" displayName="Form_Responses2" name="Form_Responses2" id="1">
  <autoFilter ref="$A$1:$K$88"/>
  <tableColumns count="11">
    <tableColumn name="t" id="1"/>
    <tableColumn name="Email address" id="2"/>
    <tableColumn name="Full Name" id="3"/>
    <tableColumn name="Discord Username" id="4"/>
    <tableColumn name="What team are you in?" id="5"/>
    <tableColumn name="Are you opting in to the shared alcohol pool? (This means you will pay $50 instead of $35)_x000a__x000a_- Alcohol from the shared pool will be limited to 7:30pm onwards." id="6"/>
    <tableColumn name="Will you be staying overnight?" id="7"/>
    <tableColumn name="Screenshot of Payment" id="8"/>
    <tableColumn name="What is your BSB? (For refunds)" id="9"/>
    <tableColumn name="What is your bank account number? (For refunds)" id="10"/>
    <tableColumn name="Column 1" id="11"/>
  </tableColumns>
  <tableStyleInfo name="DEPOSIT FORM-style" showColumnStripes="0" showFirstColumn="1" showLastColumn="1" showRowStripes="1"/>
</table>
</file>

<file path=xl/tables/table2.xml><?xml version="1.0" encoding="utf-8"?>
<table xmlns="http://schemas.openxmlformats.org/spreadsheetml/2006/main" ref="A1:H7" displayName="Form_Responses" name="Form_Responses" id="2">
  <tableColumns count="8">
    <tableColumn name="Timestamp" id="1"/>
    <tableColumn name="Email address" id="2"/>
    <tableColumn name="Full Name" id="3"/>
    <tableColumn name="Reimbursement amount" id="4"/>
    <tableColumn name="Description of items bought" id="5"/>
    <tableColumn name="What is your BSB? (For refunds)" id="6"/>
    <tableColumn name="What is your bank account number? (For refunds)" id="7"/>
    <tableColumn name="Screenshot of Purchases(s)" id="8"/>
  </tableColumns>
  <tableStyleInfo name="Reinbursement Form-style" showColumnStripes="0" showFirstColumn="1" showLastColumn="1" showRowStripes="1"/>
</table>
</file>

<file path=xl/tables/table3.xml><?xml version="1.0" encoding="utf-8"?>
<table xmlns="http://schemas.openxmlformats.org/spreadsheetml/2006/main" ref="A1:F3" displayName="Form_Responses3" name="Form_Responses3" id="3">
  <tableColumns count="6">
    <tableColumn name="Timestamp" id="1"/>
    <tableColumn name="🍿 How would you rate the snacks and non alcoholic drinks? " id="2"/>
    <tableColumn name="Any additional comments on snacks and non alcoholic drinks? " id="3"/>
    <tableColumn name="🥂 How would you rate the alcoholic drinks? " id="4"/>
    <tableColumn name="Any additional comments on alcoholic drinks?" id="5"/>
    <tableColumn name="Is there any other additional comments you would like to add? (Pick up, activities, vibe, location etc) " id="6"/>
  </tableColumns>
  <tableStyleInfo name="feedback for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S2_lRUdpV1RILAYZTg28oI0eM5rUav-B" TargetMode="External"/><Relationship Id="rId84" Type="http://schemas.openxmlformats.org/officeDocument/2006/relationships/hyperlink" Target="https://drive.google.com/open?id=1MnpGSZE8HZh2utt6oQe5l-Cu9yagevr4" TargetMode="External"/><Relationship Id="rId83" Type="http://schemas.openxmlformats.org/officeDocument/2006/relationships/hyperlink" Target="https://drive.google.com/open?id=1-yZGrrRuGNh6vEKHXcqpwilPTUv93-nF" TargetMode="External"/><Relationship Id="rId42" Type="http://schemas.openxmlformats.org/officeDocument/2006/relationships/hyperlink" Target="https://drive.google.com/open?id=1z9jz1Xmeaf1pcji65uo08RbeDPX-oJfH" TargetMode="External"/><Relationship Id="rId86" Type="http://schemas.openxmlformats.org/officeDocument/2006/relationships/hyperlink" Target="https://drive.google.com/open?id=1Id0GsFsMyA6HG-VrLEuAdWwZDt5H7E_W" TargetMode="External"/><Relationship Id="rId41" Type="http://schemas.openxmlformats.org/officeDocument/2006/relationships/hyperlink" Target="https://drive.google.com/open?id=1UWBIkdpH8y10fgLRBvbORRtynP_ew4Tg" TargetMode="External"/><Relationship Id="rId85" Type="http://schemas.openxmlformats.org/officeDocument/2006/relationships/hyperlink" Target="https://drive.google.com/open?id=1Qy-uwvqj3_rootjD2ts_jOzXGrIewC_C" TargetMode="External"/><Relationship Id="rId44" Type="http://schemas.openxmlformats.org/officeDocument/2006/relationships/hyperlink" Target="https://drive.google.com/open?id=16mmLetkkNxsJNRN3c_vvyA7cpH0H9S1E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drive.google.com/open?id=1UInUmbdS2Z4Tp7Y6xIgeFDFcaVvTNXJe" TargetMode="External"/><Relationship Id="rId87" Type="http://schemas.openxmlformats.org/officeDocument/2006/relationships/hyperlink" Target="https://drive.google.com/open?id=1AId0r6vxLXiaJh4EYVhtg7MCiuNjpseB" TargetMode="External"/><Relationship Id="rId46" Type="http://schemas.openxmlformats.org/officeDocument/2006/relationships/hyperlink" Target="https://drive.google.com/open?id=1IxqBXtsHetXUBLbpHUahlpoUPtZjQWzR" TargetMode="External"/><Relationship Id="rId45" Type="http://schemas.openxmlformats.org/officeDocument/2006/relationships/hyperlink" Target="https://drive.google.com/open?id=1pz_FYjpjGQHt-rZ8kauflX5a1SuUgKXf" TargetMode="External"/><Relationship Id="rId80" Type="http://schemas.openxmlformats.org/officeDocument/2006/relationships/hyperlink" Target="https://drive.google.com/open?id=1ea-EbkJIZs7_YWeEKQ-Wc7BtvH0lbqDR" TargetMode="External"/><Relationship Id="rId82" Type="http://schemas.openxmlformats.org/officeDocument/2006/relationships/hyperlink" Target="https://drive.google.com/open?id=1N7MYEGTKN7Qn3j0L0qWPRcLWo5HSE8ph" TargetMode="External"/><Relationship Id="rId81" Type="http://schemas.openxmlformats.org/officeDocument/2006/relationships/hyperlink" Target="https://drive.google.com/open?id=1ctu_ZDgonVj8UDsIxZcBVvlM7afIh3Ml" TargetMode="External"/><Relationship Id="rId1" Type="http://schemas.openxmlformats.org/officeDocument/2006/relationships/hyperlink" Target="https://drive.google.com/open?id=1VAP6WNM53chtgw4ov8stTPa1fAytqpi8" TargetMode="External"/><Relationship Id="rId2" Type="http://schemas.openxmlformats.org/officeDocument/2006/relationships/hyperlink" Target="https://drive.google.com/open?id=1nRv_h1ekDQRhmXXuWhBYNQspgQvNZ4qS" TargetMode="External"/><Relationship Id="rId3" Type="http://schemas.openxmlformats.org/officeDocument/2006/relationships/hyperlink" Target="https://drive.google.com/open?id=1uhhMGTtU-8DshziOwKBXH8A9FLxYA0PA" TargetMode="External"/><Relationship Id="rId4" Type="http://schemas.openxmlformats.org/officeDocument/2006/relationships/hyperlink" Target="https://drive.google.com/open?id=1h86-sUMI3S1qb6HIk4gr-t5Co4EsyLEz" TargetMode="External"/><Relationship Id="rId9" Type="http://schemas.openxmlformats.org/officeDocument/2006/relationships/hyperlink" Target="https://drive.google.com/open?id=1L53Ix36iahlFjwRWYzU1I6chb5MhiSXf" TargetMode="External"/><Relationship Id="rId48" Type="http://schemas.openxmlformats.org/officeDocument/2006/relationships/hyperlink" Target="https://drive.google.com/open?id=15Ej4uW_h87QObQNauy18Llx08R8-SwUg" TargetMode="External"/><Relationship Id="rId47" Type="http://schemas.openxmlformats.org/officeDocument/2006/relationships/hyperlink" Target="https://drive.google.com/open?id=1KtoXH9OnIb4fX8hIZ4NJXkfiDjrLN0to" TargetMode="External"/><Relationship Id="rId49" Type="http://schemas.openxmlformats.org/officeDocument/2006/relationships/hyperlink" Target="https://drive.google.com/open?id=1gOZmNci2DY2sxI7CkccstgACt42658nv" TargetMode="External"/><Relationship Id="rId5" Type="http://schemas.openxmlformats.org/officeDocument/2006/relationships/hyperlink" Target="https://drive.google.com/open?id=1nlIBBuRrFUFNwXgJkUZImE7AH6nX0lJQ" TargetMode="External"/><Relationship Id="rId6" Type="http://schemas.openxmlformats.org/officeDocument/2006/relationships/hyperlink" Target="https://drive.google.com/open?id=1LTsLuOUlqj2MEXrMd4TFMQVC5JekX2Xq" TargetMode="External"/><Relationship Id="rId7" Type="http://schemas.openxmlformats.org/officeDocument/2006/relationships/hyperlink" Target="https://drive.google.com/open?id=1BeYeZ6KAn6SwSo8pivu-td9iUDvWPTlO" TargetMode="External"/><Relationship Id="rId8" Type="http://schemas.openxmlformats.org/officeDocument/2006/relationships/hyperlink" Target="https://drive.google.com/open?id=1nBHieKFzP90jpgsiOMq_CG-iIo2p4EAC" TargetMode="External"/><Relationship Id="rId73" Type="http://schemas.openxmlformats.org/officeDocument/2006/relationships/hyperlink" Target="https://drive.google.com/open?id=1ELNXqU9izewBSD4zyYeKNsAQN_wCk1q2" TargetMode="External"/><Relationship Id="rId72" Type="http://schemas.openxmlformats.org/officeDocument/2006/relationships/hyperlink" Target="https://drive.google.com/open?id=1mrt6FnfeHub17G2m60rWN7aGe7H2-YUJ" TargetMode="External"/><Relationship Id="rId31" Type="http://schemas.openxmlformats.org/officeDocument/2006/relationships/hyperlink" Target="https://drive.google.com/open?id=1FYXz2EkZbYCW-E2GY8ky6b4j-qEVebZ_" TargetMode="External"/><Relationship Id="rId75" Type="http://schemas.openxmlformats.org/officeDocument/2006/relationships/hyperlink" Target="https://drive.google.com/open?id=1pr8BIoPEIl_SA2thFE9NzqEfy1QjdnVb" TargetMode="External"/><Relationship Id="rId30" Type="http://schemas.openxmlformats.org/officeDocument/2006/relationships/hyperlink" Target="https://drive.google.com/open?id=11I2Dm2DMm3db5ANrn0O7Cqtpn74vWSWZ" TargetMode="External"/><Relationship Id="rId74" Type="http://schemas.openxmlformats.org/officeDocument/2006/relationships/hyperlink" Target="https://drive.google.com/open?id=1Evd9jMkSxnmZFxUrvwJT89fTNDghuscD" TargetMode="External"/><Relationship Id="rId33" Type="http://schemas.openxmlformats.org/officeDocument/2006/relationships/hyperlink" Target="https://drive.google.com/open?id=1cf1Ag1PsuZrienFvshbxyr0ZB-WDhY9I" TargetMode="External"/><Relationship Id="rId77" Type="http://schemas.openxmlformats.org/officeDocument/2006/relationships/hyperlink" Target="https://drive.google.com/open?id=1SuGvc8lciKu1zxG4I9hAivcIH9ks_bKz" TargetMode="External"/><Relationship Id="rId32" Type="http://schemas.openxmlformats.org/officeDocument/2006/relationships/hyperlink" Target="https://drive.google.com/open?id=1JcWtshqWH77WarKV1pgWs7U3dqRcSHE4" TargetMode="External"/><Relationship Id="rId76" Type="http://schemas.openxmlformats.org/officeDocument/2006/relationships/hyperlink" Target="https://drive.google.com/open?id=1SrIfMICNHuuHL0IigPdhBviZgdft_ax6" TargetMode="External"/><Relationship Id="rId35" Type="http://schemas.openxmlformats.org/officeDocument/2006/relationships/hyperlink" Target="https://drive.google.com/open?id=1B3IKvmD0NM5oNUtrQ8x31L1PiAd0UIgy" TargetMode="External"/><Relationship Id="rId79" Type="http://schemas.openxmlformats.org/officeDocument/2006/relationships/hyperlink" Target="https://drive.google.com/open?id=1Y4Sx0kzWPEmS0haA8DQv_jy8Ib3NPvQw" TargetMode="External"/><Relationship Id="rId34" Type="http://schemas.openxmlformats.org/officeDocument/2006/relationships/hyperlink" Target="https://drive.google.com/open?id=1EpxDcLMwHUc3R_0P8CBXzAnbZNKBK1dr" TargetMode="External"/><Relationship Id="rId78" Type="http://schemas.openxmlformats.org/officeDocument/2006/relationships/hyperlink" Target="https://drive.google.com/open?id=1Jmik6JXB2aldMhLiIo9adPb5E4NLyaCe" TargetMode="External"/><Relationship Id="rId71" Type="http://schemas.openxmlformats.org/officeDocument/2006/relationships/hyperlink" Target="https://drive.google.com/open?id=1ddHVQz20WexjktXiyskZZv7d-jkh9qYr" TargetMode="External"/><Relationship Id="rId70" Type="http://schemas.openxmlformats.org/officeDocument/2006/relationships/hyperlink" Target="https://drive.google.com/open?id=10HxINCDffyrSVF--tpp7cY9BhMh1Ta-q" TargetMode="External"/><Relationship Id="rId37" Type="http://schemas.openxmlformats.org/officeDocument/2006/relationships/hyperlink" Target="https://drive.google.com/open?id=1A1xvS0RNHu2A2PSDJgLDqRMohhDwck-6" TargetMode="External"/><Relationship Id="rId36" Type="http://schemas.openxmlformats.org/officeDocument/2006/relationships/hyperlink" Target="https://drive.google.com/open?id=1AlX1ODA9W6axCPuWGmUf2SUr5cmm850q" TargetMode="External"/><Relationship Id="rId39" Type="http://schemas.openxmlformats.org/officeDocument/2006/relationships/hyperlink" Target="https://drive.google.com/open?id=1CCZgj8UTZgsrbsDrKtmEvhQIUWJD-Bt9" TargetMode="External"/><Relationship Id="rId38" Type="http://schemas.openxmlformats.org/officeDocument/2006/relationships/hyperlink" Target="https://drive.google.com/open?id=1YZrNRwXZBTq-gj3M5JVFGYbPeeRcWZJB" TargetMode="External"/><Relationship Id="rId62" Type="http://schemas.openxmlformats.org/officeDocument/2006/relationships/hyperlink" Target="https://drive.google.com/open?id=11ULKqTdhPQJWK9P8HCKAsx6zhtkd-4c5" TargetMode="External"/><Relationship Id="rId61" Type="http://schemas.openxmlformats.org/officeDocument/2006/relationships/hyperlink" Target="https://drive.google.com/open?id=1LyL09op1zBUOg7zf-WY-UKWiSaxLbrzd" TargetMode="External"/><Relationship Id="rId20" Type="http://schemas.openxmlformats.org/officeDocument/2006/relationships/hyperlink" Target="https://drive.google.com/open?id=1EYKXxU_XfPxvZvzmWJ5k0WAvVQGb_I7j" TargetMode="External"/><Relationship Id="rId64" Type="http://schemas.openxmlformats.org/officeDocument/2006/relationships/hyperlink" Target="https://drive.google.com/open?id=1m83tExdF4FgdibImCsmqNFmKFNvW1iUO" TargetMode="External"/><Relationship Id="rId63" Type="http://schemas.openxmlformats.org/officeDocument/2006/relationships/hyperlink" Target="https://drive.google.com/open?id=1clh5WDXSLhMJkJy9dJP-iwUqrrQjM2bz" TargetMode="External"/><Relationship Id="rId22" Type="http://schemas.openxmlformats.org/officeDocument/2006/relationships/hyperlink" Target="https://drive.google.com/open?id=1Xxb53120mBULPbX8J7hyRq3TC4lEEuKk" TargetMode="External"/><Relationship Id="rId66" Type="http://schemas.openxmlformats.org/officeDocument/2006/relationships/hyperlink" Target="https://drive.google.com/open?id=1Pk_izNg2Lu8m-TkxqzTDVsk4UkHiXYCm" TargetMode="External"/><Relationship Id="rId21" Type="http://schemas.openxmlformats.org/officeDocument/2006/relationships/hyperlink" Target="https://drive.google.com/open?id=1D5QkyRrvJp06LAeOHm5xd2YodgHi3736" TargetMode="External"/><Relationship Id="rId65" Type="http://schemas.openxmlformats.org/officeDocument/2006/relationships/hyperlink" Target="https://drive.google.com/open?id=1mXK6XmaB5XUeTHh6BtbdTjxpTMhsRssK" TargetMode="External"/><Relationship Id="rId24" Type="http://schemas.openxmlformats.org/officeDocument/2006/relationships/hyperlink" Target="https://drive.google.com/open?id=1Z_V_6HniieOUqQrfy_EaigdqmnK_202m" TargetMode="External"/><Relationship Id="rId68" Type="http://schemas.openxmlformats.org/officeDocument/2006/relationships/hyperlink" Target="https://drive.google.com/open?id=1jucSk65Zo9iejJBfyLMkKFPy3njQyXMK" TargetMode="External"/><Relationship Id="rId23" Type="http://schemas.openxmlformats.org/officeDocument/2006/relationships/hyperlink" Target="https://drive.google.com/open?id=1E10XbiBCWSb8dIUzo4SWqK1pwvl5GE6I" TargetMode="External"/><Relationship Id="rId67" Type="http://schemas.openxmlformats.org/officeDocument/2006/relationships/hyperlink" Target="https://drive.google.com/open?id=1QgwDMfZIbenMCHs5ajUdxKHfngP8XoyS" TargetMode="External"/><Relationship Id="rId60" Type="http://schemas.openxmlformats.org/officeDocument/2006/relationships/hyperlink" Target="https://drive.google.com/open?id=1JRXDZFmCYiNJbn1P3-g4BFcemOsjr1kX" TargetMode="External"/><Relationship Id="rId26" Type="http://schemas.openxmlformats.org/officeDocument/2006/relationships/hyperlink" Target="https://drive.google.com/open?id=1RjngHgfwAjYnWNRjtrVkt57FXUlVOriu" TargetMode="External"/><Relationship Id="rId25" Type="http://schemas.openxmlformats.org/officeDocument/2006/relationships/hyperlink" Target="https://drive.google.com/open?id=1qUpIjH-9lTWOrdMJ1Scs2EAu95sNmmz9" TargetMode="External"/><Relationship Id="rId69" Type="http://schemas.openxmlformats.org/officeDocument/2006/relationships/hyperlink" Target="https://drive.google.com/open?id=1fVmmDVnuAz7P-MABu6Sm1dzIHm_wAco3" TargetMode="External"/><Relationship Id="rId28" Type="http://schemas.openxmlformats.org/officeDocument/2006/relationships/hyperlink" Target="https://drive.google.com/open?id=1qnBO49C8q4g7EWSmjXr-xcO-ikKDourW" TargetMode="External"/><Relationship Id="rId27" Type="http://schemas.openxmlformats.org/officeDocument/2006/relationships/hyperlink" Target="https://drive.google.com/open?id=11s-s2Vry6EqrA59IlDNhQ21KzKycCpas" TargetMode="External"/><Relationship Id="rId29" Type="http://schemas.openxmlformats.org/officeDocument/2006/relationships/hyperlink" Target="https://drive.google.com/open?id=1J1ystB24sr5FAW6mRZfGKtnarCb0HZgu" TargetMode="External"/><Relationship Id="rId51" Type="http://schemas.openxmlformats.org/officeDocument/2006/relationships/hyperlink" Target="https://drive.google.com/open?id=1d9EtAo16u3uGaG8_5hvIdqItynwbowiV" TargetMode="External"/><Relationship Id="rId50" Type="http://schemas.openxmlformats.org/officeDocument/2006/relationships/hyperlink" Target="https://drive.google.com/open?id=1-S21oPmoTverFDf3cxNnWAW2b4COxrbH" TargetMode="External"/><Relationship Id="rId53" Type="http://schemas.openxmlformats.org/officeDocument/2006/relationships/hyperlink" Target="https://drive.google.com/open?id=1l7MP_st0ChM0ejQvgNtbDJrAllhAaO09" TargetMode="External"/><Relationship Id="rId52" Type="http://schemas.openxmlformats.org/officeDocument/2006/relationships/hyperlink" Target="https://drive.google.com/open?id=19aRyErxXBnJVAGO4cwnXQjb1ZRua3fKh" TargetMode="External"/><Relationship Id="rId11" Type="http://schemas.openxmlformats.org/officeDocument/2006/relationships/hyperlink" Target="https://drive.google.com/open?id=1jYJSzL6XkuOWuodwT1rJe1wg5eEwbP4G" TargetMode="External"/><Relationship Id="rId55" Type="http://schemas.openxmlformats.org/officeDocument/2006/relationships/hyperlink" Target="https://drive.google.com/open?id=1ntpdLaazMTJcfybNKYdU7WfpHhan9ij1" TargetMode="External"/><Relationship Id="rId10" Type="http://schemas.openxmlformats.org/officeDocument/2006/relationships/hyperlink" Target="https://drive.google.com/open?id=17AMlpR9LdINyuE_2Y1cn_1uNEaEy2n81" TargetMode="External"/><Relationship Id="rId54" Type="http://schemas.openxmlformats.org/officeDocument/2006/relationships/hyperlink" Target="https://drive.google.com/open?id=18sDp4HK6tZjFu4O1hpjtJ4Lm4cstZddp" TargetMode="External"/><Relationship Id="rId13" Type="http://schemas.openxmlformats.org/officeDocument/2006/relationships/hyperlink" Target="https://drive.google.com/open?id=1cTO_NTrccPFoa76lPLlLXlx_1oRO64SU" TargetMode="External"/><Relationship Id="rId57" Type="http://schemas.openxmlformats.org/officeDocument/2006/relationships/hyperlink" Target="https://drive.google.com/open?id=1Vqh0ilMsI-0BBziMnP35IA-v6S8NOD9j" TargetMode="External"/><Relationship Id="rId12" Type="http://schemas.openxmlformats.org/officeDocument/2006/relationships/hyperlink" Target="https://drive.google.com/open?id=18Y2QWhV1Dx2kvf-uLlmC4CXgJSRYAXSW" TargetMode="External"/><Relationship Id="rId56" Type="http://schemas.openxmlformats.org/officeDocument/2006/relationships/hyperlink" Target="https://drive.google.com/open?id=1PlZUNqtRk6S35vTfT_aPNhKWcGlzDA8Y" TargetMode="External"/><Relationship Id="rId90" Type="http://schemas.openxmlformats.org/officeDocument/2006/relationships/table" Target="../tables/table1.xml"/><Relationship Id="rId15" Type="http://schemas.openxmlformats.org/officeDocument/2006/relationships/hyperlink" Target="https://drive.google.com/open?id=149sXXWkEqjBGr1alQCCzEBkXbRiQIsRX" TargetMode="External"/><Relationship Id="rId59" Type="http://schemas.openxmlformats.org/officeDocument/2006/relationships/hyperlink" Target="https://drive.google.com/open?id=1mE1Ey_B5dHtczoGxtLIij01_ypWVS5gM" TargetMode="External"/><Relationship Id="rId14" Type="http://schemas.openxmlformats.org/officeDocument/2006/relationships/hyperlink" Target="https://drive.google.com/open?id=1bYBNpjkUKBBJJUtFw0HBbTiNplxLx1Up" TargetMode="External"/><Relationship Id="rId58" Type="http://schemas.openxmlformats.org/officeDocument/2006/relationships/hyperlink" Target="https://drive.google.com/open?id=192ZKOQjHymRKlkiQuGSiOUk6oKMoPrv5" TargetMode="External"/><Relationship Id="rId17" Type="http://schemas.openxmlformats.org/officeDocument/2006/relationships/hyperlink" Target="https://drive.google.com/open?id=1fWbToqkqYtSNZfHrewIszixKSOZFgdbZ" TargetMode="External"/><Relationship Id="rId16" Type="http://schemas.openxmlformats.org/officeDocument/2006/relationships/hyperlink" Target="https://drive.google.com/open?id=1L709SBPwlyRTacmqxmAFPgT5MAEdqtla" TargetMode="External"/><Relationship Id="rId19" Type="http://schemas.openxmlformats.org/officeDocument/2006/relationships/hyperlink" Target="https://drive.google.com/open?id=1NmruCjt6Pqh8aKYcvuv5j5rDL4-VMpZ8" TargetMode="External"/><Relationship Id="rId18" Type="http://schemas.openxmlformats.org/officeDocument/2006/relationships/hyperlink" Target="https://drive.google.com/open?id=13Lt4me4zCouwCnBjR4ZPGsfZxf4noIM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R-jo-FOPHa7mboD1AGWwAtt2alHByzX" TargetMode="External"/><Relationship Id="rId2" Type="http://schemas.openxmlformats.org/officeDocument/2006/relationships/hyperlink" Target="https://drive.google.com/open?id=1oSiV87gausO4kPAgkSejrBqHz741skhr" TargetMode="External"/><Relationship Id="rId3" Type="http://schemas.openxmlformats.org/officeDocument/2006/relationships/hyperlink" Target="https://drive.google.com/open?id=14ZrXAtjcEQKKeHroSx0tA6PD39CHI3WP" TargetMode="External"/><Relationship Id="rId4" Type="http://schemas.openxmlformats.org/officeDocument/2006/relationships/hyperlink" Target="https://drive.google.com/open?id=1tsNHxkWEtt5PLQOmHC7KwW0Lpbrqtc_8" TargetMode="External"/><Relationship Id="rId9" Type="http://schemas.openxmlformats.org/officeDocument/2006/relationships/table" Target="../tables/table2.xml"/><Relationship Id="rId5" Type="http://schemas.openxmlformats.org/officeDocument/2006/relationships/hyperlink" Target="https://drive.google.com/open?id=1mqqtooitaLcKfQeooHqO5D6UJZL3tSgj" TargetMode="External"/><Relationship Id="rId6" Type="http://schemas.openxmlformats.org/officeDocument/2006/relationships/hyperlink" Target="https://drive.google.com/open?id=1rNIzU1clPVA7Y2fZhfkCN1eMjGAQk_gf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olworths.com.au/shop/productdetails/245847/top-20-variety-chips-multipack-lunch-box-snacks" TargetMode="External"/><Relationship Id="rId2" Type="http://schemas.openxmlformats.org/officeDocument/2006/relationships/hyperlink" Target="https://www.woolworths.com.au/shop/productdetails/232538/allen-s-party-mix-lollies-family-size-bag" TargetMode="External"/><Relationship Id="rId3" Type="http://schemas.openxmlformats.org/officeDocument/2006/relationships/hyperlink" Target="https://www.coles.com.au/product/pods-snickers-chocolate-snack-and-share-party-bag-160g-5899759" TargetMode="External"/><Relationship Id="rId4" Type="http://schemas.openxmlformats.org/officeDocument/2006/relationships/hyperlink" Target="https://www.coles.com.au/product/cadbury-selections-easter-chocolate-eggs-bag-230g-4886751" TargetMode="External"/><Relationship Id="rId9" Type="http://schemas.openxmlformats.org/officeDocument/2006/relationships/hyperlink" Target="https://www.bigw.com.au/product/treehouse-party-string-lights/p/6843" TargetMode="External"/><Relationship Id="rId5" Type="http://schemas.openxmlformats.org/officeDocument/2006/relationships/hyperlink" Target="https://www.woolworths.com.au/shop/productdetails/749792/woolworths-spring-water" TargetMode="External"/><Relationship Id="rId6" Type="http://schemas.openxmlformats.org/officeDocument/2006/relationships/hyperlink" Target="https://www.woolworths.com.au/shop/productdetails/102957/sea-friend-wasabi-seasoned-seaweed" TargetMode="External"/><Relationship Id="rId7" Type="http://schemas.openxmlformats.org/officeDocument/2006/relationships/hyperlink" Target="https://www.coles.com.au/product/mandm's-milk-chocolate-party-share-bag-11-piece-148g-1261010" TargetMode="External"/><Relationship Id="rId8" Type="http://schemas.openxmlformats.org/officeDocument/2006/relationships/hyperlink" Target="https://www.woolworths.com.au/shop/productdetails/131078/lotte-pepero-chocolate-original-stick-biscuit" TargetMode="External"/><Relationship Id="rId11" Type="http://schemas.openxmlformats.org/officeDocument/2006/relationships/hyperlink" Target="https://www.kmart.com.au/product/25-pack-white-balloons-42197263/?sku=42197263&amp;utm_source=google&amp;utm_medium=organic&amp;utm_campaign=free_listings&amp;srsltid=AfmBOooFLkEgKdGZgBQxaolIYnO1AmzzHOmfOqG-rYK_VSy2toPTrbucRmA&amp;region_id=200001&amp;gStoreCode=1076" TargetMode="External"/><Relationship Id="rId10" Type="http://schemas.openxmlformats.org/officeDocument/2006/relationships/hyperlink" Target="https://www.kmart.com.au/product/12-piece-gold-and-silver-chrome-balloons-42960621/?sku=42960621&amp;utm_source=google&amp;utm_medium=organic&amp;utm_campaign=free_listings&amp;srsltid=AfmBOopSOc2UMb4psRBDIHNJ2a9XsFk59hzf4hqbtm0__kdG_i94FGmEmNU&amp;region_id=200001&amp;gStoreCode=1131" TargetMode="External"/><Relationship Id="rId13" Type="http://schemas.openxmlformats.org/officeDocument/2006/relationships/hyperlink" Target="https://www.kmart.com.au/product/giant-number-2-foil-balloon-42933878/?sku=42933878&amp;utm_source=google&amp;utm_medium=organic&amp;utm_campaign=free_listings&amp;srsltid=AfmBOorkf4w3uCEuMftb00WsIXW72b1NP8aeDtFhiCyaavdXlwUQSba0FBQ&amp;region_id=200001&amp;gStoreCode=1076" TargetMode="External"/><Relationship Id="rId12" Type="http://schemas.openxmlformats.org/officeDocument/2006/relationships/hyperlink" Target="https://www.kmart.com.au/product/51-piece-natural-balloon-garland-43409280/?sku=43409280&amp;utm_source=google&amp;utm_medium=organic&amp;utm_campaign=free_listings&amp;srsltid=AfmBOooIVhvQjSyGEXzMiSQ6rltmzUKb61qxX64Q_WQ6STm3M7IJlIZfeWA&amp;region_id=200001&amp;gStoreCode=1127" TargetMode="External"/><Relationship Id="rId15" Type="http://schemas.openxmlformats.org/officeDocument/2006/relationships/hyperlink" Target="https://www.kmart.com.au/product/giant-number-0-foil-balloon-42933847/" TargetMode="External"/><Relationship Id="rId14" Type="http://schemas.openxmlformats.org/officeDocument/2006/relationships/hyperlink" Target="https://www.kmart.com.au/product/giant-number-5-foil-balloon-42933908/" TargetMode="External"/><Relationship Id="rId17" Type="http://schemas.openxmlformats.org/officeDocument/2006/relationships/hyperlink" Target="https://www.bigw.com.au/product/300-leds-rgb-5m-3528-smd-led-strip-remote-cont-connector/p/9900309937" TargetMode="External"/><Relationship Id="rId16" Type="http://schemas.openxmlformats.org/officeDocument/2006/relationships/hyperlink" Target="https://www.bigw.com.au/product/solar-fairy-string-light-led-xmas-falling-tree-decoration-colourful-christmas-garden-bedroom-waterproof-outdoor-indoor/p/9900424824" TargetMode="External"/><Relationship Id="rId1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1.38"/>
    <col customWidth="1" min="6" max="6" width="37.63"/>
    <col customWidth="1" min="7" max="7" width="26.75"/>
    <col customWidth="1" min="8" max="8" width="22.25"/>
    <col customWidth="1" min="9" max="9" width="28.25"/>
    <col customWidth="1" min="10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45850.54433791667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15</v>
      </c>
      <c r="H2" s="6" t="s">
        <v>16</v>
      </c>
      <c r="I2" s="7" t="s">
        <v>17</v>
      </c>
      <c r="J2" s="5">
        <v>1.1084131E7</v>
      </c>
      <c r="K2" s="8"/>
      <c r="L2" s="9" t="str">
        <f t="array" ref="L2:L20">UNIQUE(E:E)</f>
        <v>What team are you in?</v>
      </c>
    </row>
    <row r="3">
      <c r="A3" s="10">
        <v>45850.437614490744</v>
      </c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 t="s">
        <v>15</v>
      </c>
      <c r="H3" s="12" t="s">
        <v>23</v>
      </c>
      <c r="I3" s="11" t="s">
        <v>24</v>
      </c>
      <c r="J3" s="11">
        <v>7.0792441E7</v>
      </c>
      <c r="K3" s="13"/>
      <c r="L3" s="9" t="s">
        <v>14</v>
      </c>
      <c r="M3" s="9">
        <f t="shared" ref="M3:M18" si="1">countif(E:E, L3)</f>
        <v>5</v>
      </c>
    </row>
    <row r="4">
      <c r="A4" s="4">
        <v>45851.831885057865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15</v>
      </c>
      <c r="G4" s="5" t="s">
        <v>15</v>
      </c>
      <c r="H4" s="6" t="s">
        <v>29</v>
      </c>
      <c r="I4" s="5">
        <v>633123.0</v>
      </c>
      <c r="J4" s="5">
        <v>1.83205574E8</v>
      </c>
      <c r="K4" s="8"/>
      <c r="L4" s="9" t="s">
        <v>21</v>
      </c>
      <c r="M4" s="9">
        <f t="shared" si="1"/>
        <v>3</v>
      </c>
    </row>
    <row r="5">
      <c r="A5" s="10">
        <v>45853.839467638885</v>
      </c>
      <c r="B5" s="11" t="s">
        <v>30</v>
      </c>
      <c r="C5" s="11" t="s">
        <v>31</v>
      </c>
      <c r="D5" s="11" t="s">
        <v>32</v>
      </c>
      <c r="E5" s="11" t="s">
        <v>33</v>
      </c>
      <c r="F5" s="11" t="s">
        <v>22</v>
      </c>
      <c r="G5" s="11" t="s">
        <v>22</v>
      </c>
      <c r="H5" s="12" t="s">
        <v>34</v>
      </c>
      <c r="I5" s="14" t="s">
        <v>35</v>
      </c>
      <c r="J5" s="11">
        <v>1.1029444E7</v>
      </c>
      <c r="K5" s="13"/>
      <c r="L5" s="9" t="s">
        <v>28</v>
      </c>
      <c r="M5" s="9">
        <f t="shared" si="1"/>
        <v>6</v>
      </c>
    </row>
    <row r="6">
      <c r="A6" s="4">
        <v>45848.94677015046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15</v>
      </c>
      <c r="G6" s="5" t="s">
        <v>15</v>
      </c>
      <c r="H6" s="6" t="s">
        <v>40</v>
      </c>
      <c r="I6" s="7" t="s">
        <v>41</v>
      </c>
      <c r="J6" s="5">
        <v>4.7218855E7</v>
      </c>
      <c r="K6" s="8"/>
      <c r="L6" s="9" t="s">
        <v>33</v>
      </c>
      <c r="M6" s="9">
        <f t="shared" si="1"/>
        <v>27</v>
      </c>
    </row>
    <row r="7">
      <c r="A7" s="10">
        <v>45851.67493695602</v>
      </c>
      <c r="B7" s="11" t="s">
        <v>42</v>
      </c>
      <c r="C7" s="11" t="s">
        <v>43</v>
      </c>
      <c r="D7" s="11" t="s">
        <v>44</v>
      </c>
      <c r="E7" s="11" t="s">
        <v>33</v>
      </c>
      <c r="F7" s="11" t="s">
        <v>22</v>
      </c>
      <c r="G7" s="11" t="s">
        <v>22</v>
      </c>
      <c r="H7" s="12" t="s">
        <v>45</v>
      </c>
      <c r="I7" s="14" t="s">
        <v>46</v>
      </c>
      <c r="J7" s="11">
        <v>1.3563056E7</v>
      </c>
      <c r="K7" s="13"/>
      <c r="L7" s="9" t="s">
        <v>39</v>
      </c>
      <c r="M7" s="9">
        <f t="shared" si="1"/>
        <v>7</v>
      </c>
    </row>
    <row r="8">
      <c r="A8" s="4">
        <v>45851.873713761575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15</v>
      </c>
      <c r="G8" s="5" t="s">
        <v>15</v>
      </c>
      <c r="H8" s="6" t="s">
        <v>51</v>
      </c>
      <c r="I8" s="5">
        <v>732371.0</v>
      </c>
      <c r="J8" s="5">
        <v>711518.0</v>
      </c>
      <c r="K8" s="8"/>
      <c r="L8" s="9" t="s">
        <v>50</v>
      </c>
      <c r="M8" s="9">
        <f t="shared" si="1"/>
        <v>9</v>
      </c>
    </row>
    <row r="9">
      <c r="A9" s="10">
        <v>45850.783394479164</v>
      </c>
      <c r="B9" s="11" t="s">
        <v>52</v>
      </c>
      <c r="C9" s="11" t="s">
        <v>53</v>
      </c>
      <c r="D9" s="11" t="s">
        <v>54</v>
      </c>
      <c r="E9" s="11" t="s">
        <v>33</v>
      </c>
      <c r="F9" s="11" t="s">
        <v>15</v>
      </c>
      <c r="G9" s="11" t="s">
        <v>22</v>
      </c>
      <c r="H9" s="12" t="s">
        <v>55</v>
      </c>
      <c r="I9" s="14" t="s">
        <v>17</v>
      </c>
      <c r="J9" s="11">
        <v>1.0983856E7</v>
      </c>
      <c r="K9" s="13"/>
      <c r="L9" s="9" t="s">
        <v>56</v>
      </c>
      <c r="M9" s="9">
        <f t="shared" si="1"/>
        <v>7</v>
      </c>
    </row>
    <row r="10">
      <c r="A10" s="4">
        <v>45850.76458412037</v>
      </c>
      <c r="B10" s="5" t="s">
        <v>57</v>
      </c>
      <c r="C10" s="5" t="s">
        <v>58</v>
      </c>
      <c r="D10" s="5" t="s">
        <v>59</v>
      </c>
      <c r="E10" s="5" t="s">
        <v>33</v>
      </c>
      <c r="F10" s="5" t="s">
        <v>15</v>
      </c>
      <c r="G10" s="5" t="s">
        <v>22</v>
      </c>
      <c r="H10" s="6" t="s">
        <v>60</v>
      </c>
      <c r="I10" s="7" t="s">
        <v>61</v>
      </c>
      <c r="J10" s="5">
        <v>1.0503056E7</v>
      </c>
      <c r="K10" s="8"/>
      <c r="L10" s="9" t="s">
        <v>62</v>
      </c>
      <c r="M10" s="9">
        <f t="shared" si="1"/>
        <v>8</v>
      </c>
    </row>
    <row r="11">
      <c r="A11" s="10">
        <v>45851.97459329861</v>
      </c>
      <c r="B11" s="11" t="s">
        <v>63</v>
      </c>
      <c r="C11" s="11" t="s">
        <v>64</v>
      </c>
      <c r="D11" s="11" t="s">
        <v>65</v>
      </c>
      <c r="E11" s="11" t="s">
        <v>14</v>
      </c>
      <c r="F11" s="11" t="s">
        <v>15</v>
      </c>
      <c r="G11" s="11" t="s">
        <v>15</v>
      </c>
      <c r="H11" s="12" t="s">
        <v>66</v>
      </c>
      <c r="I11" s="14" t="s">
        <v>67</v>
      </c>
      <c r="J11" s="11">
        <v>6.52508096E8</v>
      </c>
      <c r="K11" s="13"/>
      <c r="L11" s="9" t="s">
        <v>68</v>
      </c>
      <c r="M11" s="9">
        <f t="shared" si="1"/>
        <v>4</v>
      </c>
    </row>
    <row r="12">
      <c r="A12" s="15">
        <v>45844.960598101854</v>
      </c>
      <c r="B12" s="16" t="s">
        <v>69</v>
      </c>
      <c r="C12" s="16" t="s">
        <v>70</v>
      </c>
      <c r="D12" s="16" t="s">
        <v>71</v>
      </c>
      <c r="E12" s="16" t="s">
        <v>33</v>
      </c>
      <c r="F12" s="16" t="s">
        <v>15</v>
      </c>
      <c r="G12" s="16" t="s">
        <v>22</v>
      </c>
      <c r="H12" s="17" t="s">
        <v>72</v>
      </c>
      <c r="I12" s="16">
        <v>112879.0</v>
      </c>
      <c r="J12" s="16">
        <v>4.88157861E8</v>
      </c>
      <c r="K12" s="8"/>
      <c r="L12" s="9" t="s">
        <v>73</v>
      </c>
      <c r="M12" s="9">
        <f t="shared" si="1"/>
        <v>2</v>
      </c>
    </row>
    <row r="13">
      <c r="A13" s="10">
        <v>45850.03856350694</v>
      </c>
      <c r="B13" s="11" t="s">
        <v>74</v>
      </c>
      <c r="C13" s="11" t="s">
        <v>75</v>
      </c>
      <c r="D13" s="11" t="s">
        <v>76</v>
      </c>
      <c r="E13" s="11" t="s">
        <v>33</v>
      </c>
      <c r="F13" s="11" t="s">
        <v>15</v>
      </c>
      <c r="G13" s="11" t="s">
        <v>15</v>
      </c>
      <c r="H13" s="12" t="s">
        <v>77</v>
      </c>
      <c r="I13" s="14" t="s">
        <v>61</v>
      </c>
      <c r="J13" s="11">
        <v>1.0598702E7</v>
      </c>
      <c r="K13" s="13"/>
      <c r="L13" s="9" t="s">
        <v>78</v>
      </c>
      <c r="M13" s="9">
        <f t="shared" si="1"/>
        <v>3</v>
      </c>
    </row>
    <row r="14">
      <c r="A14" s="4">
        <v>45851.109015740745</v>
      </c>
      <c r="B14" s="5" t="s">
        <v>79</v>
      </c>
      <c r="C14" s="5" t="s">
        <v>80</v>
      </c>
      <c r="D14" s="5" t="s">
        <v>81</v>
      </c>
      <c r="E14" s="5" t="s">
        <v>56</v>
      </c>
      <c r="F14" s="5" t="s">
        <v>15</v>
      </c>
      <c r="G14" s="5" t="s">
        <v>15</v>
      </c>
      <c r="H14" s="6" t="s">
        <v>82</v>
      </c>
      <c r="I14" s="5">
        <v>182182.0</v>
      </c>
      <c r="J14" s="7" t="s">
        <v>83</v>
      </c>
      <c r="K14" s="8"/>
      <c r="L14" s="9" t="s">
        <v>84</v>
      </c>
      <c r="M14" s="9">
        <f t="shared" si="1"/>
        <v>1</v>
      </c>
    </row>
    <row r="15">
      <c r="A15" s="10">
        <v>45851.88181711806</v>
      </c>
      <c r="B15" s="11" t="s">
        <v>85</v>
      </c>
      <c r="C15" s="11" t="s">
        <v>86</v>
      </c>
      <c r="D15" s="11" t="s">
        <v>87</v>
      </c>
      <c r="E15" s="11" t="s">
        <v>39</v>
      </c>
      <c r="F15" s="11" t="s">
        <v>22</v>
      </c>
      <c r="G15" s="11" t="s">
        <v>15</v>
      </c>
      <c r="H15" s="12" t="s">
        <v>88</v>
      </c>
      <c r="I15" s="11" t="s">
        <v>89</v>
      </c>
      <c r="J15" s="11">
        <v>7.73415582E8</v>
      </c>
      <c r="K15" s="13"/>
      <c r="L15" s="9" t="s">
        <v>90</v>
      </c>
      <c r="M15" s="9">
        <f t="shared" si="1"/>
        <v>1</v>
      </c>
    </row>
    <row r="16">
      <c r="A16" s="4">
        <v>45851.77085366898</v>
      </c>
      <c r="B16" s="5" t="s">
        <v>91</v>
      </c>
      <c r="C16" s="5" t="s">
        <v>92</v>
      </c>
      <c r="D16" s="5" t="s">
        <v>93</v>
      </c>
      <c r="E16" s="5" t="s">
        <v>56</v>
      </c>
      <c r="F16" s="5" t="s">
        <v>15</v>
      </c>
      <c r="G16" s="5" t="s">
        <v>15</v>
      </c>
      <c r="H16" s="6" t="s">
        <v>94</v>
      </c>
      <c r="I16" s="5" t="s">
        <v>95</v>
      </c>
      <c r="J16" s="5" t="s">
        <v>96</v>
      </c>
      <c r="K16" s="8"/>
      <c r="L16" s="9" t="s">
        <v>97</v>
      </c>
      <c r="M16" s="9">
        <f t="shared" si="1"/>
        <v>2</v>
      </c>
    </row>
    <row r="17">
      <c r="A17" s="10">
        <v>45850.60453457176</v>
      </c>
      <c r="B17" s="11" t="s">
        <v>98</v>
      </c>
      <c r="C17" s="11" t="s">
        <v>99</v>
      </c>
      <c r="D17" s="11" t="s">
        <v>100</v>
      </c>
      <c r="E17" s="11" t="s">
        <v>33</v>
      </c>
      <c r="F17" s="11" t="s">
        <v>22</v>
      </c>
      <c r="G17" s="11" t="s">
        <v>15</v>
      </c>
      <c r="H17" s="12" t="s">
        <v>101</v>
      </c>
      <c r="I17" s="14" t="s">
        <v>102</v>
      </c>
      <c r="J17" s="11">
        <v>1.1894119E7</v>
      </c>
      <c r="K17" s="13"/>
      <c r="L17" s="9" t="s">
        <v>103</v>
      </c>
      <c r="M17" s="9">
        <f t="shared" si="1"/>
        <v>1</v>
      </c>
    </row>
    <row r="18">
      <c r="A18" s="4">
        <v>45852.785871712964</v>
      </c>
      <c r="B18" s="5" t="s">
        <v>104</v>
      </c>
      <c r="C18" s="5" t="s">
        <v>105</v>
      </c>
      <c r="D18" s="5" t="s">
        <v>106</v>
      </c>
      <c r="E18" s="5" t="s">
        <v>62</v>
      </c>
      <c r="F18" s="5" t="s">
        <v>15</v>
      </c>
      <c r="G18" s="5" t="s">
        <v>22</v>
      </c>
      <c r="H18" s="6" t="s">
        <v>107</v>
      </c>
      <c r="I18" s="7" t="s">
        <v>108</v>
      </c>
      <c r="J18" s="5">
        <v>1.042085E7</v>
      </c>
      <c r="K18" s="8"/>
      <c r="L18" s="9" t="s">
        <v>109</v>
      </c>
      <c r="M18" s="9">
        <f t="shared" si="1"/>
        <v>1</v>
      </c>
      <c r="N18" s="9">
        <f>sum(M3:M17)</f>
        <v>86</v>
      </c>
    </row>
    <row r="19">
      <c r="A19" s="10">
        <v>45852.09517223379</v>
      </c>
      <c r="B19" s="11" t="s">
        <v>110</v>
      </c>
      <c r="C19" s="11" t="s">
        <v>111</v>
      </c>
      <c r="D19" s="11" t="s">
        <v>112</v>
      </c>
      <c r="E19" s="11" t="s">
        <v>33</v>
      </c>
      <c r="F19" s="11" t="s">
        <v>15</v>
      </c>
      <c r="G19" s="11" t="s">
        <v>22</v>
      </c>
      <c r="H19" s="12" t="s">
        <v>113</v>
      </c>
      <c r="I19" s="11">
        <v>670864.0</v>
      </c>
      <c r="J19" s="11">
        <v>3.4162573E7</v>
      </c>
      <c r="K19" s="13"/>
      <c r="L19" s="9"/>
    </row>
    <row r="20">
      <c r="A20" s="4">
        <v>45851.235247268516</v>
      </c>
      <c r="B20" s="5" t="s">
        <v>114</v>
      </c>
      <c r="C20" s="5" t="s">
        <v>115</v>
      </c>
      <c r="D20" s="5" t="s">
        <v>116</v>
      </c>
      <c r="E20" s="5" t="s">
        <v>33</v>
      </c>
      <c r="F20" s="5" t="s">
        <v>15</v>
      </c>
      <c r="G20" s="5" t="s">
        <v>15</v>
      </c>
      <c r="H20" s="6" t="s">
        <v>117</v>
      </c>
      <c r="I20" s="7" t="s">
        <v>118</v>
      </c>
      <c r="J20" s="5">
        <v>1.0559209E7</v>
      </c>
      <c r="K20" s="8"/>
      <c r="L20" s="9" t="s">
        <v>119</v>
      </c>
    </row>
    <row r="21">
      <c r="A21" s="10">
        <v>45852.51899459491</v>
      </c>
      <c r="B21" s="11" t="s">
        <v>120</v>
      </c>
      <c r="C21" s="11" t="s">
        <v>121</v>
      </c>
      <c r="D21" s="11" t="s">
        <v>122</v>
      </c>
      <c r="E21" s="11" t="s">
        <v>62</v>
      </c>
      <c r="F21" s="11" t="s">
        <v>22</v>
      </c>
      <c r="G21" s="11" t="s">
        <v>22</v>
      </c>
      <c r="H21" s="12" t="s">
        <v>123</v>
      </c>
      <c r="I21" s="14" t="s">
        <v>124</v>
      </c>
      <c r="J21" s="11">
        <v>1.155342E7</v>
      </c>
      <c r="K21" s="13"/>
    </row>
    <row r="22">
      <c r="A22" s="4">
        <v>45851.76808380787</v>
      </c>
      <c r="B22" s="5" t="s">
        <v>125</v>
      </c>
      <c r="C22" s="5" t="s">
        <v>126</v>
      </c>
      <c r="D22" s="5" t="s">
        <v>127</v>
      </c>
      <c r="E22" s="5" t="s">
        <v>68</v>
      </c>
      <c r="F22" s="5" t="s">
        <v>22</v>
      </c>
      <c r="G22" s="5" t="s">
        <v>15</v>
      </c>
      <c r="H22" s="6" t="s">
        <v>128</v>
      </c>
      <c r="I22" s="7" t="s">
        <v>129</v>
      </c>
      <c r="J22" s="5">
        <v>1.1191286E7</v>
      </c>
      <c r="K22" s="8"/>
    </row>
    <row r="23">
      <c r="A23" s="10">
        <v>45851.00816946759</v>
      </c>
      <c r="B23" s="11" t="s">
        <v>130</v>
      </c>
      <c r="C23" s="11" t="s">
        <v>131</v>
      </c>
      <c r="D23" s="11" t="s">
        <v>132</v>
      </c>
      <c r="E23" s="11" t="s">
        <v>56</v>
      </c>
      <c r="F23" s="11" t="s">
        <v>15</v>
      </c>
      <c r="G23" s="11" t="s">
        <v>22</v>
      </c>
      <c r="H23" s="12" t="s">
        <v>133</v>
      </c>
      <c r="I23" s="11">
        <v>732120.0</v>
      </c>
      <c r="J23" s="11">
        <v>626458.0</v>
      </c>
      <c r="K23" s="13"/>
    </row>
    <row r="24">
      <c r="A24" s="4">
        <v>45850.349063518515</v>
      </c>
      <c r="B24" s="5" t="s">
        <v>134</v>
      </c>
      <c r="C24" s="5" t="s">
        <v>135</v>
      </c>
      <c r="D24" s="5" t="s">
        <v>136</v>
      </c>
      <c r="E24" s="5" t="s">
        <v>33</v>
      </c>
      <c r="F24" s="5" t="s">
        <v>15</v>
      </c>
      <c r="G24" s="5" t="s">
        <v>15</v>
      </c>
      <c r="H24" s="6" t="s">
        <v>137</v>
      </c>
      <c r="I24" s="7" t="s">
        <v>138</v>
      </c>
      <c r="J24" s="5">
        <v>1.0296174E7</v>
      </c>
      <c r="K24" s="8"/>
    </row>
    <row r="25">
      <c r="A25" s="10">
        <v>45849.85516861111</v>
      </c>
      <c r="B25" s="11" t="s">
        <v>139</v>
      </c>
      <c r="C25" s="11" t="s">
        <v>140</v>
      </c>
      <c r="D25" s="11" t="s">
        <v>141</v>
      </c>
      <c r="E25" s="11" t="s">
        <v>28</v>
      </c>
      <c r="F25" s="11" t="s">
        <v>15</v>
      </c>
      <c r="G25" s="11" t="s">
        <v>22</v>
      </c>
      <c r="H25" s="12" t="s">
        <v>142</v>
      </c>
      <c r="I25" s="14" t="s">
        <v>143</v>
      </c>
      <c r="J25" s="11">
        <v>1.70500294E8</v>
      </c>
      <c r="K25" s="13"/>
    </row>
    <row r="26">
      <c r="A26" s="4">
        <v>45849.50960690972</v>
      </c>
      <c r="B26" s="5" t="s">
        <v>144</v>
      </c>
      <c r="C26" s="5" t="s">
        <v>145</v>
      </c>
      <c r="D26" s="5" t="s">
        <v>146</v>
      </c>
      <c r="E26" s="5" t="s">
        <v>50</v>
      </c>
      <c r="F26" s="5" t="s">
        <v>15</v>
      </c>
      <c r="G26" s="5" t="s">
        <v>15</v>
      </c>
      <c r="H26" s="6" t="s">
        <v>147</v>
      </c>
      <c r="I26" s="7" t="s">
        <v>148</v>
      </c>
      <c r="J26" s="5">
        <v>4.0474758E7</v>
      </c>
      <c r="K26" s="8"/>
    </row>
    <row r="27">
      <c r="A27" s="10">
        <v>45849.71921329861</v>
      </c>
      <c r="B27" s="11" t="s">
        <v>149</v>
      </c>
      <c r="C27" s="11" t="s">
        <v>150</v>
      </c>
      <c r="D27" s="11" t="s">
        <v>151</v>
      </c>
      <c r="E27" s="11" t="s">
        <v>33</v>
      </c>
      <c r="F27" s="11" t="s">
        <v>15</v>
      </c>
      <c r="G27" s="11" t="s">
        <v>15</v>
      </c>
      <c r="H27" s="12" t="s">
        <v>152</v>
      </c>
      <c r="I27" s="14" t="s">
        <v>153</v>
      </c>
      <c r="J27" s="11">
        <v>1.1037158E7</v>
      </c>
      <c r="K27" s="13"/>
    </row>
    <row r="28">
      <c r="A28" s="4">
        <v>45851.0423103588</v>
      </c>
      <c r="B28" s="5" t="s">
        <v>154</v>
      </c>
      <c r="C28" s="5" t="s">
        <v>155</v>
      </c>
      <c r="D28" s="5" t="s">
        <v>156</v>
      </c>
      <c r="E28" s="5" t="s">
        <v>33</v>
      </c>
      <c r="F28" s="5" t="s">
        <v>15</v>
      </c>
      <c r="G28" s="5" t="s">
        <v>22</v>
      </c>
      <c r="H28" s="6" t="s">
        <v>157</v>
      </c>
      <c r="I28" s="5">
        <v>112879.0</v>
      </c>
      <c r="J28" s="5">
        <v>4.59761866E8</v>
      </c>
      <c r="K28" s="8"/>
    </row>
    <row r="29">
      <c r="A29" s="10">
        <v>45851.92531571759</v>
      </c>
      <c r="B29" s="11" t="s">
        <v>158</v>
      </c>
      <c r="C29" s="11" t="s">
        <v>159</v>
      </c>
      <c r="D29" s="11" t="s">
        <v>160</v>
      </c>
      <c r="E29" s="11" t="s">
        <v>56</v>
      </c>
      <c r="F29" s="11" t="s">
        <v>15</v>
      </c>
      <c r="G29" s="11" t="s">
        <v>15</v>
      </c>
      <c r="H29" s="12" t="s">
        <v>161</v>
      </c>
      <c r="I29" s="11" t="s">
        <v>162</v>
      </c>
      <c r="J29" s="11">
        <v>1.0181903E7</v>
      </c>
      <c r="K29" s="13"/>
    </row>
    <row r="30">
      <c r="A30" s="4">
        <v>45848.63477532407</v>
      </c>
      <c r="B30" s="5" t="s">
        <v>163</v>
      </c>
      <c r="C30" s="5" t="s">
        <v>164</v>
      </c>
      <c r="D30" s="5" t="s">
        <v>165</v>
      </c>
      <c r="E30" s="5" t="s">
        <v>39</v>
      </c>
      <c r="F30" s="5" t="s">
        <v>15</v>
      </c>
      <c r="G30" s="5" t="s">
        <v>15</v>
      </c>
      <c r="H30" s="6" t="s">
        <v>166</v>
      </c>
      <c r="I30" s="5">
        <v>182182.0</v>
      </c>
      <c r="J30" s="7" t="s">
        <v>167</v>
      </c>
      <c r="K30" s="8"/>
    </row>
    <row r="31">
      <c r="A31" s="10">
        <v>45851.991001319446</v>
      </c>
      <c r="B31" s="11" t="s">
        <v>168</v>
      </c>
      <c r="C31" s="11" t="s">
        <v>169</v>
      </c>
      <c r="D31" s="11" t="s">
        <v>170</v>
      </c>
      <c r="E31" s="11" t="s">
        <v>62</v>
      </c>
      <c r="F31" s="11" t="s">
        <v>15</v>
      </c>
      <c r="G31" s="11" t="s">
        <v>22</v>
      </c>
      <c r="H31" s="12" t="s">
        <v>171</v>
      </c>
      <c r="I31" s="14" t="s">
        <v>17</v>
      </c>
      <c r="J31" s="11">
        <v>1.1015777E7</v>
      </c>
      <c r="K31" s="13"/>
    </row>
    <row r="32">
      <c r="A32" s="4">
        <v>45849.1158549074</v>
      </c>
      <c r="B32" s="5" t="s">
        <v>172</v>
      </c>
      <c r="C32" s="5" t="s">
        <v>173</v>
      </c>
      <c r="D32" s="5" t="s">
        <v>174</v>
      </c>
      <c r="E32" s="5" t="s">
        <v>33</v>
      </c>
      <c r="F32" s="5" t="s">
        <v>22</v>
      </c>
      <c r="G32" s="5" t="s">
        <v>22</v>
      </c>
      <c r="H32" s="6" t="s">
        <v>175</v>
      </c>
      <c r="I32" s="5">
        <v>732070.0</v>
      </c>
      <c r="J32" s="5">
        <v>652710.0</v>
      </c>
      <c r="K32" s="8"/>
    </row>
    <row r="33">
      <c r="A33" s="10">
        <v>45850.5332434375</v>
      </c>
      <c r="B33" s="11" t="s">
        <v>176</v>
      </c>
      <c r="C33" s="11" t="s">
        <v>177</v>
      </c>
      <c r="D33" s="11" t="s">
        <v>178</v>
      </c>
      <c r="E33" s="11" t="s">
        <v>39</v>
      </c>
      <c r="F33" s="11" t="s">
        <v>15</v>
      </c>
      <c r="G33" s="11" t="s">
        <v>22</v>
      </c>
      <c r="H33" s="12" t="s">
        <v>179</v>
      </c>
      <c r="I33" s="11">
        <v>670864.0</v>
      </c>
      <c r="J33" s="11">
        <v>2.6360307E7</v>
      </c>
      <c r="K33" s="13"/>
    </row>
    <row r="34">
      <c r="A34" s="4">
        <v>45845.98820828703</v>
      </c>
      <c r="B34" s="5" t="s">
        <v>180</v>
      </c>
      <c r="C34" s="5" t="s">
        <v>181</v>
      </c>
      <c r="D34" s="5" t="s">
        <v>182</v>
      </c>
      <c r="E34" s="5" t="s">
        <v>39</v>
      </c>
      <c r="F34" s="5" t="s">
        <v>15</v>
      </c>
      <c r="G34" s="5" t="s">
        <v>15</v>
      </c>
      <c r="H34" s="6" t="s">
        <v>183</v>
      </c>
      <c r="I34" s="5">
        <v>732056.0</v>
      </c>
      <c r="J34" s="5">
        <v>861874.0</v>
      </c>
      <c r="K34" s="8"/>
    </row>
    <row r="35">
      <c r="A35" s="18">
        <v>45844.656314884254</v>
      </c>
      <c r="B35" s="19" t="s">
        <v>184</v>
      </c>
      <c r="C35" s="19" t="s">
        <v>185</v>
      </c>
      <c r="D35" s="19" t="s">
        <v>186</v>
      </c>
      <c r="E35" s="19" t="s">
        <v>28</v>
      </c>
      <c r="F35" s="19" t="s">
        <v>22</v>
      </c>
      <c r="G35" s="19" t="s">
        <v>22</v>
      </c>
      <c r="H35" s="20" t="s">
        <v>187</v>
      </c>
      <c r="I35" s="21" t="s">
        <v>124</v>
      </c>
      <c r="J35" s="19">
        <v>1.1184872E7</v>
      </c>
      <c r="K35" s="13"/>
    </row>
    <row r="36">
      <c r="A36" s="4">
        <v>45851.842764189816</v>
      </c>
      <c r="B36" s="5" t="s">
        <v>188</v>
      </c>
      <c r="C36" s="5" t="s">
        <v>189</v>
      </c>
      <c r="D36" s="5" t="s">
        <v>190</v>
      </c>
      <c r="E36" s="5" t="s">
        <v>33</v>
      </c>
      <c r="F36" s="5" t="s">
        <v>15</v>
      </c>
      <c r="G36" s="5" t="s">
        <v>15</v>
      </c>
      <c r="H36" s="6" t="s">
        <v>191</v>
      </c>
      <c r="I36" s="7" t="s">
        <v>192</v>
      </c>
      <c r="J36" s="5">
        <v>1.032697E7</v>
      </c>
      <c r="K36" s="8"/>
    </row>
    <row r="37">
      <c r="A37" s="10">
        <v>45850.10034106481</v>
      </c>
      <c r="B37" s="11" t="s">
        <v>193</v>
      </c>
      <c r="C37" s="11" t="s">
        <v>194</v>
      </c>
      <c r="D37" s="11" t="s">
        <v>195</v>
      </c>
      <c r="E37" s="11" t="s">
        <v>73</v>
      </c>
      <c r="F37" s="11" t="s">
        <v>15</v>
      </c>
      <c r="G37" s="11" t="s">
        <v>22</v>
      </c>
      <c r="H37" s="12" t="s">
        <v>196</v>
      </c>
      <c r="I37" s="11">
        <v>732172.0</v>
      </c>
      <c r="J37" s="11">
        <v>740199.0</v>
      </c>
      <c r="K37" s="13"/>
    </row>
    <row r="38">
      <c r="A38" s="4">
        <v>45851.58551733797</v>
      </c>
      <c r="B38" s="5" t="s">
        <v>197</v>
      </c>
      <c r="C38" s="5" t="s">
        <v>198</v>
      </c>
      <c r="D38" s="5" t="s">
        <v>199</v>
      </c>
      <c r="E38" s="5" t="s">
        <v>21</v>
      </c>
      <c r="F38" s="5" t="s">
        <v>15</v>
      </c>
      <c r="G38" s="5" t="s">
        <v>15</v>
      </c>
      <c r="H38" s="6" t="s">
        <v>200</v>
      </c>
      <c r="I38" s="7" t="s">
        <v>201</v>
      </c>
      <c r="J38" s="5">
        <v>1.0342968E7</v>
      </c>
      <c r="K38" s="8"/>
    </row>
    <row r="39">
      <c r="A39" s="10">
        <v>45847.56478851852</v>
      </c>
      <c r="B39" s="11" t="s">
        <v>202</v>
      </c>
      <c r="C39" s="11" t="s">
        <v>203</v>
      </c>
      <c r="D39" s="11" t="s">
        <v>204</v>
      </c>
      <c r="E39" s="11" t="s">
        <v>33</v>
      </c>
      <c r="F39" s="11" t="s">
        <v>22</v>
      </c>
      <c r="G39" s="11" t="s">
        <v>15</v>
      </c>
      <c r="H39" s="12" t="s">
        <v>205</v>
      </c>
      <c r="I39" s="14" t="s">
        <v>67</v>
      </c>
      <c r="J39" s="11">
        <v>6.55501287E8</v>
      </c>
      <c r="K39" s="13"/>
    </row>
    <row r="40">
      <c r="A40" s="4">
        <v>45849.533144953704</v>
      </c>
      <c r="B40" s="5" t="s">
        <v>206</v>
      </c>
      <c r="C40" s="5" t="s">
        <v>207</v>
      </c>
      <c r="D40" s="5" t="s">
        <v>208</v>
      </c>
      <c r="E40" s="5" t="s">
        <v>78</v>
      </c>
      <c r="F40" s="5" t="s">
        <v>22</v>
      </c>
      <c r="G40" s="5" t="s">
        <v>15</v>
      </c>
      <c r="H40" s="6" t="s">
        <v>209</v>
      </c>
      <c r="I40" s="7" t="s">
        <v>102</v>
      </c>
      <c r="J40" s="5">
        <v>1.1923522E7</v>
      </c>
      <c r="K40" s="8"/>
    </row>
    <row r="41">
      <c r="A41" s="10">
        <v>45851.00585901621</v>
      </c>
      <c r="B41" s="11" t="s">
        <v>210</v>
      </c>
      <c r="C41" s="11" t="s">
        <v>211</v>
      </c>
      <c r="D41" s="11" t="s">
        <v>212</v>
      </c>
      <c r="E41" s="11" t="s">
        <v>39</v>
      </c>
      <c r="F41" s="11" t="s">
        <v>22</v>
      </c>
      <c r="G41" s="11" t="s">
        <v>22</v>
      </c>
      <c r="H41" s="12" t="s">
        <v>213</v>
      </c>
      <c r="I41" s="14" t="s">
        <v>214</v>
      </c>
      <c r="J41" s="11">
        <v>1.55527405E8</v>
      </c>
      <c r="K41" s="13"/>
    </row>
    <row r="42">
      <c r="A42" s="4">
        <v>45849.04749935185</v>
      </c>
      <c r="B42" s="5" t="s">
        <v>215</v>
      </c>
      <c r="C42" s="5" t="s">
        <v>216</v>
      </c>
      <c r="D42" s="5" t="s">
        <v>217</v>
      </c>
      <c r="E42" s="5" t="s">
        <v>33</v>
      </c>
      <c r="F42" s="5" t="s">
        <v>15</v>
      </c>
      <c r="G42" s="5" t="s">
        <v>22</v>
      </c>
      <c r="H42" s="6" t="s">
        <v>218</v>
      </c>
      <c r="I42" s="7" t="s">
        <v>219</v>
      </c>
      <c r="J42" s="5">
        <v>1.1472709E7</v>
      </c>
      <c r="K42" s="8"/>
    </row>
    <row r="43">
      <c r="A43" s="10">
        <v>45851.982936203705</v>
      </c>
      <c r="B43" s="11" t="s">
        <v>220</v>
      </c>
      <c r="C43" s="11" t="s">
        <v>221</v>
      </c>
      <c r="D43" s="11" t="s">
        <v>222</v>
      </c>
      <c r="E43" s="11" t="s">
        <v>68</v>
      </c>
      <c r="F43" s="11" t="s">
        <v>15</v>
      </c>
      <c r="G43" s="11" t="s">
        <v>15</v>
      </c>
      <c r="H43" s="12" t="s">
        <v>223</v>
      </c>
      <c r="I43" s="14" t="s">
        <v>224</v>
      </c>
      <c r="J43" s="11">
        <v>1.034328E7</v>
      </c>
      <c r="K43" s="13"/>
    </row>
    <row r="44">
      <c r="A44" s="4">
        <v>45851.82131171296</v>
      </c>
      <c r="B44" s="5" t="s">
        <v>225</v>
      </c>
      <c r="C44" s="5" t="s">
        <v>226</v>
      </c>
      <c r="D44" s="5" t="s">
        <v>226</v>
      </c>
      <c r="E44" s="5" t="s">
        <v>28</v>
      </c>
      <c r="F44" s="5" t="s">
        <v>22</v>
      </c>
      <c r="G44" s="5" t="s">
        <v>15</v>
      </c>
      <c r="H44" s="6" t="s">
        <v>227</v>
      </c>
      <c r="I44" s="7" t="s">
        <v>228</v>
      </c>
      <c r="J44" s="5">
        <v>4.22509165E8</v>
      </c>
      <c r="K44" s="8"/>
    </row>
    <row r="45">
      <c r="A45" s="10">
        <v>45851.73857152778</v>
      </c>
      <c r="B45" s="11" t="s">
        <v>229</v>
      </c>
      <c r="C45" s="11" t="s">
        <v>230</v>
      </c>
      <c r="D45" s="11" t="s">
        <v>231</v>
      </c>
      <c r="E45" s="11" t="s">
        <v>62</v>
      </c>
      <c r="F45" s="11" t="s">
        <v>15</v>
      </c>
      <c r="G45" s="11" t="s">
        <v>22</v>
      </c>
      <c r="H45" s="12" t="s">
        <v>232</v>
      </c>
      <c r="I45" s="14" t="s">
        <v>233</v>
      </c>
      <c r="J45" s="11">
        <v>1.2295487E7</v>
      </c>
      <c r="K45" s="13"/>
    </row>
    <row r="46">
      <c r="A46" s="4">
        <v>45850.77643344908</v>
      </c>
      <c r="B46" s="5" t="s">
        <v>234</v>
      </c>
      <c r="C46" s="5" t="s">
        <v>235</v>
      </c>
      <c r="D46" s="5" t="s">
        <v>236</v>
      </c>
      <c r="E46" s="5" t="s">
        <v>33</v>
      </c>
      <c r="F46" s="5" t="s">
        <v>15</v>
      </c>
      <c r="G46" s="5" t="s">
        <v>15</v>
      </c>
      <c r="H46" s="22" t="s">
        <v>237</v>
      </c>
      <c r="I46" s="7" t="s">
        <v>17</v>
      </c>
      <c r="J46" s="5">
        <v>1.0891425E7</v>
      </c>
      <c r="K46" s="8"/>
    </row>
    <row r="47">
      <c r="A47" s="10">
        <v>45851.96008258102</v>
      </c>
      <c r="B47" s="11" t="s">
        <v>238</v>
      </c>
      <c r="C47" s="11" t="s">
        <v>239</v>
      </c>
      <c r="D47" s="11" t="s">
        <v>240</v>
      </c>
      <c r="E47" s="11" t="s">
        <v>68</v>
      </c>
      <c r="F47" s="11" t="s">
        <v>22</v>
      </c>
      <c r="G47" s="11" t="s">
        <v>15</v>
      </c>
      <c r="H47" s="12" t="s">
        <v>241</v>
      </c>
      <c r="I47" s="14" t="s">
        <v>242</v>
      </c>
      <c r="J47" s="11">
        <v>1.1144811E7</v>
      </c>
      <c r="K47" s="13"/>
    </row>
    <row r="48">
      <c r="A48" s="4">
        <v>45850.53367329861</v>
      </c>
      <c r="B48" s="5" t="s">
        <v>243</v>
      </c>
      <c r="C48" s="5" t="s">
        <v>244</v>
      </c>
      <c r="D48" s="5" t="s">
        <v>245</v>
      </c>
      <c r="E48" s="5" t="s">
        <v>50</v>
      </c>
      <c r="F48" s="5" t="s">
        <v>15</v>
      </c>
      <c r="G48" s="5" t="s">
        <v>15</v>
      </c>
      <c r="H48" s="6" t="s">
        <v>246</v>
      </c>
      <c r="I48" s="7" t="s">
        <v>247</v>
      </c>
      <c r="J48" s="5">
        <v>1.1439172E7</v>
      </c>
      <c r="K48" s="8"/>
    </row>
    <row r="49">
      <c r="A49" s="10">
        <v>45851.912355127315</v>
      </c>
      <c r="B49" s="11" t="s">
        <v>248</v>
      </c>
      <c r="C49" s="11" t="s">
        <v>249</v>
      </c>
      <c r="D49" s="11" t="s">
        <v>250</v>
      </c>
      <c r="E49" s="11" t="s">
        <v>62</v>
      </c>
      <c r="F49" s="11" t="s">
        <v>15</v>
      </c>
      <c r="G49" s="11" t="s">
        <v>22</v>
      </c>
      <c r="H49" s="12" t="s">
        <v>251</v>
      </c>
      <c r="I49" s="11" t="s">
        <v>252</v>
      </c>
      <c r="J49" s="11" t="s">
        <v>253</v>
      </c>
      <c r="K49" s="13"/>
    </row>
    <row r="50">
      <c r="A50" s="15">
        <v>45844.85863332176</v>
      </c>
      <c r="B50" s="16" t="s">
        <v>254</v>
      </c>
      <c r="C50" s="16" t="s">
        <v>255</v>
      </c>
      <c r="D50" s="16" t="s">
        <v>256</v>
      </c>
      <c r="E50" s="16" t="s">
        <v>50</v>
      </c>
      <c r="F50" s="16" t="s">
        <v>22</v>
      </c>
      <c r="G50" s="16" t="s">
        <v>22</v>
      </c>
      <c r="H50" s="17" t="s">
        <v>257</v>
      </c>
      <c r="I50" s="16">
        <v>670864.0</v>
      </c>
      <c r="J50" s="16">
        <v>3.0121775E7</v>
      </c>
      <c r="K50" s="8"/>
    </row>
    <row r="51">
      <c r="A51" s="10">
        <v>45850.999189282404</v>
      </c>
      <c r="B51" s="11" t="s">
        <v>258</v>
      </c>
      <c r="C51" s="11" t="s">
        <v>259</v>
      </c>
      <c r="D51" s="11" t="s">
        <v>260</v>
      </c>
      <c r="E51" s="11" t="s">
        <v>33</v>
      </c>
      <c r="F51" s="11" t="s">
        <v>22</v>
      </c>
      <c r="G51" s="11" t="s">
        <v>22</v>
      </c>
      <c r="H51" s="12" t="s">
        <v>261</v>
      </c>
      <c r="I51" s="11">
        <v>732076.0</v>
      </c>
      <c r="J51" s="11">
        <v>830899.0</v>
      </c>
      <c r="K51" s="13"/>
    </row>
    <row r="52">
      <c r="A52" s="4">
        <v>45849.51424484953</v>
      </c>
      <c r="B52" s="5" t="s">
        <v>262</v>
      </c>
      <c r="C52" s="5" t="s">
        <v>263</v>
      </c>
      <c r="D52" s="5" t="s">
        <v>264</v>
      </c>
      <c r="E52" s="5" t="s">
        <v>50</v>
      </c>
      <c r="F52" s="5" t="s">
        <v>22</v>
      </c>
      <c r="G52" s="5" t="s">
        <v>15</v>
      </c>
      <c r="H52" s="22" t="s">
        <v>265</v>
      </c>
      <c r="I52" s="7" t="s">
        <v>266</v>
      </c>
      <c r="J52" s="5">
        <v>1.0870408E7</v>
      </c>
      <c r="K52" s="8"/>
    </row>
    <row r="53">
      <c r="A53" s="10">
        <v>45850.99080315972</v>
      </c>
      <c r="B53" s="11" t="s">
        <v>267</v>
      </c>
      <c r="C53" s="11" t="s">
        <v>268</v>
      </c>
      <c r="D53" s="11" t="s">
        <v>269</v>
      </c>
      <c r="E53" s="11" t="s">
        <v>39</v>
      </c>
      <c r="F53" s="11" t="s">
        <v>15</v>
      </c>
      <c r="G53" s="11" t="s">
        <v>15</v>
      </c>
      <c r="H53" s="12" t="s">
        <v>270</v>
      </c>
      <c r="I53" s="14" t="s">
        <v>148</v>
      </c>
      <c r="J53" s="11">
        <v>2.6628394E7</v>
      </c>
      <c r="K53" s="13"/>
    </row>
    <row r="54">
      <c r="A54" s="4">
        <v>45851.751617256945</v>
      </c>
      <c r="B54" s="5" t="s">
        <v>271</v>
      </c>
      <c r="C54" s="5" t="s">
        <v>272</v>
      </c>
      <c r="D54" s="5" t="s">
        <v>273</v>
      </c>
      <c r="E54" s="5" t="s">
        <v>56</v>
      </c>
      <c r="F54" s="5" t="s">
        <v>15</v>
      </c>
      <c r="G54" s="5" t="s">
        <v>22</v>
      </c>
      <c r="H54" s="6" t="s">
        <v>274</v>
      </c>
      <c r="I54" s="7" t="s">
        <v>275</v>
      </c>
      <c r="J54" s="5">
        <v>1.1004569E7</v>
      </c>
      <c r="K54" s="8"/>
    </row>
    <row r="55">
      <c r="A55" s="10">
        <v>45852.5066760301</v>
      </c>
      <c r="B55" s="11" t="s">
        <v>276</v>
      </c>
      <c r="C55" s="11" t="s">
        <v>277</v>
      </c>
      <c r="D55" s="11" t="s">
        <v>278</v>
      </c>
      <c r="E55" s="11" t="s">
        <v>14</v>
      </c>
      <c r="F55" s="11" t="s">
        <v>15</v>
      </c>
      <c r="G55" s="11" t="s">
        <v>15</v>
      </c>
      <c r="H55" s="12" t="s">
        <v>279</v>
      </c>
      <c r="I55" s="14" t="s">
        <v>280</v>
      </c>
      <c r="J55" s="11">
        <v>1.0907215E7</v>
      </c>
      <c r="K55" s="13"/>
    </row>
    <row r="56">
      <c r="A56" s="4">
        <v>45850.88809849537</v>
      </c>
      <c r="B56" s="5" t="s">
        <v>281</v>
      </c>
      <c r="C56" s="5" t="s">
        <v>282</v>
      </c>
      <c r="D56" s="5" t="s">
        <v>283</v>
      </c>
      <c r="E56" s="5" t="s">
        <v>33</v>
      </c>
      <c r="F56" s="5" t="s">
        <v>15</v>
      </c>
      <c r="G56" s="5" t="s">
        <v>15</v>
      </c>
      <c r="H56" s="6" t="s">
        <v>284</v>
      </c>
      <c r="I56" s="7" t="s">
        <v>285</v>
      </c>
      <c r="J56" s="5">
        <v>4.0840158E7</v>
      </c>
      <c r="K56" s="8"/>
    </row>
    <row r="57">
      <c r="A57" s="10">
        <v>45850.55843009259</v>
      </c>
      <c r="B57" s="11" t="s">
        <v>286</v>
      </c>
      <c r="C57" s="11" t="s">
        <v>287</v>
      </c>
      <c r="D57" s="11" t="s">
        <v>288</v>
      </c>
      <c r="E57" s="11" t="s">
        <v>28</v>
      </c>
      <c r="F57" s="11" t="s">
        <v>15</v>
      </c>
      <c r="G57" s="11" t="s">
        <v>15</v>
      </c>
      <c r="H57" s="12" t="s">
        <v>289</v>
      </c>
      <c r="I57" s="14" t="s">
        <v>290</v>
      </c>
      <c r="J57" s="11">
        <v>1.08286E7</v>
      </c>
      <c r="K57" s="13"/>
    </row>
    <row r="58">
      <c r="A58" s="4">
        <v>45851.852225532406</v>
      </c>
      <c r="B58" s="5" t="s">
        <v>291</v>
      </c>
      <c r="C58" s="5" t="s">
        <v>292</v>
      </c>
      <c r="D58" s="5" t="s">
        <v>293</v>
      </c>
      <c r="E58" s="5" t="s">
        <v>33</v>
      </c>
      <c r="F58" s="5" t="s">
        <v>22</v>
      </c>
      <c r="G58" s="5" t="s">
        <v>15</v>
      </c>
      <c r="H58" s="6" t="s">
        <v>294</v>
      </c>
      <c r="I58" s="7" t="s">
        <v>295</v>
      </c>
      <c r="J58" s="5">
        <v>1.0305595E7</v>
      </c>
      <c r="K58" s="8"/>
    </row>
    <row r="59">
      <c r="A59" s="18">
        <v>45844.741533113425</v>
      </c>
      <c r="B59" s="19" t="s">
        <v>296</v>
      </c>
      <c r="C59" s="19" t="s">
        <v>297</v>
      </c>
      <c r="D59" s="19" t="s">
        <v>298</v>
      </c>
      <c r="E59" s="19" t="s">
        <v>84</v>
      </c>
      <c r="F59" s="19" t="s">
        <v>15</v>
      </c>
      <c r="G59" s="19" t="s">
        <v>15</v>
      </c>
      <c r="H59" s="20" t="s">
        <v>299</v>
      </c>
      <c r="I59" s="21" t="s">
        <v>266</v>
      </c>
      <c r="J59" s="19">
        <v>1.2431572E7</v>
      </c>
      <c r="K59" s="13"/>
    </row>
    <row r="60">
      <c r="A60" s="4">
        <v>45851.95647642361</v>
      </c>
      <c r="B60" s="5" t="s">
        <v>300</v>
      </c>
      <c r="C60" s="5" t="s">
        <v>301</v>
      </c>
      <c r="D60" s="5" t="s">
        <v>302</v>
      </c>
      <c r="E60" s="5" t="s">
        <v>14</v>
      </c>
      <c r="F60" s="5" t="s">
        <v>22</v>
      </c>
      <c r="G60" s="5" t="s">
        <v>15</v>
      </c>
      <c r="H60" s="6" t="s">
        <v>303</v>
      </c>
      <c r="I60" s="7" t="s">
        <v>41</v>
      </c>
      <c r="J60" s="5">
        <v>4.7166215E7</v>
      </c>
      <c r="K60" s="8"/>
    </row>
    <row r="61">
      <c r="A61" s="23">
        <v>45850.54654835648</v>
      </c>
      <c r="B61" s="24" t="s">
        <v>304</v>
      </c>
      <c r="C61" s="24" t="s">
        <v>305</v>
      </c>
      <c r="D61" s="24" t="s">
        <v>306</v>
      </c>
      <c r="E61" s="24" t="s">
        <v>14</v>
      </c>
      <c r="F61" s="24" t="s">
        <v>22</v>
      </c>
      <c r="G61" s="24" t="s">
        <v>22</v>
      </c>
      <c r="H61" s="25" t="s">
        <v>307</v>
      </c>
      <c r="I61" s="24" t="s">
        <v>308</v>
      </c>
      <c r="J61" s="24" t="s">
        <v>309</v>
      </c>
      <c r="K61" s="26" t="s">
        <v>310</v>
      </c>
      <c r="L61" s="27"/>
      <c r="M61" s="27"/>
      <c r="N61" s="27"/>
      <c r="O61" s="27"/>
      <c r="P61" s="27"/>
    </row>
    <row r="62">
      <c r="A62" s="4">
        <v>45848.67886290509</v>
      </c>
      <c r="B62" s="5" t="s">
        <v>311</v>
      </c>
      <c r="C62" s="5" t="s">
        <v>312</v>
      </c>
      <c r="D62" s="5" t="s">
        <v>313</v>
      </c>
      <c r="E62" s="5" t="s">
        <v>33</v>
      </c>
      <c r="F62" s="5" t="s">
        <v>22</v>
      </c>
      <c r="G62" s="5" t="s">
        <v>15</v>
      </c>
      <c r="H62" s="6" t="s">
        <v>314</v>
      </c>
      <c r="I62" s="5">
        <v>732090.0</v>
      </c>
      <c r="J62" s="5">
        <v>852613.0</v>
      </c>
      <c r="K62" s="8"/>
    </row>
    <row r="63">
      <c r="A63" s="10">
        <v>45850.75510854166</v>
      </c>
      <c r="B63" s="11" t="s">
        <v>315</v>
      </c>
      <c r="C63" s="11" t="s">
        <v>316</v>
      </c>
      <c r="D63" s="11" t="s">
        <v>317</v>
      </c>
      <c r="E63" s="11" t="s">
        <v>90</v>
      </c>
      <c r="F63" s="11" t="s">
        <v>22</v>
      </c>
      <c r="G63" s="11" t="s">
        <v>22</v>
      </c>
      <c r="H63" s="12" t="s">
        <v>318</v>
      </c>
      <c r="I63" s="14" t="s">
        <v>247</v>
      </c>
      <c r="J63" s="11">
        <v>1.1555472E7</v>
      </c>
      <c r="K63" s="13"/>
    </row>
    <row r="64">
      <c r="A64" s="4">
        <v>45851.87538291667</v>
      </c>
      <c r="B64" s="5" t="s">
        <v>319</v>
      </c>
      <c r="C64" s="5" t="s">
        <v>320</v>
      </c>
      <c r="D64" s="5" t="s">
        <v>321</v>
      </c>
      <c r="E64" s="5" t="s">
        <v>50</v>
      </c>
      <c r="F64" s="5" t="s">
        <v>15</v>
      </c>
      <c r="G64" s="5" t="s">
        <v>15</v>
      </c>
      <c r="H64" s="6" t="s">
        <v>322</v>
      </c>
      <c r="I64" s="7" t="s">
        <v>148</v>
      </c>
      <c r="J64" s="5">
        <v>2.3242517E7</v>
      </c>
      <c r="K64" s="8"/>
    </row>
    <row r="65">
      <c r="A65" s="10">
        <v>45850.81284322917</v>
      </c>
      <c r="B65" s="11" t="s">
        <v>323</v>
      </c>
      <c r="C65" s="11" t="s">
        <v>324</v>
      </c>
      <c r="D65" s="11" t="s">
        <v>325</v>
      </c>
      <c r="E65" s="11" t="s">
        <v>68</v>
      </c>
      <c r="F65" s="11" t="s">
        <v>22</v>
      </c>
      <c r="G65" s="11" t="s">
        <v>15</v>
      </c>
      <c r="H65" s="12" t="s">
        <v>326</v>
      </c>
      <c r="I65" s="14" t="s">
        <v>327</v>
      </c>
      <c r="J65" s="11">
        <v>549556.0</v>
      </c>
      <c r="K65" s="13"/>
    </row>
    <row r="66">
      <c r="A66" s="4">
        <v>45847.482042523145</v>
      </c>
      <c r="B66" s="5" t="s">
        <v>328</v>
      </c>
      <c r="C66" s="5" t="s">
        <v>329</v>
      </c>
      <c r="D66" s="5" t="s">
        <v>330</v>
      </c>
      <c r="E66" s="5" t="s">
        <v>33</v>
      </c>
      <c r="F66" s="5" t="s">
        <v>22</v>
      </c>
      <c r="G66" s="5" t="s">
        <v>15</v>
      </c>
      <c r="H66" s="6" t="s">
        <v>331</v>
      </c>
      <c r="I66" s="5">
        <v>112879.0</v>
      </c>
      <c r="J66" s="5">
        <v>4.31195014E8</v>
      </c>
      <c r="K66" s="8"/>
    </row>
    <row r="67">
      <c r="A67" s="10">
        <v>45851.039197199076</v>
      </c>
      <c r="B67" s="11" t="s">
        <v>332</v>
      </c>
      <c r="C67" s="11" t="s">
        <v>333</v>
      </c>
      <c r="D67" s="11" t="s">
        <v>334</v>
      </c>
      <c r="E67" s="11" t="s">
        <v>33</v>
      </c>
      <c r="F67" s="11" t="s">
        <v>22</v>
      </c>
      <c r="G67" s="11" t="s">
        <v>22</v>
      </c>
      <c r="H67" s="12" t="s">
        <v>335</v>
      </c>
      <c r="I67" s="11" t="s">
        <v>336</v>
      </c>
      <c r="J67" s="11" t="s">
        <v>337</v>
      </c>
      <c r="K67" s="13"/>
    </row>
    <row r="68">
      <c r="A68" s="4">
        <v>45851.9818205787</v>
      </c>
      <c r="B68" s="5" t="s">
        <v>338</v>
      </c>
      <c r="C68" s="5" t="s">
        <v>339</v>
      </c>
      <c r="D68" s="5" t="s">
        <v>340</v>
      </c>
      <c r="E68" s="5" t="s">
        <v>97</v>
      </c>
      <c r="F68" s="5" t="s">
        <v>15</v>
      </c>
      <c r="G68" s="5" t="s">
        <v>15</v>
      </c>
      <c r="H68" s="6" t="s">
        <v>341</v>
      </c>
      <c r="I68" s="7" t="s">
        <v>342</v>
      </c>
      <c r="J68" s="5">
        <v>3.18165788E8</v>
      </c>
      <c r="K68" s="8"/>
    </row>
    <row r="69">
      <c r="A69" s="10">
        <v>45846.86131980324</v>
      </c>
      <c r="B69" s="11" t="s">
        <v>343</v>
      </c>
      <c r="C69" s="11" t="s">
        <v>344</v>
      </c>
      <c r="D69" s="11" t="s">
        <v>345</v>
      </c>
      <c r="E69" s="11" t="s">
        <v>28</v>
      </c>
      <c r="F69" s="11" t="s">
        <v>15</v>
      </c>
      <c r="G69" s="11" t="s">
        <v>15</v>
      </c>
      <c r="H69" s="12" t="s">
        <v>346</v>
      </c>
      <c r="I69" s="14" t="s">
        <v>148</v>
      </c>
      <c r="J69" s="11">
        <v>2.6578075E7</v>
      </c>
      <c r="K69" s="13"/>
    </row>
    <row r="70">
      <c r="A70" s="4">
        <v>45850.71910011574</v>
      </c>
      <c r="B70" s="5" t="s">
        <v>347</v>
      </c>
      <c r="C70" s="5" t="s">
        <v>348</v>
      </c>
      <c r="D70" s="5" t="s">
        <v>349</v>
      </c>
      <c r="E70" s="5" t="s">
        <v>50</v>
      </c>
      <c r="F70" s="5" t="s">
        <v>15</v>
      </c>
      <c r="G70" s="5" t="s">
        <v>15</v>
      </c>
      <c r="H70" s="6" t="s">
        <v>350</v>
      </c>
      <c r="I70" s="7" t="s">
        <v>351</v>
      </c>
      <c r="J70" s="5">
        <v>1.1603409E7</v>
      </c>
      <c r="K70" s="8"/>
    </row>
    <row r="71">
      <c r="A71" s="10">
        <v>45851.89542569444</v>
      </c>
      <c r="B71" s="11" t="s">
        <v>352</v>
      </c>
      <c r="C71" s="11" t="s">
        <v>353</v>
      </c>
      <c r="D71" s="11" t="s">
        <v>354</v>
      </c>
      <c r="E71" s="11" t="s">
        <v>103</v>
      </c>
      <c r="F71" s="11" t="s">
        <v>15</v>
      </c>
      <c r="G71" s="11" t="s">
        <v>15</v>
      </c>
      <c r="H71" s="12" t="s">
        <v>355</v>
      </c>
      <c r="I71" s="14" t="s">
        <v>17</v>
      </c>
      <c r="J71" s="11">
        <v>1.0986379E7</v>
      </c>
      <c r="K71" s="13"/>
    </row>
    <row r="72">
      <c r="A72" s="4">
        <v>45850.63236863426</v>
      </c>
      <c r="B72" s="5" t="s">
        <v>356</v>
      </c>
      <c r="C72" s="5" t="s">
        <v>357</v>
      </c>
      <c r="D72" s="5" t="s">
        <v>358</v>
      </c>
      <c r="E72" s="5" t="s">
        <v>33</v>
      </c>
      <c r="F72" s="5" t="s">
        <v>15</v>
      </c>
      <c r="G72" s="5" t="s">
        <v>15</v>
      </c>
      <c r="H72" s="6" t="s">
        <v>359</v>
      </c>
      <c r="I72" s="5" t="s">
        <v>336</v>
      </c>
      <c r="J72" s="5">
        <v>1.1020349E7</v>
      </c>
      <c r="K72" s="8"/>
    </row>
    <row r="73">
      <c r="A73" s="18">
        <v>45844.59908302083</v>
      </c>
      <c r="B73" s="19" t="s">
        <v>360</v>
      </c>
      <c r="C73" s="19" t="s">
        <v>361</v>
      </c>
      <c r="D73" s="19" t="s">
        <v>362</v>
      </c>
      <c r="E73" s="19" t="s">
        <v>50</v>
      </c>
      <c r="F73" s="19" t="s">
        <v>15</v>
      </c>
      <c r="G73" s="19" t="s">
        <v>15</v>
      </c>
      <c r="H73" s="20" t="s">
        <v>363</v>
      </c>
      <c r="I73" s="19" t="s">
        <v>364</v>
      </c>
      <c r="J73" s="19" t="s">
        <v>365</v>
      </c>
      <c r="K73" s="13"/>
    </row>
    <row r="74">
      <c r="A74" s="4">
        <v>45850.10464230324</v>
      </c>
      <c r="B74" s="5" t="s">
        <v>366</v>
      </c>
      <c r="C74" s="5" t="s">
        <v>367</v>
      </c>
      <c r="D74" s="5" t="s">
        <v>368</v>
      </c>
      <c r="E74" s="5" t="s">
        <v>33</v>
      </c>
      <c r="F74" s="5" t="s">
        <v>15</v>
      </c>
      <c r="G74" s="5" t="s">
        <v>15</v>
      </c>
      <c r="H74" s="6" t="s">
        <v>369</v>
      </c>
      <c r="I74" s="7" t="s">
        <v>370</v>
      </c>
      <c r="J74" s="5">
        <v>1.0481967E7</v>
      </c>
      <c r="K74" s="8"/>
    </row>
    <row r="75">
      <c r="A75" s="10">
        <v>45850.655512893514</v>
      </c>
      <c r="B75" s="11" t="s">
        <v>371</v>
      </c>
      <c r="C75" s="11" t="s">
        <v>372</v>
      </c>
      <c r="D75" s="11" t="s">
        <v>373</v>
      </c>
      <c r="E75" s="11" t="s">
        <v>56</v>
      </c>
      <c r="F75" s="11" t="s">
        <v>22</v>
      </c>
      <c r="G75" s="11" t="s">
        <v>15</v>
      </c>
      <c r="H75" s="12" t="s">
        <v>374</v>
      </c>
      <c r="I75" s="14" t="s">
        <v>375</v>
      </c>
      <c r="J75" s="11">
        <v>1.0939116E7</v>
      </c>
      <c r="K75" s="13"/>
    </row>
    <row r="76">
      <c r="A76" s="15">
        <v>45844.51697549768</v>
      </c>
      <c r="B76" s="16" t="s">
        <v>376</v>
      </c>
      <c r="C76" s="16" t="s">
        <v>377</v>
      </c>
      <c r="D76" s="16" t="s">
        <v>378</v>
      </c>
      <c r="E76" s="16" t="s">
        <v>109</v>
      </c>
      <c r="F76" s="16" t="s">
        <v>15</v>
      </c>
      <c r="G76" s="28"/>
      <c r="H76" s="17" t="s">
        <v>379</v>
      </c>
      <c r="I76" s="29" t="s">
        <v>46</v>
      </c>
      <c r="J76" s="16">
        <v>1.3231254E7</v>
      </c>
      <c r="K76" s="8"/>
    </row>
    <row r="77">
      <c r="A77" s="10">
        <v>45850.92497173611</v>
      </c>
      <c r="B77" s="11" t="s">
        <v>380</v>
      </c>
      <c r="C77" s="11" t="s">
        <v>381</v>
      </c>
      <c r="D77" s="11" t="s">
        <v>382</v>
      </c>
      <c r="E77" s="11" t="s">
        <v>78</v>
      </c>
      <c r="F77" s="11" t="s">
        <v>15</v>
      </c>
      <c r="G77" s="11" t="s">
        <v>15</v>
      </c>
      <c r="H77" s="12" t="s">
        <v>383</v>
      </c>
      <c r="I77" s="14" t="s">
        <v>124</v>
      </c>
      <c r="J77" s="11">
        <v>1.1640145E7</v>
      </c>
      <c r="K77" s="13"/>
    </row>
    <row r="78">
      <c r="A78" s="4">
        <v>45849.09565173611</v>
      </c>
      <c r="B78" s="5" t="s">
        <v>384</v>
      </c>
      <c r="C78" s="5" t="s">
        <v>385</v>
      </c>
      <c r="D78" s="5" t="s">
        <v>386</v>
      </c>
      <c r="E78" s="5" t="s">
        <v>97</v>
      </c>
      <c r="F78" s="5" t="s">
        <v>22</v>
      </c>
      <c r="G78" s="5" t="s">
        <v>15</v>
      </c>
      <c r="H78" s="6" t="s">
        <v>387</v>
      </c>
      <c r="I78" s="7" t="s">
        <v>285</v>
      </c>
      <c r="J78" s="5">
        <v>3.4301545E7</v>
      </c>
      <c r="K78" s="8"/>
    </row>
    <row r="79">
      <c r="A79" s="10">
        <v>45849.057571111116</v>
      </c>
      <c r="B79" s="11" t="s">
        <v>388</v>
      </c>
      <c r="C79" s="11" t="s">
        <v>389</v>
      </c>
      <c r="D79" s="11" t="s">
        <v>390</v>
      </c>
      <c r="E79" s="11" t="s">
        <v>33</v>
      </c>
      <c r="F79" s="11" t="s">
        <v>15</v>
      </c>
      <c r="G79" s="11" t="s">
        <v>15</v>
      </c>
      <c r="H79" s="12" t="s">
        <v>391</v>
      </c>
      <c r="I79" s="14" t="s">
        <v>17</v>
      </c>
      <c r="J79" s="11">
        <v>1.0992672E7</v>
      </c>
      <c r="K79" s="13"/>
    </row>
    <row r="80">
      <c r="A80" s="4">
        <v>45849.905703171295</v>
      </c>
      <c r="B80" s="5" t="s">
        <v>392</v>
      </c>
      <c r="C80" s="5" t="s">
        <v>393</v>
      </c>
      <c r="D80" s="5" t="s">
        <v>394</v>
      </c>
      <c r="E80" s="5" t="s">
        <v>33</v>
      </c>
      <c r="F80" s="5" t="s">
        <v>22</v>
      </c>
      <c r="G80" s="5" t="s">
        <v>22</v>
      </c>
      <c r="H80" s="6" t="s">
        <v>395</v>
      </c>
      <c r="I80" s="5">
        <v>814282.0</v>
      </c>
      <c r="J80" s="5">
        <v>5.1150135E7</v>
      </c>
      <c r="K80" s="8"/>
    </row>
    <row r="81">
      <c r="A81" s="10">
        <v>45851.75794628472</v>
      </c>
      <c r="B81" s="11" t="s">
        <v>396</v>
      </c>
      <c r="C81" s="11" t="s">
        <v>397</v>
      </c>
      <c r="D81" s="11" t="s">
        <v>398</v>
      </c>
      <c r="E81" s="11" t="s">
        <v>56</v>
      </c>
      <c r="F81" s="11" t="s">
        <v>15</v>
      </c>
      <c r="G81" s="11" t="s">
        <v>15</v>
      </c>
      <c r="H81" s="12" t="s">
        <v>399</v>
      </c>
      <c r="I81" s="11" t="s">
        <v>400</v>
      </c>
      <c r="J81" s="11" t="s">
        <v>401</v>
      </c>
      <c r="K81" s="13"/>
    </row>
    <row r="82">
      <c r="A82" s="4">
        <v>45849.51073123842</v>
      </c>
      <c r="B82" s="5" t="s">
        <v>402</v>
      </c>
      <c r="C82" s="5" t="s">
        <v>403</v>
      </c>
      <c r="D82" s="5" t="s">
        <v>404</v>
      </c>
      <c r="E82" s="5" t="s">
        <v>50</v>
      </c>
      <c r="F82" s="5" t="s">
        <v>15</v>
      </c>
      <c r="G82" s="5" t="s">
        <v>15</v>
      </c>
      <c r="H82" s="6" t="s">
        <v>405</v>
      </c>
      <c r="I82" s="7" t="s">
        <v>17</v>
      </c>
      <c r="J82" s="5">
        <v>1.0947724E7</v>
      </c>
      <c r="K82" s="8"/>
    </row>
    <row r="83">
      <c r="A83" s="10">
        <v>45851.55839685185</v>
      </c>
      <c r="B83" s="11" t="s">
        <v>406</v>
      </c>
      <c r="C83" s="11" t="s">
        <v>407</v>
      </c>
      <c r="D83" s="11" t="s">
        <v>408</v>
      </c>
      <c r="E83" s="11" t="s">
        <v>62</v>
      </c>
      <c r="F83" s="11" t="s">
        <v>22</v>
      </c>
      <c r="G83" s="11" t="s">
        <v>22</v>
      </c>
      <c r="H83" s="12" t="s">
        <v>409</v>
      </c>
      <c r="I83" s="11">
        <v>633123.0</v>
      </c>
      <c r="J83" s="11">
        <v>1.78756029E8</v>
      </c>
      <c r="K83" s="13"/>
    </row>
    <row r="84">
      <c r="A84" s="4">
        <v>45850.738595752315</v>
      </c>
      <c r="B84" s="5" t="s">
        <v>410</v>
      </c>
      <c r="C84" s="5" t="s">
        <v>411</v>
      </c>
      <c r="D84" s="5" t="s">
        <v>412</v>
      </c>
      <c r="E84" s="5" t="s">
        <v>78</v>
      </c>
      <c r="F84" s="5" t="s">
        <v>15</v>
      </c>
      <c r="G84" s="5" t="s">
        <v>15</v>
      </c>
      <c r="H84" s="6" t="s">
        <v>413</v>
      </c>
      <c r="I84" s="5" t="s">
        <v>414</v>
      </c>
      <c r="J84" s="5">
        <v>833498.0</v>
      </c>
      <c r="K84" s="8"/>
    </row>
    <row r="85">
      <c r="A85" s="10">
        <v>45855.450054988425</v>
      </c>
      <c r="B85" s="11" t="s">
        <v>415</v>
      </c>
      <c r="C85" s="11" t="s">
        <v>416</v>
      </c>
      <c r="D85" s="11" t="s">
        <v>417</v>
      </c>
      <c r="E85" s="11" t="s">
        <v>62</v>
      </c>
      <c r="F85" s="11" t="s">
        <v>15</v>
      </c>
      <c r="G85" s="11" t="s">
        <v>22</v>
      </c>
      <c r="H85" s="12" t="s">
        <v>418</v>
      </c>
      <c r="I85" s="11" t="s">
        <v>24</v>
      </c>
      <c r="J85" s="11" t="s">
        <v>419</v>
      </c>
      <c r="K85" s="13"/>
    </row>
    <row r="86">
      <c r="A86" s="4">
        <v>45855.7761258449</v>
      </c>
      <c r="B86" s="5" t="s">
        <v>420</v>
      </c>
      <c r="C86" s="5" t="s">
        <v>421</v>
      </c>
      <c r="D86" s="5" t="s">
        <v>422</v>
      </c>
      <c r="E86" s="5" t="s">
        <v>21</v>
      </c>
      <c r="F86" s="5" t="s">
        <v>22</v>
      </c>
      <c r="G86" s="5" t="s">
        <v>15</v>
      </c>
      <c r="H86" s="6" t="s">
        <v>423</v>
      </c>
      <c r="I86" s="5">
        <v>112879.0</v>
      </c>
      <c r="J86" s="5">
        <v>4.42954426E8</v>
      </c>
      <c r="K86" s="8"/>
    </row>
    <row r="87">
      <c r="A87" s="10">
        <v>45855.98122729167</v>
      </c>
      <c r="B87" s="11" t="s">
        <v>424</v>
      </c>
      <c r="C87" s="11" t="s">
        <v>425</v>
      </c>
      <c r="D87" s="11" t="s">
        <v>426</v>
      </c>
      <c r="E87" s="11" t="s">
        <v>73</v>
      </c>
      <c r="F87" s="11" t="s">
        <v>22</v>
      </c>
      <c r="G87" s="11" t="s">
        <v>22</v>
      </c>
      <c r="H87" s="12" t="s">
        <v>427</v>
      </c>
      <c r="I87" s="14" t="s">
        <v>428</v>
      </c>
      <c r="J87" s="11">
        <v>1.0412614E7</v>
      </c>
      <c r="K87" s="13"/>
    </row>
    <row r="88">
      <c r="A88" s="30">
        <v>45859.78466417824</v>
      </c>
      <c r="B88" s="31" t="s">
        <v>429</v>
      </c>
      <c r="C88" s="31" t="s">
        <v>430</v>
      </c>
      <c r="D88" s="31" t="s">
        <v>431</v>
      </c>
      <c r="E88" s="31" t="s">
        <v>62</v>
      </c>
      <c r="F88" s="31" t="s">
        <v>15</v>
      </c>
      <c r="G88" s="31" t="s">
        <v>15</v>
      </c>
      <c r="H88" s="32" t="s">
        <v>432</v>
      </c>
      <c r="I88" s="31" t="s">
        <v>433</v>
      </c>
      <c r="J88" s="31">
        <v>784587.0</v>
      </c>
    </row>
    <row r="91">
      <c r="E91" s="33" t="s">
        <v>119</v>
      </c>
      <c r="F91" s="9">
        <f>COUNTIF(Form_Responses2[Are you opting in to the shared alcohol pool? (This means you will pay $50 instead of $35)
- Alcohol from the shared pool will be limited to 7:30pm onwards.],"Yes")</f>
        <v>31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</hyperlinks>
  <drawing r:id="rId88"/>
  <tableParts count="1">
    <tablePart r:id="rId9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2.88"/>
    <col customWidth="1" min="5" max="5" width="25.5"/>
    <col customWidth="1" min="6" max="6" width="28.25"/>
    <col customWidth="1" min="7" max="7" width="37.63"/>
    <col customWidth="1" min="8" max="8" width="25.5"/>
    <col customWidth="1" min="9" max="14" width="18.88"/>
  </cols>
  <sheetData>
    <row r="1">
      <c r="A1" s="1" t="s">
        <v>434</v>
      </c>
      <c r="B1" s="2" t="s">
        <v>1</v>
      </c>
      <c r="C1" s="2" t="s">
        <v>2</v>
      </c>
      <c r="D1" s="2" t="s">
        <v>435</v>
      </c>
      <c r="E1" s="2" t="s">
        <v>436</v>
      </c>
      <c r="F1" s="2" t="s">
        <v>8</v>
      </c>
      <c r="G1" s="2" t="s">
        <v>9</v>
      </c>
      <c r="H1" s="34" t="s">
        <v>437</v>
      </c>
    </row>
    <row r="2">
      <c r="A2" s="15">
        <v>45859.51075722222</v>
      </c>
      <c r="B2" s="16" t="s">
        <v>438</v>
      </c>
      <c r="C2" s="16" t="s">
        <v>230</v>
      </c>
      <c r="D2" s="16">
        <v>915.0</v>
      </c>
      <c r="E2" s="16" t="s">
        <v>439</v>
      </c>
      <c r="F2" s="29" t="s">
        <v>233</v>
      </c>
      <c r="G2" s="16">
        <v>1.2295487E7</v>
      </c>
      <c r="H2" s="35" t="s">
        <v>440</v>
      </c>
    </row>
    <row r="3">
      <c r="A3" s="10">
        <v>45859.51262569445</v>
      </c>
      <c r="B3" s="11" t="s">
        <v>438</v>
      </c>
      <c r="C3" s="11" t="s">
        <v>441</v>
      </c>
      <c r="D3" s="11">
        <v>9.8</v>
      </c>
      <c r="E3" s="11" t="s">
        <v>442</v>
      </c>
      <c r="F3" s="14" t="s">
        <v>233</v>
      </c>
      <c r="G3" s="11">
        <v>1.2295487E7</v>
      </c>
      <c r="H3" s="36" t="s">
        <v>443</v>
      </c>
    </row>
    <row r="4">
      <c r="A4" s="4">
        <v>45861.89913712963</v>
      </c>
      <c r="B4" s="5" t="s">
        <v>120</v>
      </c>
      <c r="C4" s="5" t="s">
        <v>121</v>
      </c>
      <c r="D4" s="5">
        <v>495.77</v>
      </c>
      <c r="E4" s="5" t="s">
        <v>444</v>
      </c>
      <c r="F4" s="7" t="s">
        <v>124</v>
      </c>
      <c r="G4" s="5">
        <v>1.155342E7</v>
      </c>
      <c r="H4" s="37" t="s">
        <v>445</v>
      </c>
    </row>
    <row r="5">
      <c r="A5" s="10">
        <v>45861.901523402776</v>
      </c>
      <c r="B5" s="11" t="s">
        <v>120</v>
      </c>
      <c r="C5" s="11" t="s">
        <v>121</v>
      </c>
      <c r="D5" s="11">
        <v>990.0</v>
      </c>
      <c r="E5" s="11" t="s">
        <v>446</v>
      </c>
      <c r="F5" s="14" t="s">
        <v>124</v>
      </c>
      <c r="G5" s="11">
        <v>1.155342E7</v>
      </c>
      <c r="H5" s="36" t="s">
        <v>447</v>
      </c>
    </row>
    <row r="6">
      <c r="A6" s="4">
        <v>45862.337687974534</v>
      </c>
      <c r="B6" s="5" t="s">
        <v>104</v>
      </c>
      <c r="C6" s="5" t="s">
        <v>105</v>
      </c>
      <c r="D6" s="5">
        <v>48.48</v>
      </c>
      <c r="E6" s="5" t="s">
        <v>448</v>
      </c>
      <c r="F6" s="7" t="s">
        <v>108</v>
      </c>
      <c r="G6" s="5">
        <v>1.042085E7</v>
      </c>
      <c r="H6" s="38" t="s">
        <v>449</v>
      </c>
    </row>
    <row r="7">
      <c r="A7" s="39">
        <v>45863.061899189815</v>
      </c>
      <c r="B7" s="40" t="s">
        <v>450</v>
      </c>
      <c r="C7" s="40" t="s">
        <v>249</v>
      </c>
      <c r="D7" s="40">
        <v>15.2</v>
      </c>
      <c r="E7" s="40" t="s">
        <v>451</v>
      </c>
      <c r="F7" s="40" t="s">
        <v>252</v>
      </c>
      <c r="G7" s="40" t="s">
        <v>253</v>
      </c>
      <c r="H7" s="41" t="s">
        <v>452</v>
      </c>
    </row>
    <row r="10">
      <c r="C10" s="42" t="s">
        <v>453</v>
      </c>
      <c r="D10" s="42" t="s">
        <v>454</v>
      </c>
      <c r="E10" s="33" t="s">
        <v>455</v>
      </c>
    </row>
    <row r="11">
      <c r="C11" s="9">
        <f>915+ 990 + 15.2</f>
        <v>1920.2</v>
      </c>
      <c r="D11" s="9">
        <f>48.48 + 275</f>
        <v>323.48</v>
      </c>
      <c r="E11" s="9">
        <f>SUM(Form_Responses[Reimbursement amount])</f>
        <v>2474.25</v>
      </c>
    </row>
    <row r="14">
      <c r="C14" s="42" t="s">
        <v>456</v>
      </c>
    </row>
    <row r="15">
      <c r="C15" s="9">
        <f>SUM(70.81 + 53.5 + 96.46+9.8)</f>
        <v>230.57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</hyperlinks>
  <drawing r:id="rId7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25"/>
    <col customWidth="1" min="3" max="3" width="22.25"/>
    <col customWidth="1" min="4" max="6" width="16.38"/>
  </cols>
  <sheetData>
    <row r="1">
      <c r="A1" s="43" t="s">
        <v>2</v>
      </c>
      <c r="B1" s="44" t="s">
        <v>457</v>
      </c>
      <c r="C1" s="44" t="s">
        <v>458</v>
      </c>
      <c r="D1" s="44" t="s">
        <v>459</v>
      </c>
      <c r="E1" s="45" t="s">
        <v>460</v>
      </c>
      <c r="F1" s="45"/>
    </row>
    <row r="2">
      <c r="A2" s="33" t="s">
        <v>121</v>
      </c>
      <c r="B2" s="44">
        <v>1.155342E7</v>
      </c>
      <c r="C2" s="46" t="s">
        <v>124</v>
      </c>
      <c r="D2" s="9">
        <v>1499.98</v>
      </c>
      <c r="E2" s="33" t="b">
        <v>1</v>
      </c>
    </row>
    <row r="3">
      <c r="A3" s="33" t="s">
        <v>230</v>
      </c>
      <c r="B3" s="44">
        <v>1.2295487E7</v>
      </c>
      <c r="C3" s="46" t="s">
        <v>233</v>
      </c>
      <c r="D3" s="9">
        <v>934.79</v>
      </c>
      <c r="E3" s="33" t="b">
        <v>1</v>
      </c>
    </row>
    <row r="4">
      <c r="A4" s="33" t="s">
        <v>105</v>
      </c>
      <c r="B4" s="44">
        <v>1.042085E7</v>
      </c>
      <c r="C4" s="46" t="s">
        <v>108</v>
      </c>
      <c r="D4" s="9">
        <v>58.47</v>
      </c>
      <c r="E4" s="33" t="b">
        <v>1</v>
      </c>
    </row>
    <row r="5">
      <c r="A5" s="33" t="s">
        <v>135</v>
      </c>
      <c r="B5" s="44">
        <v>1.0296174E7</v>
      </c>
      <c r="C5" s="46" t="s">
        <v>138</v>
      </c>
      <c r="D5" s="33">
        <v>35.0</v>
      </c>
      <c r="E5" s="33" t="b">
        <v>1</v>
      </c>
    </row>
    <row r="6">
      <c r="A6" s="33" t="s">
        <v>249</v>
      </c>
      <c r="B6" s="44">
        <v>1.0932217E7</v>
      </c>
      <c r="C6" s="44">
        <v>62105.0</v>
      </c>
      <c r="D6" s="9">
        <v>25.189999999999998</v>
      </c>
      <c r="E6" s="33" t="b">
        <v>1</v>
      </c>
    </row>
    <row r="7">
      <c r="A7" s="33" t="s">
        <v>305</v>
      </c>
      <c r="B7" s="44">
        <v>4.59816994E8</v>
      </c>
      <c r="C7" s="44">
        <v>112879.0</v>
      </c>
      <c r="D7" s="47">
        <v>24.990000000000002</v>
      </c>
      <c r="E7" s="33" t="b">
        <v>1</v>
      </c>
    </row>
    <row r="8">
      <c r="A8" s="33" t="s">
        <v>19</v>
      </c>
      <c r="B8" s="44">
        <v>7.0792441E7</v>
      </c>
      <c r="C8" s="44" t="s">
        <v>24</v>
      </c>
      <c r="D8" s="9">
        <v>14.21</v>
      </c>
      <c r="E8" s="33" t="b">
        <v>1</v>
      </c>
    </row>
    <row r="9">
      <c r="A9" s="33" t="s">
        <v>31</v>
      </c>
      <c r="B9" s="44">
        <v>1.1029444E7</v>
      </c>
      <c r="C9" s="46" t="s">
        <v>35</v>
      </c>
      <c r="D9" s="9">
        <v>14.21</v>
      </c>
      <c r="E9" s="33" t="b">
        <v>1</v>
      </c>
    </row>
    <row r="10">
      <c r="A10" s="33" t="s">
        <v>43</v>
      </c>
      <c r="B10" s="44">
        <v>1.3563056E7</v>
      </c>
      <c r="C10" s="46" t="s">
        <v>46</v>
      </c>
      <c r="D10" s="9">
        <v>14.21</v>
      </c>
      <c r="E10" s="33" t="b">
        <v>1</v>
      </c>
    </row>
    <row r="11">
      <c r="A11" s="33" t="s">
        <v>99</v>
      </c>
      <c r="B11" s="44">
        <v>1.1894119E7</v>
      </c>
      <c r="C11" s="46" t="s">
        <v>102</v>
      </c>
      <c r="D11" s="9">
        <v>14.21</v>
      </c>
      <c r="E11" s="33" t="b">
        <v>1</v>
      </c>
    </row>
    <row r="12">
      <c r="A12" s="33" t="s">
        <v>126</v>
      </c>
      <c r="B12" s="44">
        <v>1.1191286E7</v>
      </c>
      <c r="C12" s="46" t="s">
        <v>129</v>
      </c>
      <c r="D12" s="9">
        <v>14.21</v>
      </c>
      <c r="E12" s="33" t="b">
        <v>1</v>
      </c>
    </row>
    <row r="13">
      <c r="A13" s="33" t="s">
        <v>173</v>
      </c>
      <c r="B13" s="44">
        <v>652710.0</v>
      </c>
      <c r="C13" s="44">
        <v>732070.0</v>
      </c>
      <c r="D13" s="9">
        <v>14.21</v>
      </c>
      <c r="E13" s="33" t="b">
        <v>1</v>
      </c>
    </row>
    <row r="14">
      <c r="A14" s="33" t="s">
        <v>185</v>
      </c>
      <c r="B14" s="44">
        <v>1.1184872E7</v>
      </c>
      <c r="C14" s="46" t="s">
        <v>124</v>
      </c>
      <c r="D14" s="9">
        <v>14.21</v>
      </c>
      <c r="E14" s="33" t="b">
        <v>1</v>
      </c>
    </row>
    <row r="15">
      <c r="A15" s="33" t="s">
        <v>203</v>
      </c>
      <c r="B15" s="44">
        <v>6.55501287E8</v>
      </c>
      <c r="C15" s="46" t="s">
        <v>67</v>
      </c>
      <c r="D15" s="9">
        <v>14.21</v>
      </c>
      <c r="E15" s="33" t="b">
        <v>1</v>
      </c>
    </row>
    <row r="16">
      <c r="A16" s="33" t="s">
        <v>207</v>
      </c>
      <c r="B16" s="44">
        <v>1.1923522E7</v>
      </c>
      <c r="C16" s="46" t="s">
        <v>102</v>
      </c>
      <c r="D16" s="9">
        <v>14.21</v>
      </c>
      <c r="E16" s="33" t="b">
        <v>1</v>
      </c>
    </row>
    <row r="17">
      <c r="A17" s="33" t="s">
        <v>211</v>
      </c>
      <c r="B17" s="44">
        <v>1.55527405E8</v>
      </c>
      <c r="C17" s="46" t="s">
        <v>214</v>
      </c>
      <c r="D17" s="9">
        <v>14.21</v>
      </c>
      <c r="E17" s="33" t="b">
        <v>1</v>
      </c>
    </row>
    <row r="18">
      <c r="A18" s="33" t="s">
        <v>226</v>
      </c>
      <c r="B18" s="44">
        <v>4.22509165E8</v>
      </c>
      <c r="C18" s="46" t="s">
        <v>228</v>
      </c>
      <c r="D18" s="9">
        <v>14.21</v>
      </c>
      <c r="E18" s="33" t="b">
        <v>1</v>
      </c>
    </row>
    <row r="19">
      <c r="A19" s="33" t="s">
        <v>239</v>
      </c>
      <c r="B19" s="44">
        <v>1.1144811E7</v>
      </c>
      <c r="C19" s="46" t="s">
        <v>242</v>
      </c>
      <c r="D19" s="9">
        <v>14.21</v>
      </c>
      <c r="E19" s="33" t="b">
        <v>1</v>
      </c>
    </row>
    <row r="20">
      <c r="A20" s="33" t="s">
        <v>255</v>
      </c>
      <c r="B20" s="44">
        <v>3.0121775E7</v>
      </c>
      <c r="C20" s="44">
        <v>670864.0</v>
      </c>
      <c r="D20" s="9">
        <v>14.21</v>
      </c>
      <c r="E20" s="33" t="b">
        <v>1</v>
      </c>
    </row>
    <row r="21">
      <c r="A21" s="33" t="s">
        <v>259</v>
      </c>
      <c r="B21" s="44">
        <v>830899.0</v>
      </c>
      <c r="C21" s="44">
        <v>732076.0</v>
      </c>
      <c r="D21" s="9">
        <v>14.21</v>
      </c>
      <c r="E21" s="33" t="b">
        <v>1</v>
      </c>
    </row>
    <row r="22">
      <c r="A22" s="48" t="s">
        <v>263</v>
      </c>
      <c r="B22" s="49">
        <v>1.0870408E7</v>
      </c>
      <c r="C22" s="50" t="s">
        <v>266</v>
      </c>
      <c r="D22" s="51">
        <v>14.21</v>
      </c>
      <c r="E22" s="48" t="b">
        <v>1</v>
      </c>
    </row>
    <row r="23">
      <c r="A23" s="33" t="s">
        <v>292</v>
      </c>
      <c r="B23" s="44">
        <v>1.0305595E7</v>
      </c>
      <c r="C23" s="46" t="s">
        <v>295</v>
      </c>
      <c r="D23" s="9">
        <v>14.21</v>
      </c>
      <c r="E23" s="33" t="b">
        <v>1</v>
      </c>
      <c r="F23" s="33" t="s">
        <v>461</v>
      </c>
    </row>
    <row r="24">
      <c r="A24" s="33" t="s">
        <v>301</v>
      </c>
      <c r="B24" s="44">
        <v>4.7166215E7</v>
      </c>
      <c r="C24" s="46" t="s">
        <v>41</v>
      </c>
      <c r="D24" s="9">
        <v>14.21</v>
      </c>
      <c r="E24" s="33" t="b">
        <v>1</v>
      </c>
    </row>
    <row r="25">
      <c r="A25" s="33" t="s">
        <v>312</v>
      </c>
      <c r="B25" s="44">
        <v>852613.0</v>
      </c>
      <c r="C25" s="44">
        <v>732090.0</v>
      </c>
      <c r="D25" s="9">
        <v>14.21</v>
      </c>
      <c r="E25" s="33" t="b">
        <v>1</v>
      </c>
    </row>
    <row r="26">
      <c r="A26" s="33" t="s">
        <v>316</v>
      </c>
      <c r="B26" s="44">
        <v>1.1555472E7</v>
      </c>
      <c r="C26" s="46" t="s">
        <v>247</v>
      </c>
      <c r="D26" s="9">
        <v>14.21</v>
      </c>
      <c r="E26" s="33" t="b">
        <v>1</v>
      </c>
    </row>
    <row r="27">
      <c r="A27" s="33" t="s">
        <v>324</v>
      </c>
      <c r="B27" s="44">
        <v>549556.0</v>
      </c>
      <c r="C27" s="46" t="s">
        <v>327</v>
      </c>
      <c r="D27" s="9">
        <v>14.21</v>
      </c>
      <c r="E27" s="33" t="b">
        <v>1</v>
      </c>
    </row>
    <row r="28">
      <c r="A28" s="33" t="s">
        <v>329</v>
      </c>
      <c r="B28" s="44">
        <v>4.31195014E8</v>
      </c>
      <c r="C28" s="44">
        <v>112879.0</v>
      </c>
      <c r="D28" s="9">
        <v>14.21</v>
      </c>
      <c r="E28" s="33" t="b">
        <v>1</v>
      </c>
    </row>
    <row r="29">
      <c r="A29" s="33" t="s">
        <v>333</v>
      </c>
      <c r="B29" s="44" t="s">
        <v>337</v>
      </c>
      <c r="C29" s="44" t="s">
        <v>336</v>
      </c>
      <c r="D29" s="9">
        <v>14.21</v>
      </c>
      <c r="E29" s="33" t="b">
        <v>1</v>
      </c>
    </row>
    <row r="30">
      <c r="A30" s="33" t="s">
        <v>372</v>
      </c>
      <c r="B30" s="44">
        <v>1.0939116E7</v>
      </c>
      <c r="C30" s="46" t="s">
        <v>375</v>
      </c>
      <c r="D30" s="9">
        <v>14.21</v>
      </c>
      <c r="E30" s="33" t="b">
        <v>1</v>
      </c>
    </row>
    <row r="31">
      <c r="A31" s="33" t="s">
        <v>385</v>
      </c>
      <c r="B31" s="44">
        <v>3.4301545E7</v>
      </c>
      <c r="C31" s="46" t="s">
        <v>285</v>
      </c>
      <c r="D31" s="9">
        <v>14.21</v>
      </c>
      <c r="E31" s="33" t="b">
        <v>1</v>
      </c>
    </row>
    <row r="32">
      <c r="A32" s="33" t="s">
        <v>393</v>
      </c>
      <c r="B32" s="44">
        <v>5.1150135E7</v>
      </c>
      <c r="C32" s="44">
        <v>814282.0</v>
      </c>
      <c r="D32" s="9">
        <v>14.21</v>
      </c>
      <c r="E32" s="9" t="b">
        <v>0</v>
      </c>
      <c r="F32" s="33" t="s">
        <v>462</v>
      </c>
    </row>
    <row r="33">
      <c r="A33" s="33" t="s">
        <v>407</v>
      </c>
      <c r="B33" s="44">
        <v>1.78756029E8</v>
      </c>
      <c r="C33" s="44">
        <v>633123.0</v>
      </c>
      <c r="D33" s="9">
        <v>14.21</v>
      </c>
      <c r="E33" s="33" t="b">
        <v>1</v>
      </c>
    </row>
    <row r="34">
      <c r="A34" s="33" t="s">
        <v>421</v>
      </c>
      <c r="B34" s="44">
        <v>4.42954426E8</v>
      </c>
      <c r="C34" s="44">
        <v>112879.0</v>
      </c>
      <c r="D34" s="9">
        <v>14.21</v>
      </c>
      <c r="E34" s="33" t="b">
        <v>1</v>
      </c>
    </row>
    <row r="35">
      <c r="A35" s="33" t="s">
        <v>425</v>
      </c>
      <c r="B35" s="44">
        <v>1.0412614E7</v>
      </c>
      <c r="C35" s="46" t="s">
        <v>428</v>
      </c>
      <c r="D35" s="9">
        <v>14.21</v>
      </c>
      <c r="E35" s="33" t="b">
        <v>1</v>
      </c>
    </row>
    <row r="36">
      <c r="A36" s="33" t="s">
        <v>86</v>
      </c>
      <c r="B36" s="44">
        <v>7.73415582E8</v>
      </c>
      <c r="C36" s="44">
        <v>82212.0</v>
      </c>
      <c r="D36" s="44">
        <v>13.670000000000002</v>
      </c>
      <c r="E36" s="33" t="b">
        <v>1</v>
      </c>
    </row>
    <row r="37">
      <c r="A37" s="33" t="s">
        <v>12</v>
      </c>
      <c r="B37" s="44">
        <v>1.1084131E7</v>
      </c>
      <c r="C37" s="46" t="s">
        <v>17</v>
      </c>
      <c r="D37" s="9">
        <v>9.99</v>
      </c>
      <c r="E37" s="33" t="b">
        <v>1</v>
      </c>
    </row>
    <row r="38">
      <c r="A38" s="33" t="s">
        <v>26</v>
      </c>
      <c r="B38" s="44">
        <v>1.83205574E8</v>
      </c>
      <c r="C38" s="44">
        <v>633123.0</v>
      </c>
      <c r="D38" s="9">
        <v>9.99</v>
      </c>
      <c r="E38" s="33" t="b">
        <v>1</v>
      </c>
    </row>
    <row r="39">
      <c r="A39" s="33" t="s">
        <v>37</v>
      </c>
      <c r="B39" s="44">
        <v>4.7218855E7</v>
      </c>
      <c r="C39" s="46" t="s">
        <v>41</v>
      </c>
      <c r="D39" s="9">
        <v>9.99</v>
      </c>
      <c r="E39" s="33" t="b">
        <v>1</v>
      </c>
    </row>
    <row r="40">
      <c r="A40" s="33" t="s">
        <v>48</v>
      </c>
      <c r="B40" s="44">
        <v>711518.0</v>
      </c>
      <c r="C40" s="44">
        <v>732371.0</v>
      </c>
      <c r="D40" s="9">
        <v>9.99</v>
      </c>
      <c r="E40" s="33" t="b">
        <v>1</v>
      </c>
    </row>
    <row r="41">
      <c r="A41" s="33" t="s">
        <v>53</v>
      </c>
      <c r="B41" s="44">
        <v>1.0983856E7</v>
      </c>
      <c r="C41" s="46" t="s">
        <v>17</v>
      </c>
      <c r="D41" s="9">
        <v>9.99</v>
      </c>
      <c r="E41" s="33" t="b">
        <v>1</v>
      </c>
    </row>
    <row r="42">
      <c r="A42" s="33" t="s">
        <v>58</v>
      </c>
      <c r="B42" s="44">
        <v>1.0503056E7</v>
      </c>
      <c r="C42" s="46" t="s">
        <v>61</v>
      </c>
      <c r="D42" s="9">
        <v>9.99</v>
      </c>
      <c r="E42" s="33" t="b">
        <v>1</v>
      </c>
    </row>
    <row r="43">
      <c r="A43" s="33" t="s">
        <v>64</v>
      </c>
      <c r="B43" s="44">
        <v>6.52508096E8</v>
      </c>
      <c r="C43" s="46" t="s">
        <v>67</v>
      </c>
      <c r="D43" s="9">
        <v>9.99</v>
      </c>
      <c r="E43" s="33" t="b">
        <v>1</v>
      </c>
    </row>
    <row r="44">
      <c r="A44" s="33" t="s">
        <v>70</v>
      </c>
      <c r="B44" s="44">
        <v>4.88157861E8</v>
      </c>
      <c r="C44" s="44">
        <v>112879.0</v>
      </c>
      <c r="D44" s="9">
        <v>9.99</v>
      </c>
      <c r="E44" s="33" t="b">
        <v>1</v>
      </c>
    </row>
    <row r="45">
      <c r="A45" s="33" t="s">
        <v>75</v>
      </c>
      <c r="B45" s="44">
        <v>1.0598702E7</v>
      </c>
      <c r="C45" s="46" t="s">
        <v>61</v>
      </c>
      <c r="D45" s="9">
        <v>9.99</v>
      </c>
      <c r="E45" s="33" t="b">
        <v>1</v>
      </c>
    </row>
    <row r="46">
      <c r="A46" s="33" t="s">
        <v>80</v>
      </c>
      <c r="B46" s="46" t="s">
        <v>83</v>
      </c>
      <c r="C46" s="44">
        <v>182182.0</v>
      </c>
      <c r="D46" s="9">
        <v>9.99</v>
      </c>
      <c r="E46" s="33" t="b">
        <v>1</v>
      </c>
    </row>
    <row r="47">
      <c r="A47" s="33" t="s">
        <v>92</v>
      </c>
      <c r="B47" s="44" t="s">
        <v>96</v>
      </c>
      <c r="C47" s="44" t="s">
        <v>95</v>
      </c>
      <c r="D47" s="9">
        <v>9.99</v>
      </c>
      <c r="E47" s="33" t="b">
        <v>1</v>
      </c>
    </row>
    <row r="48">
      <c r="A48" s="48" t="s">
        <v>111</v>
      </c>
      <c r="B48" s="49">
        <v>3.4162573E7</v>
      </c>
      <c r="C48" s="49">
        <v>670864.0</v>
      </c>
      <c r="D48" s="51">
        <v>9.99</v>
      </c>
      <c r="E48" s="48" t="b">
        <v>1</v>
      </c>
      <c r="F48" s="51">
        <f>SUM(D24:D28)+SUM(D30:D31)+SUM(D33:D36)+SUM(D38:D40)+SUM(D42:D44)+SUM(D46:D48)</f>
        <v>245.68</v>
      </c>
    </row>
    <row r="49">
      <c r="A49" s="33" t="s">
        <v>115</v>
      </c>
      <c r="B49" s="44">
        <v>1.0559209E7</v>
      </c>
      <c r="C49" s="46" t="s">
        <v>118</v>
      </c>
      <c r="D49" s="9">
        <v>9.99</v>
      </c>
      <c r="E49" s="33" t="b">
        <v>1</v>
      </c>
    </row>
    <row r="50">
      <c r="A50" s="33" t="s">
        <v>131</v>
      </c>
      <c r="B50" s="44">
        <v>626458.0</v>
      </c>
      <c r="C50" s="44">
        <v>732120.0</v>
      </c>
      <c r="D50" s="9">
        <v>9.99</v>
      </c>
      <c r="E50" s="33" t="b">
        <v>1</v>
      </c>
    </row>
    <row r="51">
      <c r="A51" s="33" t="s">
        <v>140</v>
      </c>
      <c r="B51" s="44">
        <v>1.70500294E8</v>
      </c>
      <c r="C51" s="46" t="s">
        <v>143</v>
      </c>
      <c r="D51" s="9">
        <v>9.99</v>
      </c>
      <c r="E51" s="33" t="b">
        <v>1</v>
      </c>
    </row>
    <row r="52">
      <c r="A52" s="33" t="s">
        <v>145</v>
      </c>
      <c r="B52" s="44">
        <v>4.0474758E7</v>
      </c>
      <c r="C52" s="46" t="s">
        <v>148</v>
      </c>
      <c r="D52" s="9">
        <v>9.99</v>
      </c>
      <c r="E52" s="33" t="b">
        <v>1</v>
      </c>
    </row>
    <row r="53">
      <c r="A53" s="33" t="s">
        <v>150</v>
      </c>
      <c r="B53" s="44">
        <v>1.1037158E7</v>
      </c>
      <c r="C53" s="46" t="s">
        <v>153</v>
      </c>
      <c r="D53" s="9">
        <v>9.99</v>
      </c>
      <c r="E53" s="33" t="b">
        <v>1</v>
      </c>
    </row>
    <row r="54">
      <c r="A54" s="33" t="s">
        <v>155</v>
      </c>
      <c r="B54" s="44">
        <v>4.59761866E8</v>
      </c>
      <c r="C54" s="44">
        <v>112879.0</v>
      </c>
      <c r="D54" s="9">
        <v>9.99</v>
      </c>
      <c r="E54" s="33" t="b">
        <v>1</v>
      </c>
    </row>
    <row r="55">
      <c r="A55" s="33" t="s">
        <v>159</v>
      </c>
      <c r="B55" s="44">
        <v>1.0181903E7</v>
      </c>
      <c r="C55" s="44" t="s">
        <v>162</v>
      </c>
      <c r="D55" s="9">
        <v>9.99</v>
      </c>
      <c r="E55" s="33" t="b">
        <v>1</v>
      </c>
    </row>
    <row r="56">
      <c r="A56" s="33" t="s">
        <v>164</v>
      </c>
      <c r="B56" s="46" t="s">
        <v>167</v>
      </c>
      <c r="C56" s="44">
        <v>182182.0</v>
      </c>
      <c r="D56" s="9">
        <v>9.99</v>
      </c>
      <c r="E56" s="33" t="b">
        <v>1</v>
      </c>
    </row>
    <row r="57">
      <c r="A57" s="33" t="s">
        <v>169</v>
      </c>
      <c r="B57" s="44">
        <v>1.1015777E7</v>
      </c>
      <c r="C57" s="46" t="s">
        <v>17</v>
      </c>
      <c r="D57" s="9">
        <v>9.99</v>
      </c>
      <c r="E57" s="33" t="b">
        <v>1</v>
      </c>
    </row>
    <row r="58">
      <c r="A58" s="33" t="s">
        <v>177</v>
      </c>
      <c r="B58" s="44">
        <v>2.6360307E7</v>
      </c>
      <c r="C58" s="44">
        <v>670864.0</v>
      </c>
      <c r="D58" s="9">
        <v>9.99</v>
      </c>
      <c r="E58" s="33" t="b">
        <v>1</v>
      </c>
    </row>
    <row r="59">
      <c r="A59" s="33" t="s">
        <v>181</v>
      </c>
      <c r="B59" s="44">
        <v>861874.0</v>
      </c>
      <c r="C59" s="44">
        <v>732056.0</v>
      </c>
      <c r="D59" s="9">
        <v>9.99</v>
      </c>
      <c r="E59" s="33" t="b">
        <v>1</v>
      </c>
    </row>
    <row r="60">
      <c r="A60" s="33" t="s">
        <v>189</v>
      </c>
      <c r="B60" s="44">
        <v>1.032697E7</v>
      </c>
      <c r="C60" s="46" t="s">
        <v>192</v>
      </c>
      <c r="D60" s="9">
        <v>9.99</v>
      </c>
      <c r="E60" s="33" t="b">
        <v>1</v>
      </c>
    </row>
    <row r="61">
      <c r="A61" s="33" t="s">
        <v>194</v>
      </c>
      <c r="B61" s="44">
        <v>740199.0</v>
      </c>
      <c r="C61" s="44">
        <v>732172.0</v>
      </c>
      <c r="D61" s="9">
        <v>9.99</v>
      </c>
      <c r="E61" s="33" t="b">
        <v>1</v>
      </c>
    </row>
    <row r="62">
      <c r="A62" s="33" t="s">
        <v>198</v>
      </c>
      <c r="B62" s="44">
        <v>1.0342968E7</v>
      </c>
      <c r="C62" s="46" t="s">
        <v>201</v>
      </c>
      <c r="D62" s="9">
        <v>9.99</v>
      </c>
      <c r="E62" s="33" t="b">
        <v>1</v>
      </c>
    </row>
    <row r="63">
      <c r="A63" s="33" t="s">
        <v>216</v>
      </c>
      <c r="B63" s="44">
        <v>1.1472709E7</v>
      </c>
      <c r="C63" s="46" t="s">
        <v>219</v>
      </c>
      <c r="D63" s="9">
        <v>9.99</v>
      </c>
      <c r="E63" s="33" t="b">
        <v>1</v>
      </c>
    </row>
    <row r="64">
      <c r="A64" s="33" t="s">
        <v>221</v>
      </c>
      <c r="B64" s="44">
        <v>1.034328E7</v>
      </c>
      <c r="C64" s="46" t="s">
        <v>224</v>
      </c>
      <c r="D64" s="9">
        <v>9.99</v>
      </c>
      <c r="E64" s="33" t="b">
        <v>1</v>
      </c>
    </row>
    <row r="65">
      <c r="A65" s="33" t="s">
        <v>235</v>
      </c>
      <c r="B65" s="44">
        <v>1.0891425E7</v>
      </c>
      <c r="C65" s="46" t="s">
        <v>17</v>
      </c>
      <c r="D65" s="9">
        <v>9.99</v>
      </c>
      <c r="E65" s="33" t="b">
        <v>1</v>
      </c>
    </row>
    <row r="66">
      <c r="A66" s="33" t="s">
        <v>244</v>
      </c>
      <c r="B66" s="44">
        <v>1.1439172E7</v>
      </c>
      <c r="C66" s="46" t="s">
        <v>247</v>
      </c>
      <c r="D66" s="9">
        <v>9.99</v>
      </c>
      <c r="E66" s="33" t="b">
        <v>1</v>
      </c>
    </row>
    <row r="67">
      <c r="A67" s="33" t="s">
        <v>268</v>
      </c>
      <c r="B67" s="44">
        <v>2.6628394E7</v>
      </c>
      <c r="C67" s="46" t="s">
        <v>148</v>
      </c>
      <c r="D67" s="9">
        <v>9.99</v>
      </c>
      <c r="E67" s="33" t="b">
        <v>1</v>
      </c>
    </row>
    <row r="68">
      <c r="A68" s="33" t="s">
        <v>272</v>
      </c>
      <c r="B68" s="44">
        <v>1.1004569E7</v>
      </c>
      <c r="C68" s="46" t="s">
        <v>275</v>
      </c>
      <c r="D68" s="9">
        <v>9.99</v>
      </c>
      <c r="E68" s="33" t="b">
        <v>1</v>
      </c>
    </row>
    <row r="69">
      <c r="A69" s="33" t="s">
        <v>277</v>
      </c>
      <c r="B69" s="44">
        <v>1.0907215E7</v>
      </c>
      <c r="C69" s="46" t="s">
        <v>280</v>
      </c>
      <c r="D69" s="9">
        <v>9.99</v>
      </c>
      <c r="E69" s="33" t="b">
        <v>1</v>
      </c>
    </row>
    <row r="70">
      <c r="A70" s="33" t="s">
        <v>282</v>
      </c>
      <c r="B70" s="44">
        <v>4.0840158E7</v>
      </c>
      <c r="C70" s="46" t="s">
        <v>285</v>
      </c>
      <c r="D70" s="9">
        <v>9.99</v>
      </c>
      <c r="E70" s="33" t="b">
        <v>1</v>
      </c>
    </row>
    <row r="71">
      <c r="A71" s="33" t="s">
        <v>287</v>
      </c>
      <c r="B71" s="44">
        <v>1.08286E7</v>
      </c>
      <c r="C71" s="46" t="s">
        <v>290</v>
      </c>
      <c r="D71" s="9">
        <v>9.99</v>
      </c>
      <c r="E71" s="33" t="b">
        <v>1</v>
      </c>
    </row>
    <row r="72">
      <c r="A72" s="48" t="s">
        <v>297</v>
      </c>
      <c r="B72" s="49">
        <v>1.2431572E7</v>
      </c>
      <c r="C72" s="50" t="s">
        <v>266</v>
      </c>
      <c r="D72" s="51">
        <v>9.99</v>
      </c>
      <c r="E72" s="48" t="b">
        <v>1</v>
      </c>
      <c r="F72" s="51">
        <f>SUM(D49:D50)+SUM(D52:D59)+SUM(D62:D69)+SUM(D71:D72)</f>
        <v>199.8</v>
      </c>
    </row>
    <row r="73">
      <c r="A73" s="33" t="s">
        <v>320</v>
      </c>
      <c r="B73" s="44">
        <v>2.3242517E7</v>
      </c>
      <c r="C73" s="46" t="s">
        <v>148</v>
      </c>
      <c r="D73" s="9">
        <v>9.99</v>
      </c>
      <c r="E73" s="33" t="b">
        <v>1</v>
      </c>
    </row>
    <row r="74">
      <c r="A74" s="33" t="s">
        <v>339</v>
      </c>
      <c r="B74" s="44">
        <v>3.18165788E8</v>
      </c>
      <c r="C74" s="46" t="s">
        <v>342</v>
      </c>
      <c r="D74" s="9">
        <v>9.99</v>
      </c>
      <c r="E74" s="33" t="b">
        <v>1</v>
      </c>
    </row>
    <row r="75">
      <c r="A75" s="33" t="s">
        <v>344</v>
      </c>
      <c r="B75" s="44">
        <v>2.6578075E7</v>
      </c>
      <c r="C75" s="46" t="s">
        <v>148</v>
      </c>
      <c r="D75" s="9">
        <v>9.99</v>
      </c>
      <c r="E75" s="33" t="b">
        <v>1</v>
      </c>
    </row>
    <row r="76">
      <c r="A76" s="33" t="s">
        <v>348</v>
      </c>
      <c r="B76" s="44">
        <v>1.1603409E7</v>
      </c>
      <c r="C76" s="46" t="s">
        <v>351</v>
      </c>
      <c r="D76" s="9">
        <v>9.99</v>
      </c>
      <c r="E76" s="33" t="b">
        <v>1</v>
      </c>
    </row>
    <row r="77">
      <c r="A77" s="33" t="s">
        <v>353</v>
      </c>
      <c r="B77" s="44">
        <v>1.0986379E7</v>
      </c>
      <c r="C77" s="46" t="s">
        <v>17</v>
      </c>
      <c r="D77" s="9">
        <v>9.99</v>
      </c>
      <c r="E77" s="33" t="b">
        <v>1</v>
      </c>
    </row>
    <row r="78">
      <c r="A78" s="33" t="s">
        <v>357</v>
      </c>
      <c r="B78" s="44">
        <v>1.1020349E7</v>
      </c>
      <c r="C78" s="44" t="s">
        <v>336</v>
      </c>
      <c r="D78" s="9">
        <v>9.99</v>
      </c>
      <c r="E78" s="33" t="b">
        <v>1</v>
      </c>
    </row>
    <row r="79">
      <c r="A79" s="33" t="s">
        <v>361</v>
      </c>
      <c r="B79" s="44" t="s">
        <v>365</v>
      </c>
      <c r="C79" s="44" t="s">
        <v>364</v>
      </c>
      <c r="D79" s="9">
        <v>9.99</v>
      </c>
      <c r="E79" s="33" t="b">
        <v>1</v>
      </c>
    </row>
    <row r="80">
      <c r="A80" s="33" t="s">
        <v>367</v>
      </c>
      <c r="B80" s="44">
        <v>1.0481967E7</v>
      </c>
      <c r="C80" s="46" t="s">
        <v>370</v>
      </c>
      <c r="D80" s="9">
        <v>9.99</v>
      </c>
      <c r="E80" s="33" t="b">
        <v>1</v>
      </c>
    </row>
    <row r="81">
      <c r="A81" s="33" t="s">
        <v>377</v>
      </c>
      <c r="B81" s="44">
        <v>1.3231254E7</v>
      </c>
      <c r="C81" s="46" t="s">
        <v>46</v>
      </c>
      <c r="D81" s="9">
        <v>9.99</v>
      </c>
      <c r="E81" s="33" t="b">
        <v>1</v>
      </c>
    </row>
    <row r="82">
      <c r="A82" s="33" t="s">
        <v>381</v>
      </c>
      <c r="B82" s="44">
        <v>1.1640145E7</v>
      </c>
      <c r="C82" s="46" t="s">
        <v>124</v>
      </c>
      <c r="D82" s="9">
        <v>9.99</v>
      </c>
      <c r="E82" s="33" t="b">
        <v>1</v>
      </c>
    </row>
    <row r="83">
      <c r="A83" s="33" t="s">
        <v>389</v>
      </c>
      <c r="B83" s="44">
        <v>1.0992672E7</v>
      </c>
      <c r="C83" s="46" t="s">
        <v>17</v>
      </c>
      <c r="D83" s="9">
        <v>9.99</v>
      </c>
      <c r="E83" s="33" t="b">
        <v>1</v>
      </c>
    </row>
    <row r="84">
      <c r="A84" s="33" t="s">
        <v>397</v>
      </c>
      <c r="B84" s="44">
        <v>854834.0</v>
      </c>
      <c r="C84" s="44">
        <v>732056.0</v>
      </c>
      <c r="D84" s="9">
        <v>9.99</v>
      </c>
      <c r="E84" s="33" t="b">
        <v>1</v>
      </c>
    </row>
    <row r="85">
      <c r="A85" s="33" t="s">
        <v>403</v>
      </c>
      <c r="B85" s="44">
        <v>1.0947724E7</v>
      </c>
      <c r="C85" s="46" t="s">
        <v>17</v>
      </c>
      <c r="D85" s="9">
        <v>9.99</v>
      </c>
      <c r="E85" s="33" t="b">
        <v>1</v>
      </c>
    </row>
    <row r="86">
      <c r="A86" s="33" t="s">
        <v>411</v>
      </c>
      <c r="B86" s="44">
        <v>833498.0</v>
      </c>
      <c r="C86" s="44" t="s">
        <v>414</v>
      </c>
      <c r="D86" s="9">
        <v>9.99</v>
      </c>
      <c r="E86" s="33" t="b">
        <v>1</v>
      </c>
    </row>
    <row r="87">
      <c r="A87" s="33" t="s">
        <v>416</v>
      </c>
      <c r="B87" s="44" t="s">
        <v>419</v>
      </c>
      <c r="C87" s="44" t="s">
        <v>24</v>
      </c>
      <c r="D87" s="9">
        <v>9.99</v>
      </c>
      <c r="E87" s="33" t="b">
        <v>1</v>
      </c>
    </row>
    <row r="88">
      <c r="A88" s="33" t="s">
        <v>430</v>
      </c>
      <c r="B88" s="44">
        <v>784587.0</v>
      </c>
      <c r="C88" s="44" t="s">
        <v>433</v>
      </c>
      <c r="D88" s="9">
        <v>9.99</v>
      </c>
      <c r="E88" s="33" t="b">
        <v>1</v>
      </c>
      <c r="F88" s="9">
        <f>SUM(D73:D88)</f>
        <v>159.84</v>
      </c>
    </row>
    <row r="89">
      <c r="B89" s="52"/>
      <c r="D89" s="52">
        <f>SUM(D2:D88)</f>
        <v>3509.45</v>
      </c>
      <c r="E89" s="52"/>
    </row>
    <row r="90">
      <c r="B90" s="52"/>
      <c r="D90" s="52"/>
      <c r="E90" s="52"/>
      <c r="F90" s="52"/>
    </row>
    <row r="91">
      <c r="B91" s="52"/>
      <c r="D91" s="52"/>
      <c r="E91" s="52"/>
      <c r="F91" s="52"/>
    </row>
    <row r="92">
      <c r="B92" s="52"/>
      <c r="D92" s="52"/>
      <c r="E92" s="52"/>
      <c r="F92" s="52"/>
    </row>
    <row r="93">
      <c r="B93" s="52"/>
      <c r="D93" s="52"/>
      <c r="E93" s="52"/>
      <c r="F93" s="52"/>
    </row>
    <row r="94">
      <c r="B94" s="52"/>
      <c r="D94" s="44"/>
      <c r="E94" s="44"/>
      <c r="F94" s="44"/>
    </row>
    <row r="95">
      <c r="B95" s="52"/>
      <c r="D95" s="52"/>
      <c r="E95" s="52"/>
      <c r="F95" s="52"/>
    </row>
    <row r="96">
      <c r="B96" s="52"/>
      <c r="D96" s="52"/>
      <c r="E96" s="52"/>
      <c r="F96" s="52"/>
    </row>
    <row r="97">
      <c r="B97" s="52"/>
      <c r="D97" s="52"/>
      <c r="E97" s="52"/>
      <c r="F97" s="52"/>
    </row>
    <row r="98">
      <c r="B98" s="52"/>
      <c r="D98" s="52"/>
      <c r="E98" s="52"/>
      <c r="F98" s="52"/>
    </row>
    <row r="99">
      <c r="B99" s="52"/>
      <c r="D99" s="52"/>
      <c r="E99" s="52"/>
      <c r="F99" s="52"/>
    </row>
    <row r="100">
      <c r="B100" s="52"/>
      <c r="D100" s="52"/>
      <c r="E100" s="52"/>
      <c r="F100" s="52"/>
    </row>
    <row r="101">
      <c r="B101" s="52"/>
      <c r="D101" s="52"/>
      <c r="E101" s="52"/>
      <c r="F101" s="52"/>
    </row>
    <row r="102">
      <c r="B102" s="52"/>
      <c r="D102" s="52"/>
      <c r="E102" s="52"/>
      <c r="F102" s="52"/>
    </row>
    <row r="103">
      <c r="B103" s="52"/>
      <c r="D103" s="52"/>
      <c r="E103" s="52"/>
      <c r="F103" s="52"/>
    </row>
    <row r="104">
      <c r="B104" s="52"/>
      <c r="D104" s="52"/>
      <c r="E104" s="52"/>
      <c r="F104" s="52"/>
    </row>
    <row r="105">
      <c r="B105" s="52"/>
      <c r="D105" s="52"/>
      <c r="E105" s="52"/>
      <c r="F105" s="52"/>
    </row>
    <row r="106">
      <c r="B106" s="52"/>
      <c r="D106" s="52"/>
      <c r="E106" s="52"/>
      <c r="F106" s="52"/>
    </row>
    <row r="107">
      <c r="B107" s="52"/>
      <c r="D107" s="52"/>
      <c r="E107" s="52"/>
      <c r="F107" s="52"/>
    </row>
    <row r="108">
      <c r="B108" s="52"/>
      <c r="D108" s="52"/>
      <c r="E108" s="52"/>
      <c r="F108" s="52"/>
    </row>
    <row r="109">
      <c r="B109" s="52"/>
      <c r="D109" s="52"/>
      <c r="E109" s="52"/>
      <c r="F109" s="52"/>
    </row>
    <row r="110">
      <c r="B110" s="52"/>
      <c r="D110" s="52"/>
      <c r="E110" s="52"/>
      <c r="F110" s="52"/>
    </row>
    <row r="111">
      <c r="B111" s="52"/>
      <c r="D111" s="52"/>
      <c r="E111" s="52"/>
      <c r="F111" s="52"/>
    </row>
    <row r="112">
      <c r="B112" s="52"/>
      <c r="D112" s="52"/>
      <c r="E112" s="52"/>
      <c r="F112" s="52"/>
    </row>
    <row r="113">
      <c r="B113" s="52"/>
      <c r="D113" s="52"/>
      <c r="E113" s="52"/>
      <c r="F113" s="52"/>
    </row>
    <row r="114">
      <c r="B114" s="52"/>
      <c r="D114" s="52"/>
      <c r="E114" s="52"/>
      <c r="F114" s="52"/>
    </row>
    <row r="115">
      <c r="B115" s="52"/>
      <c r="D115" s="52"/>
      <c r="E115" s="52"/>
      <c r="F115" s="52"/>
    </row>
    <row r="116">
      <c r="B116" s="52"/>
      <c r="D116" s="52"/>
      <c r="E116" s="52"/>
      <c r="F116" s="52"/>
    </row>
    <row r="117">
      <c r="B117" s="52"/>
      <c r="D117" s="52"/>
      <c r="E117" s="52"/>
      <c r="F117" s="52"/>
    </row>
    <row r="118">
      <c r="B118" s="52"/>
      <c r="D118" s="52"/>
      <c r="E118" s="52"/>
      <c r="F118" s="52"/>
    </row>
    <row r="119">
      <c r="B119" s="52"/>
      <c r="D119" s="52"/>
      <c r="E119" s="52"/>
      <c r="F119" s="52"/>
    </row>
    <row r="120">
      <c r="B120" s="52"/>
      <c r="D120" s="52"/>
      <c r="E120" s="52"/>
      <c r="F120" s="52"/>
    </row>
    <row r="121">
      <c r="B121" s="52"/>
      <c r="D121" s="52"/>
      <c r="E121" s="52"/>
      <c r="F121" s="52"/>
    </row>
    <row r="122">
      <c r="B122" s="52"/>
      <c r="D122" s="52"/>
      <c r="E122" s="52"/>
      <c r="F122" s="52"/>
    </row>
    <row r="123">
      <c r="B123" s="52"/>
      <c r="D123" s="52"/>
      <c r="E123" s="52"/>
      <c r="F123" s="52"/>
    </row>
    <row r="124">
      <c r="B124" s="52"/>
      <c r="D124" s="52"/>
      <c r="E124" s="52"/>
      <c r="F124" s="52"/>
    </row>
    <row r="125">
      <c r="B125" s="52"/>
      <c r="D125" s="52"/>
      <c r="E125" s="52"/>
      <c r="F125" s="52"/>
    </row>
    <row r="126">
      <c r="B126" s="52"/>
      <c r="D126" s="52"/>
      <c r="E126" s="52"/>
      <c r="F126" s="52"/>
    </row>
    <row r="127">
      <c r="B127" s="52"/>
      <c r="D127" s="52"/>
      <c r="E127" s="52"/>
      <c r="F127" s="52"/>
    </row>
    <row r="128">
      <c r="B128" s="52"/>
      <c r="D128" s="52"/>
      <c r="E128" s="52"/>
      <c r="F128" s="52"/>
    </row>
    <row r="129">
      <c r="B129" s="52"/>
      <c r="D129" s="52"/>
      <c r="E129" s="52"/>
      <c r="F129" s="52"/>
    </row>
    <row r="130">
      <c r="B130" s="52"/>
      <c r="D130" s="52"/>
      <c r="E130" s="52"/>
      <c r="F130" s="52"/>
    </row>
    <row r="131">
      <c r="B131" s="52"/>
      <c r="D131" s="52"/>
      <c r="E131" s="52"/>
      <c r="F131" s="52"/>
    </row>
    <row r="132">
      <c r="B132" s="52"/>
      <c r="D132" s="52"/>
      <c r="E132" s="52"/>
      <c r="F132" s="52"/>
    </row>
    <row r="133">
      <c r="B133" s="52"/>
      <c r="D133" s="52"/>
      <c r="E133" s="52"/>
      <c r="F133" s="52"/>
    </row>
    <row r="134">
      <c r="B134" s="52"/>
      <c r="D134" s="52"/>
      <c r="E134" s="52"/>
      <c r="F134" s="52"/>
    </row>
    <row r="135">
      <c r="B135" s="52"/>
      <c r="D135" s="52"/>
      <c r="E135" s="52"/>
      <c r="F135" s="52"/>
    </row>
    <row r="136">
      <c r="B136" s="52"/>
      <c r="D136" s="52"/>
      <c r="E136" s="52"/>
      <c r="F136" s="52"/>
    </row>
    <row r="137">
      <c r="B137" s="52"/>
      <c r="D137" s="52"/>
      <c r="E137" s="52"/>
      <c r="F137" s="52"/>
    </row>
    <row r="138">
      <c r="B138" s="52"/>
      <c r="D138" s="52"/>
      <c r="E138" s="52"/>
      <c r="F138" s="52"/>
    </row>
    <row r="139">
      <c r="B139" s="52"/>
      <c r="D139" s="52"/>
      <c r="E139" s="52"/>
      <c r="F139" s="52"/>
    </row>
    <row r="140">
      <c r="B140" s="52"/>
      <c r="D140" s="52"/>
      <c r="E140" s="52"/>
      <c r="F140" s="52"/>
    </row>
    <row r="141">
      <c r="B141" s="52"/>
      <c r="D141" s="52"/>
      <c r="E141" s="52"/>
      <c r="F141" s="52"/>
    </row>
    <row r="142">
      <c r="B142" s="52"/>
      <c r="D142" s="52"/>
      <c r="E142" s="52"/>
      <c r="F142" s="52"/>
    </row>
    <row r="143">
      <c r="B143" s="52"/>
      <c r="D143" s="52"/>
      <c r="E143" s="52"/>
      <c r="F143" s="52"/>
    </row>
    <row r="144">
      <c r="B144" s="52"/>
      <c r="D144" s="52"/>
      <c r="E144" s="52"/>
      <c r="F144" s="52"/>
    </row>
    <row r="145">
      <c r="B145" s="52"/>
      <c r="D145" s="52"/>
      <c r="E145" s="52"/>
      <c r="F145" s="52"/>
    </row>
    <row r="146">
      <c r="B146" s="52"/>
      <c r="D146" s="52"/>
      <c r="E146" s="52"/>
      <c r="F146" s="52"/>
    </row>
    <row r="147">
      <c r="B147" s="52"/>
      <c r="D147" s="52"/>
      <c r="E147" s="52"/>
      <c r="F147" s="52"/>
    </row>
    <row r="148">
      <c r="B148" s="52"/>
      <c r="D148" s="52"/>
      <c r="E148" s="52"/>
      <c r="F148" s="52"/>
    </row>
    <row r="149">
      <c r="B149" s="52"/>
      <c r="D149" s="52"/>
      <c r="E149" s="52"/>
      <c r="F149" s="52"/>
    </row>
    <row r="150">
      <c r="B150" s="52"/>
      <c r="D150" s="52"/>
      <c r="E150" s="52"/>
      <c r="F150" s="52"/>
    </row>
    <row r="151">
      <c r="B151" s="52"/>
      <c r="D151" s="52"/>
      <c r="E151" s="52"/>
      <c r="F151" s="52"/>
    </row>
    <row r="152">
      <c r="B152" s="52"/>
      <c r="D152" s="52"/>
      <c r="E152" s="52"/>
      <c r="F152" s="52"/>
    </row>
    <row r="153">
      <c r="B153" s="52"/>
      <c r="D153" s="52"/>
      <c r="E153" s="52"/>
      <c r="F153" s="52"/>
    </row>
    <row r="154">
      <c r="B154" s="52"/>
      <c r="D154" s="52"/>
      <c r="E154" s="52"/>
      <c r="F154" s="52"/>
    </row>
    <row r="155">
      <c r="B155" s="52"/>
      <c r="D155" s="52"/>
      <c r="E155" s="52"/>
      <c r="F155" s="52"/>
    </row>
    <row r="156">
      <c r="B156" s="52"/>
      <c r="D156" s="52"/>
      <c r="E156" s="52"/>
      <c r="F156" s="52"/>
    </row>
    <row r="157">
      <c r="B157" s="52"/>
      <c r="D157" s="52"/>
      <c r="E157" s="52"/>
      <c r="F157" s="52"/>
    </row>
    <row r="158">
      <c r="B158" s="52"/>
      <c r="D158" s="52"/>
      <c r="E158" s="52"/>
      <c r="F158" s="52"/>
    </row>
    <row r="159">
      <c r="B159" s="52"/>
      <c r="D159" s="52"/>
      <c r="E159" s="52"/>
      <c r="F159" s="52"/>
    </row>
    <row r="160">
      <c r="B160" s="52"/>
      <c r="D160" s="52"/>
      <c r="E160" s="52"/>
      <c r="F160" s="52"/>
    </row>
    <row r="161">
      <c r="B161" s="52"/>
      <c r="D161" s="52"/>
      <c r="E161" s="52"/>
      <c r="F161" s="52"/>
    </row>
    <row r="162">
      <c r="B162" s="52"/>
      <c r="D162" s="52"/>
      <c r="E162" s="52"/>
      <c r="F162" s="52"/>
    </row>
    <row r="163">
      <c r="B163" s="52"/>
      <c r="D163" s="52"/>
      <c r="E163" s="52"/>
      <c r="F163" s="52"/>
    </row>
    <row r="164">
      <c r="B164" s="52"/>
      <c r="D164" s="52"/>
      <c r="E164" s="52"/>
      <c r="F164" s="52"/>
    </row>
    <row r="165">
      <c r="B165" s="52"/>
      <c r="D165" s="52"/>
      <c r="E165" s="52"/>
      <c r="F165" s="52"/>
    </row>
    <row r="166">
      <c r="B166" s="52"/>
      <c r="D166" s="52"/>
      <c r="E166" s="52"/>
      <c r="F166" s="52"/>
    </row>
    <row r="167">
      <c r="B167" s="52"/>
      <c r="D167" s="52"/>
      <c r="E167" s="52"/>
      <c r="F167" s="52"/>
    </row>
    <row r="168">
      <c r="B168" s="52"/>
      <c r="D168" s="52"/>
      <c r="E168" s="52"/>
      <c r="F168" s="52"/>
    </row>
    <row r="169">
      <c r="B169" s="52"/>
      <c r="D169" s="52"/>
      <c r="E169" s="52"/>
      <c r="F169" s="52"/>
    </row>
    <row r="170">
      <c r="B170" s="52"/>
      <c r="D170" s="52"/>
      <c r="E170" s="52"/>
      <c r="F170" s="52"/>
    </row>
    <row r="171">
      <c r="B171" s="52"/>
      <c r="D171" s="52"/>
      <c r="E171" s="52"/>
      <c r="F171" s="52"/>
    </row>
    <row r="172">
      <c r="B172" s="52"/>
      <c r="D172" s="52"/>
      <c r="E172" s="52"/>
      <c r="F172" s="52"/>
    </row>
    <row r="173">
      <c r="B173" s="52"/>
      <c r="D173" s="52"/>
      <c r="E173" s="52"/>
      <c r="F173" s="52"/>
    </row>
    <row r="174">
      <c r="B174" s="52"/>
      <c r="D174" s="52"/>
      <c r="E174" s="52"/>
      <c r="F174" s="52"/>
    </row>
    <row r="175">
      <c r="B175" s="52"/>
      <c r="D175" s="52"/>
      <c r="E175" s="52"/>
      <c r="F175" s="52"/>
    </row>
    <row r="176">
      <c r="B176" s="52"/>
      <c r="D176" s="52"/>
      <c r="E176" s="52"/>
      <c r="F176" s="52"/>
    </row>
    <row r="177">
      <c r="B177" s="52"/>
      <c r="D177" s="52"/>
      <c r="E177" s="52"/>
      <c r="F177" s="52"/>
    </row>
    <row r="178">
      <c r="B178" s="52"/>
      <c r="D178" s="52"/>
      <c r="E178" s="52"/>
      <c r="F178" s="52"/>
    </row>
    <row r="179">
      <c r="B179" s="52"/>
      <c r="D179" s="52"/>
      <c r="E179" s="52"/>
      <c r="F179" s="52"/>
    </row>
    <row r="180">
      <c r="B180" s="52"/>
      <c r="D180" s="52"/>
      <c r="E180" s="52"/>
      <c r="F180" s="52"/>
    </row>
    <row r="181">
      <c r="B181" s="52"/>
      <c r="D181" s="52"/>
      <c r="E181" s="52"/>
      <c r="F181" s="52"/>
    </row>
    <row r="182">
      <c r="B182" s="52"/>
      <c r="D182" s="52"/>
      <c r="E182" s="52"/>
      <c r="F182" s="52"/>
    </row>
    <row r="183">
      <c r="B183" s="52"/>
      <c r="D183" s="52"/>
      <c r="E183" s="52"/>
      <c r="F183" s="52"/>
    </row>
    <row r="184">
      <c r="B184" s="52"/>
      <c r="D184" s="52"/>
      <c r="E184" s="52"/>
      <c r="F184" s="52"/>
    </row>
    <row r="185">
      <c r="B185" s="52"/>
      <c r="D185" s="52"/>
      <c r="E185" s="52"/>
      <c r="F185" s="52"/>
    </row>
    <row r="186">
      <c r="B186" s="52"/>
      <c r="D186" s="52"/>
      <c r="E186" s="52"/>
      <c r="F186" s="52"/>
    </row>
    <row r="187">
      <c r="B187" s="52"/>
      <c r="D187" s="52"/>
      <c r="E187" s="52"/>
      <c r="F187" s="52"/>
    </row>
    <row r="188">
      <c r="B188" s="52"/>
      <c r="D188" s="52"/>
      <c r="E188" s="52"/>
      <c r="F188" s="52"/>
    </row>
  </sheetData>
  <autoFilter ref="$A$1:$D$89">
    <sortState ref="A1:D89">
      <sortCondition descending="1" ref="D1:D89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4.75"/>
    <col customWidth="1" min="4" max="4" width="3.5"/>
    <col customWidth="1" min="5" max="5" width="32.13"/>
    <col customWidth="1" min="7" max="7" width="12.0"/>
    <col customWidth="1" min="9" max="9" width="21.75"/>
    <col customWidth="1" min="10" max="10" width="3.25"/>
    <col customWidth="1" min="11" max="11" width="24.38"/>
    <col customWidth="1" min="22" max="22" width="15.88"/>
    <col customWidth="1" min="23" max="23" width="13.5"/>
    <col customWidth="1" min="26" max="26" width="16.25"/>
    <col customWidth="1" min="27" max="27" width="6.88"/>
    <col customWidth="1" min="28" max="28" width="32.13"/>
    <col customWidth="1" min="30" max="30" width="12.0"/>
    <col customWidth="1" min="32" max="33" width="21.75"/>
  </cols>
  <sheetData>
    <row r="1">
      <c r="A1" s="33"/>
      <c r="W1" s="53"/>
      <c r="X1" s="53"/>
      <c r="Y1" s="53"/>
      <c r="Z1" s="53"/>
    </row>
    <row r="2">
      <c r="B2" s="54" t="s">
        <v>463</v>
      </c>
      <c r="C2" s="55">
        <v>86.0</v>
      </c>
      <c r="D2" s="53"/>
      <c r="E2" s="56" t="s">
        <v>464</v>
      </c>
      <c r="F2" s="53"/>
      <c r="G2" s="53"/>
      <c r="H2" s="53"/>
      <c r="I2" s="53"/>
      <c r="J2" s="53"/>
      <c r="K2" s="56" t="s">
        <v>465</v>
      </c>
      <c r="L2" s="53"/>
      <c r="M2" s="53"/>
      <c r="Q2" s="53"/>
      <c r="R2" s="56" t="s">
        <v>466</v>
      </c>
      <c r="S2" s="53"/>
      <c r="T2" s="53"/>
      <c r="U2" s="53"/>
      <c r="V2" s="53"/>
      <c r="W2" s="53"/>
      <c r="X2" s="53"/>
      <c r="Y2" s="53"/>
      <c r="Z2" s="53"/>
      <c r="AA2" s="56"/>
      <c r="AB2" s="56" t="s">
        <v>467</v>
      </c>
      <c r="AC2" s="53"/>
      <c r="AD2" s="53"/>
      <c r="AE2" s="53"/>
      <c r="AF2" s="53"/>
      <c r="AG2" s="53"/>
    </row>
    <row r="3">
      <c r="B3" s="54" t="s">
        <v>468</v>
      </c>
      <c r="C3" s="55">
        <v>30.0</v>
      </c>
      <c r="E3" s="57" t="s">
        <v>469</v>
      </c>
      <c r="F3" s="57" t="s">
        <v>470</v>
      </c>
      <c r="G3" s="57" t="s">
        <v>471</v>
      </c>
      <c r="H3" s="57" t="s">
        <v>472</v>
      </c>
      <c r="I3" s="57" t="s">
        <v>473</v>
      </c>
      <c r="K3" s="58" t="s">
        <v>469</v>
      </c>
      <c r="L3" s="59" t="s">
        <v>474</v>
      </c>
      <c r="M3" s="59" t="s">
        <v>475</v>
      </c>
      <c r="N3" s="59" t="s">
        <v>476</v>
      </c>
      <c r="O3" s="59" t="s">
        <v>477</v>
      </c>
      <c r="P3" s="59" t="s">
        <v>478</v>
      </c>
      <c r="R3" s="60" t="s">
        <v>469</v>
      </c>
      <c r="S3" s="61" t="s">
        <v>474</v>
      </c>
      <c r="T3" s="61" t="s">
        <v>475</v>
      </c>
      <c r="U3" s="61" t="s">
        <v>479</v>
      </c>
      <c r="V3" s="61" t="s">
        <v>480</v>
      </c>
      <c r="W3" s="61" t="s">
        <v>481</v>
      </c>
      <c r="X3" s="61" t="s">
        <v>482</v>
      </c>
      <c r="Y3" s="61" t="s">
        <v>483</v>
      </c>
      <c r="Z3" s="61" t="s">
        <v>478</v>
      </c>
      <c r="AA3" s="62"/>
      <c r="AB3" s="57" t="s">
        <v>469</v>
      </c>
      <c r="AC3" s="57" t="s">
        <v>470</v>
      </c>
      <c r="AD3" s="57" t="s">
        <v>471</v>
      </c>
      <c r="AE3" s="57" t="s">
        <v>472</v>
      </c>
      <c r="AF3" s="57" t="s">
        <v>473</v>
      </c>
      <c r="AG3" s="62"/>
    </row>
    <row r="4">
      <c r="E4" s="63" t="s">
        <v>484</v>
      </c>
      <c r="F4" s="64">
        <v>7.5</v>
      </c>
      <c r="G4" s="64">
        <v>5.0</v>
      </c>
      <c r="H4" s="65">
        <f t="shared" ref="H4:H5" si="1">F4*G4</f>
        <v>37.5</v>
      </c>
      <c r="I4" s="66" t="s">
        <v>485</v>
      </c>
      <c r="K4" s="67" t="s">
        <v>486</v>
      </c>
      <c r="L4" s="67" t="s">
        <v>487</v>
      </c>
      <c r="M4" s="68">
        <v>2.0</v>
      </c>
      <c r="N4" s="69">
        <v>3.9</v>
      </c>
      <c r="O4" s="69">
        <f t="shared" ref="O4:O8" si="2">N4*M4</f>
        <v>7.8</v>
      </c>
      <c r="P4" s="68" t="s">
        <v>488</v>
      </c>
      <c r="R4" s="70" t="s">
        <v>489</v>
      </c>
      <c r="S4" s="70" t="s">
        <v>490</v>
      </c>
      <c r="T4" s="70">
        <v>2.0</v>
      </c>
      <c r="U4" s="70">
        <v>29.0</v>
      </c>
      <c r="V4" s="71">
        <v>62.0</v>
      </c>
      <c r="W4" s="72">
        <f>T4*U4</f>
        <v>58</v>
      </c>
      <c r="X4" s="73">
        <f>T4*V4</f>
        <v>124</v>
      </c>
      <c r="Y4" s="73">
        <f>X4/W4</f>
        <v>2.137931034</v>
      </c>
      <c r="Z4" s="70" t="s">
        <v>491</v>
      </c>
      <c r="AA4" s="62"/>
      <c r="AB4" s="63" t="s">
        <v>492</v>
      </c>
      <c r="AC4" s="74">
        <v>2.5</v>
      </c>
      <c r="AD4" s="74">
        <v>1.0</v>
      </c>
      <c r="AE4" s="65">
        <f t="shared" ref="AE4:AE5" si="3">AC4*AD4</f>
        <v>2.5</v>
      </c>
      <c r="AF4" s="74" t="s">
        <v>493</v>
      </c>
      <c r="AG4" s="75"/>
    </row>
    <row r="5">
      <c r="B5" s="76"/>
      <c r="C5" s="77"/>
      <c r="D5" s="53"/>
      <c r="E5" s="63" t="s">
        <v>494</v>
      </c>
      <c r="F5" s="74">
        <v>6.0</v>
      </c>
      <c r="G5" s="64">
        <v>2.0</v>
      </c>
      <c r="H5" s="78">
        <f t="shared" si="1"/>
        <v>12</v>
      </c>
      <c r="I5" s="66" t="s">
        <v>485</v>
      </c>
      <c r="K5" s="67" t="s">
        <v>495</v>
      </c>
      <c r="L5" s="67" t="s">
        <v>487</v>
      </c>
      <c r="M5" s="68">
        <v>2.0</v>
      </c>
      <c r="N5" s="69">
        <v>3.0</v>
      </c>
      <c r="O5" s="69">
        <f t="shared" si="2"/>
        <v>6</v>
      </c>
      <c r="P5" s="68" t="s">
        <v>496</v>
      </c>
      <c r="R5" s="70" t="s">
        <v>448</v>
      </c>
      <c r="S5" s="70"/>
      <c r="T5" s="79"/>
      <c r="U5" s="79"/>
      <c r="V5" s="80"/>
      <c r="W5" s="72"/>
      <c r="X5" s="33">
        <v>48.48</v>
      </c>
      <c r="Y5" s="73"/>
      <c r="Z5" s="81" t="s">
        <v>497</v>
      </c>
      <c r="AA5" s="82"/>
      <c r="AB5" s="83" t="s">
        <v>498</v>
      </c>
      <c r="AC5" s="65">
        <v>25.99</v>
      </c>
      <c r="AD5" s="65">
        <v>1.0</v>
      </c>
      <c r="AE5" s="65">
        <f t="shared" si="3"/>
        <v>25.99</v>
      </c>
      <c r="AF5" s="78" t="s">
        <v>499</v>
      </c>
      <c r="AG5" s="53"/>
    </row>
    <row r="6">
      <c r="B6" s="84"/>
      <c r="C6" s="85"/>
      <c r="D6" s="53"/>
      <c r="E6" s="63"/>
      <c r="F6" s="64"/>
      <c r="G6" s="64"/>
      <c r="H6" s="78"/>
      <c r="I6" s="86"/>
      <c r="K6" s="67" t="s">
        <v>500</v>
      </c>
      <c r="L6" s="67" t="s">
        <v>487</v>
      </c>
      <c r="M6" s="68">
        <v>2.0</v>
      </c>
      <c r="N6" s="69">
        <v>3.0</v>
      </c>
      <c r="O6" s="69">
        <f t="shared" si="2"/>
        <v>6</v>
      </c>
      <c r="P6" s="68" t="s">
        <v>496</v>
      </c>
      <c r="R6" s="70" t="s">
        <v>501</v>
      </c>
      <c r="S6" s="70" t="s">
        <v>502</v>
      </c>
      <c r="T6" s="79">
        <v>24.0</v>
      </c>
      <c r="U6" s="79">
        <v>1.3</v>
      </c>
      <c r="V6" s="80">
        <v>5.125</v>
      </c>
      <c r="W6" s="72">
        <f t="shared" ref="W6:W8" si="4">T6*U6</f>
        <v>31.2</v>
      </c>
      <c r="X6" s="73">
        <f t="shared" ref="X6:X8" si="5">T6*V6</f>
        <v>123</v>
      </c>
      <c r="Y6" s="73">
        <f t="shared" ref="Y6:Y8" si="6">X6/W6</f>
        <v>3.942307692</v>
      </c>
      <c r="Z6" s="70" t="s">
        <v>503</v>
      </c>
      <c r="AA6" s="82"/>
      <c r="AB6" s="87"/>
      <c r="AC6" s="88"/>
      <c r="AD6" s="88"/>
      <c r="AE6" s="65"/>
      <c r="AF6" s="88"/>
      <c r="AG6" s="33"/>
    </row>
    <row r="7">
      <c r="B7" s="53"/>
      <c r="C7" s="53"/>
      <c r="D7" s="53"/>
      <c r="E7" s="63" t="s">
        <v>504</v>
      </c>
      <c r="F7" s="74">
        <v>4.2</v>
      </c>
      <c r="G7" s="64">
        <v>3.0</v>
      </c>
      <c r="H7" s="78">
        <f t="shared" ref="H7:H11" si="7">F7*G7</f>
        <v>12.6</v>
      </c>
      <c r="I7" s="66" t="s">
        <v>496</v>
      </c>
      <c r="K7" s="67" t="s">
        <v>505</v>
      </c>
      <c r="L7" s="67" t="s">
        <v>487</v>
      </c>
      <c r="M7" s="68">
        <v>1.0</v>
      </c>
      <c r="N7" s="69">
        <v>3.35</v>
      </c>
      <c r="O7" s="69">
        <f t="shared" si="2"/>
        <v>3.35</v>
      </c>
      <c r="P7" s="68" t="s">
        <v>488</v>
      </c>
      <c r="R7" s="70" t="s">
        <v>506</v>
      </c>
      <c r="S7" s="70" t="s">
        <v>507</v>
      </c>
      <c r="T7" s="79">
        <v>1.0</v>
      </c>
      <c r="U7" s="79">
        <v>37.0</v>
      </c>
      <c r="V7" s="80">
        <v>18.0</v>
      </c>
      <c r="W7" s="72">
        <f t="shared" si="4"/>
        <v>37</v>
      </c>
      <c r="X7" s="73">
        <f t="shared" si="5"/>
        <v>18</v>
      </c>
      <c r="Y7" s="73">
        <f t="shared" si="6"/>
        <v>0.4864864865</v>
      </c>
      <c r="Z7" s="70" t="s">
        <v>508</v>
      </c>
      <c r="AA7" s="82"/>
      <c r="AB7" s="63" t="s">
        <v>509</v>
      </c>
      <c r="AC7" s="74">
        <v>2.8</v>
      </c>
      <c r="AD7" s="64">
        <v>2.0</v>
      </c>
      <c r="AE7" s="78">
        <f t="shared" ref="AE7:AE8" si="8">AC7*AD7</f>
        <v>5.6</v>
      </c>
      <c r="AF7" s="86" t="s">
        <v>510</v>
      </c>
      <c r="AG7" s="89"/>
    </row>
    <row r="8">
      <c r="B8" s="90" t="s">
        <v>511</v>
      </c>
      <c r="C8" s="9">
        <f>sum(2150.77)</f>
        <v>2150.77</v>
      </c>
      <c r="D8" s="53"/>
      <c r="E8" s="63" t="s">
        <v>512</v>
      </c>
      <c r="F8" s="74">
        <v>11.5</v>
      </c>
      <c r="G8" s="64">
        <v>2.0</v>
      </c>
      <c r="H8" s="78">
        <f t="shared" si="7"/>
        <v>23</v>
      </c>
      <c r="I8" s="66" t="s">
        <v>496</v>
      </c>
      <c r="K8" s="91" t="s">
        <v>513</v>
      </c>
      <c r="L8" s="91" t="s">
        <v>514</v>
      </c>
      <c r="M8" s="91">
        <v>2.0</v>
      </c>
      <c r="N8" s="92">
        <v>4.9</v>
      </c>
      <c r="O8" s="69">
        <f t="shared" si="2"/>
        <v>9.8</v>
      </c>
      <c r="P8" s="93" t="s">
        <v>488</v>
      </c>
      <c r="R8" s="70" t="s">
        <v>515</v>
      </c>
      <c r="S8" s="70" t="s">
        <v>516</v>
      </c>
      <c r="T8" s="70">
        <v>1.0</v>
      </c>
      <c r="U8" s="70">
        <v>21.0</v>
      </c>
      <c r="V8" s="71">
        <v>56.0</v>
      </c>
      <c r="W8" s="72">
        <f t="shared" si="4"/>
        <v>21</v>
      </c>
      <c r="X8" s="73">
        <f t="shared" si="5"/>
        <v>56</v>
      </c>
      <c r="Y8" s="73">
        <f t="shared" si="6"/>
        <v>2.666666667</v>
      </c>
      <c r="Z8" s="70" t="s">
        <v>517</v>
      </c>
      <c r="AA8" s="82"/>
      <c r="AB8" s="63" t="s">
        <v>518</v>
      </c>
      <c r="AC8" s="74">
        <v>5.5</v>
      </c>
      <c r="AD8" s="64">
        <v>1.0</v>
      </c>
      <c r="AE8" s="78">
        <f t="shared" si="8"/>
        <v>5.5</v>
      </c>
      <c r="AF8" s="86" t="s">
        <v>510</v>
      </c>
      <c r="AG8" s="89"/>
    </row>
    <row r="9">
      <c r="B9" s="94" t="s">
        <v>519</v>
      </c>
      <c r="C9" s="95">
        <f>sum(C8/C2)</f>
        <v>25.00895349</v>
      </c>
      <c r="D9" s="53"/>
      <c r="E9" s="63" t="s">
        <v>520</v>
      </c>
      <c r="F9" s="74">
        <v>5.5</v>
      </c>
      <c r="G9" s="64">
        <v>3.0</v>
      </c>
      <c r="H9" s="78">
        <f t="shared" si="7"/>
        <v>16.5</v>
      </c>
      <c r="I9" s="66" t="s">
        <v>521</v>
      </c>
      <c r="K9" s="96"/>
      <c r="L9" s="96"/>
      <c r="M9" s="96"/>
      <c r="N9" s="96"/>
      <c r="O9" s="96"/>
      <c r="P9" s="96"/>
      <c r="R9" s="97" t="s">
        <v>522</v>
      </c>
      <c r="AA9" s="82"/>
      <c r="AB9" s="63"/>
      <c r="AC9" s="74"/>
      <c r="AD9" s="64"/>
      <c r="AE9" s="78"/>
      <c r="AF9" s="86"/>
      <c r="AG9" s="89"/>
    </row>
    <row r="10">
      <c r="D10" s="53"/>
      <c r="E10" s="63" t="s">
        <v>523</v>
      </c>
      <c r="F10" s="74">
        <v>6.0</v>
      </c>
      <c r="G10" s="64">
        <v>4.0</v>
      </c>
      <c r="H10" s="78">
        <f t="shared" si="7"/>
        <v>24</v>
      </c>
      <c r="I10" s="66" t="s">
        <v>496</v>
      </c>
      <c r="K10" s="96"/>
      <c r="L10" s="96"/>
      <c r="M10" s="67"/>
      <c r="N10" s="67"/>
      <c r="O10" s="67"/>
      <c r="P10" s="67"/>
      <c r="Q10" s="53"/>
      <c r="R10" s="72"/>
      <c r="S10" s="72"/>
      <c r="T10" s="72"/>
      <c r="U10" s="72"/>
      <c r="V10" s="72"/>
      <c r="W10" s="72"/>
      <c r="X10" s="73"/>
      <c r="Y10" s="73">
        <f>SUM(Y4:Y9)</f>
        <v>9.23339188</v>
      </c>
      <c r="Z10" s="72"/>
      <c r="AA10" s="53"/>
      <c r="AB10" s="78"/>
      <c r="AC10" s="78"/>
      <c r="AD10" s="65"/>
      <c r="AE10" s="78"/>
      <c r="AF10" s="78"/>
      <c r="AG10" s="53"/>
    </row>
    <row r="11">
      <c r="B11" s="90" t="s">
        <v>524</v>
      </c>
      <c r="C11" s="98">
        <f>C9</f>
        <v>25.00895349</v>
      </c>
      <c r="D11" s="53"/>
      <c r="E11" s="63" t="s">
        <v>525</v>
      </c>
      <c r="F11" s="74">
        <v>1.5</v>
      </c>
      <c r="G11" s="74">
        <v>10.0</v>
      </c>
      <c r="H11" s="78">
        <f t="shared" si="7"/>
        <v>15</v>
      </c>
      <c r="I11" s="66" t="s">
        <v>485</v>
      </c>
      <c r="J11" s="53"/>
      <c r="K11" s="67"/>
      <c r="L11" s="67"/>
      <c r="M11" s="67"/>
      <c r="N11" s="67"/>
      <c r="O11" s="67"/>
      <c r="P11" s="67"/>
      <c r="R11" s="70" t="s">
        <v>489</v>
      </c>
      <c r="S11" s="70" t="s">
        <v>490</v>
      </c>
      <c r="T11" s="70">
        <v>1.0</v>
      </c>
      <c r="U11" s="70">
        <v>29.0</v>
      </c>
      <c r="V11" s="71">
        <v>0.0</v>
      </c>
      <c r="W11" s="72">
        <f t="shared" ref="W11:W15" si="9">T11*U11</f>
        <v>29</v>
      </c>
      <c r="X11" s="73">
        <f>T11*V11</f>
        <v>0</v>
      </c>
      <c r="Y11" s="73">
        <f t="shared" ref="Y11:Y15" si="10">X11/W11</f>
        <v>0</v>
      </c>
      <c r="Z11" s="70" t="s">
        <v>491</v>
      </c>
      <c r="AA11" s="53"/>
      <c r="AB11" s="78"/>
      <c r="AC11" s="78"/>
      <c r="AD11" s="78"/>
      <c r="AE11" s="78"/>
      <c r="AF11" s="78"/>
      <c r="AG11" s="53"/>
    </row>
    <row r="12">
      <c r="B12" s="90" t="s">
        <v>526</v>
      </c>
      <c r="C12" s="99">
        <v>35.0</v>
      </c>
      <c r="D12" s="53"/>
      <c r="E12" s="63"/>
      <c r="F12" s="74"/>
      <c r="G12" s="74"/>
      <c r="H12" s="74"/>
      <c r="I12" s="86"/>
      <c r="K12" s="96"/>
      <c r="L12" s="96"/>
      <c r="M12" s="96"/>
      <c r="N12" s="96"/>
      <c r="O12" s="96"/>
      <c r="P12" s="67"/>
      <c r="Q12" s="62"/>
      <c r="R12" s="70" t="s">
        <v>448</v>
      </c>
      <c r="S12" s="70" t="s">
        <v>527</v>
      </c>
      <c r="T12" s="79">
        <v>16.0</v>
      </c>
      <c r="U12" s="79">
        <v>3.4</v>
      </c>
      <c r="V12" s="80">
        <v>0.0</v>
      </c>
      <c r="W12" s="72">
        <f t="shared" si="9"/>
        <v>54.4</v>
      </c>
      <c r="X12" s="71">
        <v>0.0</v>
      </c>
      <c r="Y12" s="73">
        <f t="shared" si="10"/>
        <v>0</v>
      </c>
      <c r="Z12" s="80" t="s">
        <v>528</v>
      </c>
      <c r="AA12" s="82"/>
      <c r="AB12" s="100"/>
      <c r="AC12" s="100"/>
      <c r="AD12" s="100"/>
      <c r="AE12" s="100"/>
      <c r="AF12" s="100"/>
    </row>
    <row r="13">
      <c r="B13" s="101" t="s">
        <v>529</v>
      </c>
      <c r="C13" s="102">
        <f>ROUND(ABS(C11-C12), 2)</f>
        <v>9.99</v>
      </c>
      <c r="D13" s="53"/>
      <c r="E13" s="63"/>
      <c r="F13" s="64"/>
      <c r="G13" s="64"/>
      <c r="H13" s="78"/>
      <c r="I13" s="86"/>
      <c r="K13" s="96"/>
      <c r="L13" s="96"/>
      <c r="M13" s="96"/>
      <c r="N13" s="96"/>
      <c r="O13" s="96"/>
      <c r="P13" s="67"/>
      <c r="Q13" s="53"/>
      <c r="R13" s="70" t="s">
        <v>501</v>
      </c>
      <c r="S13" s="70" t="s">
        <v>530</v>
      </c>
      <c r="T13" s="79">
        <v>10.0</v>
      </c>
      <c r="U13" s="79">
        <v>1.3</v>
      </c>
      <c r="V13" s="80">
        <v>0.0</v>
      </c>
      <c r="W13" s="72">
        <f t="shared" si="9"/>
        <v>13</v>
      </c>
      <c r="X13" s="73">
        <f t="shared" ref="X13:X15" si="11">T13*V13</f>
        <v>0</v>
      </c>
      <c r="Y13" s="73">
        <f t="shared" si="10"/>
        <v>0</v>
      </c>
      <c r="Z13" s="70" t="s">
        <v>503</v>
      </c>
      <c r="AA13" s="62"/>
      <c r="AB13" s="103" t="s">
        <v>531</v>
      </c>
      <c r="AE13" s="104">
        <f>SUM(AE4:AE11)</f>
        <v>39.59</v>
      </c>
      <c r="AF13" s="105"/>
    </row>
    <row r="14">
      <c r="D14" s="53"/>
      <c r="E14" s="87"/>
      <c r="F14" s="88"/>
      <c r="G14" s="88"/>
      <c r="H14" s="65"/>
      <c r="I14" s="88"/>
      <c r="K14" s="96"/>
      <c r="L14" s="96"/>
      <c r="M14" s="96"/>
      <c r="N14" s="96"/>
      <c r="O14" s="96"/>
      <c r="P14" s="67"/>
      <c r="Q14" s="53"/>
      <c r="R14" s="70" t="s">
        <v>506</v>
      </c>
      <c r="S14" s="70" t="s">
        <v>507</v>
      </c>
      <c r="T14" s="79">
        <v>1.0</v>
      </c>
      <c r="U14" s="79">
        <v>37.0</v>
      </c>
      <c r="V14" s="80">
        <v>0.0</v>
      </c>
      <c r="W14" s="72">
        <f t="shared" si="9"/>
        <v>37</v>
      </c>
      <c r="X14" s="73">
        <f t="shared" si="11"/>
        <v>0</v>
      </c>
      <c r="Y14" s="73">
        <f t="shared" si="10"/>
        <v>0</v>
      </c>
      <c r="Z14" s="70" t="s">
        <v>508</v>
      </c>
      <c r="AA14" s="42"/>
      <c r="AB14" s="42"/>
      <c r="AC14" s="106"/>
      <c r="AD14" s="106"/>
      <c r="AE14" s="42"/>
    </row>
    <row r="15">
      <c r="D15" s="53"/>
      <c r="E15" s="100"/>
      <c r="F15" s="100"/>
      <c r="G15" s="100"/>
      <c r="H15" s="100"/>
      <c r="I15" s="100"/>
      <c r="K15" s="96"/>
      <c r="L15" s="96"/>
      <c r="M15" s="96"/>
      <c r="N15" s="96"/>
      <c r="O15" s="96"/>
      <c r="P15" s="67"/>
      <c r="Q15" s="53"/>
      <c r="R15" s="70" t="s">
        <v>515</v>
      </c>
      <c r="S15" s="70" t="s">
        <v>516</v>
      </c>
      <c r="T15" s="70">
        <v>1.0</v>
      </c>
      <c r="U15" s="70">
        <v>21.0</v>
      </c>
      <c r="V15" s="71">
        <v>0.0</v>
      </c>
      <c r="W15" s="72">
        <f t="shared" si="9"/>
        <v>21</v>
      </c>
      <c r="X15" s="73">
        <f t="shared" si="11"/>
        <v>0</v>
      </c>
      <c r="Y15" s="73">
        <f t="shared" si="10"/>
        <v>0</v>
      </c>
      <c r="Z15" s="70" t="s">
        <v>517</v>
      </c>
      <c r="AB15" s="42"/>
    </row>
    <row r="16">
      <c r="B16" s="107" t="s">
        <v>532</v>
      </c>
      <c r="C16" s="72"/>
      <c r="D16" s="53"/>
      <c r="E16" s="103" t="s">
        <v>531</v>
      </c>
      <c r="H16" s="104">
        <f>SUM(H4:H14)</f>
        <v>140.6</v>
      </c>
      <c r="I16" s="105"/>
      <c r="K16" s="59" t="s">
        <v>533</v>
      </c>
      <c r="O16" s="108">
        <f>SUM(O4:O15)</f>
        <v>32.95</v>
      </c>
      <c r="P16" s="109"/>
      <c r="Q16" s="53"/>
      <c r="R16" s="60" t="s">
        <v>531</v>
      </c>
      <c r="X16" s="9">
        <f>48.48 + 275</f>
        <v>323.48</v>
      </c>
      <c r="Y16" s="110"/>
      <c r="Z16" s="110"/>
      <c r="AA16" s="42"/>
    </row>
    <row r="17">
      <c r="B17" s="107" t="s">
        <v>534</v>
      </c>
      <c r="C17" s="72">
        <f>X16</f>
        <v>323.48</v>
      </c>
      <c r="D17" s="53"/>
      <c r="E17" s="42" t="s">
        <v>535</v>
      </c>
      <c r="F17" s="106"/>
      <c r="G17" s="106"/>
      <c r="H17" s="42">
        <f>C2*2</f>
        <v>172</v>
      </c>
      <c r="P17" s="53"/>
      <c r="Q17" s="53"/>
      <c r="R17" s="53"/>
      <c r="S17" s="111"/>
      <c r="T17" s="111"/>
      <c r="U17" s="112"/>
      <c r="W17" s="113" t="s">
        <v>536</v>
      </c>
      <c r="X17" s="114">
        <f>sum(W4:W15)/C3</f>
        <v>10.05333333</v>
      </c>
      <c r="AA17" s="42"/>
    </row>
    <row r="18">
      <c r="B18" s="61" t="s">
        <v>537</v>
      </c>
      <c r="C18" s="115">
        <f>C17/C3</f>
        <v>10.78266667</v>
      </c>
      <c r="D18" s="53"/>
      <c r="E18" s="116" t="s">
        <v>538</v>
      </c>
      <c r="F18" s="117"/>
      <c r="G18" s="117"/>
      <c r="H18" s="117">
        <f>H17-H16</f>
        <v>31.4</v>
      </c>
      <c r="P18" s="53"/>
      <c r="Q18" s="53"/>
      <c r="R18" s="82"/>
      <c r="S18" s="53"/>
      <c r="T18" s="53"/>
      <c r="U18" s="53"/>
      <c r="W18" s="53"/>
      <c r="X18" s="118" t="s">
        <v>539</v>
      </c>
      <c r="AA18" s="42"/>
    </row>
    <row r="19">
      <c r="B19" s="53"/>
      <c r="C19" s="119"/>
      <c r="D19" s="53"/>
      <c r="P19" s="53"/>
      <c r="U19" s="42" t="s">
        <v>540</v>
      </c>
      <c r="V19" s="106"/>
      <c r="W19" s="106"/>
      <c r="X19" s="42">
        <f>C3*15</f>
        <v>450</v>
      </c>
      <c r="Y19" s="53"/>
      <c r="Z19" s="53"/>
    </row>
    <row r="20">
      <c r="B20" s="75"/>
      <c r="C20" s="111"/>
      <c r="D20" s="53"/>
      <c r="E20" s="56" t="s">
        <v>541</v>
      </c>
      <c r="F20" s="53"/>
      <c r="G20" s="53"/>
      <c r="H20" s="53"/>
      <c r="I20" s="53"/>
      <c r="J20" s="53"/>
      <c r="K20" s="75"/>
      <c r="L20" s="53"/>
      <c r="M20" s="53"/>
      <c r="N20" s="53"/>
      <c r="O20" s="53"/>
      <c r="P20" s="53"/>
      <c r="Q20" s="53"/>
      <c r="R20" s="75"/>
      <c r="S20" s="53"/>
      <c r="T20" s="53"/>
      <c r="U20" s="116" t="s">
        <v>542</v>
      </c>
      <c r="V20" s="117"/>
      <c r="W20" s="117"/>
      <c r="X20" s="120">
        <f>X19-X16-O16</f>
        <v>93.57</v>
      </c>
      <c r="Y20" s="75"/>
      <c r="Z20" s="53"/>
      <c r="AA20" s="56"/>
      <c r="AB20" s="56"/>
      <c r="AC20" s="53"/>
      <c r="AD20" s="53"/>
      <c r="AE20" s="53"/>
      <c r="AF20" s="53"/>
      <c r="AG20" s="53"/>
    </row>
    <row r="21">
      <c r="B21" s="33" t="s">
        <v>543</v>
      </c>
      <c r="D21" s="53"/>
      <c r="E21" s="121" t="s">
        <v>469</v>
      </c>
      <c r="F21" s="121" t="s">
        <v>470</v>
      </c>
      <c r="G21" s="121" t="s">
        <v>471</v>
      </c>
      <c r="H21" s="121" t="s">
        <v>472</v>
      </c>
      <c r="I21" s="121" t="s">
        <v>473</v>
      </c>
      <c r="J21" s="53"/>
      <c r="K21" s="75"/>
      <c r="L21" s="53"/>
      <c r="M21" s="53"/>
      <c r="N21" s="53"/>
      <c r="O21" s="53"/>
      <c r="P21" s="53"/>
      <c r="Q21" s="53"/>
      <c r="R21" s="75"/>
      <c r="S21" s="53"/>
      <c r="T21" s="53"/>
      <c r="U21" s="53"/>
      <c r="V21" s="53"/>
      <c r="W21" s="53"/>
      <c r="X21" s="53"/>
      <c r="Y21" s="53"/>
      <c r="Z21" s="53"/>
      <c r="AA21" s="62"/>
      <c r="AB21" s="62"/>
      <c r="AC21" s="62"/>
      <c r="AD21" s="62"/>
      <c r="AE21" s="62"/>
      <c r="AF21" s="62"/>
      <c r="AG21" s="62"/>
    </row>
    <row r="22">
      <c r="B22" s="122" t="s">
        <v>544</v>
      </c>
      <c r="C22" s="123">
        <f>C11+C18</f>
        <v>35.79162016</v>
      </c>
      <c r="D22" s="53"/>
      <c r="E22" s="76" t="s">
        <v>545</v>
      </c>
      <c r="F22" s="77">
        <v>10.0</v>
      </c>
      <c r="G22" s="77">
        <v>1.0</v>
      </c>
      <c r="H22" s="77">
        <v>10.0</v>
      </c>
      <c r="I22" s="124" t="s">
        <v>546</v>
      </c>
      <c r="J22" s="53"/>
      <c r="K22" s="62"/>
      <c r="L22" s="125"/>
      <c r="M22" s="53"/>
      <c r="N22" s="62"/>
      <c r="O22" s="125"/>
      <c r="P22" s="53"/>
      <c r="Q22" s="53"/>
      <c r="R22" s="75"/>
      <c r="S22" s="53"/>
      <c r="T22" s="53"/>
      <c r="U22" s="53"/>
      <c r="V22" s="53"/>
      <c r="W22" s="53"/>
      <c r="X22" s="53"/>
      <c r="Y22" s="53"/>
      <c r="Z22" s="53"/>
      <c r="AA22" s="62"/>
      <c r="AB22" s="62"/>
      <c r="AC22" s="126"/>
      <c r="AD22" s="126"/>
      <c r="AE22" s="111"/>
      <c r="AF22" s="89"/>
      <c r="AG22" s="89"/>
    </row>
    <row r="23">
      <c r="B23" s="127" t="s">
        <v>547</v>
      </c>
      <c r="C23" s="128">
        <v>50.0</v>
      </c>
      <c r="D23" s="53"/>
      <c r="E23" s="76" t="s">
        <v>548</v>
      </c>
      <c r="F23" s="129">
        <v>2.5</v>
      </c>
      <c r="G23" s="77">
        <v>2.0</v>
      </c>
      <c r="H23" s="129">
        <v>5.0</v>
      </c>
      <c r="I23" s="124" t="s">
        <v>549</v>
      </c>
      <c r="J23" s="53"/>
      <c r="K23" s="82"/>
      <c r="L23" s="130"/>
      <c r="M23" s="53"/>
      <c r="N23" s="62"/>
      <c r="O23" s="125"/>
      <c r="P23" s="53"/>
      <c r="Q23" s="53"/>
      <c r="R23" s="75"/>
      <c r="S23" s="53"/>
      <c r="T23" s="53"/>
      <c r="U23" s="53"/>
      <c r="V23" s="53"/>
      <c r="W23" s="53"/>
      <c r="X23" s="53"/>
      <c r="Y23" s="53"/>
      <c r="Z23" s="53"/>
      <c r="AA23" s="62"/>
      <c r="AB23" s="62"/>
      <c r="AC23" s="53"/>
      <c r="AD23" s="111"/>
      <c r="AE23" s="53"/>
      <c r="AF23" s="53"/>
      <c r="AG23" s="53"/>
    </row>
    <row r="24">
      <c r="B24" s="131" t="s">
        <v>550</v>
      </c>
      <c r="C24" s="132">
        <f>ROUND(Abs(C22-C23),2)</f>
        <v>14.21</v>
      </c>
      <c r="D24" s="53"/>
      <c r="E24" s="76" t="s">
        <v>551</v>
      </c>
      <c r="F24" s="77">
        <v>1.75</v>
      </c>
      <c r="G24" s="77">
        <v>2.0</v>
      </c>
      <c r="H24" s="77">
        <v>3.5</v>
      </c>
      <c r="I24" s="124" t="s">
        <v>549</v>
      </c>
      <c r="J24" s="53"/>
      <c r="K24" s="75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82"/>
      <c r="AB24" s="82"/>
      <c r="AC24" s="126"/>
      <c r="AD24" s="126"/>
      <c r="AE24" s="111"/>
      <c r="AF24" s="75"/>
      <c r="AG24" s="75"/>
    </row>
    <row r="25">
      <c r="D25" s="53"/>
      <c r="E25" s="76" t="s">
        <v>552</v>
      </c>
      <c r="F25" s="129">
        <v>6.5</v>
      </c>
      <c r="G25" s="77">
        <v>1.0</v>
      </c>
      <c r="H25" s="129">
        <v>6.5</v>
      </c>
      <c r="I25" s="124" t="s">
        <v>549</v>
      </c>
      <c r="J25" s="53"/>
      <c r="K25" s="133"/>
      <c r="L25" s="111"/>
      <c r="M25" s="75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62"/>
      <c r="AB25" s="62"/>
      <c r="AC25" s="53"/>
      <c r="AD25" s="111"/>
      <c r="AE25" s="53"/>
      <c r="AF25" s="53"/>
      <c r="AG25" s="53"/>
    </row>
    <row r="26">
      <c r="D26" s="53"/>
      <c r="E26" s="76" t="s">
        <v>553</v>
      </c>
      <c r="F26" s="129">
        <v>4.0</v>
      </c>
      <c r="G26" s="77">
        <v>2.0</v>
      </c>
      <c r="H26" s="129">
        <v>8.0</v>
      </c>
      <c r="I26" s="124" t="s">
        <v>549</v>
      </c>
      <c r="J26" s="53"/>
      <c r="K26" s="53"/>
      <c r="L26" s="75"/>
      <c r="M26" s="75"/>
      <c r="N26" s="75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62"/>
      <c r="AB26" s="62"/>
      <c r="AC26" s="53"/>
      <c r="AD26" s="111"/>
      <c r="AE26" s="53"/>
      <c r="AF26" s="53"/>
      <c r="AG26" s="53"/>
    </row>
    <row r="27">
      <c r="D27" s="53"/>
      <c r="E27" s="76" t="s">
        <v>554</v>
      </c>
      <c r="F27" s="129">
        <v>4.0</v>
      </c>
      <c r="G27" s="77">
        <v>1.0</v>
      </c>
      <c r="H27" s="77">
        <v>4.0</v>
      </c>
      <c r="I27" s="124" t="s">
        <v>549</v>
      </c>
      <c r="J27" s="53"/>
      <c r="K27" s="53"/>
      <c r="L27" s="53"/>
      <c r="M27" s="75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111"/>
      <c r="AE27" s="111"/>
      <c r="AF27" s="53"/>
      <c r="AG27" s="53"/>
    </row>
    <row r="28">
      <c r="D28" s="53"/>
      <c r="E28" s="76" t="s">
        <v>555</v>
      </c>
      <c r="F28" s="129">
        <v>4.0</v>
      </c>
      <c r="G28" s="77">
        <v>1.0</v>
      </c>
      <c r="H28" s="129">
        <v>4.0</v>
      </c>
      <c r="I28" s="124" t="s">
        <v>549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111"/>
      <c r="AE28" s="53"/>
      <c r="AF28" s="53"/>
      <c r="AG28" s="53"/>
    </row>
    <row r="29">
      <c r="D29" s="53"/>
      <c r="E29" s="134" t="s">
        <v>556</v>
      </c>
      <c r="F29" s="129">
        <v>2.0</v>
      </c>
      <c r="G29" s="129">
        <v>1.0</v>
      </c>
      <c r="H29" s="129">
        <v>2.0</v>
      </c>
      <c r="I29" s="135" t="s">
        <v>557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</row>
    <row r="30">
      <c r="D30" s="53"/>
      <c r="E30" s="76" t="s">
        <v>558</v>
      </c>
      <c r="F30" s="129">
        <v>16.0</v>
      </c>
      <c r="G30" s="129">
        <v>1.0</v>
      </c>
      <c r="H30" s="77">
        <v>16.0</v>
      </c>
      <c r="I30" s="124" t="s">
        <v>559</v>
      </c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82"/>
      <c r="AB30" s="82"/>
      <c r="AC30" s="75"/>
      <c r="AD30" s="75"/>
      <c r="AE30" s="111"/>
      <c r="AF30" s="75"/>
      <c r="AG30" s="75"/>
    </row>
    <row r="31">
      <c r="D31" s="53"/>
      <c r="E31" s="76" t="s">
        <v>560</v>
      </c>
      <c r="F31" s="136"/>
      <c r="G31" s="136"/>
      <c r="H31" s="77"/>
      <c r="I31" s="137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62"/>
      <c r="AB31" s="62"/>
      <c r="AC31" s="111"/>
      <c r="AD31" s="111"/>
      <c r="AE31" s="126"/>
      <c r="AF31" s="53"/>
      <c r="AG31" s="53"/>
    </row>
    <row r="32">
      <c r="D32" s="53"/>
      <c r="E32" s="138" t="s">
        <v>561</v>
      </c>
      <c r="F32" s="139"/>
      <c r="G32" s="139"/>
      <c r="H32" s="139"/>
      <c r="I32" s="139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D33" s="53"/>
      <c r="E33" s="139"/>
      <c r="F33" s="139"/>
      <c r="G33" s="139"/>
      <c r="H33" s="139"/>
      <c r="I33" s="139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D34" s="53"/>
      <c r="E34" s="140" t="s">
        <v>531</v>
      </c>
      <c r="H34" s="141">
        <f>SUM(H22:H32)</f>
        <v>59</v>
      </c>
      <c r="I34" s="142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42"/>
      <c r="AB34" s="42"/>
      <c r="AE34" s="106"/>
    </row>
    <row r="35">
      <c r="D35" s="53"/>
      <c r="E35" s="63" t="s">
        <v>562</v>
      </c>
      <c r="F35" s="78"/>
      <c r="G35" s="78"/>
      <c r="H35" s="100">
        <f>75-70.9</f>
        <v>4.1</v>
      </c>
      <c r="I35" s="100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</row>
    <row r="36">
      <c r="B36" s="53"/>
      <c r="C36" s="53"/>
      <c r="D36" s="53"/>
      <c r="E36" s="53"/>
      <c r="F36" s="53"/>
      <c r="G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75"/>
      <c r="M37" s="53"/>
      <c r="N37" s="75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</row>
    <row r="38">
      <c r="A38" s="53"/>
      <c r="B38" s="53"/>
      <c r="C38" s="53"/>
      <c r="D38" s="53"/>
      <c r="E38" s="75" t="s">
        <v>563</v>
      </c>
      <c r="F38" s="53"/>
      <c r="G38" s="53"/>
      <c r="H38" s="53"/>
      <c r="I38" s="53"/>
      <c r="J38" s="53"/>
      <c r="K38" s="53"/>
      <c r="L38" s="53"/>
      <c r="M38" s="53"/>
      <c r="N38" s="75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</row>
    <row r="39">
      <c r="A39" s="53"/>
      <c r="B39" s="53"/>
      <c r="C39" s="53"/>
      <c r="D39" s="53"/>
      <c r="E39" s="53">
        <v>2150.77</v>
      </c>
      <c r="F39" s="53"/>
      <c r="G39" s="53"/>
      <c r="H39" s="53"/>
      <c r="I39" s="53"/>
      <c r="J39" s="53"/>
      <c r="K39" s="53"/>
      <c r="L39" s="53"/>
      <c r="M39" s="53"/>
      <c r="N39" s="75"/>
      <c r="O39" s="75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</row>
    <row r="40">
      <c r="A40" s="53"/>
      <c r="B40" s="53"/>
      <c r="C40" s="53"/>
      <c r="D40" s="53"/>
      <c r="E40" s="53" t="s">
        <v>454</v>
      </c>
      <c r="F40" s="53"/>
      <c r="G40" s="53"/>
      <c r="H40" s="53"/>
      <c r="I40" s="53"/>
      <c r="J40" s="53"/>
      <c r="K40" s="53"/>
      <c r="L40" s="53"/>
      <c r="M40" s="53"/>
      <c r="N40" s="75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</row>
    <row r="41">
      <c r="A41" s="53"/>
      <c r="B41" s="53"/>
      <c r="C41" s="53"/>
      <c r="D41" s="53"/>
      <c r="E41" s="53">
        <v>323.48</v>
      </c>
      <c r="F41" s="53"/>
      <c r="G41" s="53"/>
      <c r="H41" s="53"/>
      <c r="I41" s="53"/>
      <c r="J41" s="53"/>
      <c r="K41" s="53"/>
      <c r="L41" s="53"/>
      <c r="M41" s="53"/>
      <c r="N41" s="75"/>
      <c r="O41" s="75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75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75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75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75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75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75"/>
      <c r="L49" s="75"/>
      <c r="M49" s="53"/>
      <c r="N49" s="75"/>
      <c r="O49" s="75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75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</row>
  </sheetData>
  <mergeCells count="7">
    <mergeCell ref="R9:Z9"/>
    <mergeCell ref="AB13:AD13"/>
    <mergeCell ref="E16:G16"/>
    <mergeCell ref="K16:N16"/>
    <mergeCell ref="R16:W16"/>
    <mergeCell ref="E34:G34"/>
    <mergeCell ref="AB34:AD34"/>
  </mergeCells>
  <hyperlinks>
    <hyperlink r:id="rId1" ref="I4"/>
    <hyperlink r:id="rId2" ref="I5"/>
    <hyperlink r:id="rId3" ref="I7"/>
    <hyperlink r:id="rId4" ref="I8"/>
    <hyperlink r:id="rId5" ref="P8"/>
    <hyperlink r:id="rId6" ref="I9"/>
    <hyperlink r:id="rId7" ref="I10"/>
    <hyperlink r:id="rId8" ref="I11"/>
    <hyperlink r:id="rId9" ref="I22"/>
    <hyperlink r:id="rId10" ref="I23"/>
    <hyperlink r:id="rId11" ref="I24"/>
    <hyperlink r:id="rId12" ref="I25"/>
    <hyperlink r:id="rId13" ref="I26"/>
    <hyperlink r:id="rId14" ref="I27"/>
    <hyperlink r:id="rId15" ref="I28"/>
    <hyperlink r:id="rId16" ref="I29"/>
    <hyperlink r:id="rId17" ref="I30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4.75"/>
    <col customWidth="1" min="4" max="4" width="3.5"/>
    <col customWidth="1" min="5" max="5" width="32.13"/>
    <col customWidth="1" min="7" max="7" width="12.0"/>
    <col customWidth="1" min="9" max="9" width="21.75"/>
    <col customWidth="1" min="10" max="10" width="3.25"/>
    <col customWidth="1" min="11" max="11" width="24.38"/>
    <col customWidth="1" min="22" max="22" width="15.88"/>
    <col customWidth="1" min="23" max="23" width="13.5"/>
    <col customWidth="1" min="26" max="26" width="16.25"/>
    <col customWidth="1" min="27" max="27" width="6.88"/>
    <col customWidth="1" min="28" max="28" width="32.13"/>
    <col customWidth="1" min="30" max="30" width="12.0"/>
    <col customWidth="1" min="32" max="33" width="21.75"/>
  </cols>
  <sheetData>
    <row r="1">
      <c r="A1" s="33"/>
      <c r="W1" s="53"/>
      <c r="X1" s="53"/>
      <c r="Y1" s="53"/>
      <c r="Z1" s="53"/>
    </row>
    <row r="2">
      <c r="B2" s="54" t="s">
        <v>463</v>
      </c>
      <c r="C2" s="55">
        <v>83.0</v>
      </c>
      <c r="D2" s="53"/>
      <c r="E2" s="56" t="s">
        <v>464</v>
      </c>
      <c r="F2" s="53"/>
      <c r="G2" s="53"/>
      <c r="H2" s="53"/>
      <c r="I2" s="53"/>
      <c r="J2" s="53"/>
      <c r="K2" s="56" t="s">
        <v>465</v>
      </c>
      <c r="L2" s="53"/>
      <c r="M2" s="53"/>
      <c r="Q2" s="53"/>
      <c r="R2" s="56" t="s">
        <v>466</v>
      </c>
      <c r="S2" s="53"/>
      <c r="T2" s="53"/>
      <c r="U2" s="53"/>
      <c r="V2" s="53"/>
      <c r="W2" s="53"/>
      <c r="X2" s="53"/>
      <c r="Y2" s="53"/>
      <c r="Z2" s="53"/>
      <c r="AA2" s="56"/>
      <c r="AB2" s="56" t="s">
        <v>467</v>
      </c>
      <c r="AC2" s="53"/>
      <c r="AD2" s="53"/>
      <c r="AE2" s="53"/>
      <c r="AF2" s="53"/>
      <c r="AG2" s="53"/>
    </row>
    <row r="3">
      <c r="B3" s="54" t="s">
        <v>468</v>
      </c>
      <c r="C3" s="55">
        <v>29.0</v>
      </c>
      <c r="E3" s="57" t="s">
        <v>469</v>
      </c>
      <c r="F3" s="57" t="s">
        <v>470</v>
      </c>
      <c r="G3" s="57" t="s">
        <v>471</v>
      </c>
      <c r="H3" s="57" t="s">
        <v>472</v>
      </c>
      <c r="I3" s="57" t="s">
        <v>473</v>
      </c>
      <c r="K3" s="58" t="s">
        <v>469</v>
      </c>
      <c r="L3" s="59" t="s">
        <v>474</v>
      </c>
      <c r="M3" s="59" t="s">
        <v>475</v>
      </c>
      <c r="N3" s="59" t="s">
        <v>476</v>
      </c>
      <c r="O3" s="59" t="s">
        <v>477</v>
      </c>
      <c r="P3" s="59" t="s">
        <v>478</v>
      </c>
      <c r="R3" s="60" t="s">
        <v>469</v>
      </c>
      <c r="S3" s="61" t="s">
        <v>474</v>
      </c>
      <c r="T3" s="61" t="s">
        <v>475</v>
      </c>
      <c r="U3" s="61" t="s">
        <v>479</v>
      </c>
      <c r="V3" s="61" t="s">
        <v>480</v>
      </c>
      <c r="W3" s="61" t="s">
        <v>481</v>
      </c>
      <c r="X3" s="61" t="s">
        <v>482</v>
      </c>
      <c r="Y3" s="61" t="s">
        <v>483</v>
      </c>
      <c r="Z3" s="61" t="s">
        <v>478</v>
      </c>
      <c r="AA3" s="62"/>
      <c r="AB3" s="57" t="s">
        <v>469</v>
      </c>
      <c r="AC3" s="57" t="s">
        <v>470</v>
      </c>
      <c r="AD3" s="57" t="s">
        <v>471</v>
      </c>
      <c r="AE3" s="57" t="s">
        <v>472</v>
      </c>
      <c r="AF3" s="57" t="s">
        <v>473</v>
      </c>
      <c r="AG3" s="62"/>
    </row>
    <row r="4">
      <c r="E4" s="63"/>
      <c r="F4" s="64"/>
      <c r="G4" s="64"/>
      <c r="H4" s="65"/>
      <c r="I4" s="86"/>
      <c r="K4" s="67"/>
      <c r="L4" s="67"/>
      <c r="M4" s="68"/>
      <c r="N4" s="69"/>
      <c r="O4" s="69"/>
      <c r="P4" s="68"/>
      <c r="R4" s="70" t="s">
        <v>489</v>
      </c>
      <c r="S4" s="70" t="s">
        <v>490</v>
      </c>
      <c r="T4" s="70">
        <v>1.0</v>
      </c>
      <c r="U4" s="70">
        <v>29.0</v>
      </c>
      <c r="V4" s="71">
        <v>0.0</v>
      </c>
      <c r="W4" s="72">
        <f t="shared" ref="W4:W8" si="1">T4*U4</f>
        <v>29</v>
      </c>
      <c r="X4" s="73">
        <f>T4*V4</f>
        <v>0</v>
      </c>
      <c r="Y4" s="73">
        <f t="shared" ref="Y4:Y8" si="2">X4/W4</f>
        <v>0</v>
      </c>
      <c r="Z4" s="70" t="s">
        <v>491</v>
      </c>
      <c r="AA4" s="62"/>
      <c r="AB4" s="63"/>
      <c r="AC4" s="74"/>
      <c r="AD4" s="74"/>
      <c r="AE4" s="65"/>
      <c r="AF4" s="74"/>
      <c r="AG4" s="75"/>
    </row>
    <row r="5">
      <c r="B5" s="76" t="s">
        <v>564</v>
      </c>
      <c r="C5" s="77">
        <f>2023 * (1.0166)</f>
        <v>2056.5818</v>
      </c>
      <c r="D5" s="53"/>
      <c r="E5" s="63"/>
      <c r="F5" s="74"/>
      <c r="G5" s="64"/>
      <c r="H5" s="78"/>
      <c r="I5" s="86"/>
      <c r="K5" s="67"/>
      <c r="L5" s="67"/>
      <c r="M5" s="68"/>
      <c r="N5" s="69"/>
      <c r="O5" s="69"/>
      <c r="P5" s="68"/>
      <c r="R5" s="70" t="s">
        <v>448</v>
      </c>
      <c r="S5" s="70" t="s">
        <v>527</v>
      </c>
      <c r="T5" s="79">
        <v>15.0</v>
      </c>
      <c r="U5" s="79">
        <v>3.4</v>
      </c>
      <c r="V5" s="80">
        <v>0.0</v>
      </c>
      <c r="W5" s="72">
        <f t="shared" si="1"/>
        <v>51</v>
      </c>
      <c r="X5" s="71">
        <v>0.0</v>
      </c>
      <c r="Y5" s="73">
        <f t="shared" si="2"/>
        <v>0</v>
      </c>
      <c r="Z5" s="80" t="s">
        <v>528</v>
      </c>
      <c r="AA5" s="82"/>
      <c r="AB5" s="83"/>
      <c r="AC5" s="64"/>
      <c r="AD5" s="65"/>
      <c r="AE5" s="65"/>
      <c r="AF5" s="78"/>
      <c r="AG5" s="53"/>
    </row>
    <row r="6">
      <c r="B6" s="84" t="s">
        <v>565</v>
      </c>
      <c r="C6" s="85">
        <f>C5/C2</f>
        <v>24.77809398</v>
      </c>
      <c r="D6" s="53"/>
      <c r="E6" s="63"/>
      <c r="F6" s="64"/>
      <c r="G6" s="64"/>
      <c r="H6" s="78"/>
      <c r="I6" s="86"/>
      <c r="K6" s="67"/>
      <c r="L6" s="67"/>
      <c r="M6" s="68"/>
      <c r="N6" s="69"/>
      <c r="O6" s="69"/>
      <c r="P6" s="68"/>
      <c r="R6" s="70" t="s">
        <v>501</v>
      </c>
      <c r="S6" s="70" t="s">
        <v>502</v>
      </c>
      <c r="T6" s="79">
        <v>24.0</v>
      </c>
      <c r="U6" s="79">
        <v>1.3</v>
      </c>
      <c r="V6" s="80">
        <v>0.0</v>
      </c>
      <c r="W6" s="72">
        <f t="shared" si="1"/>
        <v>31.2</v>
      </c>
      <c r="X6" s="73">
        <f t="shared" ref="X6:X8" si="3">T6*V6</f>
        <v>0</v>
      </c>
      <c r="Y6" s="73">
        <f t="shared" si="2"/>
        <v>0</v>
      </c>
      <c r="Z6" s="70" t="s">
        <v>503</v>
      </c>
      <c r="AA6" s="82"/>
      <c r="AB6" s="87"/>
      <c r="AC6" s="88"/>
      <c r="AD6" s="88"/>
      <c r="AE6" s="65"/>
      <c r="AF6" s="88"/>
      <c r="AG6" s="33"/>
    </row>
    <row r="7">
      <c r="B7" s="53"/>
      <c r="C7" s="53"/>
      <c r="D7" s="53"/>
      <c r="E7" s="63"/>
      <c r="F7" s="74"/>
      <c r="G7" s="64"/>
      <c r="H7" s="78"/>
      <c r="I7" s="86"/>
      <c r="K7" s="67"/>
      <c r="L7" s="67"/>
      <c r="M7" s="68"/>
      <c r="N7" s="69"/>
      <c r="O7" s="69"/>
      <c r="P7" s="68"/>
      <c r="R7" s="70" t="s">
        <v>506</v>
      </c>
      <c r="S7" s="70" t="s">
        <v>507</v>
      </c>
      <c r="T7" s="79">
        <v>1.0</v>
      </c>
      <c r="U7" s="79">
        <v>37.0</v>
      </c>
      <c r="V7" s="80">
        <v>0.0</v>
      </c>
      <c r="W7" s="72">
        <f t="shared" si="1"/>
        <v>37</v>
      </c>
      <c r="X7" s="73">
        <f t="shared" si="3"/>
        <v>0</v>
      </c>
      <c r="Y7" s="73">
        <f t="shared" si="2"/>
        <v>0</v>
      </c>
      <c r="Z7" s="70" t="s">
        <v>508</v>
      </c>
      <c r="AA7" s="82"/>
      <c r="AB7" s="63"/>
      <c r="AC7" s="74"/>
      <c r="AD7" s="64"/>
      <c r="AE7" s="78"/>
      <c r="AF7" s="86"/>
      <c r="AG7" s="89"/>
    </row>
    <row r="8">
      <c r="B8" s="143" t="s">
        <v>464</v>
      </c>
      <c r="C8" s="144"/>
      <c r="D8" s="53"/>
      <c r="E8" s="63"/>
      <c r="F8" s="74"/>
      <c r="G8" s="64"/>
      <c r="H8" s="78"/>
      <c r="I8" s="86"/>
      <c r="K8" s="91"/>
      <c r="L8" s="91"/>
      <c r="M8" s="91"/>
      <c r="N8" s="92"/>
      <c r="O8" s="69"/>
      <c r="P8" s="145"/>
      <c r="R8" s="70" t="s">
        <v>515</v>
      </c>
      <c r="S8" s="70" t="s">
        <v>516</v>
      </c>
      <c r="T8" s="70">
        <v>2.0</v>
      </c>
      <c r="U8" s="70">
        <v>21.0</v>
      </c>
      <c r="V8" s="71">
        <v>0.0</v>
      </c>
      <c r="W8" s="72">
        <f t="shared" si="1"/>
        <v>42</v>
      </c>
      <c r="X8" s="73">
        <f t="shared" si="3"/>
        <v>0</v>
      </c>
      <c r="Y8" s="73">
        <f t="shared" si="2"/>
        <v>0</v>
      </c>
      <c r="Z8" s="70" t="s">
        <v>517</v>
      </c>
      <c r="AA8" s="82"/>
      <c r="AB8" s="63"/>
      <c r="AC8" s="74"/>
      <c r="AD8" s="64"/>
      <c r="AE8" s="78"/>
      <c r="AF8" s="86"/>
      <c r="AG8" s="89"/>
    </row>
    <row r="9">
      <c r="B9" s="146" t="s">
        <v>566</v>
      </c>
      <c r="C9" s="147">
        <f>H16</f>
        <v>0</v>
      </c>
      <c r="D9" s="53"/>
      <c r="E9" s="63"/>
      <c r="F9" s="74"/>
      <c r="G9" s="64"/>
      <c r="H9" s="78"/>
      <c r="I9" s="86"/>
      <c r="K9" s="96"/>
      <c r="L9" s="96"/>
      <c r="M9" s="96"/>
      <c r="N9" s="96"/>
      <c r="O9" s="96"/>
      <c r="P9" s="96"/>
      <c r="R9" s="97" t="s">
        <v>567</v>
      </c>
      <c r="AA9" s="82"/>
      <c r="AB9" s="63"/>
      <c r="AC9" s="74"/>
      <c r="AD9" s="64"/>
      <c r="AE9" s="78"/>
      <c r="AF9" s="86"/>
      <c r="AG9" s="89"/>
    </row>
    <row r="10">
      <c r="B10" s="148" t="s">
        <v>568</v>
      </c>
      <c r="C10" s="149">
        <f>C9/C2</f>
        <v>0</v>
      </c>
      <c r="D10" s="53"/>
      <c r="E10" s="63"/>
      <c r="F10" s="74"/>
      <c r="G10" s="64"/>
      <c r="H10" s="78"/>
      <c r="I10" s="86"/>
      <c r="K10" s="96"/>
      <c r="L10" s="96"/>
      <c r="M10" s="67"/>
      <c r="N10" s="67"/>
      <c r="O10" s="67"/>
      <c r="P10" s="67"/>
      <c r="Q10" s="53"/>
      <c r="R10" s="72"/>
      <c r="S10" s="72"/>
      <c r="T10" s="72"/>
      <c r="U10" s="72"/>
      <c r="V10" s="72"/>
      <c r="W10" s="72"/>
      <c r="X10" s="73"/>
      <c r="Y10" s="73"/>
      <c r="Z10" s="72"/>
      <c r="AA10" s="53"/>
      <c r="AB10" s="78"/>
      <c r="AC10" s="78"/>
      <c r="AD10" s="65"/>
      <c r="AE10" s="78"/>
      <c r="AF10" s="78"/>
      <c r="AG10" s="53"/>
    </row>
    <row r="11">
      <c r="D11" s="53"/>
      <c r="E11" s="63"/>
      <c r="F11" s="74"/>
      <c r="G11" s="74"/>
      <c r="H11" s="78"/>
      <c r="I11" s="86"/>
      <c r="J11" s="53"/>
      <c r="K11" s="67"/>
      <c r="L11" s="67"/>
      <c r="M11" s="67"/>
      <c r="N11" s="67"/>
      <c r="O11" s="67"/>
      <c r="P11" s="67"/>
      <c r="R11" s="51"/>
      <c r="S11" s="51"/>
      <c r="T11" s="51"/>
      <c r="U11" s="51"/>
      <c r="V11" s="51"/>
      <c r="W11" s="51"/>
      <c r="X11" s="51"/>
      <c r="Y11" s="51"/>
      <c r="Z11" s="51"/>
      <c r="AA11" s="53"/>
      <c r="AB11" s="78"/>
      <c r="AC11" s="78"/>
      <c r="AD11" s="78"/>
      <c r="AE11" s="78"/>
      <c r="AF11" s="78"/>
      <c r="AG11" s="53"/>
    </row>
    <row r="12">
      <c r="B12" s="150" t="s">
        <v>569</v>
      </c>
      <c r="C12" s="151">
        <f>2*C2</f>
        <v>166</v>
      </c>
      <c r="D12" s="53"/>
      <c r="E12" s="63"/>
      <c r="F12" s="74"/>
      <c r="G12" s="74"/>
      <c r="H12" s="78"/>
      <c r="I12" s="86"/>
      <c r="K12" s="96"/>
      <c r="L12" s="96"/>
      <c r="M12" s="96"/>
      <c r="N12" s="96"/>
      <c r="O12" s="96"/>
      <c r="P12" s="67"/>
      <c r="Q12" s="62"/>
      <c r="R12" s="152"/>
      <c r="S12" s="152"/>
      <c r="T12" s="152"/>
      <c r="U12" s="152"/>
      <c r="V12" s="152"/>
      <c r="W12" s="152"/>
      <c r="X12" s="152"/>
      <c r="Y12" s="152"/>
      <c r="Z12" s="152"/>
      <c r="AA12" s="82"/>
      <c r="AB12" s="100"/>
      <c r="AC12" s="100"/>
      <c r="AD12" s="100"/>
      <c r="AE12" s="100"/>
      <c r="AF12" s="100"/>
    </row>
    <row r="13">
      <c r="B13" s="150" t="s">
        <v>570</v>
      </c>
      <c r="C13" s="151">
        <f>C9</f>
        <v>0</v>
      </c>
      <c r="D13" s="53"/>
      <c r="E13" s="63"/>
      <c r="F13" s="64"/>
      <c r="G13" s="64"/>
      <c r="H13" s="78"/>
      <c r="I13" s="86"/>
      <c r="K13" s="96"/>
      <c r="L13" s="96"/>
      <c r="M13" s="96"/>
      <c r="N13" s="96"/>
      <c r="O13" s="96"/>
      <c r="P13" s="67"/>
      <c r="Q13" s="53"/>
      <c r="R13" s="72"/>
      <c r="S13" s="72"/>
      <c r="T13" s="72"/>
      <c r="U13" s="73"/>
      <c r="V13" s="72"/>
      <c r="W13" s="73"/>
      <c r="X13" s="73"/>
      <c r="Y13" s="72"/>
      <c r="Z13" s="72"/>
      <c r="AA13" s="62"/>
      <c r="AB13" s="103" t="s">
        <v>531</v>
      </c>
      <c r="AE13" s="104">
        <f>SUM(AE4:AE11)</f>
        <v>0</v>
      </c>
      <c r="AF13" s="105"/>
    </row>
    <row r="14">
      <c r="D14" s="53"/>
      <c r="E14" s="87"/>
      <c r="F14" s="88"/>
      <c r="G14" s="88"/>
      <c r="H14" s="65"/>
      <c r="I14" s="88"/>
      <c r="K14" s="96"/>
      <c r="L14" s="96"/>
      <c r="M14" s="96"/>
      <c r="N14" s="96"/>
      <c r="O14" s="96"/>
      <c r="P14" s="67"/>
      <c r="Q14" s="53"/>
      <c r="R14" s="72"/>
      <c r="S14" s="153"/>
      <c r="T14" s="153"/>
      <c r="U14" s="154"/>
      <c r="V14" s="153"/>
      <c r="W14" s="154"/>
      <c r="X14" s="154"/>
      <c r="Y14" s="154"/>
      <c r="Z14" s="154"/>
      <c r="AA14" s="42"/>
      <c r="AB14" s="42"/>
      <c r="AC14" s="106"/>
      <c r="AD14" s="106"/>
      <c r="AE14" s="42"/>
    </row>
    <row r="15">
      <c r="B15" s="155" t="s">
        <v>571</v>
      </c>
      <c r="C15" s="139">
        <f>AE13</f>
        <v>0</v>
      </c>
      <c r="D15" s="53"/>
      <c r="E15" s="100"/>
      <c r="F15" s="100"/>
      <c r="G15" s="100"/>
      <c r="H15" s="100"/>
      <c r="I15" s="100"/>
      <c r="K15" s="96"/>
      <c r="L15" s="96"/>
      <c r="M15" s="96"/>
      <c r="N15" s="96"/>
      <c r="O15" s="96"/>
      <c r="P15" s="67"/>
      <c r="Q15" s="53"/>
      <c r="R15" s="72"/>
      <c r="S15" s="153"/>
      <c r="T15" s="153"/>
      <c r="U15" s="154"/>
      <c r="V15" s="153"/>
      <c r="W15" s="154"/>
      <c r="X15" s="154"/>
      <c r="Y15" s="72"/>
      <c r="Z15" s="72"/>
      <c r="AB15" s="42"/>
    </row>
    <row r="16">
      <c r="B16" s="138" t="s">
        <v>572</v>
      </c>
      <c r="C16" s="139">
        <f>C15/C2</f>
        <v>0</v>
      </c>
      <c r="D16" s="53"/>
      <c r="E16" s="103" t="s">
        <v>531</v>
      </c>
      <c r="H16" s="104">
        <f>SUM(H4:H14)</f>
        <v>0</v>
      </c>
      <c r="I16" s="105"/>
      <c r="K16" s="59" t="s">
        <v>533</v>
      </c>
      <c r="O16" s="108">
        <f>SUM(O4:O15)</f>
        <v>0</v>
      </c>
      <c r="P16" s="109"/>
      <c r="Q16" s="53"/>
      <c r="R16" s="60" t="s">
        <v>531</v>
      </c>
      <c r="X16" s="156">
        <f>SUM(X4:X15)</f>
        <v>0</v>
      </c>
      <c r="Y16" s="110"/>
      <c r="Z16" s="110"/>
      <c r="AA16" s="42"/>
    </row>
    <row r="17">
      <c r="D17" s="53"/>
      <c r="E17" s="42" t="s">
        <v>535</v>
      </c>
      <c r="F17" s="106"/>
      <c r="G17" s="106"/>
      <c r="H17" s="42">
        <f>C2*2</f>
        <v>166</v>
      </c>
      <c r="P17" s="53"/>
      <c r="Q17" s="53"/>
      <c r="R17" s="53"/>
      <c r="S17" s="111"/>
      <c r="T17" s="111"/>
      <c r="U17" s="112"/>
      <c r="W17" s="113" t="s">
        <v>536</v>
      </c>
      <c r="X17" s="114">
        <f>sum(W4:W15)/C3</f>
        <v>6.55862069</v>
      </c>
      <c r="AA17" s="42"/>
    </row>
    <row r="18">
      <c r="B18" s="157" t="s">
        <v>573</v>
      </c>
      <c r="C18" s="96"/>
      <c r="D18" s="53"/>
      <c r="E18" s="116" t="s">
        <v>538</v>
      </c>
      <c r="F18" s="117"/>
      <c r="G18" s="117"/>
      <c r="H18" s="117">
        <f>H17-H16</f>
        <v>166</v>
      </c>
      <c r="P18" s="53"/>
      <c r="Q18" s="53"/>
      <c r="R18" s="82"/>
      <c r="S18" s="53"/>
      <c r="T18" s="53"/>
      <c r="U18" s="53"/>
      <c r="W18" s="53"/>
      <c r="X18" s="118" t="s">
        <v>539</v>
      </c>
      <c r="AA18" s="42"/>
    </row>
    <row r="19">
      <c r="B19" s="158" t="s">
        <v>566</v>
      </c>
      <c r="C19" s="159">
        <f>O16</f>
        <v>0</v>
      </c>
      <c r="D19" s="53"/>
      <c r="P19" s="53"/>
      <c r="U19" s="42" t="s">
        <v>540</v>
      </c>
      <c r="V19" s="106"/>
      <c r="W19" s="106"/>
      <c r="X19" s="42">
        <f>C3*15</f>
        <v>435</v>
      </c>
      <c r="Y19" s="53"/>
      <c r="Z19" s="53"/>
    </row>
    <row r="20">
      <c r="B20" s="160" t="s">
        <v>568</v>
      </c>
      <c r="C20" s="161">
        <f>C19/C2</f>
        <v>0</v>
      </c>
      <c r="D20" s="53"/>
      <c r="E20" s="56" t="s">
        <v>541</v>
      </c>
      <c r="F20" s="53"/>
      <c r="G20" s="53"/>
      <c r="H20" s="53"/>
      <c r="I20" s="53"/>
      <c r="J20" s="53"/>
      <c r="K20" s="75"/>
      <c r="L20" s="53"/>
      <c r="M20" s="53"/>
      <c r="N20" s="53"/>
      <c r="O20" s="53"/>
      <c r="P20" s="53"/>
      <c r="Q20" s="53"/>
      <c r="R20" s="75"/>
      <c r="S20" s="53"/>
      <c r="T20" s="53"/>
      <c r="U20" s="116" t="s">
        <v>542</v>
      </c>
      <c r="V20" s="117"/>
      <c r="W20" s="117"/>
      <c r="X20" s="120">
        <f>X19-X16-O16</f>
        <v>435</v>
      </c>
      <c r="Y20" s="75"/>
      <c r="Z20" s="53"/>
      <c r="AA20" s="56"/>
      <c r="AB20" s="56"/>
      <c r="AC20" s="53"/>
      <c r="AD20" s="53"/>
      <c r="AE20" s="53"/>
      <c r="AF20" s="53"/>
      <c r="AG20" s="53"/>
    </row>
    <row r="21">
      <c r="D21" s="53"/>
      <c r="E21" s="121" t="s">
        <v>469</v>
      </c>
      <c r="F21" s="121" t="s">
        <v>470</v>
      </c>
      <c r="G21" s="121" t="s">
        <v>471</v>
      </c>
      <c r="H21" s="121" t="s">
        <v>472</v>
      </c>
      <c r="I21" s="121" t="s">
        <v>473</v>
      </c>
      <c r="J21" s="53"/>
      <c r="K21" s="75"/>
      <c r="L21" s="53"/>
      <c r="M21" s="53"/>
      <c r="N21" s="53"/>
      <c r="O21" s="53"/>
      <c r="P21" s="53"/>
      <c r="Q21" s="53"/>
      <c r="R21" s="75"/>
      <c r="S21" s="53"/>
      <c r="T21" s="53"/>
      <c r="U21" s="53"/>
      <c r="V21" s="53"/>
      <c r="W21" s="53"/>
      <c r="X21" s="53"/>
      <c r="Y21" s="53"/>
      <c r="Z21" s="53"/>
      <c r="AA21" s="62"/>
      <c r="AB21" s="62"/>
      <c r="AC21" s="62"/>
      <c r="AD21" s="62"/>
      <c r="AE21" s="62"/>
      <c r="AF21" s="62"/>
      <c r="AG21" s="62"/>
    </row>
    <row r="22">
      <c r="B22" s="90" t="s">
        <v>524</v>
      </c>
      <c r="C22" s="162">
        <f>C6+C10+C20</f>
        <v>24.77809398</v>
      </c>
      <c r="D22" s="53"/>
      <c r="E22" s="76" t="s">
        <v>574</v>
      </c>
      <c r="F22" s="77"/>
      <c r="G22" s="77"/>
      <c r="H22" s="77"/>
      <c r="I22" s="163"/>
      <c r="J22" s="53"/>
      <c r="K22" s="62"/>
      <c r="L22" s="125"/>
      <c r="M22" s="53"/>
      <c r="N22" s="62"/>
      <c r="O22" s="125"/>
      <c r="P22" s="53"/>
      <c r="Q22" s="53"/>
      <c r="R22" s="75"/>
      <c r="S22" s="53"/>
      <c r="T22" s="53"/>
      <c r="U22" s="53"/>
      <c r="V22" s="53"/>
      <c r="W22" s="53"/>
      <c r="X22" s="53"/>
      <c r="Y22" s="53"/>
      <c r="Z22" s="53"/>
      <c r="AA22" s="62"/>
      <c r="AB22" s="62"/>
      <c r="AC22" s="126"/>
      <c r="AD22" s="126"/>
      <c r="AE22" s="111"/>
      <c r="AF22" s="89"/>
      <c r="AG22" s="89"/>
    </row>
    <row r="23">
      <c r="B23" s="90" t="s">
        <v>526</v>
      </c>
      <c r="C23" s="98">
        <v>30.0</v>
      </c>
      <c r="D23" s="53"/>
      <c r="E23" s="76"/>
      <c r="F23" s="129"/>
      <c r="G23" s="77"/>
      <c r="H23" s="129"/>
      <c r="I23" s="163"/>
      <c r="J23" s="53"/>
      <c r="K23" s="82"/>
      <c r="L23" s="130"/>
      <c r="M23" s="53"/>
      <c r="N23" s="62"/>
      <c r="O23" s="125"/>
      <c r="P23" s="53"/>
      <c r="Q23" s="53"/>
      <c r="R23" s="75"/>
      <c r="S23" s="53"/>
      <c r="T23" s="53"/>
      <c r="U23" s="53"/>
      <c r="V23" s="53"/>
      <c r="W23" s="53"/>
      <c r="X23" s="53"/>
      <c r="Y23" s="53"/>
      <c r="Z23" s="53"/>
      <c r="AA23" s="62"/>
      <c r="AB23" s="62"/>
      <c r="AC23" s="53"/>
      <c r="AD23" s="111"/>
      <c r="AE23" s="53"/>
      <c r="AF23" s="53"/>
      <c r="AG23" s="53"/>
    </row>
    <row r="24">
      <c r="B24" s="101" t="s">
        <v>529</v>
      </c>
      <c r="C24" s="102">
        <f>ABS(C22-C23)</f>
        <v>5.221906024</v>
      </c>
      <c r="D24" s="53"/>
      <c r="E24" s="76"/>
      <c r="F24" s="77"/>
      <c r="G24" s="77"/>
      <c r="H24" s="77"/>
      <c r="I24" s="163"/>
      <c r="J24" s="53"/>
      <c r="K24" s="75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82"/>
      <c r="AB24" s="82"/>
      <c r="AC24" s="126"/>
      <c r="AD24" s="126"/>
      <c r="AE24" s="111"/>
      <c r="AF24" s="75"/>
      <c r="AG24" s="75"/>
    </row>
    <row r="25">
      <c r="D25" s="53"/>
      <c r="E25" s="76"/>
      <c r="F25" s="129"/>
      <c r="G25" s="77"/>
      <c r="H25" s="129"/>
      <c r="I25" s="163"/>
      <c r="J25" s="53"/>
      <c r="K25" s="133"/>
      <c r="L25" s="111"/>
      <c r="M25" s="75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62"/>
      <c r="AB25" s="62"/>
      <c r="AC25" s="53"/>
      <c r="AD25" s="111"/>
      <c r="AE25" s="53"/>
      <c r="AF25" s="53"/>
      <c r="AG25" s="53"/>
    </row>
    <row r="26">
      <c r="D26" s="53"/>
      <c r="E26" s="76"/>
      <c r="F26" s="129"/>
      <c r="G26" s="77"/>
      <c r="H26" s="129"/>
      <c r="I26" s="163"/>
      <c r="J26" s="53"/>
      <c r="K26" s="53"/>
      <c r="L26" s="75"/>
      <c r="M26" s="75"/>
      <c r="N26" s="75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62"/>
      <c r="AB26" s="62"/>
      <c r="AC26" s="53"/>
      <c r="AD26" s="111"/>
      <c r="AE26" s="53"/>
      <c r="AF26" s="53"/>
      <c r="AG26" s="53"/>
    </row>
    <row r="27">
      <c r="B27" s="107" t="s">
        <v>532</v>
      </c>
      <c r="C27" s="72"/>
      <c r="D27" s="53"/>
      <c r="E27" s="76"/>
      <c r="F27" s="129"/>
      <c r="G27" s="77"/>
      <c r="H27" s="77"/>
      <c r="I27" s="163"/>
      <c r="J27" s="53"/>
      <c r="K27" s="53"/>
      <c r="L27" s="53"/>
      <c r="M27" s="75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111"/>
      <c r="AE27" s="111"/>
      <c r="AF27" s="53"/>
      <c r="AG27" s="53"/>
    </row>
    <row r="28">
      <c r="B28" s="107" t="s">
        <v>534</v>
      </c>
      <c r="C28" s="73">
        <f>X16</f>
        <v>0</v>
      </c>
      <c r="D28" s="53"/>
      <c r="E28" s="76"/>
      <c r="F28" s="129"/>
      <c r="G28" s="77"/>
      <c r="H28" s="129"/>
      <c r="I28" s="16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111"/>
      <c r="AE28" s="53"/>
      <c r="AF28" s="53"/>
      <c r="AG28" s="53"/>
    </row>
    <row r="29">
      <c r="B29" s="61" t="s">
        <v>537</v>
      </c>
      <c r="C29" s="156">
        <f>C28/C3</f>
        <v>0</v>
      </c>
      <c r="D29" s="53"/>
      <c r="E29" s="76"/>
      <c r="F29" s="129"/>
      <c r="G29" s="129"/>
      <c r="H29" s="129"/>
      <c r="I29" s="16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</row>
    <row r="30">
      <c r="B30" s="53"/>
      <c r="C30" s="119"/>
      <c r="D30" s="53"/>
      <c r="E30" s="76"/>
      <c r="F30" s="129"/>
      <c r="G30" s="129"/>
      <c r="H30" s="77"/>
      <c r="I30" s="16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82"/>
      <c r="AB30" s="82"/>
      <c r="AC30" s="75"/>
      <c r="AD30" s="75"/>
      <c r="AE30" s="111"/>
      <c r="AF30" s="75"/>
      <c r="AG30" s="75"/>
    </row>
    <row r="31">
      <c r="B31" s="75"/>
      <c r="C31" s="111"/>
      <c r="D31" s="53"/>
      <c r="E31" s="76"/>
      <c r="F31" s="136"/>
      <c r="G31" s="136"/>
      <c r="H31" s="77"/>
      <c r="I31" s="137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62"/>
      <c r="AB31" s="62"/>
      <c r="AC31" s="111"/>
      <c r="AD31" s="111"/>
      <c r="AE31" s="126"/>
      <c r="AF31" s="53"/>
      <c r="AG31" s="53"/>
    </row>
    <row r="32">
      <c r="D32" s="53"/>
      <c r="E32" s="138"/>
      <c r="F32" s="139"/>
      <c r="G32" s="139"/>
      <c r="H32" s="139"/>
      <c r="I32" s="139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B33" s="122" t="s">
        <v>544</v>
      </c>
      <c r="C33" s="164">
        <f>C22+C29</f>
        <v>24.77809398</v>
      </c>
      <c r="D33" s="53"/>
      <c r="E33" s="139"/>
      <c r="F33" s="139"/>
      <c r="G33" s="139"/>
      <c r="H33" s="139"/>
      <c r="I33" s="139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B34" s="127" t="s">
        <v>547</v>
      </c>
      <c r="C34" s="123">
        <v>45.0</v>
      </c>
      <c r="D34" s="53"/>
      <c r="E34" s="140" t="s">
        <v>531</v>
      </c>
      <c r="H34" s="141">
        <f>SUM(H22:H32)</f>
        <v>0</v>
      </c>
      <c r="I34" s="142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42"/>
      <c r="AB34" s="42"/>
      <c r="AE34" s="106"/>
    </row>
    <row r="35">
      <c r="B35" s="131" t="s">
        <v>550</v>
      </c>
      <c r="C35" s="132">
        <f>Abs(C33-C34)</f>
        <v>20.22190602</v>
      </c>
      <c r="D35" s="53"/>
      <c r="E35" s="63" t="s">
        <v>562</v>
      </c>
      <c r="F35" s="78"/>
      <c r="G35" s="78"/>
      <c r="H35" s="100"/>
      <c r="I35" s="100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</row>
    <row r="36">
      <c r="B36" s="53"/>
      <c r="C36" s="53"/>
      <c r="D36" s="53"/>
      <c r="E36" s="53"/>
      <c r="F36" s="53"/>
      <c r="G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75"/>
      <c r="M37" s="53"/>
      <c r="N37" s="75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75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75"/>
      <c r="O39" s="75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75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75"/>
      <c r="O41" s="75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75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75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75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75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75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75"/>
      <c r="L49" s="75"/>
      <c r="M49" s="53"/>
      <c r="N49" s="75"/>
      <c r="O49" s="75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75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</row>
  </sheetData>
  <mergeCells count="7">
    <mergeCell ref="R9:Z9"/>
    <mergeCell ref="AB13:AD13"/>
    <mergeCell ref="E16:G16"/>
    <mergeCell ref="K16:N16"/>
    <mergeCell ref="R16:W16"/>
    <mergeCell ref="E34:G34"/>
    <mergeCell ref="AB34:AD3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37.63"/>
    <col customWidth="1" min="4" max="4" width="36.38"/>
    <col customWidth="1" min="5" max="6" width="37.63"/>
    <col customWidth="1" min="7" max="12" width="18.88"/>
  </cols>
  <sheetData>
    <row r="1">
      <c r="A1" s="1" t="s">
        <v>434</v>
      </c>
      <c r="B1" s="2" t="s">
        <v>575</v>
      </c>
      <c r="C1" s="2" t="s">
        <v>576</v>
      </c>
      <c r="D1" s="2" t="s">
        <v>577</v>
      </c>
      <c r="E1" s="2" t="s">
        <v>578</v>
      </c>
      <c r="F1" s="34" t="s">
        <v>579</v>
      </c>
    </row>
    <row r="2">
      <c r="A2" s="15">
        <v>45859.693969976855</v>
      </c>
      <c r="B2" s="16">
        <v>4.0</v>
      </c>
      <c r="C2" s="28"/>
      <c r="D2" s="16">
        <v>4.0</v>
      </c>
      <c r="E2" s="16" t="s">
        <v>580</v>
      </c>
      <c r="F2" s="165" t="s">
        <v>581</v>
      </c>
    </row>
    <row r="3">
      <c r="A3" s="39">
        <v>45860.612796747686</v>
      </c>
      <c r="B3" s="40">
        <v>4.0</v>
      </c>
      <c r="D3" s="40">
        <v>4.0</v>
      </c>
    </row>
  </sheetData>
  <drawing r:id="rId1"/>
  <tableParts count="1">
    <tablePart r:id="rId3"/>
  </tableParts>
</worksheet>
</file>