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hidePivotFieldList="1"/>
  <mc:AlternateContent xmlns:mc="http://schemas.openxmlformats.org/markup-compatibility/2006">
    <mc:Choice Requires="x15">
      <x15ac:absPath xmlns:x15ac="http://schemas.microsoft.com/office/spreadsheetml/2010/11/ac" url="\\Poise.Homeoffice.Local\Home\APHA\Users\CooperP2\My Documents\Wider Digital Delivery Info\"/>
    </mc:Choice>
  </mc:AlternateContent>
  <bookViews>
    <workbookView xWindow="0" yWindow="465" windowWidth="15390" windowHeight="7170"/>
  </bookViews>
  <sheets>
    <sheet name="data" sheetId="4" r:id="rId1"/>
    <sheet name="dashboard" sheetId="6" r:id="rId2"/>
    <sheet name="metrics" sheetId="5" r:id="rId3"/>
    <sheet name="charts" sheetId="9" r:id="rId4"/>
    <sheet name="assessors questions" sheetId="7" state="hidden" r:id="rId5"/>
    <sheet name="reporting audit" sheetId="8" state="hidden" r:id="rId6"/>
    <sheet name="team data" sheetId="10" r:id="rId7"/>
  </sheets>
  <definedNames>
    <definedName name="_xlnm._FilterDatabase" localSheetId="0" hidden="1">data!$A$1:$H$301</definedName>
    <definedName name="Dashboard">dashboard!$A$1:$H$3</definedName>
    <definedName name="Metrics" localSheetId="3">charts!#REF!</definedName>
    <definedName name="Metrics">metrics!#REF!</definedName>
  </definedNames>
  <calcPr calcId="171027"/>
  <pivotCaches>
    <pivotCache cacheId="18" r:id="rId8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5" l="1"/>
  <c r="K7" i="5"/>
  <c r="E6" i="9"/>
  <c r="E7" i="9" s="1"/>
  <c r="E8" i="9" s="1"/>
  <c r="D2" i="9"/>
  <c r="C2" i="9"/>
  <c r="H7" i="5"/>
  <c r="C2" i="6"/>
  <c r="D2" i="6" l="1"/>
  <c r="E9" i="9"/>
  <c r="I7" i="5"/>
  <c r="J7" i="5" l="1"/>
  <c r="F236" i="4"/>
  <c r="G236" i="4" s="1"/>
  <c r="H236" i="4" s="1"/>
  <c r="F237" i="4"/>
  <c r="G237" i="4" s="1"/>
  <c r="H237" i="4" s="1"/>
  <c r="F238" i="4"/>
  <c r="G238" i="4" s="1"/>
  <c r="F239" i="4"/>
  <c r="F240" i="4"/>
  <c r="G240" i="4" s="1"/>
  <c r="H240" i="4" s="1"/>
  <c r="F241" i="4"/>
  <c r="G241" i="4" s="1"/>
  <c r="H241" i="4" s="1"/>
  <c r="F242" i="4"/>
  <c r="G242" i="4" s="1"/>
  <c r="F243" i="4"/>
  <c r="F244" i="4"/>
  <c r="G244" i="4" s="1"/>
  <c r="H244" i="4" s="1"/>
  <c r="F245" i="4"/>
  <c r="G245" i="4" s="1"/>
  <c r="H245" i="4" s="1"/>
  <c r="F246" i="4"/>
  <c r="G246" i="4" s="1"/>
  <c r="F247" i="4"/>
  <c r="F248" i="4"/>
  <c r="G248" i="4" s="1"/>
  <c r="H248" i="4" s="1"/>
  <c r="F249" i="4"/>
  <c r="F250" i="4"/>
  <c r="G250" i="4" s="1"/>
  <c r="F251" i="4"/>
  <c r="F252" i="4"/>
  <c r="G252" i="4" s="1"/>
  <c r="H252" i="4" s="1"/>
  <c r="F253" i="4"/>
  <c r="G253" i="4" s="1"/>
  <c r="F254" i="4"/>
  <c r="G254" i="4" s="1"/>
  <c r="F255" i="4"/>
  <c r="F256" i="4"/>
  <c r="G256" i="4" s="1"/>
  <c r="H256" i="4" s="1"/>
  <c r="F257" i="4"/>
  <c r="G257" i="4" s="1"/>
  <c r="H257" i="4" s="1"/>
  <c r="F258" i="4"/>
  <c r="G258" i="4" s="1"/>
  <c r="F259" i="4"/>
  <c r="F260" i="4"/>
  <c r="G260" i="4" s="1"/>
  <c r="H260" i="4" s="1"/>
  <c r="F261" i="4"/>
  <c r="G261" i="4" s="1"/>
  <c r="H261" i="4" s="1"/>
  <c r="F262" i="4"/>
  <c r="G262" i="4" s="1"/>
  <c r="F263" i="4"/>
  <c r="F264" i="4"/>
  <c r="G264" i="4" s="1"/>
  <c r="H264" i="4" s="1"/>
  <c r="F265" i="4"/>
  <c r="G265" i="4" s="1"/>
  <c r="H265" i="4" s="1"/>
  <c r="F266" i="4"/>
  <c r="G266" i="4" s="1"/>
  <c r="F267" i="4"/>
  <c r="F268" i="4"/>
  <c r="G268" i="4" s="1"/>
  <c r="H268" i="4" s="1"/>
  <c r="F269" i="4"/>
  <c r="G269" i="4" s="1"/>
  <c r="H269" i="4" s="1"/>
  <c r="F270" i="4"/>
  <c r="G270" i="4" s="1"/>
  <c r="F271" i="4"/>
  <c r="F272" i="4"/>
  <c r="G272" i="4" s="1"/>
  <c r="H272" i="4" s="1"/>
  <c r="F273" i="4"/>
  <c r="G273" i="4" s="1"/>
  <c r="H273" i="4" s="1"/>
  <c r="F274" i="4"/>
  <c r="F275" i="4"/>
  <c r="F276" i="4"/>
  <c r="G276" i="4" s="1"/>
  <c r="H276" i="4" s="1"/>
  <c r="F277" i="4"/>
  <c r="G277" i="4" s="1"/>
  <c r="H277" i="4" s="1"/>
  <c r="F278" i="4"/>
  <c r="G278" i="4" s="1"/>
  <c r="F279" i="4"/>
  <c r="F280" i="4"/>
  <c r="G280" i="4" s="1"/>
  <c r="H280" i="4" s="1"/>
  <c r="F281" i="4"/>
  <c r="G281" i="4" s="1"/>
  <c r="H281" i="4" s="1"/>
  <c r="F282" i="4"/>
  <c r="F283" i="4"/>
  <c r="G283" i="4" s="1"/>
  <c r="F284" i="4"/>
  <c r="G284" i="4" s="1"/>
  <c r="H284" i="4" s="1"/>
  <c r="F285" i="4"/>
  <c r="G285" i="4" s="1"/>
  <c r="H285" i="4" s="1"/>
  <c r="F286" i="4"/>
  <c r="G286" i="4" s="1"/>
  <c r="F287" i="4"/>
  <c r="F288" i="4"/>
  <c r="G288" i="4" s="1"/>
  <c r="H288" i="4" s="1"/>
  <c r="F289" i="4"/>
  <c r="G289" i="4" s="1"/>
  <c r="H289" i="4" s="1"/>
  <c r="F290" i="4"/>
  <c r="G290" i="4" s="1"/>
  <c r="F291" i="4"/>
  <c r="F292" i="4"/>
  <c r="G292" i="4" s="1"/>
  <c r="H292" i="4" s="1"/>
  <c r="F293" i="4"/>
  <c r="G293" i="4" s="1"/>
  <c r="H293" i="4" s="1"/>
  <c r="F294" i="4"/>
  <c r="F295" i="4"/>
  <c r="G295" i="4" s="1"/>
  <c r="F296" i="4"/>
  <c r="G296" i="4" s="1"/>
  <c r="H296" i="4" s="1"/>
  <c r="F297" i="4"/>
  <c r="G297" i="4" s="1"/>
  <c r="H297" i="4" s="1"/>
  <c r="F298" i="4"/>
  <c r="G298" i="4" s="1"/>
  <c r="F299" i="4"/>
  <c r="F300" i="4"/>
  <c r="G300" i="4" s="1"/>
  <c r="H300" i="4" s="1"/>
  <c r="F301" i="4"/>
  <c r="G301" i="4" s="1"/>
  <c r="H301" i="4" s="1"/>
  <c r="E10" i="9"/>
  <c r="G249" i="4" l="1"/>
  <c r="H249" i="4" s="1"/>
  <c r="H253" i="4"/>
  <c r="G299" i="4"/>
  <c r="H299" i="4" s="1"/>
  <c r="G287" i="4"/>
  <c r="H287" i="4" s="1"/>
  <c r="G279" i="4"/>
  <c r="H279" i="4" s="1"/>
  <c r="G275" i="4"/>
  <c r="H275" i="4" s="1"/>
  <c r="G271" i="4"/>
  <c r="H271" i="4" s="1"/>
  <c r="G267" i="4"/>
  <c r="H267" i="4" s="1"/>
  <c r="G251" i="4"/>
  <c r="H251" i="4" s="1"/>
  <c r="G247" i="4"/>
  <c r="H247" i="4" s="1"/>
  <c r="G243" i="4"/>
  <c r="H243" i="4" s="1"/>
  <c r="G239" i="4"/>
  <c r="H239" i="4" s="1"/>
  <c r="H295" i="4"/>
  <c r="G294" i="4"/>
  <c r="H294" i="4" s="1"/>
  <c r="H283" i="4"/>
  <c r="G282" i="4"/>
  <c r="H282" i="4" s="1"/>
  <c r="G274" i="4"/>
  <c r="H274" i="4" s="1"/>
  <c r="H298" i="4"/>
  <c r="H290" i="4"/>
  <c r="H286" i="4"/>
  <c r="H278" i="4"/>
  <c r="H270" i="4"/>
  <c r="H266" i="4"/>
  <c r="H262" i="4"/>
  <c r="H258" i="4"/>
  <c r="H254" i="4"/>
  <c r="H250" i="4"/>
  <c r="H246" i="4"/>
  <c r="H242" i="4"/>
  <c r="H238" i="4"/>
  <c r="G291" i="4"/>
  <c r="H291" i="4" s="1"/>
  <c r="G263" i="4"/>
  <c r="H263" i="4" s="1"/>
  <c r="G259" i="4"/>
  <c r="H259" i="4" s="1"/>
  <c r="G255" i="4"/>
  <c r="H255" i="4" s="1"/>
  <c r="A7" i="9"/>
  <c r="A8" i="9" s="1"/>
  <c r="E11" i="9"/>
  <c r="E12" i="9"/>
  <c r="F95" i="4" l="1"/>
  <c r="G95" i="4" s="1"/>
  <c r="H95" i="4" s="1"/>
  <c r="F96" i="4"/>
  <c r="G96" i="4" s="1"/>
  <c r="H96" i="4" s="1"/>
  <c r="F97" i="4"/>
  <c r="G97" i="4" s="1"/>
  <c r="H97" i="4" s="1"/>
  <c r="F98" i="4"/>
  <c r="G98" i="4" s="1"/>
  <c r="H98" i="4" s="1"/>
  <c r="F99" i="4"/>
  <c r="F100" i="4"/>
  <c r="G100" i="4" s="1"/>
  <c r="H100" i="4" s="1"/>
  <c r="F101" i="4"/>
  <c r="G101" i="4" s="1"/>
  <c r="H101" i="4" s="1"/>
  <c r="F102" i="4"/>
  <c r="G102" i="4" s="1"/>
  <c r="H102" i="4" s="1"/>
  <c r="F103" i="4"/>
  <c r="G103" i="4" s="1"/>
  <c r="H103" i="4" s="1"/>
  <c r="F104" i="4"/>
  <c r="F105" i="4"/>
  <c r="G105" i="4" s="1"/>
  <c r="H105" i="4" s="1"/>
  <c r="F106" i="4"/>
  <c r="G106" i="4" s="1"/>
  <c r="H106" i="4" s="1"/>
  <c r="F107" i="4"/>
  <c r="F108" i="4"/>
  <c r="G108" i="4" s="1"/>
  <c r="H108" i="4" s="1"/>
  <c r="F109" i="4"/>
  <c r="G109" i="4" s="1"/>
  <c r="H109" i="4" s="1"/>
  <c r="F110" i="4"/>
  <c r="G110" i="4" s="1"/>
  <c r="H110" i="4" s="1"/>
  <c r="F111" i="4"/>
  <c r="G111" i="4" s="1"/>
  <c r="H111" i="4" s="1"/>
  <c r="F112" i="4"/>
  <c r="G112" i="4" s="1"/>
  <c r="H112" i="4" s="1"/>
  <c r="F113" i="4"/>
  <c r="G113" i="4" s="1"/>
  <c r="H113" i="4" s="1"/>
  <c r="F114" i="4"/>
  <c r="G114" i="4" s="1"/>
  <c r="H114" i="4" s="1"/>
  <c r="F115" i="4"/>
  <c r="F116" i="4"/>
  <c r="G116" i="4" s="1"/>
  <c r="H116" i="4" s="1"/>
  <c r="F117" i="4"/>
  <c r="G117" i="4" s="1"/>
  <c r="H117" i="4" s="1"/>
  <c r="F118" i="4"/>
  <c r="G118" i="4" s="1"/>
  <c r="H118" i="4" s="1"/>
  <c r="F119" i="4"/>
  <c r="G119" i="4" s="1"/>
  <c r="H119" i="4" s="1"/>
  <c r="F120" i="4"/>
  <c r="G120" i="4" s="1"/>
  <c r="H120" i="4" s="1"/>
  <c r="F121" i="4"/>
  <c r="G121" i="4" s="1"/>
  <c r="H121" i="4" s="1"/>
  <c r="F122" i="4"/>
  <c r="G122" i="4" s="1"/>
  <c r="H122" i="4" s="1"/>
  <c r="F123" i="4"/>
  <c r="F124" i="4"/>
  <c r="G124" i="4" s="1"/>
  <c r="H124" i="4" s="1"/>
  <c r="F125" i="4"/>
  <c r="G125" i="4" s="1"/>
  <c r="H125" i="4" s="1"/>
  <c r="F126" i="4"/>
  <c r="G126" i="4" s="1"/>
  <c r="H126" i="4" s="1"/>
  <c r="F127" i="4"/>
  <c r="G127" i="4" s="1"/>
  <c r="H127" i="4" s="1"/>
  <c r="F128" i="4"/>
  <c r="G128" i="4" s="1"/>
  <c r="H128" i="4" s="1"/>
  <c r="F129" i="4"/>
  <c r="G129" i="4" s="1"/>
  <c r="H129" i="4" s="1"/>
  <c r="F130" i="4"/>
  <c r="G130" i="4" s="1"/>
  <c r="H130" i="4" s="1"/>
  <c r="F131" i="4"/>
  <c r="F132" i="4"/>
  <c r="G132" i="4" s="1"/>
  <c r="H132" i="4" s="1"/>
  <c r="F133" i="4"/>
  <c r="G133" i="4" s="1"/>
  <c r="H133" i="4" s="1"/>
  <c r="F134" i="4"/>
  <c r="G134" i="4" s="1"/>
  <c r="H134" i="4" s="1"/>
  <c r="F135" i="4"/>
  <c r="G135" i="4" s="1"/>
  <c r="H135" i="4" s="1"/>
  <c r="F136" i="4"/>
  <c r="G136" i="4" s="1"/>
  <c r="H136" i="4" s="1"/>
  <c r="F137" i="4"/>
  <c r="G137" i="4" s="1"/>
  <c r="H137" i="4" s="1"/>
  <c r="F138" i="4"/>
  <c r="G138" i="4" s="1"/>
  <c r="H138" i="4" s="1"/>
  <c r="F139" i="4"/>
  <c r="F140" i="4"/>
  <c r="G140" i="4" s="1"/>
  <c r="H140" i="4" s="1"/>
  <c r="F141" i="4"/>
  <c r="G141" i="4" s="1"/>
  <c r="H141" i="4" s="1"/>
  <c r="F142" i="4"/>
  <c r="G142" i="4" s="1"/>
  <c r="H142" i="4" s="1"/>
  <c r="F143" i="4"/>
  <c r="G143" i="4" s="1"/>
  <c r="H143" i="4" s="1"/>
  <c r="F144" i="4"/>
  <c r="G144" i="4" s="1"/>
  <c r="H144" i="4" s="1"/>
  <c r="F145" i="4"/>
  <c r="G145" i="4" s="1"/>
  <c r="H145" i="4" s="1"/>
  <c r="F146" i="4"/>
  <c r="G146" i="4" s="1"/>
  <c r="H146" i="4" s="1"/>
  <c r="F147" i="4"/>
  <c r="F148" i="4"/>
  <c r="G148" i="4" s="1"/>
  <c r="H148" i="4" s="1"/>
  <c r="F149" i="4"/>
  <c r="G149" i="4" s="1"/>
  <c r="H149" i="4" s="1"/>
  <c r="F150" i="4"/>
  <c r="G150" i="4" s="1"/>
  <c r="H150" i="4" s="1"/>
  <c r="F151" i="4"/>
  <c r="G151" i="4" s="1"/>
  <c r="H151" i="4" s="1"/>
  <c r="F152" i="4"/>
  <c r="G152" i="4" s="1"/>
  <c r="H152" i="4" s="1"/>
  <c r="F153" i="4"/>
  <c r="G153" i="4" s="1"/>
  <c r="H153" i="4" s="1"/>
  <c r="F154" i="4"/>
  <c r="G154" i="4" s="1"/>
  <c r="H154" i="4" s="1"/>
  <c r="F155" i="4"/>
  <c r="F156" i="4"/>
  <c r="G156" i="4" s="1"/>
  <c r="H156" i="4" s="1"/>
  <c r="F157" i="4"/>
  <c r="G157" i="4" s="1"/>
  <c r="H157" i="4" s="1"/>
  <c r="F158" i="4"/>
  <c r="G158" i="4" s="1"/>
  <c r="H158" i="4" s="1"/>
  <c r="F159" i="4"/>
  <c r="G159" i="4" s="1"/>
  <c r="H159" i="4" s="1"/>
  <c r="F160" i="4"/>
  <c r="G160" i="4" s="1"/>
  <c r="H160" i="4" s="1"/>
  <c r="F161" i="4"/>
  <c r="G161" i="4" s="1"/>
  <c r="H161" i="4" s="1"/>
  <c r="F162" i="4"/>
  <c r="G162" i="4" s="1"/>
  <c r="H162" i="4" s="1"/>
  <c r="F163" i="4"/>
  <c r="F164" i="4"/>
  <c r="G164" i="4" s="1"/>
  <c r="H164" i="4" s="1"/>
  <c r="F165" i="4"/>
  <c r="G165" i="4" s="1"/>
  <c r="H165" i="4" s="1"/>
  <c r="F166" i="4"/>
  <c r="G166" i="4" s="1"/>
  <c r="H166" i="4" s="1"/>
  <c r="F167" i="4"/>
  <c r="G167" i="4" s="1"/>
  <c r="H167" i="4" s="1"/>
  <c r="F168" i="4"/>
  <c r="G168" i="4" s="1"/>
  <c r="H168" i="4" s="1"/>
  <c r="F169" i="4"/>
  <c r="G169" i="4" s="1"/>
  <c r="H169" i="4" s="1"/>
  <c r="F170" i="4"/>
  <c r="G170" i="4" s="1"/>
  <c r="H170" i="4" s="1"/>
  <c r="F171" i="4"/>
  <c r="F172" i="4"/>
  <c r="G172" i="4" s="1"/>
  <c r="H172" i="4" s="1"/>
  <c r="F173" i="4"/>
  <c r="G173" i="4" s="1"/>
  <c r="H173" i="4" s="1"/>
  <c r="F174" i="4"/>
  <c r="G174" i="4" s="1"/>
  <c r="H174" i="4" s="1"/>
  <c r="F175" i="4"/>
  <c r="G175" i="4" s="1"/>
  <c r="H175" i="4" s="1"/>
  <c r="F176" i="4"/>
  <c r="G176" i="4" s="1"/>
  <c r="H176" i="4" s="1"/>
  <c r="F177" i="4"/>
  <c r="G177" i="4" s="1"/>
  <c r="H177" i="4" s="1"/>
  <c r="F178" i="4"/>
  <c r="G178" i="4" s="1"/>
  <c r="H178" i="4" s="1"/>
  <c r="F179" i="4"/>
  <c r="F180" i="4"/>
  <c r="G180" i="4" s="1"/>
  <c r="H180" i="4" s="1"/>
  <c r="F181" i="4"/>
  <c r="G181" i="4" s="1"/>
  <c r="H181" i="4" s="1"/>
  <c r="F182" i="4"/>
  <c r="G182" i="4" s="1"/>
  <c r="H182" i="4" s="1"/>
  <c r="F183" i="4"/>
  <c r="G183" i="4" s="1"/>
  <c r="H183" i="4" s="1"/>
  <c r="F184" i="4"/>
  <c r="G184" i="4" s="1"/>
  <c r="H184" i="4" s="1"/>
  <c r="F185" i="4"/>
  <c r="G185" i="4" s="1"/>
  <c r="H185" i="4" s="1"/>
  <c r="F186" i="4"/>
  <c r="G186" i="4" s="1"/>
  <c r="H186" i="4" s="1"/>
  <c r="F187" i="4"/>
  <c r="F188" i="4"/>
  <c r="G188" i="4" s="1"/>
  <c r="H188" i="4" s="1"/>
  <c r="F189" i="4"/>
  <c r="G189" i="4" s="1"/>
  <c r="H189" i="4" s="1"/>
  <c r="F190" i="4"/>
  <c r="G190" i="4" s="1"/>
  <c r="H190" i="4" s="1"/>
  <c r="F191" i="4"/>
  <c r="G191" i="4" s="1"/>
  <c r="H191" i="4" s="1"/>
  <c r="F192" i="4"/>
  <c r="G192" i="4" s="1"/>
  <c r="H192" i="4" s="1"/>
  <c r="F193" i="4"/>
  <c r="G193" i="4" s="1"/>
  <c r="H193" i="4" s="1"/>
  <c r="F194" i="4"/>
  <c r="G194" i="4" s="1"/>
  <c r="H194" i="4" s="1"/>
  <c r="F195" i="4"/>
  <c r="F196" i="4"/>
  <c r="G196" i="4" s="1"/>
  <c r="H196" i="4" s="1"/>
  <c r="F197" i="4"/>
  <c r="G197" i="4" s="1"/>
  <c r="H197" i="4" s="1"/>
  <c r="F198" i="4"/>
  <c r="G198" i="4" s="1"/>
  <c r="H198" i="4" s="1"/>
  <c r="F199" i="4"/>
  <c r="G199" i="4" s="1"/>
  <c r="H199" i="4" s="1"/>
  <c r="F200" i="4"/>
  <c r="G200" i="4" s="1"/>
  <c r="H200" i="4" s="1"/>
  <c r="F201" i="4"/>
  <c r="G201" i="4" s="1"/>
  <c r="H201" i="4" s="1"/>
  <c r="F202" i="4"/>
  <c r="G202" i="4" s="1"/>
  <c r="H202" i="4" s="1"/>
  <c r="F203" i="4"/>
  <c r="F204" i="4"/>
  <c r="G204" i="4" s="1"/>
  <c r="H204" i="4" s="1"/>
  <c r="F205" i="4"/>
  <c r="G205" i="4" s="1"/>
  <c r="H205" i="4" s="1"/>
  <c r="F206" i="4"/>
  <c r="G206" i="4" s="1"/>
  <c r="H206" i="4" s="1"/>
  <c r="F207" i="4"/>
  <c r="G207" i="4" s="1"/>
  <c r="H207" i="4" s="1"/>
  <c r="F208" i="4"/>
  <c r="G208" i="4" s="1"/>
  <c r="H208" i="4" s="1"/>
  <c r="F209" i="4"/>
  <c r="G209" i="4" s="1"/>
  <c r="H209" i="4" s="1"/>
  <c r="F210" i="4"/>
  <c r="G210" i="4" s="1"/>
  <c r="H210" i="4" s="1"/>
  <c r="F211" i="4"/>
  <c r="F212" i="4"/>
  <c r="G212" i="4" s="1"/>
  <c r="H212" i="4" s="1"/>
  <c r="F213" i="4"/>
  <c r="G213" i="4" s="1"/>
  <c r="H213" i="4" s="1"/>
  <c r="F214" i="4"/>
  <c r="G214" i="4" s="1"/>
  <c r="H214" i="4" s="1"/>
  <c r="F215" i="4"/>
  <c r="G215" i="4" s="1"/>
  <c r="H215" i="4" s="1"/>
  <c r="F216" i="4"/>
  <c r="G216" i="4" s="1"/>
  <c r="H216" i="4" s="1"/>
  <c r="F217" i="4"/>
  <c r="G217" i="4" s="1"/>
  <c r="H217" i="4" s="1"/>
  <c r="F218" i="4"/>
  <c r="G218" i="4" s="1"/>
  <c r="H218" i="4" s="1"/>
  <c r="F219" i="4"/>
  <c r="F220" i="4"/>
  <c r="G220" i="4" s="1"/>
  <c r="H220" i="4" s="1"/>
  <c r="F221" i="4"/>
  <c r="G221" i="4" s="1"/>
  <c r="H221" i="4" s="1"/>
  <c r="F222" i="4"/>
  <c r="G222" i="4" s="1"/>
  <c r="H222" i="4" s="1"/>
  <c r="F223" i="4"/>
  <c r="G223" i="4" s="1"/>
  <c r="H223" i="4" s="1"/>
  <c r="F224" i="4"/>
  <c r="G224" i="4" s="1"/>
  <c r="H224" i="4" s="1"/>
  <c r="F225" i="4"/>
  <c r="G225" i="4" s="1"/>
  <c r="H225" i="4" s="1"/>
  <c r="F226" i="4"/>
  <c r="G226" i="4" s="1"/>
  <c r="H226" i="4" s="1"/>
  <c r="F227" i="4"/>
  <c r="F228" i="4"/>
  <c r="G228" i="4" s="1"/>
  <c r="H228" i="4" s="1"/>
  <c r="F229" i="4"/>
  <c r="G229" i="4" s="1"/>
  <c r="H229" i="4" s="1"/>
  <c r="F230" i="4"/>
  <c r="G230" i="4" s="1"/>
  <c r="H230" i="4" s="1"/>
  <c r="F231" i="4"/>
  <c r="G231" i="4" s="1"/>
  <c r="H231" i="4" s="1"/>
  <c r="F232" i="4"/>
  <c r="G232" i="4" s="1"/>
  <c r="H232" i="4" s="1"/>
  <c r="F233" i="4"/>
  <c r="G233" i="4" s="1"/>
  <c r="H233" i="4" s="1"/>
  <c r="F234" i="4"/>
  <c r="G234" i="4" s="1"/>
  <c r="H234" i="4" s="1"/>
  <c r="F235" i="4"/>
  <c r="G104" i="4"/>
  <c r="H104" i="4" s="1"/>
  <c r="E13" i="9"/>
  <c r="G235" i="4" l="1"/>
  <c r="H235" i="4" s="1"/>
  <c r="G203" i="4"/>
  <c r="H203" i="4" s="1"/>
  <c r="G187" i="4"/>
  <c r="H187" i="4" s="1"/>
  <c r="G179" i="4"/>
  <c r="H179" i="4" s="1"/>
  <c r="G163" i="4"/>
  <c r="H163" i="4" s="1"/>
  <c r="G155" i="4"/>
  <c r="H155" i="4" s="1"/>
  <c r="G131" i="4"/>
  <c r="H131" i="4" s="1"/>
  <c r="G115" i="4"/>
  <c r="H115" i="4" s="1"/>
  <c r="G99" i="4"/>
  <c r="H99" i="4" s="1"/>
  <c r="G227" i="4"/>
  <c r="H227" i="4" s="1"/>
  <c r="G219" i="4"/>
  <c r="H219" i="4" s="1"/>
  <c r="G211" i="4"/>
  <c r="H211" i="4" s="1"/>
  <c r="G195" i="4"/>
  <c r="H195" i="4" s="1"/>
  <c r="G171" i="4"/>
  <c r="H171" i="4" s="1"/>
  <c r="G147" i="4"/>
  <c r="H147" i="4" s="1"/>
  <c r="G139" i="4"/>
  <c r="H139" i="4" s="1"/>
  <c r="G123" i="4"/>
  <c r="H123" i="4" s="1"/>
  <c r="G107" i="4"/>
  <c r="H107" i="4" s="1"/>
  <c r="F7" i="4"/>
  <c r="G7" i="4" s="1"/>
  <c r="F6" i="4"/>
  <c r="F5" i="4"/>
  <c r="G5" i="4" s="1"/>
  <c r="E14" i="9"/>
  <c r="H7" i="4" l="1"/>
  <c r="G6" i="4"/>
  <c r="H6" i="4" s="1"/>
  <c r="H5" i="4"/>
  <c r="K5" i="5"/>
  <c r="F3" i="4"/>
  <c r="G3" i="4" s="1"/>
  <c r="H3" i="4" s="1"/>
  <c r="F4" i="4"/>
  <c r="G4" i="4" s="1"/>
  <c r="H4" i="4" s="1"/>
  <c r="G5" i="5"/>
  <c r="F2" i="4"/>
  <c r="G2" i="4" s="1"/>
  <c r="H2" i="4" s="1"/>
  <c r="H5" i="5"/>
  <c r="I5" i="5"/>
  <c r="J5" i="5" l="1"/>
  <c r="E2" i="6" l="1"/>
  <c r="H2" i="6" s="1"/>
</calcChain>
</file>

<file path=xl/sharedStrings.xml><?xml version="1.0" encoding="utf-8"?>
<sst xmlns="http://schemas.openxmlformats.org/spreadsheetml/2006/main" count="201" uniqueCount="107">
  <si>
    <t>project</t>
  </si>
  <si>
    <t>phase</t>
  </si>
  <si>
    <t>epic/goal</t>
  </si>
  <si>
    <t>risk/size/complexity/vibe/whatever</t>
  </si>
  <si>
    <t>% completed</t>
  </si>
  <si>
    <t>converted score</t>
  </si>
  <si>
    <t>done</t>
  </si>
  <si>
    <t>remaining</t>
  </si>
  <si>
    <t>Agile Coaching Delivery</t>
  </si>
  <si>
    <t>Firearms</t>
  </si>
  <si>
    <t>Project</t>
  </si>
  <si>
    <t>Phase</t>
  </si>
  <si>
    <t>Due</t>
  </si>
  <si>
    <t>Predicted</t>
  </si>
  <si>
    <t>Dependencies &amp; Blockers</t>
  </si>
  <si>
    <t>Last update</t>
  </si>
  <si>
    <t>Status</t>
  </si>
  <si>
    <t>link</t>
  </si>
  <si>
    <t>Row Labels</t>
  </si>
  <si>
    <t>Work</t>
  </si>
  <si>
    <t>Completed</t>
  </si>
  <si>
    <t>Sum of Remaining Work</t>
  </si>
  <si>
    <t>Started</t>
  </si>
  <si>
    <t>Time Used</t>
  </si>
  <si>
    <t>Velocity</t>
  </si>
  <si>
    <t>Days Required</t>
  </si>
  <si>
    <t>Sprints available</t>
  </si>
  <si>
    <t xml:space="preserve">Done </t>
  </si>
  <si>
    <t>To Do</t>
  </si>
  <si>
    <t>Sprint start date</t>
  </si>
  <si>
    <t>Sprint</t>
  </si>
  <si>
    <t>Done</t>
  </si>
  <si>
    <t>Required</t>
  </si>
  <si>
    <t>questions</t>
  </si>
  <si>
    <t>show the goal</t>
  </si>
  <si>
    <t>what date? why this date?</t>
  </si>
  <si>
    <t>AC for the goal</t>
  </si>
  <si>
    <t>things needed to acheive teh goal?</t>
  </si>
  <si>
    <t>who agreed these?</t>
  </si>
  <si>
    <t>who sized them</t>
  </si>
  <si>
    <t>where is the AC?</t>
  </si>
  <si>
    <t>who is estimating the progress?</t>
  </si>
  <si>
    <t>where is the plan? in jira?</t>
  </si>
  <si>
    <t>report</t>
  </si>
  <si>
    <t>recurrance</t>
  </si>
  <si>
    <t>author</t>
  </si>
  <si>
    <t>owner</t>
  </si>
  <si>
    <t>audience</t>
  </si>
  <si>
    <t>link to report example</t>
  </si>
  <si>
    <t>comments</t>
  </si>
  <si>
    <t>example 1</t>
  </si>
  <si>
    <t>when its submitted</t>
  </si>
  <si>
    <t>project a</t>
  </si>
  <si>
    <t>who writes the content</t>
  </si>
  <si>
    <t>Who should this be for?</t>
  </si>
  <si>
    <t>who else gets it</t>
  </si>
  <si>
    <t>example 2</t>
  </si>
  <si>
    <t>project b</t>
  </si>
  <si>
    <t>Sprint Notes</t>
  </si>
  <si>
    <t>Every two weeks</t>
  </si>
  <si>
    <t>Delivery Manager</t>
  </si>
  <si>
    <t>Service Manager</t>
  </si>
  <si>
    <t>stakeholders, interested observers</t>
  </si>
  <si>
    <t xml:space="preserve">Is useful but only as low level update. Doesnt show due date or report progress towards. </t>
  </si>
  <si>
    <t>sam stopped sending to real owners so a waste of time</t>
  </si>
  <si>
    <t>Proving Things To Government</t>
  </si>
  <si>
    <t>Passport Digital Customer Services</t>
  </si>
  <si>
    <t>IRC Bed Space Management</t>
  </si>
  <si>
    <t>Travel and Escorting (RMP)</t>
  </si>
  <si>
    <t>None</t>
  </si>
  <si>
    <t>Never</t>
  </si>
  <si>
    <t>Digital Tools</t>
  </si>
  <si>
    <t>Monthly</t>
  </si>
  <si>
    <t>Central Team</t>
  </si>
  <si>
    <t>Single Intelligence Platform</t>
  </si>
  <si>
    <t>sprint notes</t>
  </si>
  <si>
    <t>Sponsoring People</t>
  </si>
  <si>
    <t>Syrian Refugee Resettlement Service</t>
  </si>
  <si>
    <t>Values</t>
  </si>
  <si>
    <t>Backlog</t>
  </si>
  <si>
    <t>Icebox</t>
  </si>
  <si>
    <t>Live Service Bugs</t>
  </si>
  <si>
    <t>Sprint end date</t>
  </si>
  <si>
    <t>P1</t>
  </si>
  <si>
    <t>P2</t>
  </si>
  <si>
    <t>P3</t>
  </si>
  <si>
    <t>Live Service</t>
  </si>
  <si>
    <t>Total JIRA Tickets</t>
  </si>
  <si>
    <t>Overall Team Velocity</t>
  </si>
  <si>
    <t>(blank)</t>
  </si>
  <si>
    <t>Building</t>
  </si>
  <si>
    <t>Ground work</t>
  </si>
  <si>
    <t>Foundations</t>
  </si>
  <si>
    <t>Walls &amp; roofing</t>
  </si>
  <si>
    <t>Living Room</t>
  </si>
  <si>
    <t>Mod cons Kitchen</t>
  </si>
  <si>
    <t>Utility Room</t>
  </si>
  <si>
    <t>Bedroom 1</t>
  </si>
  <si>
    <t>Bedroom 2</t>
  </si>
  <si>
    <t>Bedroom 3</t>
  </si>
  <si>
    <t>Family Bathroom</t>
  </si>
  <si>
    <t>Ensuite shower room</t>
  </si>
  <si>
    <t>Man Cave</t>
  </si>
  <si>
    <t>New Home</t>
  </si>
  <si>
    <t>large</t>
  </si>
  <si>
    <t>medium</t>
  </si>
  <si>
    <t>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</si>
</sst>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9]dd\ mmm\ yy;@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hair">
        <color indexed="64"/>
      </bottom>
      <diagonal/>
    </border>
    <border>
      <left style="dotted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dotted">
        <color indexed="64"/>
      </right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1">
    <xf numFmtId="0" fontId="0" fillId="0" borderId="0" xfId="0"/>
    <xf numFmtId="1" fontId="0" fillId="0" borderId="0" xfId="0" applyNumberFormat="1"/>
    <xf numFmtId="0" fontId="0" fillId="0" borderId="0" xfId="0" applyAlignment="1">
      <alignment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1"/>
    <xf numFmtId="0" fontId="0" fillId="0" borderId="0" xfId="0" applyAlignment="1">
      <alignment horizontal="left"/>
    </xf>
    <xf numFmtId="0" fontId="3" fillId="0" borderId="0" xfId="0" applyFont="1"/>
    <xf numFmtId="9" fontId="0" fillId="0" borderId="0" xfId="0" applyNumberFormat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9" fontId="0" fillId="0" borderId="0" xfId="0" applyNumberFormat="1" applyAlignment="1">
      <alignment horizontal="center"/>
    </xf>
    <xf numFmtId="9" fontId="2" fillId="0" borderId="0" xfId="0" applyNumberFormat="1" applyFont="1" applyAlignment="1">
      <alignment horizontal="center" vertical="center"/>
    </xf>
    <xf numFmtId="16" fontId="0" fillId="0" borderId="6" xfId="0" applyNumberFormat="1" applyBorder="1" applyAlignment="1">
      <alignment horizontal="center"/>
    </xf>
    <xf numFmtId="0" fontId="0" fillId="0" borderId="0" xfId="0" applyFill="1"/>
    <xf numFmtId="0" fontId="0" fillId="0" borderId="9" xfId="0" applyBorder="1"/>
    <xf numFmtId="0" fontId="0" fillId="0" borderId="9" xfId="0" pivotButton="1" applyBorder="1"/>
    <xf numFmtId="0" fontId="0" fillId="0" borderId="9" xfId="0" pivotButton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left" indent="1"/>
    </xf>
    <xf numFmtId="9" fontId="0" fillId="0" borderId="9" xfId="0" applyNumberFormat="1" applyFont="1" applyBorder="1" applyAlignment="1">
      <alignment horizontal="center" vertical="center"/>
    </xf>
    <xf numFmtId="1" fontId="0" fillId="0" borderId="9" xfId="0" applyNumberFormat="1" applyFont="1" applyBorder="1" applyAlignment="1">
      <alignment horizontal="center" vertical="center"/>
    </xf>
    <xf numFmtId="1" fontId="2" fillId="3" borderId="9" xfId="0" applyNumberFormat="1" applyFont="1" applyFill="1" applyBorder="1" applyAlignment="1">
      <alignment horizontal="center" vertical="center"/>
    </xf>
    <xf numFmtId="165" fontId="2" fillId="3" borderId="9" xfId="0" applyNumberFormat="1" applyFont="1" applyFill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4" fillId="0" borderId="9" xfId="1" applyBorder="1" applyAlignment="1">
      <alignment horizontal="center"/>
    </xf>
    <xf numFmtId="16" fontId="0" fillId="0" borderId="9" xfId="0" applyNumberFormat="1" applyFont="1" applyBorder="1" applyAlignment="1">
      <alignment horizontal="center"/>
    </xf>
    <xf numFmtId="0" fontId="0" fillId="0" borderId="9" xfId="0" applyFont="1" applyFill="1" applyBorder="1" applyAlignment="1">
      <alignment horizontal="left"/>
    </xf>
    <xf numFmtId="9" fontId="0" fillId="0" borderId="9" xfId="0" applyNumberFormat="1" applyFont="1" applyFill="1" applyBorder="1" applyAlignment="1">
      <alignment horizontal="center"/>
    </xf>
    <xf numFmtId="164" fontId="0" fillId="0" borderId="9" xfId="0" applyNumberFormat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16" fontId="0" fillId="0" borderId="9" xfId="0" applyNumberFormat="1" applyFont="1" applyFill="1" applyBorder="1" applyAlignment="1">
      <alignment horizontal="center"/>
    </xf>
    <xf numFmtId="0" fontId="0" fillId="0" borderId="9" xfId="0" applyFill="1" applyBorder="1"/>
    <xf numFmtId="0" fontId="0" fillId="0" borderId="9" xfId="0" applyFill="1" applyBorder="1" applyAlignment="1">
      <alignment horizontal="left"/>
    </xf>
    <xf numFmtId="0" fontId="0" fillId="0" borderId="9" xfId="0" applyFont="1" applyBorder="1"/>
    <xf numFmtId="0" fontId="0" fillId="0" borderId="9" xfId="0" applyFont="1" applyBorder="1" applyAlignment="1">
      <alignment horizontal="left"/>
    </xf>
    <xf numFmtId="0" fontId="0" fillId="0" borderId="9" xfId="0" applyFont="1" applyFill="1" applyBorder="1"/>
    <xf numFmtId="1" fontId="0" fillId="0" borderId="9" xfId="0" applyNumberFormat="1" applyFill="1" applyBorder="1"/>
    <xf numFmtId="9" fontId="6" fillId="2" borderId="9" xfId="0" applyNumberFormat="1" applyFont="1" applyFill="1" applyBorder="1" applyAlignment="1">
      <alignment horizontal="center" vertical="center"/>
    </xf>
    <xf numFmtId="9" fontId="2" fillId="3" borderId="9" xfId="0" applyNumberFormat="1" applyFont="1" applyFill="1" applyBorder="1" applyAlignment="1">
      <alignment horizontal="center" vertical="center"/>
    </xf>
    <xf numFmtId="165" fontId="6" fillId="2" borderId="9" xfId="0" applyNumberFormat="1" applyFont="1" applyFill="1" applyBorder="1" applyAlignment="1">
      <alignment horizontal="center" vertical="center"/>
    </xf>
    <xf numFmtId="165" fontId="0" fillId="0" borderId="9" xfId="0" applyNumberFormat="1" applyFont="1" applyBorder="1" applyAlignment="1">
      <alignment horizontal="center" vertical="center"/>
    </xf>
    <xf numFmtId="165" fontId="0" fillId="0" borderId="9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9" fontId="0" fillId="0" borderId="9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6" fillId="2" borderId="9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65" fontId="0" fillId="0" borderId="9" xfId="0" applyNumberFormat="1" applyBorder="1" applyAlignment="1">
      <alignment horizontal="right"/>
    </xf>
    <xf numFmtId="165" fontId="6" fillId="2" borderId="9" xfId="0" applyNumberFormat="1" applyFont="1" applyFill="1" applyBorder="1" applyAlignment="1">
      <alignment horizontal="right" vertical="center"/>
    </xf>
    <xf numFmtId="165" fontId="2" fillId="3" borderId="9" xfId="0" applyNumberFormat="1" applyFont="1" applyFill="1" applyBorder="1" applyAlignment="1">
      <alignment horizontal="right" vertical="center"/>
    </xf>
    <xf numFmtId="165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3" xfId="0" applyFon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14" xfId="0" applyNumberFormat="1" applyBorder="1" applyAlignment="1">
      <alignment horizontal="center"/>
    </xf>
    <xf numFmtId="15" fontId="0" fillId="0" borderId="9" xfId="0" applyNumberFormat="1" applyBorder="1"/>
    <xf numFmtId="15" fontId="6" fillId="2" borderId="9" xfId="0" applyNumberFormat="1" applyFont="1" applyFill="1" applyBorder="1" applyAlignment="1">
      <alignment horizontal="center" vertical="center"/>
    </xf>
    <xf numFmtId="15" fontId="2" fillId="3" borderId="9" xfId="0" applyNumberFormat="1" applyFont="1" applyFill="1" applyBorder="1" applyAlignment="1">
      <alignment horizontal="center" vertical="center"/>
    </xf>
    <xf numFmtId="15" fontId="0" fillId="0" borderId="9" xfId="0" applyNumberFormat="1" applyFont="1" applyBorder="1" applyAlignment="1">
      <alignment horizontal="center" vertical="center"/>
    </xf>
    <xf numFmtId="15" fontId="0" fillId="0" borderId="0" xfId="0" applyNumberFormat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5" fontId="2" fillId="0" borderId="6" xfId="0" applyNumberFormat="1" applyFont="1" applyBorder="1" applyAlignment="1">
      <alignment horizontal="center"/>
    </xf>
    <xf numFmtId="15" fontId="0" fillId="0" borderId="6" xfId="0" applyNumberFormat="1" applyBorder="1" applyAlignment="1">
      <alignment horizontal="center"/>
    </xf>
    <xf numFmtId="15" fontId="0" fillId="0" borderId="7" xfId="0" applyNumberFormat="1" applyBorder="1" applyAlignment="1">
      <alignment horizontal="center"/>
    </xf>
    <xf numFmtId="15" fontId="2" fillId="0" borderId="16" xfId="0" applyNumberFormat="1" applyFon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4" borderId="9" xfId="0" applyNumberFormat="1" applyFill="1" applyBorder="1" applyAlignment="1">
      <alignment horizontal="center" vertical="center"/>
    </xf>
    <xf numFmtId="15" fontId="0" fillId="0" borderId="9" xfId="0" applyNumberFormat="1" applyBorder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8" fillId="0" borderId="9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horizontal="center"/>
    </xf>
    <xf numFmtId="16" fontId="0" fillId="0" borderId="20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9" xfId="0" applyNumberFormat="1" applyBorder="1" applyAlignment="1">
      <alignment horizontal="center"/>
    </xf>
    <xf numFmtId="164" fontId="9" fillId="0" borderId="9" xfId="0" applyNumberFormat="1" applyFont="1" applyFill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" fontId="0" fillId="0" borderId="25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3">
    <cellStyle name="Followed Hyperlink" xfId="2" builtinId="9" hidden="1"/>
    <cellStyle name="Hyperlink" xfId="1" builtinId="8"/>
    <cellStyle name="Normal" xfId="0" builtinId="0"/>
  </cellStyles>
  <dxfs count="63"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809]dd\ mmm\ yy;@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809]dd\ mmm\ yy;@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charts!$C$6:$C$14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BABE-44E1-9511-D74508684A2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charts!$D$6:$D$14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BABE-44E1-9511-D74508684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3498416"/>
        <c:axId val="323500712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charts!$E$6:$E$14</c:f>
              <c:numCache>
                <c:formatCode>0</c:formatCode>
                <c:ptCount val="9"/>
                <c:pt idx="0">
                  <c:v>5.125</c:v>
                </c:pt>
                <c:pt idx="1">
                  <c:v>10.25</c:v>
                </c:pt>
                <c:pt idx="2">
                  <c:v>15.375</c:v>
                </c:pt>
                <c:pt idx="3">
                  <c:v>20.5</c:v>
                </c:pt>
                <c:pt idx="4">
                  <c:v>25.625</c:v>
                </c:pt>
                <c:pt idx="5">
                  <c:v>30.75</c:v>
                </c:pt>
                <c:pt idx="6">
                  <c:v>35.875</c:v>
                </c:pt>
                <c:pt idx="7">
                  <c:v>41</c:v>
                </c:pt>
                <c:pt idx="8">
                  <c:v>46.125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E-44E1-9511-D74508684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498416"/>
        <c:axId val="323500712"/>
      </c:lineChart>
      <c:catAx>
        <c:axId val="32349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00712"/>
        <c:crosses val="autoZero"/>
        <c:auto val="1"/>
        <c:lblAlgn val="ctr"/>
        <c:lblOffset val="100"/>
        <c:noMultiLvlLbl val="0"/>
      </c:catAx>
      <c:valAx>
        <c:axId val="32350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9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SO JIRA Tickets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invertIfNegative val="0"/>
          <c:cat>
            <c:numRef>
              <c:f>'team data'!$C$6:$C$18</c:f>
              <c:numCache>
                <c:formatCode>General</c:formatCode>
                <c:ptCount val="1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</c:numCache>
            </c:numRef>
          </c:cat>
          <c:val>
            <c:numRef>
              <c:f>'team data'!$D$6:$D$18</c:f>
              <c:numCache>
                <c:formatCode>General</c:formatCode>
                <c:ptCount val="13"/>
                <c:pt idx="0">
                  <c:v>58</c:v>
                </c:pt>
                <c:pt idx="1">
                  <c:v>58</c:v>
                </c:pt>
                <c:pt idx="2">
                  <c:v>54</c:v>
                </c:pt>
                <c:pt idx="3">
                  <c:v>51</c:v>
                </c:pt>
                <c:pt idx="4">
                  <c:v>70</c:v>
                </c:pt>
                <c:pt idx="5">
                  <c:v>75</c:v>
                </c:pt>
                <c:pt idx="6">
                  <c:v>76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1-4783-95F4-BACD32EAF302}"/>
            </c:ext>
          </c:extLst>
        </c:ser>
        <c:ser>
          <c:idx val="2"/>
          <c:order val="1"/>
          <c:invertIfNegative val="0"/>
          <c:cat>
            <c:numRef>
              <c:f>'team data'!$C$6:$C$18</c:f>
              <c:numCache>
                <c:formatCode>General</c:formatCode>
                <c:ptCount val="1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</c:numCache>
            </c:numRef>
          </c:cat>
          <c:val>
            <c:numRef>
              <c:f>'team data'!$E$6:$E$18</c:f>
              <c:numCache>
                <c:formatCode>General</c:formatCode>
                <c:ptCount val="13"/>
                <c:pt idx="0">
                  <c:v>271</c:v>
                </c:pt>
                <c:pt idx="1">
                  <c:v>249</c:v>
                </c:pt>
                <c:pt idx="2">
                  <c:v>248</c:v>
                </c:pt>
                <c:pt idx="3">
                  <c:v>248</c:v>
                </c:pt>
                <c:pt idx="4">
                  <c:v>218</c:v>
                </c:pt>
                <c:pt idx="5">
                  <c:v>218</c:v>
                </c:pt>
                <c:pt idx="6">
                  <c:v>217</c:v>
                </c:pt>
                <c:pt idx="7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81-4783-95F4-BACD32EAF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90082688"/>
        <c:axId val="90105344"/>
      </c:barChart>
      <c:lineChart>
        <c:grouping val="standard"/>
        <c:varyColors val="0"/>
        <c:ser>
          <c:idx val="3"/>
          <c:order val="2"/>
          <c:marker>
            <c:symbol val="none"/>
          </c:marker>
          <c:val>
            <c:numRef>
              <c:f>'team data'!$F$6:$F$18</c:f>
              <c:numCache>
                <c:formatCode>General</c:formatCode>
                <c:ptCount val="13"/>
                <c:pt idx="0">
                  <c:v>83</c:v>
                </c:pt>
                <c:pt idx="1">
                  <c:v>73</c:v>
                </c:pt>
                <c:pt idx="2">
                  <c:v>71</c:v>
                </c:pt>
                <c:pt idx="3">
                  <c:v>71</c:v>
                </c:pt>
                <c:pt idx="4">
                  <c:v>72</c:v>
                </c:pt>
                <c:pt idx="5">
                  <c:v>70</c:v>
                </c:pt>
                <c:pt idx="6">
                  <c:v>69</c:v>
                </c:pt>
                <c:pt idx="7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81-4783-95F4-BACD32EAF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09056"/>
        <c:axId val="90107264"/>
      </c:lineChart>
      <c:catAx>
        <c:axId val="90082688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Sprints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90105344"/>
        <c:crosses val="autoZero"/>
        <c:auto val="1"/>
        <c:lblAlgn val="ctr"/>
        <c:lblOffset val="100"/>
        <c:noMultiLvlLbl val="0"/>
      </c:catAx>
      <c:valAx>
        <c:axId val="90105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90082688"/>
        <c:crosses val="autoZero"/>
        <c:crossBetween val="between"/>
      </c:valAx>
      <c:valAx>
        <c:axId val="9010726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90109056"/>
        <c:crosses val="max"/>
        <c:crossBetween val="between"/>
      </c:valAx>
      <c:catAx>
        <c:axId val="90109056"/>
        <c:scaling>
          <c:orientation val="minMax"/>
        </c:scaling>
        <c:delete val="1"/>
        <c:axPos val="b"/>
        <c:majorTickMark val="out"/>
        <c:minorTickMark val="none"/>
        <c:tickLblPos val="none"/>
        <c:crossAx val="90107264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944" l="0.70000000000000062" r="0.70000000000000062" t="0.750000000000009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Live Service Bugs by Priority</a:t>
            </a:r>
          </a:p>
        </c:rich>
      </c:tx>
      <c:layout>
        <c:manualLayout>
          <c:xMode val="edge"/>
          <c:yMode val="edge"/>
          <c:x val="0.1601900237529692"/>
          <c:y val="4.2738414356219077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invertIfNegative val="0"/>
          <c:cat>
            <c:numRef>
              <c:f>'team data'!$J$6:$J$18</c:f>
              <c:numCache>
                <c:formatCode>General</c:formatCode>
                <c:ptCount val="1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</c:numCache>
            </c:numRef>
          </c:cat>
          <c:val>
            <c:numRef>
              <c:f>'team data'!$K$6:$K$18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1-4783-95F4-BACD32EAF302}"/>
            </c:ext>
          </c:extLst>
        </c:ser>
        <c:ser>
          <c:idx val="2"/>
          <c:order val="1"/>
          <c:invertIfNegative val="0"/>
          <c:cat>
            <c:numRef>
              <c:f>'team data'!$J$6:$J$18</c:f>
              <c:numCache>
                <c:formatCode>General</c:formatCode>
                <c:ptCount val="1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</c:numCache>
            </c:numRef>
          </c:cat>
          <c:val>
            <c:numRef>
              <c:f>'team data'!$L$6:$L$18</c:f>
              <c:numCache>
                <c:formatCode>General</c:formatCode>
                <c:ptCount val="13"/>
                <c:pt idx="0">
                  <c:v>24</c:v>
                </c:pt>
                <c:pt idx="1">
                  <c:v>25</c:v>
                </c:pt>
                <c:pt idx="2">
                  <c:v>24</c:v>
                </c:pt>
                <c:pt idx="3">
                  <c:v>24</c:v>
                </c:pt>
                <c:pt idx="4">
                  <c:v>26</c:v>
                </c:pt>
                <c:pt idx="5">
                  <c:v>24</c:v>
                </c:pt>
                <c:pt idx="6">
                  <c:v>23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81-4783-95F4-BACD32EAF302}"/>
            </c:ext>
          </c:extLst>
        </c:ser>
        <c:ser>
          <c:idx val="3"/>
          <c:order val="2"/>
          <c:invertIfNegative val="0"/>
          <c:val>
            <c:numRef>
              <c:f>'team data'!$M$6:$M$18</c:f>
              <c:numCache>
                <c:formatCode>General</c:formatCode>
                <c:ptCount val="13"/>
                <c:pt idx="0">
                  <c:v>59</c:v>
                </c:pt>
                <c:pt idx="1">
                  <c:v>48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  <c:pt idx="7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81-4783-95F4-BACD32EAF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89946752"/>
        <c:axId val="89957120"/>
      </c:barChart>
      <c:catAx>
        <c:axId val="8994675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Sprints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89957120"/>
        <c:crosses val="autoZero"/>
        <c:auto val="1"/>
        <c:lblAlgn val="ctr"/>
        <c:lblOffset val="100"/>
        <c:noMultiLvlLbl val="0"/>
      </c:catAx>
      <c:valAx>
        <c:axId val="89957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89946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966" l="0.70000000000000062" r="0.70000000000000062" t="0.750000000000009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Velocity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Velocity</c:v>
          </c:tx>
          <c:marker>
            <c:symbol val="none"/>
          </c:marker>
          <c:cat>
            <c:numRef>
              <c:f>'team data'!$Q$6:$Q$18</c:f>
              <c:numCache>
                <c:formatCode>General</c:formatCode>
                <c:ptCount val="1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</c:numCache>
            </c:numRef>
          </c:cat>
          <c:val>
            <c:numRef>
              <c:f>'team data'!$R$6:$R$18</c:f>
              <c:numCache>
                <c:formatCode>General</c:formatCode>
                <c:ptCount val="13"/>
                <c:pt idx="0">
                  <c:v>0.45</c:v>
                </c:pt>
                <c:pt idx="1">
                  <c:v>11.7</c:v>
                </c:pt>
                <c:pt idx="2">
                  <c:v>2.75</c:v>
                </c:pt>
                <c:pt idx="3">
                  <c:v>1.4</c:v>
                </c:pt>
                <c:pt idx="4">
                  <c:v>10.050000000000001</c:v>
                </c:pt>
                <c:pt idx="5">
                  <c:v>2.5</c:v>
                </c:pt>
                <c:pt idx="6">
                  <c:v>2.2999999999999998</c:v>
                </c:pt>
                <c:pt idx="7">
                  <c:v>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2-482E-98FE-7A498923C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63520"/>
        <c:axId val="89977600"/>
      </c:lineChart>
      <c:catAx>
        <c:axId val="8996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977600"/>
        <c:crosses val="autoZero"/>
        <c:auto val="1"/>
        <c:lblAlgn val="ctr"/>
        <c:lblOffset val="100"/>
        <c:noMultiLvlLbl val="0"/>
      </c:catAx>
      <c:valAx>
        <c:axId val="8997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96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9525</xdr:rowOff>
    </xdr:from>
    <xdr:to>
      <xdr:col>12</xdr:col>
      <xdr:colOff>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F6BD01-D904-4CE0-A57A-AE8CEC040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19</xdr:row>
      <xdr:rowOff>57150</xdr:rowOff>
    </xdr:from>
    <xdr:to>
      <xdr:col>6</xdr:col>
      <xdr:colOff>104775</xdr:colOff>
      <xdr:row>33</xdr:row>
      <xdr:rowOff>74084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457201</xdr:colOff>
      <xdr:row>19</xdr:row>
      <xdr:rowOff>28575</xdr:rowOff>
    </xdr:from>
    <xdr:to>
      <xdr:col>13</xdr:col>
      <xdr:colOff>190501</xdr:colOff>
      <xdr:row>33</xdr:row>
      <xdr:rowOff>35984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142874</xdr:colOff>
      <xdr:row>19</xdr:row>
      <xdr:rowOff>0</xdr:rowOff>
    </xdr:from>
    <xdr:to>
      <xdr:col>20</xdr:col>
      <xdr:colOff>238124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Cooper Paul" refreshedDate="43206.587210879632" createdVersion="4" refreshedVersion="6" minRefreshableVersion="3" recordCount="301">
  <cacheSource type="worksheet">
    <worksheetSource ref="A1:H1048576" sheet="data"/>
  </cacheSource>
  <cacheFields count="9">
    <cacheField name="project" numFmtId="0">
      <sharedItems containsBlank="1" containsMixedTypes="1" containsNumber="1" containsInteger="1" minValue="11" maxValue="11" count="3">
        <s v="New Home"/>
        <m/>
        <n v="11" u="1"/>
      </sharedItems>
    </cacheField>
    <cacheField name="phase" numFmtId="0">
      <sharedItems containsBlank="1" count="14">
        <s v="Building"/>
        <m/>
        <s v="Beta?" u="1"/>
        <s v="Discovery" u="1"/>
        <s v="Make a Report" u="1"/>
        <s v="Alpha" u="1"/>
        <s v="Right to Rent" u="1"/>
        <s v="Do Now" u="1"/>
        <s v="Optimisation" u="1"/>
        <s v="Live" u="1"/>
        <s v="Beta" u="1"/>
        <s v="Service Optimisation" u="1"/>
        <s v="Ending a Tenancy" u="1"/>
        <s v="Do Next" u="1"/>
      </sharedItems>
    </cacheField>
    <cacheField name="epic/goal" numFmtId="0">
      <sharedItems containsBlank="1"/>
    </cacheField>
    <cacheField name="risk/size/complexity/vibe/whatever" numFmtId="0">
      <sharedItems containsBlank="1"/>
    </cacheField>
    <cacheField name="% completed" numFmtId="9">
      <sharedItems containsString="0" containsBlank="1" containsNumber="1" containsInteger="1" minValue="0" maxValue="0"/>
    </cacheField>
    <cacheField name="converted score" numFmtId="0">
      <sharedItems containsString="0" containsBlank="1" containsNumber="1" containsInteger="1" minValue="0" maxValue="15"/>
    </cacheField>
    <cacheField name="done" numFmtId="0">
      <sharedItems containsString="0" containsBlank="1" containsNumber="1" containsInteger="1" minValue="0" maxValue="0"/>
    </cacheField>
    <cacheField name="remaining" numFmtId="0">
      <sharedItems containsString="0" containsBlank="1" containsNumber="1" containsInteger="1" minValue="0" maxValue="15"/>
    </cacheField>
    <cacheField name="Remaining Work" numFmtId="0" formula="'converted score'-don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1">
  <r>
    <x v="0"/>
    <x v="0"/>
    <s v="Ground work"/>
    <s v="large"/>
    <n v="0"/>
    <n v="15"/>
    <n v="0"/>
    <n v="15"/>
  </r>
  <r>
    <x v="0"/>
    <x v="0"/>
    <s v="Foundations"/>
    <s v="medium"/>
    <n v="0"/>
    <n v="5"/>
    <n v="0"/>
    <n v="5"/>
  </r>
  <r>
    <x v="0"/>
    <x v="0"/>
    <s v="Walls &amp; roofing"/>
    <s v="medium"/>
    <n v="0"/>
    <n v="5"/>
    <n v="0"/>
    <n v="5"/>
  </r>
  <r>
    <x v="0"/>
    <x v="0"/>
    <s v="Living Room"/>
    <s v="small"/>
    <n v="0"/>
    <n v="1"/>
    <n v="0"/>
    <n v="1"/>
  </r>
  <r>
    <x v="0"/>
    <x v="0"/>
    <s v="Mod cons Kitchen"/>
    <s v="large"/>
    <n v="0"/>
    <n v="15"/>
    <n v="0"/>
    <n v="15"/>
  </r>
  <r>
    <x v="0"/>
    <x v="0"/>
    <s v="Utility Room"/>
    <m/>
    <n v="0"/>
    <n v="0"/>
    <n v="0"/>
    <n v="0"/>
  </r>
  <r>
    <x v="0"/>
    <x v="0"/>
    <s v="Bedroom 1"/>
    <m/>
    <n v="0"/>
    <m/>
    <m/>
    <m/>
  </r>
  <r>
    <x v="0"/>
    <x v="0"/>
    <s v="Bedroom 2"/>
    <m/>
    <n v="0"/>
    <m/>
    <m/>
    <m/>
  </r>
  <r>
    <x v="0"/>
    <x v="0"/>
    <s v="Bedroom 3"/>
    <m/>
    <n v="0"/>
    <m/>
    <m/>
    <m/>
  </r>
  <r>
    <x v="0"/>
    <x v="0"/>
    <s v="Family Bathroom"/>
    <m/>
    <n v="0"/>
    <m/>
    <m/>
    <m/>
  </r>
  <r>
    <x v="0"/>
    <x v="0"/>
    <s v="Ensuite shower room"/>
    <m/>
    <n v="0"/>
    <m/>
    <m/>
    <m/>
  </r>
  <r>
    <x v="0"/>
    <x v="0"/>
    <s v="Man Cave"/>
    <m/>
    <n v="0"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m/>
    <m/>
    <m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n v="0"/>
    <n v="0"/>
    <n v="0"/>
  </r>
  <r>
    <x v="1"/>
    <x v="1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4" indent="0" outline="1" outlineData="1" multipleFieldFilters="0">
  <location ref="A2:D7" firstHeaderRow="1" firstDataRow="2" firstDataCol="1"/>
  <pivotFields count="9">
    <pivotField axis="axisRow" multipleItemSelectionAllowed="1" showAll="0" defaultSubtotal="0">
      <items count="3">
        <item x="1"/>
        <item m="1" x="2"/>
        <item x="0"/>
      </items>
    </pivotField>
    <pivotField axis="axisRow" multipleItemSelectionAllowed="1" showAll="0">
      <items count="15">
        <item m="1" x="10"/>
        <item m="1" x="3"/>
        <item m="1" x="13"/>
        <item m="1" x="7"/>
        <item m="1" x="9"/>
        <item x="1"/>
        <item m="1" x="11"/>
        <item m="1" x="2"/>
        <item m="1" x="5"/>
        <item m="1" x="12"/>
        <item m="1" x="6"/>
        <item m="1" x="4"/>
        <item m="1" x="8"/>
        <item x="0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dataField="1" dragToRow="0" dragToCol="0" dragToPage="0" showAll="0" defaultSubtotal="0"/>
  </pivotFields>
  <rowFields count="2">
    <field x="0"/>
    <field x="1"/>
  </rowFields>
  <rowItems count="4">
    <i>
      <x/>
    </i>
    <i r="1">
      <x v="5"/>
    </i>
    <i>
      <x v="2"/>
    </i>
    <i r="1">
      <x v="13"/>
    </i>
  </rowItems>
  <colFields count="1">
    <field x="-2"/>
  </colFields>
  <colItems count="3">
    <i>
      <x/>
    </i>
    <i i="1">
      <x v="1"/>
    </i>
    <i i="2">
      <x v="2"/>
    </i>
  </colItems>
  <dataFields count="3">
    <dataField name="Work" fld="5" baseField="0" baseItem="0"/>
    <dataField name="Completed" fld="6" baseField="0" baseItem="0"/>
    <dataField name="Sum of Remaining Work" fld="8" baseField="0" baseItem="0"/>
  </dataFields>
  <formats count="6">
    <format dxfId="52">
      <pivotArea field="0" type="button" dataOnly="0" labelOnly="1" outline="0" axis="axisRow" fieldPosition="0"/>
    </format>
    <format dxfId="51">
      <pivotArea outline="0" collapsedLevelsAreSubtotals="1" fieldPosition="0"/>
    </format>
    <format dxfId="5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9">
      <pivotArea outline="0" collapsedLevelsAreSubtotals="1" fieldPosition="0"/>
    </format>
    <format dxfId="4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7">
      <pivotArea type="all" dataOnly="0" outline="0" fieldPosition="0"/>
    </format>
  </formats>
  <pivotTableStyleInfo name="PivotStyleMedium9" showRowHeaders="1" showColHeaders="1" showRowStripes="1" showColStripes="1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1:H10" totalsRowShown="0" headerRowDxfId="62" dataDxfId="61" tableBorderDxfId="60">
  <tableColumns count="8">
    <tableColumn id="1" name="Project" dataDxfId="59"/>
    <tableColumn id="2" name="Phase" dataDxfId="58"/>
    <tableColumn id="3" name="% completed" dataDxfId="46">
      <calculatedColumnFormula>GETPIVOTDATA("Completed",metrics!$A$2,"project","New Home","phase","Building")/GETPIVOTDATA("Work",metrics!$A$2,"project","New Home","phase","Building")</calculatedColumnFormula>
    </tableColumn>
    <tableColumn id="4" name="Due" dataDxfId="57">
      <calculatedColumnFormula>metrics!#REF!</calculatedColumnFormula>
    </tableColumn>
    <tableColumn id="5" name="Predicted" dataDxfId="56"/>
    <tableColumn id="6" name="Dependencies &amp; Blockers" dataDxfId="55"/>
    <tableColumn id="8" name="Last update" dataDxfId="54"/>
    <tableColumn id="9" name="Status" dataDxfId="5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jira.digital.homeoffice.gov.uk/issues/?jql=project%20%3D%20SO%20AND%20issuetype%20in%20(Blocker%2C%20Dependancy)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1"/>
  <sheetViews>
    <sheetView tabSelected="1" zoomScaleNormal="100" zoomScalePageLayoutView="125" workbookViewId="0">
      <selection activeCell="D7" sqref="D7"/>
    </sheetView>
  </sheetViews>
  <sheetFormatPr defaultColWidth="11.42578125" defaultRowHeight="15" x14ac:dyDescent="0.25"/>
  <cols>
    <col min="1" max="1" width="31.42578125" customWidth="1"/>
    <col min="2" max="2" width="20" customWidth="1"/>
    <col min="3" max="3" width="67" customWidth="1"/>
    <col min="4" max="4" width="37" customWidth="1"/>
    <col min="5" max="5" width="11.42578125" style="15" customWidth="1"/>
    <col min="6" max="6" width="20.140625" style="5" hidden="1" customWidth="1"/>
    <col min="7" max="8" width="11.42578125" style="5" hidden="1" customWidth="1"/>
    <col min="9" max="14" width="11.42578125" customWidth="1"/>
  </cols>
  <sheetData>
    <row r="1" spans="1:8" x14ac:dyDescent="0.25">
      <c r="A1" s="12" t="s">
        <v>0</v>
      </c>
      <c r="B1" s="12" t="s">
        <v>1</v>
      </c>
      <c r="C1" s="12" t="s">
        <v>2</v>
      </c>
      <c r="D1" s="12" t="s">
        <v>3</v>
      </c>
      <c r="E1" s="16" t="s">
        <v>4</v>
      </c>
      <c r="F1" s="13" t="s">
        <v>5</v>
      </c>
      <c r="G1" s="13" t="s">
        <v>6</v>
      </c>
      <c r="H1" s="13" t="s">
        <v>7</v>
      </c>
    </row>
    <row r="2" spans="1:8" x14ac:dyDescent="0.25">
      <c r="A2" t="s">
        <v>103</v>
      </c>
      <c r="B2" t="s">
        <v>90</v>
      </c>
      <c r="C2" t="s">
        <v>91</v>
      </c>
      <c r="D2" t="s">
        <v>104</v>
      </c>
      <c r="E2" s="3">
        <v>0</v>
      </c>
      <c r="F2" s="5">
        <f t="shared" ref="F2:F20" si="0">IF(D2="Small",1,IF(D2="Medium",5,IF(D2="Large",15, 0)))</f>
        <v>15</v>
      </c>
      <c r="G2" s="4">
        <f t="shared" ref="G2:G8" si="1">E2*F2</f>
        <v>0</v>
      </c>
      <c r="H2" s="4">
        <f t="shared" ref="H2:H8" si="2">F2-G2</f>
        <v>15</v>
      </c>
    </row>
    <row r="3" spans="1:8" x14ac:dyDescent="0.25">
      <c r="A3" t="s">
        <v>103</v>
      </c>
      <c r="B3" t="s">
        <v>90</v>
      </c>
      <c r="C3" t="s">
        <v>92</v>
      </c>
      <c r="D3" t="s">
        <v>105</v>
      </c>
      <c r="E3" s="3">
        <v>0</v>
      </c>
      <c r="F3" s="5">
        <f>IF(D3="Small",1,IF(D3="Medium",5,IF(D3="Large",15, 0)))</f>
        <v>5</v>
      </c>
      <c r="G3" s="4">
        <f>E3*F3</f>
        <v>0</v>
      </c>
      <c r="H3" s="4">
        <f>F3-G3</f>
        <v>5</v>
      </c>
    </row>
    <row r="4" spans="1:8" x14ac:dyDescent="0.25">
      <c r="A4" t="s">
        <v>103</v>
      </c>
      <c r="B4" t="s">
        <v>90</v>
      </c>
      <c r="C4" t="s">
        <v>93</v>
      </c>
      <c r="D4" t="s">
        <v>105</v>
      </c>
      <c r="E4" s="3">
        <v>0</v>
      </c>
      <c r="F4" s="5">
        <f>IF(D4="Small",1,IF(D4="Medium",5,IF(D4="Large",15, 0)))</f>
        <v>5</v>
      </c>
      <c r="G4" s="4">
        <f>E4*F4</f>
        <v>0</v>
      </c>
      <c r="H4" s="4">
        <f>F4-G4</f>
        <v>5</v>
      </c>
    </row>
    <row r="5" spans="1:8" x14ac:dyDescent="0.25">
      <c r="A5" t="s">
        <v>103</v>
      </c>
      <c r="B5" t="s">
        <v>90</v>
      </c>
      <c r="C5" t="s">
        <v>94</v>
      </c>
      <c r="D5" t="s">
        <v>106</v>
      </c>
      <c r="E5" s="3">
        <v>0</v>
      </c>
      <c r="F5" s="5">
        <f t="shared" ref="F5:F7" si="3">IF(D5="Small",1,IF(D5="Medium",5,IF(D5="Large",15, 0)))</f>
        <v>1</v>
      </c>
      <c r="G5" s="4">
        <f t="shared" ref="G5:G7" si="4">E5*F5</f>
        <v>0</v>
      </c>
      <c r="H5" s="4">
        <f t="shared" ref="H5:H7" si="5">F5-G5</f>
        <v>1</v>
      </c>
    </row>
    <row r="6" spans="1:8" x14ac:dyDescent="0.25">
      <c r="A6" t="s">
        <v>103</v>
      </c>
      <c r="B6" t="s">
        <v>90</v>
      </c>
      <c r="C6" t="s">
        <v>95</v>
      </c>
      <c r="D6" t="s">
        <v>104</v>
      </c>
      <c r="E6" s="3">
        <v>0</v>
      </c>
      <c r="F6" s="5">
        <f t="shared" si="3"/>
        <v>15</v>
      </c>
      <c r="G6" s="4">
        <f t="shared" si="4"/>
        <v>0</v>
      </c>
      <c r="H6" s="4">
        <f t="shared" si="5"/>
        <v>15</v>
      </c>
    </row>
    <row r="7" spans="1:8" x14ac:dyDescent="0.25">
      <c r="A7" t="s">
        <v>103</v>
      </c>
      <c r="B7" t="s">
        <v>90</v>
      </c>
      <c r="C7" t="s">
        <v>96</v>
      </c>
      <c r="E7" s="3">
        <v>0</v>
      </c>
      <c r="F7" s="5">
        <f t="shared" si="3"/>
        <v>0</v>
      </c>
      <c r="G7" s="4">
        <f t="shared" si="4"/>
        <v>0</v>
      </c>
      <c r="H7" s="4">
        <f t="shared" si="5"/>
        <v>0</v>
      </c>
    </row>
    <row r="8" spans="1:8" x14ac:dyDescent="0.25">
      <c r="A8" t="s">
        <v>103</v>
      </c>
      <c r="B8" t="s">
        <v>90</v>
      </c>
      <c r="C8" t="s">
        <v>97</v>
      </c>
      <c r="E8" s="3">
        <v>0</v>
      </c>
      <c r="G8" s="4"/>
      <c r="H8" s="4"/>
    </row>
    <row r="9" spans="1:8" x14ac:dyDescent="0.25">
      <c r="A9" t="s">
        <v>103</v>
      </c>
      <c r="B9" t="s">
        <v>90</v>
      </c>
      <c r="C9" t="s">
        <v>98</v>
      </c>
      <c r="E9" s="3">
        <v>0</v>
      </c>
      <c r="G9" s="4"/>
      <c r="H9" s="4"/>
    </row>
    <row r="10" spans="1:8" x14ac:dyDescent="0.25">
      <c r="A10" t="s">
        <v>103</v>
      </c>
      <c r="B10" t="s">
        <v>90</v>
      </c>
      <c r="C10" t="s">
        <v>99</v>
      </c>
      <c r="E10" s="3">
        <v>0</v>
      </c>
      <c r="G10" s="4"/>
      <c r="H10" s="4"/>
    </row>
    <row r="11" spans="1:8" x14ac:dyDescent="0.25">
      <c r="A11" t="s">
        <v>103</v>
      </c>
      <c r="B11" t="s">
        <v>90</v>
      </c>
      <c r="C11" t="s">
        <v>100</v>
      </c>
      <c r="E11" s="3">
        <v>0</v>
      </c>
      <c r="G11" s="4"/>
      <c r="H11" s="4"/>
    </row>
    <row r="12" spans="1:8" x14ac:dyDescent="0.25">
      <c r="A12" t="s">
        <v>103</v>
      </c>
      <c r="B12" t="s">
        <v>90</v>
      </c>
      <c r="C12" t="s">
        <v>101</v>
      </c>
      <c r="E12" s="3">
        <v>0</v>
      </c>
      <c r="G12" s="4"/>
      <c r="H12" s="4"/>
    </row>
    <row r="13" spans="1:8" x14ac:dyDescent="0.25">
      <c r="A13" t="s">
        <v>103</v>
      </c>
      <c r="B13" t="s">
        <v>90</v>
      </c>
      <c r="C13" t="s">
        <v>102</v>
      </c>
      <c r="E13" s="3">
        <v>0</v>
      </c>
      <c r="G13" s="4"/>
      <c r="H13" s="4"/>
    </row>
    <row r="14" spans="1:8" x14ac:dyDescent="0.25">
      <c r="A14" s="6"/>
      <c r="B14" s="2"/>
      <c r="C14" s="6"/>
      <c r="D14" s="2"/>
      <c r="E14" s="3"/>
      <c r="F14" s="4"/>
      <c r="G14" s="4"/>
      <c r="H14" s="4"/>
    </row>
    <row r="15" spans="1:8" x14ac:dyDescent="0.25">
      <c r="A15" s="6"/>
      <c r="B15" s="2"/>
      <c r="C15" s="6"/>
      <c r="D15" s="2"/>
      <c r="E15" s="3"/>
      <c r="F15" s="4"/>
      <c r="G15" s="4"/>
      <c r="H15" s="4"/>
    </row>
    <row r="16" spans="1:8" x14ac:dyDescent="0.25">
      <c r="A16" s="6"/>
      <c r="B16" s="2"/>
      <c r="C16" s="6"/>
      <c r="D16" s="2"/>
      <c r="E16" s="3"/>
      <c r="F16" s="4"/>
      <c r="G16" s="4"/>
      <c r="H16" s="4"/>
    </row>
    <row r="17" spans="1:8" x14ac:dyDescent="0.25">
      <c r="A17" s="6"/>
      <c r="B17" s="2"/>
      <c r="D17" s="2"/>
      <c r="E17" s="3"/>
      <c r="F17" s="4"/>
      <c r="G17" s="4"/>
      <c r="H17" s="4"/>
    </row>
    <row r="18" spans="1:8" x14ac:dyDescent="0.25">
      <c r="A18" s="6"/>
      <c r="B18" s="2"/>
      <c r="D18" s="2"/>
      <c r="E18" s="3"/>
      <c r="F18" s="4"/>
      <c r="G18" s="4"/>
      <c r="H18" s="4"/>
    </row>
    <row r="19" spans="1:8" x14ac:dyDescent="0.25">
      <c r="A19" s="6"/>
      <c r="B19" s="2"/>
      <c r="C19" s="6"/>
      <c r="D19" s="2"/>
      <c r="E19" s="3"/>
      <c r="F19" s="4"/>
      <c r="G19" s="4"/>
      <c r="H19" s="4"/>
    </row>
    <row r="20" spans="1:8" x14ac:dyDescent="0.25">
      <c r="A20" s="6"/>
      <c r="B20" s="2"/>
      <c r="C20" s="6"/>
      <c r="E20" s="3"/>
      <c r="F20" s="4"/>
      <c r="G20" s="4"/>
      <c r="H20" s="4"/>
    </row>
    <row r="21" spans="1:8" x14ac:dyDescent="0.25">
      <c r="A21" s="6"/>
      <c r="B21" s="2"/>
      <c r="D21" s="2"/>
      <c r="F21" s="4"/>
    </row>
    <row r="22" spans="1:8" x14ac:dyDescent="0.25">
      <c r="B22" s="2"/>
      <c r="D22" s="2"/>
      <c r="F22" s="4"/>
    </row>
    <row r="23" spans="1:8" x14ac:dyDescent="0.25">
      <c r="B23" s="2"/>
      <c r="D23" s="2"/>
      <c r="F23" s="4"/>
    </row>
    <row r="24" spans="1:8" x14ac:dyDescent="0.25">
      <c r="B24" s="2"/>
      <c r="D24" s="2"/>
      <c r="F24" s="4"/>
    </row>
    <row r="25" spans="1:8" x14ac:dyDescent="0.25">
      <c r="B25" s="2"/>
      <c r="D25" s="2"/>
      <c r="F25" s="4"/>
    </row>
    <row r="26" spans="1:8" x14ac:dyDescent="0.25">
      <c r="B26" s="2"/>
      <c r="D26" s="2"/>
      <c r="F26" s="4"/>
    </row>
    <row r="27" spans="1:8" x14ac:dyDescent="0.25">
      <c r="B27" s="2"/>
      <c r="D27" s="2"/>
      <c r="F27" s="4"/>
    </row>
    <row r="28" spans="1:8" x14ac:dyDescent="0.25">
      <c r="B28" s="2"/>
      <c r="D28" s="2"/>
      <c r="F28" s="4"/>
    </row>
    <row r="29" spans="1:8" x14ac:dyDescent="0.25">
      <c r="B29" s="2"/>
      <c r="D29" s="2"/>
      <c r="F29" s="4"/>
    </row>
    <row r="30" spans="1:8" x14ac:dyDescent="0.25">
      <c r="B30" s="2"/>
      <c r="D30" s="2"/>
      <c r="F30" s="4"/>
    </row>
    <row r="31" spans="1:8" x14ac:dyDescent="0.25">
      <c r="B31" s="2"/>
      <c r="D31" s="2"/>
      <c r="F31" s="4"/>
    </row>
    <row r="32" spans="1:8" x14ac:dyDescent="0.25">
      <c r="B32" s="2"/>
      <c r="D32" s="2"/>
      <c r="F32" s="4"/>
    </row>
    <row r="33" spans="2:6" x14ac:dyDescent="0.25">
      <c r="B33" s="2"/>
      <c r="D33" s="2"/>
      <c r="F33" s="4"/>
    </row>
    <row r="34" spans="2:6" x14ac:dyDescent="0.25">
      <c r="B34" s="2"/>
      <c r="D34" s="2"/>
      <c r="F34" s="4"/>
    </row>
    <row r="35" spans="2:6" x14ac:dyDescent="0.25">
      <c r="B35" s="2"/>
      <c r="D35" s="2"/>
      <c r="F35" s="4"/>
    </row>
    <row r="36" spans="2:6" x14ac:dyDescent="0.25">
      <c r="B36" s="2"/>
      <c r="D36" s="2"/>
      <c r="F36" s="4"/>
    </row>
    <row r="37" spans="2:6" x14ac:dyDescent="0.25">
      <c r="B37" s="2"/>
      <c r="D37" s="2"/>
      <c r="F37" s="4"/>
    </row>
    <row r="38" spans="2:6" x14ac:dyDescent="0.25">
      <c r="B38" s="2"/>
      <c r="D38" s="2"/>
      <c r="F38" s="4"/>
    </row>
    <row r="39" spans="2:6" x14ac:dyDescent="0.25">
      <c r="B39" s="2"/>
      <c r="D39" s="2"/>
      <c r="F39" s="4"/>
    </row>
    <row r="40" spans="2:6" x14ac:dyDescent="0.25">
      <c r="B40" s="2"/>
      <c r="D40" s="2"/>
      <c r="F40" s="4"/>
    </row>
    <row r="41" spans="2:6" x14ac:dyDescent="0.25">
      <c r="B41" s="2"/>
      <c r="D41" s="2"/>
      <c r="F41" s="4"/>
    </row>
    <row r="42" spans="2:6" x14ac:dyDescent="0.25">
      <c r="B42" s="2"/>
      <c r="D42" s="2"/>
      <c r="F42" s="4"/>
    </row>
    <row r="43" spans="2:6" x14ac:dyDescent="0.25">
      <c r="B43" s="2"/>
      <c r="D43" s="2"/>
      <c r="F43" s="4"/>
    </row>
    <row r="44" spans="2:6" x14ac:dyDescent="0.25">
      <c r="B44" s="2"/>
      <c r="D44" s="2"/>
      <c r="F44" s="4"/>
    </row>
    <row r="45" spans="2:6" x14ac:dyDescent="0.25">
      <c r="F45" s="4"/>
    </row>
    <row r="46" spans="2:6" x14ac:dyDescent="0.25">
      <c r="F46" s="4"/>
    </row>
    <row r="47" spans="2:6" x14ac:dyDescent="0.25">
      <c r="F47" s="4"/>
    </row>
    <row r="48" spans="2:6" x14ac:dyDescent="0.25">
      <c r="F48" s="4"/>
    </row>
    <row r="49" spans="6:6" x14ac:dyDescent="0.25">
      <c r="F49" s="4"/>
    </row>
    <row r="50" spans="6:6" x14ac:dyDescent="0.25">
      <c r="F50" s="4"/>
    </row>
    <row r="51" spans="6:6" x14ac:dyDescent="0.25">
      <c r="F51" s="4"/>
    </row>
    <row r="52" spans="6:6" x14ac:dyDescent="0.25">
      <c r="F52" s="4"/>
    </row>
    <row r="53" spans="6:6" x14ac:dyDescent="0.25">
      <c r="F53" s="4"/>
    </row>
    <row r="54" spans="6:6" x14ac:dyDescent="0.25">
      <c r="F54" s="4"/>
    </row>
    <row r="55" spans="6:6" x14ac:dyDescent="0.25">
      <c r="F55" s="4"/>
    </row>
    <row r="56" spans="6:6" x14ac:dyDescent="0.25">
      <c r="F56" s="4"/>
    </row>
    <row r="57" spans="6:6" x14ac:dyDescent="0.25">
      <c r="F57" s="4"/>
    </row>
    <row r="58" spans="6:6" x14ac:dyDescent="0.25">
      <c r="F58" s="4"/>
    </row>
    <row r="59" spans="6:6" x14ac:dyDescent="0.25">
      <c r="F59" s="4"/>
    </row>
    <row r="60" spans="6:6" x14ac:dyDescent="0.25">
      <c r="F60" s="4"/>
    </row>
    <row r="61" spans="6:6" x14ac:dyDescent="0.25">
      <c r="F61" s="4"/>
    </row>
    <row r="62" spans="6:6" x14ac:dyDescent="0.25">
      <c r="F62" s="4"/>
    </row>
    <row r="63" spans="6:6" x14ac:dyDescent="0.25">
      <c r="F63" s="4"/>
    </row>
    <row r="64" spans="6:6" x14ac:dyDescent="0.25">
      <c r="F64" s="4"/>
    </row>
    <row r="65" spans="6:6" x14ac:dyDescent="0.25">
      <c r="F65" s="4"/>
    </row>
    <row r="66" spans="6:6" x14ac:dyDescent="0.25">
      <c r="F66" s="4"/>
    </row>
    <row r="67" spans="6:6" x14ac:dyDescent="0.25">
      <c r="F67" s="4"/>
    </row>
    <row r="68" spans="6:6" x14ac:dyDescent="0.25">
      <c r="F68" s="4"/>
    </row>
    <row r="69" spans="6:6" x14ac:dyDescent="0.25">
      <c r="F69" s="4"/>
    </row>
    <row r="70" spans="6:6" x14ac:dyDescent="0.25">
      <c r="F70" s="4"/>
    </row>
    <row r="71" spans="6:6" x14ac:dyDescent="0.25">
      <c r="F71" s="4"/>
    </row>
    <row r="72" spans="6:6" x14ac:dyDescent="0.25">
      <c r="F72" s="4"/>
    </row>
    <row r="73" spans="6:6" x14ac:dyDescent="0.25">
      <c r="F73" s="4"/>
    </row>
    <row r="74" spans="6:6" x14ac:dyDescent="0.25">
      <c r="F74" s="4"/>
    </row>
    <row r="75" spans="6:6" x14ac:dyDescent="0.25">
      <c r="F75" s="4"/>
    </row>
    <row r="76" spans="6:6" x14ac:dyDescent="0.25">
      <c r="F76" s="4"/>
    </row>
    <row r="77" spans="6:6" x14ac:dyDescent="0.25">
      <c r="F77" s="4"/>
    </row>
    <row r="78" spans="6:6" x14ac:dyDescent="0.25">
      <c r="F78" s="4"/>
    </row>
    <row r="79" spans="6:6" x14ac:dyDescent="0.25">
      <c r="F79" s="4"/>
    </row>
    <row r="80" spans="6:6" x14ac:dyDescent="0.25">
      <c r="F80" s="4"/>
    </row>
    <row r="81" spans="6:8" x14ac:dyDescent="0.25">
      <c r="F81" s="4"/>
    </row>
    <row r="82" spans="6:8" x14ac:dyDescent="0.25">
      <c r="F82" s="4"/>
    </row>
    <row r="83" spans="6:8" x14ac:dyDescent="0.25">
      <c r="F83" s="4"/>
    </row>
    <row r="84" spans="6:8" x14ac:dyDescent="0.25">
      <c r="F84" s="4"/>
    </row>
    <row r="85" spans="6:8" x14ac:dyDescent="0.25">
      <c r="F85" s="4"/>
    </row>
    <row r="86" spans="6:8" x14ac:dyDescent="0.25">
      <c r="F86" s="4"/>
    </row>
    <row r="87" spans="6:8" x14ac:dyDescent="0.25">
      <c r="F87" s="4"/>
    </row>
    <row r="88" spans="6:8" x14ac:dyDescent="0.25">
      <c r="F88" s="4"/>
    </row>
    <row r="89" spans="6:8" x14ac:dyDescent="0.25">
      <c r="F89" s="4"/>
    </row>
    <row r="90" spans="6:8" x14ac:dyDescent="0.25">
      <c r="F90" s="4"/>
    </row>
    <row r="91" spans="6:8" x14ac:dyDescent="0.25">
      <c r="F91" s="4"/>
    </row>
    <row r="92" spans="6:8" x14ac:dyDescent="0.25">
      <c r="F92" s="4"/>
    </row>
    <row r="93" spans="6:8" x14ac:dyDescent="0.25">
      <c r="F93" s="4"/>
    </row>
    <row r="94" spans="6:8" x14ac:dyDescent="0.25">
      <c r="F94" s="4"/>
    </row>
    <row r="95" spans="6:8" x14ac:dyDescent="0.25">
      <c r="F95" s="4">
        <f t="shared" ref="F83:F146" si="6">IF(D95="Small",1,IF(D95="Medium",5,IF(D95="Large",15, 0)))</f>
        <v>0</v>
      </c>
      <c r="G95" s="5">
        <f t="shared" ref="G88:G151" si="7">E95*F95</f>
        <v>0</v>
      </c>
      <c r="H95" s="5">
        <f t="shared" ref="H88:H151" si="8">F95-G95</f>
        <v>0</v>
      </c>
    </row>
    <row r="96" spans="6:8" x14ac:dyDescent="0.25">
      <c r="F96" s="4">
        <f t="shared" si="6"/>
        <v>0</v>
      </c>
      <c r="G96" s="5">
        <f t="shared" si="7"/>
        <v>0</v>
      </c>
      <c r="H96" s="5">
        <f t="shared" si="8"/>
        <v>0</v>
      </c>
    </row>
    <row r="97" spans="6:8" x14ac:dyDescent="0.25">
      <c r="F97" s="4">
        <f t="shared" si="6"/>
        <v>0</v>
      </c>
      <c r="G97" s="5">
        <f t="shared" si="7"/>
        <v>0</v>
      </c>
      <c r="H97" s="5">
        <f t="shared" si="8"/>
        <v>0</v>
      </c>
    </row>
    <row r="98" spans="6:8" x14ac:dyDescent="0.25">
      <c r="F98" s="4">
        <f t="shared" si="6"/>
        <v>0</v>
      </c>
      <c r="G98" s="5">
        <f t="shared" si="7"/>
        <v>0</v>
      </c>
      <c r="H98" s="5">
        <f t="shared" si="8"/>
        <v>0</v>
      </c>
    </row>
    <row r="99" spans="6:8" x14ac:dyDescent="0.25">
      <c r="F99" s="4">
        <f t="shared" si="6"/>
        <v>0</v>
      </c>
      <c r="G99" s="5">
        <f t="shared" si="7"/>
        <v>0</v>
      </c>
      <c r="H99" s="5">
        <f t="shared" si="8"/>
        <v>0</v>
      </c>
    </row>
    <row r="100" spans="6:8" x14ac:dyDescent="0.25">
      <c r="F100" s="4">
        <f t="shared" si="6"/>
        <v>0</v>
      </c>
      <c r="G100" s="5">
        <f t="shared" si="7"/>
        <v>0</v>
      </c>
      <c r="H100" s="5">
        <f t="shared" si="8"/>
        <v>0</v>
      </c>
    </row>
    <row r="101" spans="6:8" x14ac:dyDescent="0.25">
      <c r="F101" s="4">
        <f t="shared" si="6"/>
        <v>0</v>
      </c>
      <c r="G101" s="5">
        <f t="shared" si="7"/>
        <v>0</v>
      </c>
      <c r="H101" s="5">
        <f t="shared" si="8"/>
        <v>0</v>
      </c>
    </row>
    <row r="102" spans="6:8" x14ac:dyDescent="0.25">
      <c r="F102" s="4">
        <f t="shared" si="6"/>
        <v>0</v>
      </c>
      <c r="G102" s="5">
        <f t="shared" si="7"/>
        <v>0</v>
      </c>
      <c r="H102" s="5">
        <f t="shared" si="8"/>
        <v>0</v>
      </c>
    </row>
    <row r="103" spans="6:8" x14ac:dyDescent="0.25">
      <c r="F103" s="4">
        <f t="shared" si="6"/>
        <v>0</v>
      </c>
      <c r="G103" s="5">
        <f t="shared" si="7"/>
        <v>0</v>
      </c>
      <c r="H103" s="5">
        <f t="shared" si="8"/>
        <v>0</v>
      </c>
    </row>
    <row r="104" spans="6:8" x14ac:dyDescent="0.25">
      <c r="F104" s="4">
        <f t="shared" si="6"/>
        <v>0</v>
      </c>
      <c r="G104" s="5">
        <f t="shared" si="7"/>
        <v>0</v>
      </c>
      <c r="H104" s="5">
        <f t="shared" si="8"/>
        <v>0</v>
      </c>
    </row>
    <row r="105" spans="6:8" x14ac:dyDescent="0.25">
      <c r="F105" s="4">
        <f t="shared" si="6"/>
        <v>0</v>
      </c>
      <c r="G105" s="5">
        <f t="shared" si="7"/>
        <v>0</v>
      </c>
      <c r="H105" s="5">
        <f t="shared" si="8"/>
        <v>0</v>
      </c>
    </row>
    <row r="106" spans="6:8" x14ac:dyDescent="0.25">
      <c r="F106" s="4">
        <f t="shared" si="6"/>
        <v>0</v>
      </c>
      <c r="G106" s="5">
        <f t="shared" si="7"/>
        <v>0</v>
      </c>
      <c r="H106" s="5">
        <f t="shared" si="8"/>
        <v>0</v>
      </c>
    </row>
    <row r="107" spans="6:8" x14ac:dyDescent="0.25">
      <c r="F107" s="4">
        <f t="shared" si="6"/>
        <v>0</v>
      </c>
      <c r="G107" s="5">
        <f t="shared" si="7"/>
        <v>0</v>
      </c>
      <c r="H107" s="5">
        <f t="shared" si="8"/>
        <v>0</v>
      </c>
    </row>
    <row r="108" spans="6:8" x14ac:dyDescent="0.25">
      <c r="F108" s="4">
        <f t="shared" si="6"/>
        <v>0</v>
      </c>
      <c r="G108" s="5">
        <f t="shared" si="7"/>
        <v>0</v>
      </c>
      <c r="H108" s="5">
        <f t="shared" si="8"/>
        <v>0</v>
      </c>
    </row>
    <row r="109" spans="6:8" x14ac:dyDescent="0.25">
      <c r="F109" s="4">
        <f t="shared" si="6"/>
        <v>0</v>
      </c>
      <c r="G109" s="5">
        <f t="shared" si="7"/>
        <v>0</v>
      </c>
      <c r="H109" s="5">
        <f t="shared" si="8"/>
        <v>0</v>
      </c>
    </row>
    <row r="110" spans="6:8" x14ac:dyDescent="0.25">
      <c r="F110" s="4">
        <f t="shared" si="6"/>
        <v>0</v>
      </c>
      <c r="G110" s="5">
        <f t="shared" si="7"/>
        <v>0</v>
      </c>
      <c r="H110" s="5">
        <f t="shared" si="8"/>
        <v>0</v>
      </c>
    </row>
    <row r="111" spans="6:8" x14ac:dyDescent="0.25">
      <c r="F111" s="4">
        <f t="shared" si="6"/>
        <v>0</v>
      </c>
      <c r="G111" s="5">
        <f t="shared" si="7"/>
        <v>0</v>
      </c>
      <c r="H111" s="5">
        <f t="shared" si="8"/>
        <v>0</v>
      </c>
    </row>
    <row r="112" spans="6:8" x14ac:dyDescent="0.25">
      <c r="F112" s="4">
        <f t="shared" si="6"/>
        <v>0</v>
      </c>
      <c r="G112" s="5">
        <f t="shared" si="7"/>
        <v>0</v>
      </c>
      <c r="H112" s="5">
        <f t="shared" si="8"/>
        <v>0</v>
      </c>
    </row>
    <row r="113" spans="6:8" x14ac:dyDescent="0.25">
      <c r="F113" s="4">
        <f t="shared" si="6"/>
        <v>0</v>
      </c>
      <c r="G113" s="5">
        <f t="shared" si="7"/>
        <v>0</v>
      </c>
      <c r="H113" s="5">
        <f t="shared" si="8"/>
        <v>0</v>
      </c>
    </row>
    <row r="114" spans="6:8" x14ac:dyDescent="0.25">
      <c r="F114" s="4">
        <f t="shared" si="6"/>
        <v>0</v>
      </c>
      <c r="G114" s="5">
        <f t="shared" si="7"/>
        <v>0</v>
      </c>
      <c r="H114" s="5">
        <f t="shared" si="8"/>
        <v>0</v>
      </c>
    </row>
    <row r="115" spans="6:8" x14ac:dyDescent="0.25">
      <c r="F115" s="4">
        <f t="shared" si="6"/>
        <v>0</v>
      </c>
      <c r="G115" s="5">
        <f t="shared" si="7"/>
        <v>0</v>
      </c>
      <c r="H115" s="5">
        <f t="shared" si="8"/>
        <v>0</v>
      </c>
    </row>
    <row r="116" spans="6:8" x14ac:dyDescent="0.25">
      <c r="F116" s="4">
        <f t="shared" si="6"/>
        <v>0</v>
      </c>
      <c r="G116" s="5">
        <f t="shared" si="7"/>
        <v>0</v>
      </c>
      <c r="H116" s="5">
        <f t="shared" si="8"/>
        <v>0</v>
      </c>
    </row>
    <row r="117" spans="6:8" x14ac:dyDescent="0.25">
      <c r="F117" s="4">
        <f t="shared" si="6"/>
        <v>0</v>
      </c>
      <c r="G117" s="5">
        <f t="shared" si="7"/>
        <v>0</v>
      </c>
      <c r="H117" s="5">
        <f t="shared" si="8"/>
        <v>0</v>
      </c>
    </row>
    <row r="118" spans="6:8" x14ac:dyDescent="0.25">
      <c r="F118" s="4">
        <f t="shared" si="6"/>
        <v>0</v>
      </c>
      <c r="G118" s="5">
        <f t="shared" si="7"/>
        <v>0</v>
      </c>
      <c r="H118" s="5">
        <f t="shared" si="8"/>
        <v>0</v>
      </c>
    </row>
    <row r="119" spans="6:8" x14ac:dyDescent="0.25">
      <c r="F119" s="4">
        <f t="shared" si="6"/>
        <v>0</v>
      </c>
      <c r="G119" s="5">
        <f t="shared" si="7"/>
        <v>0</v>
      </c>
      <c r="H119" s="5">
        <f t="shared" si="8"/>
        <v>0</v>
      </c>
    </row>
    <row r="120" spans="6:8" x14ac:dyDescent="0.25">
      <c r="F120" s="4">
        <f t="shared" si="6"/>
        <v>0</v>
      </c>
      <c r="G120" s="5">
        <f t="shared" si="7"/>
        <v>0</v>
      </c>
      <c r="H120" s="5">
        <f t="shared" si="8"/>
        <v>0</v>
      </c>
    </row>
    <row r="121" spans="6:8" x14ac:dyDescent="0.25">
      <c r="F121" s="4">
        <f t="shared" si="6"/>
        <v>0</v>
      </c>
      <c r="G121" s="5">
        <f t="shared" si="7"/>
        <v>0</v>
      </c>
      <c r="H121" s="5">
        <f t="shared" si="8"/>
        <v>0</v>
      </c>
    </row>
    <row r="122" spans="6:8" x14ac:dyDescent="0.25">
      <c r="F122" s="4">
        <f t="shared" si="6"/>
        <v>0</v>
      </c>
      <c r="G122" s="5">
        <f t="shared" si="7"/>
        <v>0</v>
      </c>
      <c r="H122" s="5">
        <f t="shared" si="8"/>
        <v>0</v>
      </c>
    </row>
    <row r="123" spans="6:8" x14ac:dyDescent="0.25">
      <c r="F123" s="4">
        <f t="shared" si="6"/>
        <v>0</v>
      </c>
      <c r="G123" s="5">
        <f t="shared" si="7"/>
        <v>0</v>
      </c>
      <c r="H123" s="5">
        <f t="shared" si="8"/>
        <v>0</v>
      </c>
    </row>
    <row r="124" spans="6:8" x14ac:dyDescent="0.25">
      <c r="F124" s="4">
        <f t="shared" si="6"/>
        <v>0</v>
      </c>
      <c r="G124" s="5">
        <f t="shared" si="7"/>
        <v>0</v>
      </c>
      <c r="H124" s="5">
        <f t="shared" si="8"/>
        <v>0</v>
      </c>
    </row>
    <row r="125" spans="6:8" x14ac:dyDescent="0.25">
      <c r="F125" s="4">
        <f t="shared" si="6"/>
        <v>0</v>
      </c>
      <c r="G125" s="5">
        <f t="shared" si="7"/>
        <v>0</v>
      </c>
      <c r="H125" s="5">
        <f t="shared" si="8"/>
        <v>0</v>
      </c>
    </row>
    <row r="126" spans="6:8" x14ac:dyDescent="0.25">
      <c r="F126" s="4">
        <f t="shared" si="6"/>
        <v>0</v>
      </c>
      <c r="G126" s="5">
        <f t="shared" si="7"/>
        <v>0</v>
      </c>
      <c r="H126" s="5">
        <f t="shared" si="8"/>
        <v>0</v>
      </c>
    </row>
    <row r="127" spans="6:8" x14ac:dyDescent="0.25">
      <c r="F127" s="4">
        <f t="shared" si="6"/>
        <v>0</v>
      </c>
      <c r="G127" s="5">
        <f t="shared" si="7"/>
        <v>0</v>
      </c>
      <c r="H127" s="5">
        <f t="shared" si="8"/>
        <v>0</v>
      </c>
    </row>
    <row r="128" spans="6:8" x14ac:dyDescent="0.25">
      <c r="F128" s="4">
        <f t="shared" si="6"/>
        <v>0</v>
      </c>
      <c r="G128" s="5">
        <f t="shared" si="7"/>
        <v>0</v>
      </c>
      <c r="H128" s="5">
        <f t="shared" si="8"/>
        <v>0</v>
      </c>
    </row>
    <row r="129" spans="6:8" x14ac:dyDescent="0.25">
      <c r="F129" s="4">
        <f t="shared" si="6"/>
        <v>0</v>
      </c>
      <c r="G129" s="5">
        <f t="shared" si="7"/>
        <v>0</v>
      </c>
      <c r="H129" s="5">
        <f t="shared" si="8"/>
        <v>0</v>
      </c>
    </row>
    <row r="130" spans="6:8" x14ac:dyDescent="0.25">
      <c r="F130" s="4">
        <f t="shared" si="6"/>
        <v>0</v>
      </c>
      <c r="G130" s="5">
        <f t="shared" si="7"/>
        <v>0</v>
      </c>
      <c r="H130" s="5">
        <f t="shared" si="8"/>
        <v>0</v>
      </c>
    </row>
    <row r="131" spans="6:8" x14ac:dyDescent="0.25">
      <c r="F131" s="4">
        <f t="shared" si="6"/>
        <v>0</v>
      </c>
      <c r="G131" s="5">
        <f t="shared" si="7"/>
        <v>0</v>
      </c>
      <c r="H131" s="5">
        <f t="shared" si="8"/>
        <v>0</v>
      </c>
    </row>
    <row r="132" spans="6:8" x14ac:dyDescent="0.25">
      <c r="F132" s="4">
        <f t="shared" si="6"/>
        <v>0</v>
      </c>
      <c r="G132" s="5">
        <f t="shared" si="7"/>
        <v>0</v>
      </c>
      <c r="H132" s="5">
        <f t="shared" si="8"/>
        <v>0</v>
      </c>
    </row>
    <row r="133" spans="6:8" x14ac:dyDescent="0.25">
      <c r="F133" s="4">
        <f t="shared" si="6"/>
        <v>0</v>
      </c>
      <c r="G133" s="5">
        <f t="shared" si="7"/>
        <v>0</v>
      </c>
      <c r="H133" s="5">
        <f t="shared" si="8"/>
        <v>0</v>
      </c>
    </row>
    <row r="134" spans="6:8" x14ac:dyDescent="0.25">
      <c r="F134" s="4">
        <f t="shared" si="6"/>
        <v>0</v>
      </c>
      <c r="G134" s="5">
        <f t="shared" si="7"/>
        <v>0</v>
      </c>
      <c r="H134" s="5">
        <f t="shared" si="8"/>
        <v>0</v>
      </c>
    </row>
    <row r="135" spans="6:8" x14ac:dyDescent="0.25">
      <c r="F135" s="4">
        <f t="shared" si="6"/>
        <v>0</v>
      </c>
      <c r="G135" s="5">
        <f t="shared" si="7"/>
        <v>0</v>
      </c>
      <c r="H135" s="5">
        <f t="shared" si="8"/>
        <v>0</v>
      </c>
    </row>
    <row r="136" spans="6:8" x14ac:dyDescent="0.25">
      <c r="F136" s="4">
        <f t="shared" si="6"/>
        <v>0</v>
      </c>
      <c r="G136" s="5">
        <f t="shared" si="7"/>
        <v>0</v>
      </c>
      <c r="H136" s="5">
        <f t="shared" si="8"/>
        <v>0</v>
      </c>
    </row>
    <row r="137" spans="6:8" x14ac:dyDescent="0.25">
      <c r="F137" s="4">
        <f t="shared" si="6"/>
        <v>0</v>
      </c>
      <c r="G137" s="5">
        <f t="shared" si="7"/>
        <v>0</v>
      </c>
      <c r="H137" s="5">
        <f t="shared" si="8"/>
        <v>0</v>
      </c>
    </row>
    <row r="138" spans="6:8" x14ac:dyDescent="0.25">
      <c r="F138" s="4">
        <f t="shared" si="6"/>
        <v>0</v>
      </c>
      <c r="G138" s="5">
        <f t="shared" si="7"/>
        <v>0</v>
      </c>
      <c r="H138" s="5">
        <f t="shared" si="8"/>
        <v>0</v>
      </c>
    </row>
    <row r="139" spans="6:8" x14ac:dyDescent="0.25">
      <c r="F139" s="4">
        <f t="shared" si="6"/>
        <v>0</v>
      </c>
      <c r="G139" s="5">
        <f t="shared" si="7"/>
        <v>0</v>
      </c>
      <c r="H139" s="5">
        <f t="shared" si="8"/>
        <v>0</v>
      </c>
    </row>
    <row r="140" spans="6:8" x14ac:dyDescent="0.25">
      <c r="F140" s="4">
        <f t="shared" si="6"/>
        <v>0</v>
      </c>
      <c r="G140" s="5">
        <f t="shared" si="7"/>
        <v>0</v>
      </c>
      <c r="H140" s="5">
        <f t="shared" si="8"/>
        <v>0</v>
      </c>
    </row>
    <row r="141" spans="6:8" x14ac:dyDescent="0.25">
      <c r="F141" s="4">
        <f t="shared" si="6"/>
        <v>0</v>
      </c>
      <c r="G141" s="5">
        <f t="shared" si="7"/>
        <v>0</v>
      </c>
      <c r="H141" s="5">
        <f t="shared" si="8"/>
        <v>0</v>
      </c>
    </row>
    <row r="142" spans="6:8" x14ac:dyDescent="0.25">
      <c r="F142" s="4">
        <f t="shared" si="6"/>
        <v>0</v>
      </c>
      <c r="G142" s="5">
        <f t="shared" si="7"/>
        <v>0</v>
      </c>
      <c r="H142" s="5">
        <f t="shared" si="8"/>
        <v>0</v>
      </c>
    </row>
    <row r="143" spans="6:8" x14ac:dyDescent="0.25">
      <c r="F143" s="4">
        <f t="shared" si="6"/>
        <v>0</v>
      </c>
      <c r="G143" s="5">
        <f t="shared" si="7"/>
        <v>0</v>
      </c>
      <c r="H143" s="5">
        <f t="shared" si="8"/>
        <v>0</v>
      </c>
    </row>
    <row r="144" spans="6:8" x14ac:dyDescent="0.25">
      <c r="F144" s="4">
        <f t="shared" si="6"/>
        <v>0</v>
      </c>
      <c r="G144" s="5">
        <f t="shared" si="7"/>
        <v>0</v>
      </c>
      <c r="H144" s="5">
        <f t="shared" si="8"/>
        <v>0</v>
      </c>
    </row>
    <row r="145" spans="6:8" x14ac:dyDescent="0.25">
      <c r="F145" s="4">
        <f t="shared" si="6"/>
        <v>0</v>
      </c>
      <c r="G145" s="5">
        <f t="shared" si="7"/>
        <v>0</v>
      </c>
      <c r="H145" s="5">
        <f t="shared" si="8"/>
        <v>0</v>
      </c>
    </row>
    <row r="146" spans="6:8" x14ac:dyDescent="0.25">
      <c r="F146" s="4">
        <f t="shared" si="6"/>
        <v>0</v>
      </c>
      <c r="G146" s="5">
        <f t="shared" si="7"/>
        <v>0</v>
      </c>
      <c r="H146" s="5">
        <f t="shared" si="8"/>
        <v>0</v>
      </c>
    </row>
    <row r="147" spans="6:8" x14ac:dyDescent="0.25">
      <c r="F147" s="4">
        <f t="shared" ref="F147:F210" si="9">IF(D147="Small",1,IF(D147="Medium",5,IF(D147="Large",15, 0)))</f>
        <v>0</v>
      </c>
      <c r="G147" s="5">
        <f t="shared" si="7"/>
        <v>0</v>
      </c>
      <c r="H147" s="5">
        <f t="shared" si="8"/>
        <v>0</v>
      </c>
    </row>
    <row r="148" spans="6:8" x14ac:dyDescent="0.25">
      <c r="F148" s="4">
        <f t="shared" si="9"/>
        <v>0</v>
      </c>
      <c r="G148" s="5">
        <f t="shared" si="7"/>
        <v>0</v>
      </c>
      <c r="H148" s="5">
        <f t="shared" si="8"/>
        <v>0</v>
      </c>
    </row>
    <row r="149" spans="6:8" x14ac:dyDescent="0.25">
      <c r="F149" s="4">
        <f t="shared" si="9"/>
        <v>0</v>
      </c>
      <c r="G149" s="5">
        <f t="shared" si="7"/>
        <v>0</v>
      </c>
      <c r="H149" s="5">
        <f t="shared" si="8"/>
        <v>0</v>
      </c>
    </row>
    <row r="150" spans="6:8" x14ac:dyDescent="0.25">
      <c r="F150" s="4">
        <f t="shared" si="9"/>
        <v>0</v>
      </c>
      <c r="G150" s="5">
        <f t="shared" si="7"/>
        <v>0</v>
      </c>
      <c r="H150" s="5">
        <f t="shared" si="8"/>
        <v>0</v>
      </c>
    </row>
    <row r="151" spans="6:8" x14ac:dyDescent="0.25">
      <c r="F151" s="4">
        <f t="shared" si="9"/>
        <v>0</v>
      </c>
      <c r="G151" s="5">
        <f t="shared" si="7"/>
        <v>0</v>
      </c>
      <c r="H151" s="5">
        <f t="shared" si="8"/>
        <v>0</v>
      </c>
    </row>
    <row r="152" spans="6:8" x14ac:dyDescent="0.25">
      <c r="F152" s="4">
        <f t="shared" si="9"/>
        <v>0</v>
      </c>
      <c r="G152" s="5">
        <f t="shared" ref="G152:G215" si="10">E152*F152</f>
        <v>0</v>
      </c>
      <c r="H152" s="5">
        <f t="shared" ref="H152:H215" si="11">F152-G152</f>
        <v>0</v>
      </c>
    </row>
    <row r="153" spans="6:8" x14ac:dyDescent="0.25">
      <c r="F153" s="4">
        <f t="shared" si="9"/>
        <v>0</v>
      </c>
      <c r="G153" s="5">
        <f t="shared" si="10"/>
        <v>0</v>
      </c>
      <c r="H153" s="5">
        <f t="shared" si="11"/>
        <v>0</v>
      </c>
    </row>
    <row r="154" spans="6:8" x14ac:dyDescent="0.25">
      <c r="F154" s="4">
        <f t="shared" si="9"/>
        <v>0</v>
      </c>
      <c r="G154" s="5">
        <f t="shared" si="10"/>
        <v>0</v>
      </c>
      <c r="H154" s="5">
        <f t="shared" si="11"/>
        <v>0</v>
      </c>
    </row>
    <row r="155" spans="6:8" x14ac:dyDescent="0.25">
      <c r="F155" s="4">
        <f t="shared" si="9"/>
        <v>0</v>
      </c>
      <c r="G155" s="5">
        <f t="shared" si="10"/>
        <v>0</v>
      </c>
      <c r="H155" s="5">
        <f t="shared" si="11"/>
        <v>0</v>
      </c>
    </row>
    <row r="156" spans="6:8" x14ac:dyDescent="0.25">
      <c r="F156" s="4">
        <f t="shared" si="9"/>
        <v>0</v>
      </c>
      <c r="G156" s="5">
        <f t="shared" si="10"/>
        <v>0</v>
      </c>
      <c r="H156" s="5">
        <f t="shared" si="11"/>
        <v>0</v>
      </c>
    </row>
    <row r="157" spans="6:8" x14ac:dyDescent="0.25">
      <c r="F157" s="4">
        <f t="shared" si="9"/>
        <v>0</v>
      </c>
      <c r="G157" s="5">
        <f t="shared" si="10"/>
        <v>0</v>
      </c>
      <c r="H157" s="5">
        <f t="shared" si="11"/>
        <v>0</v>
      </c>
    </row>
    <row r="158" spans="6:8" x14ac:dyDescent="0.25">
      <c r="F158" s="4">
        <f t="shared" si="9"/>
        <v>0</v>
      </c>
      <c r="G158" s="5">
        <f t="shared" si="10"/>
        <v>0</v>
      </c>
      <c r="H158" s="5">
        <f t="shared" si="11"/>
        <v>0</v>
      </c>
    </row>
    <row r="159" spans="6:8" x14ac:dyDescent="0.25">
      <c r="F159" s="4">
        <f t="shared" si="9"/>
        <v>0</v>
      </c>
      <c r="G159" s="5">
        <f t="shared" si="10"/>
        <v>0</v>
      </c>
      <c r="H159" s="5">
        <f t="shared" si="11"/>
        <v>0</v>
      </c>
    </row>
    <row r="160" spans="6:8" x14ac:dyDescent="0.25">
      <c r="F160" s="4">
        <f t="shared" si="9"/>
        <v>0</v>
      </c>
      <c r="G160" s="5">
        <f t="shared" si="10"/>
        <v>0</v>
      </c>
      <c r="H160" s="5">
        <f t="shared" si="11"/>
        <v>0</v>
      </c>
    </row>
    <row r="161" spans="6:8" x14ac:dyDescent="0.25">
      <c r="F161" s="4">
        <f t="shared" si="9"/>
        <v>0</v>
      </c>
      <c r="G161" s="5">
        <f t="shared" si="10"/>
        <v>0</v>
      </c>
      <c r="H161" s="5">
        <f t="shared" si="11"/>
        <v>0</v>
      </c>
    </row>
    <row r="162" spans="6:8" x14ac:dyDescent="0.25">
      <c r="F162" s="4">
        <f t="shared" si="9"/>
        <v>0</v>
      </c>
      <c r="G162" s="5">
        <f t="shared" si="10"/>
        <v>0</v>
      </c>
      <c r="H162" s="5">
        <f t="shared" si="11"/>
        <v>0</v>
      </c>
    </row>
    <row r="163" spans="6:8" x14ac:dyDescent="0.25">
      <c r="F163" s="4">
        <f t="shared" si="9"/>
        <v>0</v>
      </c>
      <c r="G163" s="5">
        <f t="shared" si="10"/>
        <v>0</v>
      </c>
      <c r="H163" s="5">
        <f t="shared" si="11"/>
        <v>0</v>
      </c>
    </row>
    <row r="164" spans="6:8" x14ac:dyDescent="0.25">
      <c r="F164" s="4">
        <f t="shared" si="9"/>
        <v>0</v>
      </c>
      <c r="G164" s="5">
        <f t="shared" si="10"/>
        <v>0</v>
      </c>
      <c r="H164" s="5">
        <f t="shared" si="11"/>
        <v>0</v>
      </c>
    </row>
    <row r="165" spans="6:8" x14ac:dyDescent="0.25">
      <c r="F165" s="4">
        <f t="shared" si="9"/>
        <v>0</v>
      </c>
      <c r="G165" s="5">
        <f t="shared" si="10"/>
        <v>0</v>
      </c>
      <c r="H165" s="5">
        <f t="shared" si="11"/>
        <v>0</v>
      </c>
    </row>
    <row r="166" spans="6:8" x14ac:dyDescent="0.25">
      <c r="F166" s="4">
        <f t="shared" si="9"/>
        <v>0</v>
      </c>
      <c r="G166" s="5">
        <f t="shared" si="10"/>
        <v>0</v>
      </c>
      <c r="H166" s="5">
        <f t="shared" si="11"/>
        <v>0</v>
      </c>
    </row>
    <row r="167" spans="6:8" x14ac:dyDescent="0.25">
      <c r="F167" s="4">
        <f t="shared" si="9"/>
        <v>0</v>
      </c>
      <c r="G167" s="5">
        <f t="shared" si="10"/>
        <v>0</v>
      </c>
      <c r="H167" s="5">
        <f t="shared" si="11"/>
        <v>0</v>
      </c>
    </row>
    <row r="168" spans="6:8" x14ac:dyDescent="0.25">
      <c r="F168" s="4">
        <f t="shared" si="9"/>
        <v>0</v>
      </c>
      <c r="G168" s="5">
        <f t="shared" si="10"/>
        <v>0</v>
      </c>
      <c r="H168" s="5">
        <f t="shared" si="11"/>
        <v>0</v>
      </c>
    </row>
    <row r="169" spans="6:8" x14ac:dyDescent="0.25">
      <c r="F169" s="4">
        <f t="shared" si="9"/>
        <v>0</v>
      </c>
      <c r="G169" s="5">
        <f t="shared" si="10"/>
        <v>0</v>
      </c>
      <c r="H169" s="5">
        <f t="shared" si="11"/>
        <v>0</v>
      </c>
    </row>
    <row r="170" spans="6:8" x14ac:dyDescent="0.25">
      <c r="F170" s="4">
        <f t="shared" si="9"/>
        <v>0</v>
      </c>
      <c r="G170" s="5">
        <f t="shared" si="10"/>
        <v>0</v>
      </c>
      <c r="H170" s="5">
        <f t="shared" si="11"/>
        <v>0</v>
      </c>
    </row>
    <row r="171" spans="6:8" x14ac:dyDescent="0.25">
      <c r="F171" s="4">
        <f t="shared" si="9"/>
        <v>0</v>
      </c>
      <c r="G171" s="5">
        <f t="shared" si="10"/>
        <v>0</v>
      </c>
      <c r="H171" s="5">
        <f t="shared" si="11"/>
        <v>0</v>
      </c>
    </row>
    <row r="172" spans="6:8" x14ac:dyDescent="0.25">
      <c r="F172" s="4">
        <f t="shared" si="9"/>
        <v>0</v>
      </c>
      <c r="G172" s="5">
        <f t="shared" si="10"/>
        <v>0</v>
      </c>
      <c r="H172" s="5">
        <f t="shared" si="11"/>
        <v>0</v>
      </c>
    </row>
    <row r="173" spans="6:8" x14ac:dyDescent="0.25">
      <c r="F173" s="4">
        <f t="shared" si="9"/>
        <v>0</v>
      </c>
      <c r="G173" s="5">
        <f t="shared" si="10"/>
        <v>0</v>
      </c>
      <c r="H173" s="5">
        <f t="shared" si="11"/>
        <v>0</v>
      </c>
    </row>
    <row r="174" spans="6:8" x14ac:dyDescent="0.25">
      <c r="F174" s="4">
        <f t="shared" si="9"/>
        <v>0</v>
      </c>
      <c r="G174" s="5">
        <f t="shared" si="10"/>
        <v>0</v>
      </c>
      <c r="H174" s="5">
        <f t="shared" si="11"/>
        <v>0</v>
      </c>
    </row>
    <row r="175" spans="6:8" x14ac:dyDescent="0.25">
      <c r="F175" s="4">
        <f t="shared" si="9"/>
        <v>0</v>
      </c>
      <c r="G175" s="5">
        <f t="shared" si="10"/>
        <v>0</v>
      </c>
      <c r="H175" s="5">
        <f t="shared" si="11"/>
        <v>0</v>
      </c>
    </row>
    <row r="176" spans="6:8" x14ac:dyDescent="0.25">
      <c r="F176" s="4">
        <f t="shared" si="9"/>
        <v>0</v>
      </c>
      <c r="G176" s="5">
        <f t="shared" si="10"/>
        <v>0</v>
      </c>
      <c r="H176" s="5">
        <f t="shared" si="11"/>
        <v>0</v>
      </c>
    </row>
    <row r="177" spans="6:8" x14ac:dyDescent="0.25">
      <c r="F177" s="4">
        <f t="shared" si="9"/>
        <v>0</v>
      </c>
      <c r="G177" s="5">
        <f t="shared" si="10"/>
        <v>0</v>
      </c>
      <c r="H177" s="5">
        <f t="shared" si="11"/>
        <v>0</v>
      </c>
    </row>
    <row r="178" spans="6:8" x14ac:dyDescent="0.25">
      <c r="F178" s="4">
        <f t="shared" si="9"/>
        <v>0</v>
      </c>
      <c r="G178" s="5">
        <f t="shared" si="10"/>
        <v>0</v>
      </c>
      <c r="H178" s="5">
        <f t="shared" si="11"/>
        <v>0</v>
      </c>
    </row>
    <row r="179" spans="6:8" x14ac:dyDescent="0.25">
      <c r="F179" s="4">
        <f t="shared" si="9"/>
        <v>0</v>
      </c>
      <c r="G179" s="5">
        <f t="shared" si="10"/>
        <v>0</v>
      </c>
      <c r="H179" s="5">
        <f t="shared" si="11"/>
        <v>0</v>
      </c>
    </row>
    <row r="180" spans="6:8" x14ac:dyDescent="0.25">
      <c r="F180" s="4">
        <f t="shared" si="9"/>
        <v>0</v>
      </c>
      <c r="G180" s="5">
        <f t="shared" si="10"/>
        <v>0</v>
      </c>
      <c r="H180" s="5">
        <f t="shared" si="11"/>
        <v>0</v>
      </c>
    </row>
    <row r="181" spans="6:8" x14ac:dyDescent="0.25">
      <c r="F181" s="4">
        <f t="shared" si="9"/>
        <v>0</v>
      </c>
      <c r="G181" s="5">
        <f t="shared" si="10"/>
        <v>0</v>
      </c>
      <c r="H181" s="5">
        <f t="shared" si="11"/>
        <v>0</v>
      </c>
    </row>
    <row r="182" spans="6:8" x14ac:dyDescent="0.25">
      <c r="F182" s="4">
        <f t="shared" si="9"/>
        <v>0</v>
      </c>
      <c r="G182" s="5">
        <f t="shared" si="10"/>
        <v>0</v>
      </c>
      <c r="H182" s="5">
        <f t="shared" si="11"/>
        <v>0</v>
      </c>
    </row>
    <row r="183" spans="6:8" x14ac:dyDescent="0.25">
      <c r="F183" s="4">
        <f t="shared" si="9"/>
        <v>0</v>
      </c>
      <c r="G183" s="5">
        <f t="shared" si="10"/>
        <v>0</v>
      </c>
      <c r="H183" s="5">
        <f t="shared" si="11"/>
        <v>0</v>
      </c>
    </row>
    <row r="184" spans="6:8" x14ac:dyDescent="0.25">
      <c r="F184" s="4">
        <f t="shared" si="9"/>
        <v>0</v>
      </c>
      <c r="G184" s="5">
        <f t="shared" si="10"/>
        <v>0</v>
      </c>
      <c r="H184" s="5">
        <f t="shared" si="11"/>
        <v>0</v>
      </c>
    </row>
    <row r="185" spans="6:8" x14ac:dyDescent="0.25">
      <c r="F185" s="4">
        <f t="shared" si="9"/>
        <v>0</v>
      </c>
      <c r="G185" s="5">
        <f t="shared" si="10"/>
        <v>0</v>
      </c>
      <c r="H185" s="5">
        <f t="shared" si="11"/>
        <v>0</v>
      </c>
    </row>
    <row r="186" spans="6:8" x14ac:dyDescent="0.25">
      <c r="F186" s="4">
        <f t="shared" si="9"/>
        <v>0</v>
      </c>
      <c r="G186" s="5">
        <f t="shared" si="10"/>
        <v>0</v>
      </c>
      <c r="H186" s="5">
        <f t="shared" si="11"/>
        <v>0</v>
      </c>
    </row>
    <row r="187" spans="6:8" x14ac:dyDescent="0.25">
      <c r="F187" s="4">
        <f t="shared" si="9"/>
        <v>0</v>
      </c>
      <c r="G187" s="5">
        <f t="shared" si="10"/>
        <v>0</v>
      </c>
      <c r="H187" s="5">
        <f t="shared" si="11"/>
        <v>0</v>
      </c>
    </row>
    <row r="188" spans="6:8" x14ac:dyDescent="0.25">
      <c r="F188" s="4">
        <f t="shared" si="9"/>
        <v>0</v>
      </c>
      <c r="G188" s="5">
        <f t="shared" si="10"/>
        <v>0</v>
      </c>
      <c r="H188" s="5">
        <f t="shared" si="11"/>
        <v>0</v>
      </c>
    </row>
    <row r="189" spans="6:8" x14ac:dyDescent="0.25">
      <c r="F189" s="4">
        <f t="shared" si="9"/>
        <v>0</v>
      </c>
      <c r="G189" s="5">
        <f t="shared" si="10"/>
        <v>0</v>
      </c>
      <c r="H189" s="5">
        <f t="shared" si="11"/>
        <v>0</v>
      </c>
    </row>
    <row r="190" spans="6:8" x14ac:dyDescent="0.25">
      <c r="F190" s="4">
        <f t="shared" si="9"/>
        <v>0</v>
      </c>
      <c r="G190" s="5">
        <f t="shared" si="10"/>
        <v>0</v>
      </c>
      <c r="H190" s="5">
        <f t="shared" si="11"/>
        <v>0</v>
      </c>
    </row>
    <row r="191" spans="6:8" x14ac:dyDescent="0.25">
      <c r="F191" s="4">
        <f t="shared" si="9"/>
        <v>0</v>
      </c>
      <c r="G191" s="5">
        <f t="shared" si="10"/>
        <v>0</v>
      </c>
      <c r="H191" s="5">
        <f t="shared" si="11"/>
        <v>0</v>
      </c>
    </row>
    <row r="192" spans="6:8" x14ac:dyDescent="0.25">
      <c r="F192" s="4">
        <f t="shared" si="9"/>
        <v>0</v>
      </c>
      <c r="G192" s="5">
        <f t="shared" si="10"/>
        <v>0</v>
      </c>
      <c r="H192" s="5">
        <f t="shared" si="11"/>
        <v>0</v>
      </c>
    </row>
    <row r="193" spans="6:8" x14ac:dyDescent="0.25">
      <c r="F193" s="4">
        <f t="shared" si="9"/>
        <v>0</v>
      </c>
      <c r="G193" s="5">
        <f t="shared" si="10"/>
        <v>0</v>
      </c>
      <c r="H193" s="5">
        <f t="shared" si="11"/>
        <v>0</v>
      </c>
    </row>
    <row r="194" spans="6:8" x14ac:dyDescent="0.25">
      <c r="F194" s="4">
        <f t="shared" si="9"/>
        <v>0</v>
      </c>
      <c r="G194" s="5">
        <f t="shared" si="10"/>
        <v>0</v>
      </c>
      <c r="H194" s="5">
        <f t="shared" si="11"/>
        <v>0</v>
      </c>
    </row>
    <row r="195" spans="6:8" x14ac:dyDescent="0.25">
      <c r="F195" s="4">
        <f t="shared" si="9"/>
        <v>0</v>
      </c>
      <c r="G195" s="5">
        <f t="shared" si="10"/>
        <v>0</v>
      </c>
      <c r="H195" s="5">
        <f t="shared" si="11"/>
        <v>0</v>
      </c>
    </row>
    <row r="196" spans="6:8" x14ac:dyDescent="0.25">
      <c r="F196" s="4">
        <f t="shared" si="9"/>
        <v>0</v>
      </c>
      <c r="G196" s="5">
        <f t="shared" si="10"/>
        <v>0</v>
      </c>
      <c r="H196" s="5">
        <f t="shared" si="11"/>
        <v>0</v>
      </c>
    </row>
    <row r="197" spans="6:8" x14ac:dyDescent="0.25">
      <c r="F197" s="4">
        <f t="shared" si="9"/>
        <v>0</v>
      </c>
      <c r="G197" s="5">
        <f t="shared" si="10"/>
        <v>0</v>
      </c>
      <c r="H197" s="5">
        <f t="shared" si="11"/>
        <v>0</v>
      </c>
    </row>
    <row r="198" spans="6:8" x14ac:dyDescent="0.25">
      <c r="F198" s="4">
        <f t="shared" si="9"/>
        <v>0</v>
      </c>
      <c r="G198" s="5">
        <f t="shared" si="10"/>
        <v>0</v>
      </c>
      <c r="H198" s="5">
        <f t="shared" si="11"/>
        <v>0</v>
      </c>
    </row>
    <row r="199" spans="6:8" x14ac:dyDescent="0.25">
      <c r="F199" s="4">
        <f t="shared" si="9"/>
        <v>0</v>
      </c>
      <c r="G199" s="5">
        <f t="shared" si="10"/>
        <v>0</v>
      </c>
      <c r="H199" s="5">
        <f t="shared" si="11"/>
        <v>0</v>
      </c>
    </row>
    <row r="200" spans="6:8" x14ac:dyDescent="0.25">
      <c r="F200" s="4">
        <f t="shared" si="9"/>
        <v>0</v>
      </c>
      <c r="G200" s="5">
        <f t="shared" si="10"/>
        <v>0</v>
      </c>
      <c r="H200" s="5">
        <f t="shared" si="11"/>
        <v>0</v>
      </c>
    </row>
    <row r="201" spans="6:8" x14ac:dyDescent="0.25">
      <c r="F201" s="4">
        <f t="shared" si="9"/>
        <v>0</v>
      </c>
      <c r="G201" s="5">
        <f t="shared" si="10"/>
        <v>0</v>
      </c>
      <c r="H201" s="5">
        <f t="shared" si="11"/>
        <v>0</v>
      </c>
    </row>
    <row r="202" spans="6:8" x14ac:dyDescent="0.25">
      <c r="F202" s="4">
        <f t="shared" si="9"/>
        <v>0</v>
      </c>
      <c r="G202" s="5">
        <f t="shared" si="10"/>
        <v>0</v>
      </c>
      <c r="H202" s="5">
        <f t="shared" si="11"/>
        <v>0</v>
      </c>
    </row>
    <row r="203" spans="6:8" x14ac:dyDescent="0.25">
      <c r="F203" s="4">
        <f t="shared" si="9"/>
        <v>0</v>
      </c>
      <c r="G203" s="5">
        <f t="shared" si="10"/>
        <v>0</v>
      </c>
      <c r="H203" s="5">
        <f t="shared" si="11"/>
        <v>0</v>
      </c>
    </row>
    <row r="204" spans="6:8" x14ac:dyDescent="0.25">
      <c r="F204" s="4">
        <f t="shared" si="9"/>
        <v>0</v>
      </c>
      <c r="G204" s="5">
        <f t="shared" si="10"/>
        <v>0</v>
      </c>
      <c r="H204" s="5">
        <f t="shared" si="11"/>
        <v>0</v>
      </c>
    </row>
    <row r="205" spans="6:8" x14ac:dyDescent="0.25">
      <c r="F205" s="4">
        <f t="shared" si="9"/>
        <v>0</v>
      </c>
      <c r="G205" s="5">
        <f t="shared" si="10"/>
        <v>0</v>
      </c>
      <c r="H205" s="5">
        <f t="shared" si="11"/>
        <v>0</v>
      </c>
    </row>
    <row r="206" spans="6:8" x14ac:dyDescent="0.25">
      <c r="F206" s="4">
        <f t="shared" si="9"/>
        <v>0</v>
      </c>
      <c r="G206" s="5">
        <f t="shared" si="10"/>
        <v>0</v>
      </c>
      <c r="H206" s="5">
        <f t="shared" si="11"/>
        <v>0</v>
      </c>
    </row>
    <row r="207" spans="6:8" x14ac:dyDescent="0.25">
      <c r="F207" s="4">
        <f t="shared" si="9"/>
        <v>0</v>
      </c>
      <c r="G207" s="5">
        <f t="shared" si="10"/>
        <v>0</v>
      </c>
      <c r="H207" s="5">
        <f t="shared" si="11"/>
        <v>0</v>
      </c>
    </row>
    <row r="208" spans="6:8" x14ac:dyDescent="0.25">
      <c r="F208" s="4">
        <f t="shared" si="9"/>
        <v>0</v>
      </c>
      <c r="G208" s="5">
        <f t="shared" si="10"/>
        <v>0</v>
      </c>
      <c r="H208" s="5">
        <f t="shared" si="11"/>
        <v>0</v>
      </c>
    </row>
    <row r="209" spans="6:8" x14ac:dyDescent="0.25">
      <c r="F209" s="4">
        <f t="shared" si="9"/>
        <v>0</v>
      </c>
      <c r="G209" s="5">
        <f t="shared" si="10"/>
        <v>0</v>
      </c>
      <c r="H209" s="5">
        <f t="shared" si="11"/>
        <v>0</v>
      </c>
    </row>
    <row r="210" spans="6:8" x14ac:dyDescent="0.25">
      <c r="F210" s="4">
        <f t="shared" si="9"/>
        <v>0</v>
      </c>
      <c r="G210" s="5">
        <f t="shared" si="10"/>
        <v>0</v>
      </c>
      <c r="H210" s="5">
        <f t="shared" si="11"/>
        <v>0</v>
      </c>
    </row>
    <row r="211" spans="6:8" x14ac:dyDescent="0.25">
      <c r="F211" s="4">
        <f t="shared" ref="F211:F235" si="12">IF(D211="Small",1,IF(D211="Medium",5,IF(D211="Large",15, 0)))</f>
        <v>0</v>
      </c>
      <c r="G211" s="5">
        <f t="shared" si="10"/>
        <v>0</v>
      </c>
      <c r="H211" s="5">
        <f t="shared" si="11"/>
        <v>0</v>
      </c>
    </row>
    <row r="212" spans="6:8" x14ac:dyDescent="0.25">
      <c r="F212" s="4">
        <f t="shared" si="12"/>
        <v>0</v>
      </c>
      <c r="G212" s="5">
        <f t="shared" si="10"/>
        <v>0</v>
      </c>
      <c r="H212" s="5">
        <f t="shared" si="11"/>
        <v>0</v>
      </c>
    </row>
    <row r="213" spans="6:8" x14ac:dyDescent="0.25">
      <c r="F213" s="4">
        <f t="shared" si="12"/>
        <v>0</v>
      </c>
      <c r="G213" s="5">
        <f t="shared" si="10"/>
        <v>0</v>
      </c>
      <c r="H213" s="5">
        <f t="shared" si="11"/>
        <v>0</v>
      </c>
    </row>
    <row r="214" spans="6:8" x14ac:dyDescent="0.25">
      <c r="F214" s="4">
        <f t="shared" si="12"/>
        <v>0</v>
      </c>
      <c r="G214" s="5">
        <f t="shared" si="10"/>
        <v>0</v>
      </c>
      <c r="H214" s="5">
        <f t="shared" si="11"/>
        <v>0</v>
      </c>
    </row>
    <row r="215" spans="6:8" x14ac:dyDescent="0.25">
      <c r="F215" s="4">
        <f t="shared" si="12"/>
        <v>0</v>
      </c>
      <c r="G215" s="5">
        <f t="shared" si="10"/>
        <v>0</v>
      </c>
      <c r="H215" s="5">
        <f t="shared" si="11"/>
        <v>0</v>
      </c>
    </row>
    <row r="216" spans="6:8" x14ac:dyDescent="0.25">
      <c r="F216" s="4">
        <f t="shared" si="12"/>
        <v>0</v>
      </c>
      <c r="G216" s="5">
        <f t="shared" ref="G216:G235" si="13">E216*F216</f>
        <v>0</v>
      </c>
      <c r="H216" s="5">
        <f t="shared" ref="H216:H235" si="14">F216-G216</f>
        <v>0</v>
      </c>
    </row>
    <row r="217" spans="6:8" x14ac:dyDescent="0.25">
      <c r="F217" s="4">
        <f t="shared" si="12"/>
        <v>0</v>
      </c>
      <c r="G217" s="5">
        <f t="shared" si="13"/>
        <v>0</v>
      </c>
      <c r="H217" s="5">
        <f t="shared" si="14"/>
        <v>0</v>
      </c>
    </row>
    <row r="218" spans="6:8" x14ac:dyDescent="0.25">
      <c r="F218" s="4">
        <f t="shared" si="12"/>
        <v>0</v>
      </c>
      <c r="G218" s="5">
        <f t="shared" si="13"/>
        <v>0</v>
      </c>
      <c r="H218" s="5">
        <f t="shared" si="14"/>
        <v>0</v>
      </c>
    </row>
    <row r="219" spans="6:8" x14ac:dyDescent="0.25">
      <c r="F219" s="4">
        <f t="shared" si="12"/>
        <v>0</v>
      </c>
      <c r="G219" s="5">
        <f t="shared" si="13"/>
        <v>0</v>
      </c>
      <c r="H219" s="5">
        <f t="shared" si="14"/>
        <v>0</v>
      </c>
    </row>
    <row r="220" spans="6:8" x14ac:dyDescent="0.25">
      <c r="F220" s="4">
        <f t="shared" si="12"/>
        <v>0</v>
      </c>
      <c r="G220" s="5">
        <f t="shared" si="13"/>
        <v>0</v>
      </c>
      <c r="H220" s="5">
        <f t="shared" si="14"/>
        <v>0</v>
      </c>
    </row>
    <row r="221" spans="6:8" x14ac:dyDescent="0.25">
      <c r="F221" s="4">
        <f t="shared" si="12"/>
        <v>0</v>
      </c>
      <c r="G221" s="5">
        <f t="shared" si="13"/>
        <v>0</v>
      </c>
      <c r="H221" s="5">
        <f t="shared" si="14"/>
        <v>0</v>
      </c>
    </row>
    <row r="222" spans="6:8" x14ac:dyDescent="0.25">
      <c r="F222" s="4">
        <f t="shared" si="12"/>
        <v>0</v>
      </c>
      <c r="G222" s="5">
        <f t="shared" si="13"/>
        <v>0</v>
      </c>
      <c r="H222" s="5">
        <f t="shared" si="14"/>
        <v>0</v>
      </c>
    </row>
    <row r="223" spans="6:8" x14ac:dyDescent="0.25">
      <c r="F223" s="4">
        <f t="shared" si="12"/>
        <v>0</v>
      </c>
      <c r="G223" s="5">
        <f t="shared" si="13"/>
        <v>0</v>
      </c>
      <c r="H223" s="5">
        <f t="shared" si="14"/>
        <v>0</v>
      </c>
    </row>
    <row r="224" spans="6:8" x14ac:dyDescent="0.25">
      <c r="F224" s="4">
        <f t="shared" si="12"/>
        <v>0</v>
      </c>
      <c r="G224" s="5">
        <f t="shared" si="13"/>
        <v>0</v>
      </c>
      <c r="H224" s="5">
        <f t="shared" si="14"/>
        <v>0</v>
      </c>
    </row>
    <row r="225" spans="6:8" x14ac:dyDescent="0.25">
      <c r="F225" s="4">
        <f t="shared" si="12"/>
        <v>0</v>
      </c>
      <c r="G225" s="5">
        <f t="shared" si="13"/>
        <v>0</v>
      </c>
      <c r="H225" s="5">
        <f t="shared" si="14"/>
        <v>0</v>
      </c>
    </row>
    <row r="226" spans="6:8" x14ac:dyDescent="0.25">
      <c r="F226" s="4">
        <f t="shared" si="12"/>
        <v>0</v>
      </c>
      <c r="G226" s="5">
        <f t="shared" si="13"/>
        <v>0</v>
      </c>
      <c r="H226" s="5">
        <f t="shared" si="14"/>
        <v>0</v>
      </c>
    </row>
    <row r="227" spans="6:8" x14ac:dyDescent="0.25">
      <c r="F227" s="4">
        <f t="shared" si="12"/>
        <v>0</v>
      </c>
      <c r="G227" s="5">
        <f t="shared" si="13"/>
        <v>0</v>
      </c>
      <c r="H227" s="5">
        <f t="shared" si="14"/>
        <v>0</v>
      </c>
    </row>
    <row r="228" spans="6:8" x14ac:dyDescent="0.25">
      <c r="F228" s="4">
        <f t="shared" si="12"/>
        <v>0</v>
      </c>
      <c r="G228" s="5">
        <f t="shared" si="13"/>
        <v>0</v>
      </c>
      <c r="H228" s="5">
        <f t="shared" si="14"/>
        <v>0</v>
      </c>
    </row>
    <row r="229" spans="6:8" x14ac:dyDescent="0.25">
      <c r="F229" s="4">
        <f t="shared" si="12"/>
        <v>0</v>
      </c>
      <c r="G229" s="5">
        <f t="shared" si="13"/>
        <v>0</v>
      </c>
      <c r="H229" s="5">
        <f t="shared" si="14"/>
        <v>0</v>
      </c>
    </row>
    <row r="230" spans="6:8" x14ac:dyDescent="0.25">
      <c r="F230" s="4">
        <f t="shared" si="12"/>
        <v>0</v>
      </c>
      <c r="G230" s="5">
        <f t="shared" si="13"/>
        <v>0</v>
      </c>
      <c r="H230" s="5">
        <f t="shared" si="14"/>
        <v>0</v>
      </c>
    </row>
    <row r="231" spans="6:8" x14ac:dyDescent="0.25">
      <c r="F231" s="4">
        <f t="shared" si="12"/>
        <v>0</v>
      </c>
      <c r="G231" s="5">
        <f t="shared" si="13"/>
        <v>0</v>
      </c>
      <c r="H231" s="5">
        <f t="shared" si="14"/>
        <v>0</v>
      </c>
    </row>
    <row r="232" spans="6:8" x14ac:dyDescent="0.25">
      <c r="F232" s="4">
        <f t="shared" si="12"/>
        <v>0</v>
      </c>
      <c r="G232" s="5">
        <f t="shared" si="13"/>
        <v>0</v>
      </c>
      <c r="H232" s="5">
        <f t="shared" si="14"/>
        <v>0</v>
      </c>
    </row>
    <row r="233" spans="6:8" x14ac:dyDescent="0.25">
      <c r="F233" s="4">
        <f t="shared" si="12"/>
        <v>0</v>
      </c>
      <c r="G233" s="5">
        <f t="shared" si="13"/>
        <v>0</v>
      </c>
      <c r="H233" s="5">
        <f t="shared" si="14"/>
        <v>0</v>
      </c>
    </row>
    <row r="234" spans="6:8" x14ac:dyDescent="0.25">
      <c r="F234" s="4">
        <f t="shared" si="12"/>
        <v>0</v>
      </c>
      <c r="G234" s="5">
        <f t="shared" si="13"/>
        <v>0</v>
      </c>
      <c r="H234" s="5">
        <f t="shared" si="14"/>
        <v>0</v>
      </c>
    </row>
    <row r="235" spans="6:8" x14ac:dyDescent="0.25">
      <c r="F235" s="4">
        <f t="shared" si="12"/>
        <v>0</v>
      </c>
      <c r="G235" s="5">
        <f t="shared" si="13"/>
        <v>0</v>
      </c>
      <c r="H235" s="5">
        <f t="shared" si="14"/>
        <v>0</v>
      </c>
    </row>
    <row r="236" spans="6:8" x14ac:dyDescent="0.25">
      <c r="F236" s="4">
        <f t="shared" ref="F236:F299" si="15">IF(D236="Small",1,IF(D236="Medium",5,IF(D236="Large",15, 0)))</f>
        <v>0</v>
      </c>
      <c r="G236" s="5">
        <f t="shared" ref="G236:G299" si="16">E236*F236</f>
        <v>0</v>
      </c>
      <c r="H236" s="5">
        <f t="shared" ref="H236:H299" si="17">F236-G236</f>
        <v>0</v>
      </c>
    </row>
    <row r="237" spans="6:8" x14ac:dyDescent="0.25">
      <c r="F237" s="4">
        <f t="shared" si="15"/>
        <v>0</v>
      </c>
      <c r="G237" s="5">
        <f t="shared" si="16"/>
        <v>0</v>
      </c>
      <c r="H237" s="5">
        <f t="shared" si="17"/>
        <v>0</v>
      </c>
    </row>
    <row r="238" spans="6:8" x14ac:dyDescent="0.25">
      <c r="F238" s="4">
        <f t="shared" si="15"/>
        <v>0</v>
      </c>
      <c r="G238" s="5">
        <f t="shared" si="16"/>
        <v>0</v>
      </c>
      <c r="H238" s="5">
        <f t="shared" si="17"/>
        <v>0</v>
      </c>
    </row>
    <row r="239" spans="6:8" x14ac:dyDescent="0.25">
      <c r="F239" s="4">
        <f t="shared" si="15"/>
        <v>0</v>
      </c>
      <c r="G239" s="5">
        <f t="shared" si="16"/>
        <v>0</v>
      </c>
      <c r="H239" s="5">
        <f t="shared" si="17"/>
        <v>0</v>
      </c>
    </row>
    <row r="240" spans="6:8" x14ac:dyDescent="0.25">
      <c r="F240" s="4">
        <f t="shared" si="15"/>
        <v>0</v>
      </c>
      <c r="G240" s="5">
        <f t="shared" si="16"/>
        <v>0</v>
      </c>
      <c r="H240" s="5">
        <f t="shared" si="17"/>
        <v>0</v>
      </c>
    </row>
    <row r="241" spans="6:8" x14ac:dyDescent="0.25">
      <c r="F241" s="4">
        <f t="shared" si="15"/>
        <v>0</v>
      </c>
      <c r="G241" s="5">
        <f t="shared" si="16"/>
        <v>0</v>
      </c>
      <c r="H241" s="5">
        <f t="shared" si="17"/>
        <v>0</v>
      </c>
    </row>
    <row r="242" spans="6:8" x14ac:dyDescent="0.25">
      <c r="F242" s="4">
        <f t="shared" si="15"/>
        <v>0</v>
      </c>
      <c r="G242" s="5">
        <f t="shared" si="16"/>
        <v>0</v>
      </c>
      <c r="H242" s="5">
        <f t="shared" si="17"/>
        <v>0</v>
      </c>
    </row>
    <row r="243" spans="6:8" x14ac:dyDescent="0.25">
      <c r="F243" s="4">
        <f t="shared" si="15"/>
        <v>0</v>
      </c>
      <c r="G243" s="5">
        <f t="shared" si="16"/>
        <v>0</v>
      </c>
      <c r="H243" s="5">
        <f t="shared" si="17"/>
        <v>0</v>
      </c>
    </row>
    <row r="244" spans="6:8" x14ac:dyDescent="0.25">
      <c r="F244" s="4">
        <f t="shared" si="15"/>
        <v>0</v>
      </c>
      <c r="G244" s="5">
        <f t="shared" si="16"/>
        <v>0</v>
      </c>
      <c r="H244" s="5">
        <f t="shared" si="17"/>
        <v>0</v>
      </c>
    </row>
    <row r="245" spans="6:8" x14ac:dyDescent="0.25">
      <c r="F245" s="4">
        <f t="shared" si="15"/>
        <v>0</v>
      </c>
      <c r="G245" s="5">
        <f t="shared" si="16"/>
        <v>0</v>
      </c>
      <c r="H245" s="5">
        <f t="shared" si="17"/>
        <v>0</v>
      </c>
    </row>
    <row r="246" spans="6:8" x14ac:dyDescent="0.25">
      <c r="F246" s="4">
        <f t="shared" si="15"/>
        <v>0</v>
      </c>
      <c r="G246" s="5">
        <f t="shared" si="16"/>
        <v>0</v>
      </c>
      <c r="H246" s="5">
        <f t="shared" si="17"/>
        <v>0</v>
      </c>
    </row>
    <row r="247" spans="6:8" x14ac:dyDescent="0.25">
      <c r="F247" s="4">
        <f t="shared" si="15"/>
        <v>0</v>
      </c>
      <c r="G247" s="5">
        <f t="shared" si="16"/>
        <v>0</v>
      </c>
      <c r="H247" s="5">
        <f t="shared" si="17"/>
        <v>0</v>
      </c>
    </row>
    <row r="248" spans="6:8" x14ac:dyDescent="0.25">
      <c r="F248" s="4">
        <f t="shared" si="15"/>
        <v>0</v>
      </c>
      <c r="G248" s="5">
        <f t="shared" si="16"/>
        <v>0</v>
      </c>
      <c r="H248" s="5">
        <f t="shared" si="17"/>
        <v>0</v>
      </c>
    </row>
    <row r="249" spans="6:8" x14ac:dyDescent="0.25">
      <c r="F249" s="4">
        <f t="shared" si="15"/>
        <v>0</v>
      </c>
      <c r="G249" s="5">
        <f t="shared" si="16"/>
        <v>0</v>
      </c>
      <c r="H249" s="5">
        <f t="shared" si="17"/>
        <v>0</v>
      </c>
    </row>
    <row r="250" spans="6:8" x14ac:dyDescent="0.25">
      <c r="F250" s="4">
        <f t="shared" si="15"/>
        <v>0</v>
      </c>
      <c r="G250" s="5">
        <f t="shared" si="16"/>
        <v>0</v>
      </c>
      <c r="H250" s="5">
        <f t="shared" si="17"/>
        <v>0</v>
      </c>
    </row>
    <row r="251" spans="6:8" x14ac:dyDescent="0.25">
      <c r="F251" s="4">
        <f t="shared" si="15"/>
        <v>0</v>
      </c>
      <c r="G251" s="5">
        <f t="shared" si="16"/>
        <v>0</v>
      </c>
      <c r="H251" s="5">
        <f t="shared" si="17"/>
        <v>0</v>
      </c>
    </row>
    <row r="252" spans="6:8" x14ac:dyDescent="0.25">
      <c r="F252" s="4">
        <f t="shared" si="15"/>
        <v>0</v>
      </c>
      <c r="G252" s="5">
        <f t="shared" si="16"/>
        <v>0</v>
      </c>
      <c r="H252" s="5">
        <f t="shared" si="17"/>
        <v>0</v>
      </c>
    </row>
    <row r="253" spans="6:8" x14ac:dyDescent="0.25">
      <c r="F253" s="4">
        <f t="shared" si="15"/>
        <v>0</v>
      </c>
      <c r="G253" s="5">
        <f t="shared" si="16"/>
        <v>0</v>
      </c>
      <c r="H253" s="5">
        <f t="shared" si="17"/>
        <v>0</v>
      </c>
    </row>
    <row r="254" spans="6:8" x14ac:dyDescent="0.25">
      <c r="F254" s="4">
        <f t="shared" si="15"/>
        <v>0</v>
      </c>
      <c r="G254" s="5">
        <f t="shared" si="16"/>
        <v>0</v>
      </c>
      <c r="H254" s="5">
        <f t="shared" si="17"/>
        <v>0</v>
      </c>
    </row>
    <row r="255" spans="6:8" x14ac:dyDescent="0.25">
      <c r="F255" s="4">
        <f t="shared" si="15"/>
        <v>0</v>
      </c>
      <c r="G255" s="5">
        <f t="shared" si="16"/>
        <v>0</v>
      </c>
      <c r="H255" s="5">
        <f t="shared" si="17"/>
        <v>0</v>
      </c>
    </row>
    <row r="256" spans="6:8" x14ac:dyDescent="0.25">
      <c r="F256" s="4">
        <f t="shared" si="15"/>
        <v>0</v>
      </c>
      <c r="G256" s="5">
        <f t="shared" si="16"/>
        <v>0</v>
      </c>
      <c r="H256" s="5">
        <f t="shared" si="17"/>
        <v>0</v>
      </c>
    </row>
    <row r="257" spans="6:8" x14ac:dyDescent="0.25">
      <c r="F257" s="4">
        <f t="shared" si="15"/>
        <v>0</v>
      </c>
      <c r="G257" s="5">
        <f t="shared" si="16"/>
        <v>0</v>
      </c>
      <c r="H257" s="5">
        <f t="shared" si="17"/>
        <v>0</v>
      </c>
    </row>
    <row r="258" spans="6:8" x14ac:dyDescent="0.25">
      <c r="F258" s="4">
        <f t="shared" si="15"/>
        <v>0</v>
      </c>
      <c r="G258" s="5">
        <f t="shared" si="16"/>
        <v>0</v>
      </c>
      <c r="H258" s="5">
        <f t="shared" si="17"/>
        <v>0</v>
      </c>
    </row>
    <row r="259" spans="6:8" x14ac:dyDescent="0.25">
      <c r="F259" s="4">
        <f t="shared" si="15"/>
        <v>0</v>
      </c>
      <c r="G259" s="5">
        <f t="shared" si="16"/>
        <v>0</v>
      </c>
      <c r="H259" s="5">
        <f t="shared" si="17"/>
        <v>0</v>
      </c>
    </row>
    <row r="260" spans="6:8" x14ac:dyDescent="0.25">
      <c r="F260" s="4">
        <f t="shared" si="15"/>
        <v>0</v>
      </c>
      <c r="G260" s="5">
        <f t="shared" si="16"/>
        <v>0</v>
      </c>
      <c r="H260" s="5">
        <f t="shared" si="17"/>
        <v>0</v>
      </c>
    </row>
    <row r="261" spans="6:8" x14ac:dyDescent="0.25">
      <c r="F261" s="4">
        <f t="shared" si="15"/>
        <v>0</v>
      </c>
      <c r="G261" s="5">
        <f t="shared" si="16"/>
        <v>0</v>
      </c>
      <c r="H261" s="5">
        <f t="shared" si="17"/>
        <v>0</v>
      </c>
    </row>
    <row r="262" spans="6:8" x14ac:dyDescent="0.25">
      <c r="F262" s="4">
        <f t="shared" si="15"/>
        <v>0</v>
      </c>
      <c r="G262" s="5">
        <f t="shared" si="16"/>
        <v>0</v>
      </c>
      <c r="H262" s="5">
        <f t="shared" si="17"/>
        <v>0</v>
      </c>
    </row>
    <row r="263" spans="6:8" x14ac:dyDescent="0.25">
      <c r="F263" s="4">
        <f t="shared" si="15"/>
        <v>0</v>
      </c>
      <c r="G263" s="5">
        <f t="shared" si="16"/>
        <v>0</v>
      </c>
      <c r="H263" s="5">
        <f t="shared" si="17"/>
        <v>0</v>
      </c>
    </row>
    <row r="264" spans="6:8" x14ac:dyDescent="0.25">
      <c r="F264" s="4">
        <f t="shared" si="15"/>
        <v>0</v>
      </c>
      <c r="G264" s="5">
        <f t="shared" si="16"/>
        <v>0</v>
      </c>
      <c r="H264" s="5">
        <f t="shared" si="17"/>
        <v>0</v>
      </c>
    </row>
    <row r="265" spans="6:8" x14ac:dyDescent="0.25">
      <c r="F265" s="4">
        <f t="shared" si="15"/>
        <v>0</v>
      </c>
      <c r="G265" s="5">
        <f t="shared" si="16"/>
        <v>0</v>
      </c>
      <c r="H265" s="5">
        <f t="shared" si="17"/>
        <v>0</v>
      </c>
    </row>
    <row r="266" spans="6:8" x14ac:dyDescent="0.25">
      <c r="F266" s="4">
        <f t="shared" si="15"/>
        <v>0</v>
      </c>
      <c r="G266" s="5">
        <f t="shared" si="16"/>
        <v>0</v>
      </c>
      <c r="H266" s="5">
        <f t="shared" si="17"/>
        <v>0</v>
      </c>
    </row>
    <row r="267" spans="6:8" x14ac:dyDescent="0.25">
      <c r="F267" s="4">
        <f t="shared" si="15"/>
        <v>0</v>
      </c>
      <c r="G267" s="5">
        <f t="shared" si="16"/>
        <v>0</v>
      </c>
      <c r="H267" s="5">
        <f t="shared" si="17"/>
        <v>0</v>
      </c>
    </row>
    <row r="268" spans="6:8" x14ac:dyDescent="0.25">
      <c r="F268" s="4">
        <f t="shared" si="15"/>
        <v>0</v>
      </c>
      <c r="G268" s="5">
        <f t="shared" si="16"/>
        <v>0</v>
      </c>
      <c r="H268" s="5">
        <f t="shared" si="17"/>
        <v>0</v>
      </c>
    </row>
    <row r="269" spans="6:8" x14ac:dyDescent="0.25">
      <c r="F269" s="4">
        <f t="shared" si="15"/>
        <v>0</v>
      </c>
      <c r="G269" s="5">
        <f t="shared" si="16"/>
        <v>0</v>
      </c>
      <c r="H269" s="5">
        <f t="shared" si="17"/>
        <v>0</v>
      </c>
    </row>
    <row r="270" spans="6:8" x14ac:dyDescent="0.25">
      <c r="F270" s="4">
        <f t="shared" si="15"/>
        <v>0</v>
      </c>
      <c r="G270" s="5">
        <f t="shared" si="16"/>
        <v>0</v>
      </c>
      <c r="H270" s="5">
        <f t="shared" si="17"/>
        <v>0</v>
      </c>
    </row>
    <row r="271" spans="6:8" x14ac:dyDescent="0.25">
      <c r="F271" s="4">
        <f t="shared" si="15"/>
        <v>0</v>
      </c>
      <c r="G271" s="5">
        <f t="shared" si="16"/>
        <v>0</v>
      </c>
      <c r="H271" s="5">
        <f t="shared" si="17"/>
        <v>0</v>
      </c>
    </row>
    <row r="272" spans="6:8" x14ac:dyDescent="0.25">
      <c r="F272" s="4">
        <f t="shared" si="15"/>
        <v>0</v>
      </c>
      <c r="G272" s="5">
        <f t="shared" si="16"/>
        <v>0</v>
      </c>
      <c r="H272" s="5">
        <f t="shared" si="17"/>
        <v>0</v>
      </c>
    </row>
    <row r="273" spans="6:8" x14ac:dyDescent="0.25">
      <c r="F273" s="4">
        <f t="shared" si="15"/>
        <v>0</v>
      </c>
      <c r="G273" s="5">
        <f t="shared" si="16"/>
        <v>0</v>
      </c>
      <c r="H273" s="5">
        <f t="shared" si="17"/>
        <v>0</v>
      </c>
    </row>
    <row r="274" spans="6:8" x14ac:dyDescent="0.25">
      <c r="F274" s="4">
        <f t="shared" si="15"/>
        <v>0</v>
      </c>
      <c r="G274" s="5">
        <f t="shared" si="16"/>
        <v>0</v>
      </c>
      <c r="H274" s="5">
        <f t="shared" si="17"/>
        <v>0</v>
      </c>
    </row>
    <row r="275" spans="6:8" x14ac:dyDescent="0.25">
      <c r="F275" s="4">
        <f t="shared" si="15"/>
        <v>0</v>
      </c>
      <c r="G275" s="5">
        <f t="shared" si="16"/>
        <v>0</v>
      </c>
      <c r="H275" s="5">
        <f t="shared" si="17"/>
        <v>0</v>
      </c>
    </row>
    <row r="276" spans="6:8" x14ac:dyDescent="0.25">
      <c r="F276" s="4">
        <f t="shared" si="15"/>
        <v>0</v>
      </c>
      <c r="G276" s="5">
        <f t="shared" si="16"/>
        <v>0</v>
      </c>
      <c r="H276" s="5">
        <f t="shared" si="17"/>
        <v>0</v>
      </c>
    </row>
    <row r="277" spans="6:8" x14ac:dyDescent="0.25">
      <c r="F277" s="4">
        <f t="shared" si="15"/>
        <v>0</v>
      </c>
      <c r="G277" s="5">
        <f t="shared" si="16"/>
        <v>0</v>
      </c>
      <c r="H277" s="5">
        <f t="shared" si="17"/>
        <v>0</v>
      </c>
    </row>
    <row r="278" spans="6:8" x14ac:dyDescent="0.25">
      <c r="F278" s="4">
        <f t="shared" si="15"/>
        <v>0</v>
      </c>
      <c r="G278" s="5">
        <f t="shared" si="16"/>
        <v>0</v>
      </c>
      <c r="H278" s="5">
        <f t="shared" si="17"/>
        <v>0</v>
      </c>
    </row>
    <row r="279" spans="6:8" x14ac:dyDescent="0.25">
      <c r="F279" s="4">
        <f t="shared" si="15"/>
        <v>0</v>
      </c>
      <c r="G279" s="5">
        <f t="shared" si="16"/>
        <v>0</v>
      </c>
      <c r="H279" s="5">
        <f t="shared" si="17"/>
        <v>0</v>
      </c>
    </row>
    <row r="280" spans="6:8" x14ac:dyDescent="0.25">
      <c r="F280" s="4">
        <f t="shared" si="15"/>
        <v>0</v>
      </c>
      <c r="G280" s="5">
        <f t="shared" si="16"/>
        <v>0</v>
      </c>
      <c r="H280" s="5">
        <f t="shared" si="17"/>
        <v>0</v>
      </c>
    </row>
    <row r="281" spans="6:8" x14ac:dyDescent="0.25">
      <c r="F281" s="4">
        <f t="shared" si="15"/>
        <v>0</v>
      </c>
      <c r="G281" s="5">
        <f t="shared" si="16"/>
        <v>0</v>
      </c>
      <c r="H281" s="5">
        <f t="shared" si="17"/>
        <v>0</v>
      </c>
    </row>
    <row r="282" spans="6:8" x14ac:dyDescent="0.25">
      <c r="F282" s="4">
        <f t="shared" si="15"/>
        <v>0</v>
      </c>
      <c r="G282" s="5">
        <f t="shared" si="16"/>
        <v>0</v>
      </c>
      <c r="H282" s="5">
        <f t="shared" si="17"/>
        <v>0</v>
      </c>
    </row>
    <row r="283" spans="6:8" x14ac:dyDescent="0.25">
      <c r="F283" s="4">
        <f t="shared" si="15"/>
        <v>0</v>
      </c>
      <c r="G283" s="5">
        <f t="shared" si="16"/>
        <v>0</v>
      </c>
      <c r="H283" s="5">
        <f t="shared" si="17"/>
        <v>0</v>
      </c>
    </row>
    <row r="284" spans="6:8" x14ac:dyDescent="0.25">
      <c r="F284" s="4">
        <f t="shared" si="15"/>
        <v>0</v>
      </c>
      <c r="G284" s="5">
        <f t="shared" si="16"/>
        <v>0</v>
      </c>
      <c r="H284" s="5">
        <f t="shared" si="17"/>
        <v>0</v>
      </c>
    </row>
    <row r="285" spans="6:8" x14ac:dyDescent="0.25">
      <c r="F285" s="4">
        <f t="shared" si="15"/>
        <v>0</v>
      </c>
      <c r="G285" s="5">
        <f t="shared" si="16"/>
        <v>0</v>
      </c>
      <c r="H285" s="5">
        <f t="shared" si="17"/>
        <v>0</v>
      </c>
    </row>
    <row r="286" spans="6:8" x14ac:dyDescent="0.25">
      <c r="F286" s="4">
        <f t="shared" si="15"/>
        <v>0</v>
      </c>
      <c r="G286" s="5">
        <f t="shared" si="16"/>
        <v>0</v>
      </c>
      <c r="H286" s="5">
        <f t="shared" si="17"/>
        <v>0</v>
      </c>
    </row>
    <row r="287" spans="6:8" x14ac:dyDescent="0.25">
      <c r="F287" s="4">
        <f t="shared" si="15"/>
        <v>0</v>
      </c>
      <c r="G287" s="5">
        <f t="shared" si="16"/>
        <v>0</v>
      </c>
      <c r="H287" s="5">
        <f t="shared" si="17"/>
        <v>0</v>
      </c>
    </row>
    <row r="288" spans="6:8" x14ac:dyDescent="0.25">
      <c r="F288" s="4">
        <f t="shared" si="15"/>
        <v>0</v>
      </c>
      <c r="G288" s="5">
        <f t="shared" si="16"/>
        <v>0</v>
      </c>
      <c r="H288" s="5">
        <f t="shared" si="17"/>
        <v>0</v>
      </c>
    </row>
    <row r="289" spans="6:8" x14ac:dyDescent="0.25">
      <c r="F289" s="4">
        <f t="shared" si="15"/>
        <v>0</v>
      </c>
      <c r="G289" s="5">
        <f t="shared" si="16"/>
        <v>0</v>
      </c>
      <c r="H289" s="5">
        <f t="shared" si="17"/>
        <v>0</v>
      </c>
    </row>
    <row r="290" spans="6:8" x14ac:dyDescent="0.25">
      <c r="F290" s="4">
        <f t="shared" si="15"/>
        <v>0</v>
      </c>
      <c r="G290" s="5">
        <f t="shared" si="16"/>
        <v>0</v>
      </c>
      <c r="H290" s="5">
        <f t="shared" si="17"/>
        <v>0</v>
      </c>
    </row>
    <row r="291" spans="6:8" x14ac:dyDescent="0.25">
      <c r="F291" s="4">
        <f t="shared" si="15"/>
        <v>0</v>
      </c>
      <c r="G291" s="5">
        <f t="shared" si="16"/>
        <v>0</v>
      </c>
      <c r="H291" s="5">
        <f t="shared" si="17"/>
        <v>0</v>
      </c>
    </row>
    <row r="292" spans="6:8" x14ac:dyDescent="0.25">
      <c r="F292" s="4">
        <f t="shared" si="15"/>
        <v>0</v>
      </c>
      <c r="G292" s="5">
        <f t="shared" si="16"/>
        <v>0</v>
      </c>
      <c r="H292" s="5">
        <f t="shared" si="17"/>
        <v>0</v>
      </c>
    </row>
    <row r="293" spans="6:8" x14ac:dyDescent="0.25">
      <c r="F293" s="4">
        <f t="shared" si="15"/>
        <v>0</v>
      </c>
      <c r="G293" s="5">
        <f t="shared" si="16"/>
        <v>0</v>
      </c>
      <c r="H293" s="5">
        <f t="shared" si="17"/>
        <v>0</v>
      </c>
    </row>
    <row r="294" spans="6:8" x14ac:dyDescent="0.25">
      <c r="F294" s="4">
        <f t="shared" si="15"/>
        <v>0</v>
      </c>
      <c r="G294" s="5">
        <f t="shared" si="16"/>
        <v>0</v>
      </c>
      <c r="H294" s="5">
        <f t="shared" si="17"/>
        <v>0</v>
      </c>
    </row>
    <row r="295" spans="6:8" x14ac:dyDescent="0.25">
      <c r="F295" s="4">
        <f t="shared" si="15"/>
        <v>0</v>
      </c>
      <c r="G295" s="5">
        <f t="shared" si="16"/>
        <v>0</v>
      </c>
      <c r="H295" s="5">
        <f t="shared" si="17"/>
        <v>0</v>
      </c>
    </row>
    <row r="296" spans="6:8" x14ac:dyDescent="0.25">
      <c r="F296" s="4">
        <f t="shared" si="15"/>
        <v>0</v>
      </c>
      <c r="G296" s="5">
        <f t="shared" si="16"/>
        <v>0</v>
      </c>
      <c r="H296" s="5">
        <f t="shared" si="17"/>
        <v>0</v>
      </c>
    </row>
    <row r="297" spans="6:8" x14ac:dyDescent="0.25">
      <c r="F297" s="4">
        <f t="shared" si="15"/>
        <v>0</v>
      </c>
      <c r="G297" s="5">
        <f t="shared" si="16"/>
        <v>0</v>
      </c>
      <c r="H297" s="5">
        <f t="shared" si="17"/>
        <v>0</v>
      </c>
    </row>
    <row r="298" spans="6:8" x14ac:dyDescent="0.25">
      <c r="F298" s="4">
        <f t="shared" si="15"/>
        <v>0</v>
      </c>
      <c r="G298" s="5">
        <f t="shared" si="16"/>
        <v>0</v>
      </c>
      <c r="H298" s="5">
        <f t="shared" si="17"/>
        <v>0</v>
      </c>
    </row>
    <row r="299" spans="6:8" x14ac:dyDescent="0.25">
      <c r="F299" s="4">
        <f t="shared" si="15"/>
        <v>0</v>
      </c>
      <c r="G299" s="5">
        <f t="shared" si="16"/>
        <v>0</v>
      </c>
      <c r="H299" s="5">
        <f t="shared" si="17"/>
        <v>0</v>
      </c>
    </row>
    <row r="300" spans="6:8" x14ac:dyDescent="0.25">
      <c r="F300" s="4">
        <f t="shared" ref="F300:F301" si="18">IF(D300="Small",1,IF(D300="Medium",5,IF(D300="Large",15, 0)))</f>
        <v>0</v>
      </c>
      <c r="G300" s="5">
        <f t="shared" ref="G300:G301" si="19">E300*F300</f>
        <v>0</v>
      </c>
      <c r="H300" s="5">
        <f t="shared" ref="H300:H301" si="20">F300-G300</f>
        <v>0</v>
      </c>
    </row>
    <row r="301" spans="6:8" x14ac:dyDescent="0.25">
      <c r="F301" s="4">
        <f t="shared" si="18"/>
        <v>0</v>
      </c>
      <c r="G301" s="5">
        <f t="shared" si="19"/>
        <v>0</v>
      </c>
      <c r="H301" s="5">
        <f t="shared" si="20"/>
        <v>0</v>
      </c>
    </row>
  </sheetData>
  <autoFilter ref="A1:H30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200" zoomScaleNormal="200" zoomScalePageLayoutView="150" workbookViewId="0">
      <selection activeCell="C2" sqref="C2"/>
    </sheetView>
  </sheetViews>
  <sheetFormatPr defaultColWidth="11.42578125" defaultRowHeight="15" x14ac:dyDescent="0.25"/>
  <cols>
    <col min="1" max="1" width="16.5703125" bestFit="1" customWidth="1"/>
    <col min="2" max="2" width="16.28515625" style="7" bestFit="1" customWidth="1"/>
    <col min="3" max="3" width="12.5703125" style="5" bestFit="1" customWidth="1"/>
    <col min="4" max="4" width="9.7109375" style="5" customWidth="1"/>
    <col min="5" max="5" width="10" style="5" bestFit="1" customWidth="1"/>
    <col min="6" max="6" width="23.7109375" style="5" bestFit="1" customWidth="1"/>
    <col min="7" max="7" width="11.140625" style="5" bestFit="1" customWidth="1"/>
    <col min="8" max="8" width="7.7109375" bestFit="1" customWidth="1"/>
  </cols>
  <sheetData>
    <row r="1" spans="1:8" x14ac:dyDescent="0.25">
      <c r="A1" s="10" t="s">
        <v>10</v>
      </c>
      <c r="B1" s="10" t="s">
        <v>11</v>
      </c>
      <c r="C1" s="10" t="s">
        <v>4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</row>
    <row r="2" spans="1:8" x14ac:dyDescent="0.25">
      <c r="A2" s="19" t="s">
        <v>103</v>
      </c>
      <c r="B2" s="23" t="s">
        <v>90</v>
      </c>
      <c r="C2" s="30">
        <f>GETPIVOTDATA("Completed",metrics!$A$2,"project","New Home","phase","Building")/GETPIVOTDATA("Work",metrics!$A$2,"project","New Home","phase","Building")</f>
        <v>0</v>
      </c>
      <c r="D2" s="31" t="e">
        <f>metrics!#REF!</f>
        <v>#REF!</v>
      </c>
      <c r="E2" s="31" t="e">
        <f>metrics!#REF!</f>
        <v>#REF!</v>
      </c>
      <c r="F2" s="32" t="s">
        <v>17</v>
      </c>
      <c r="G2" s="33">
        <v>43125</v>
      </c>
      <c r="H2" s="85" t="e">
        <f>dashboard!$E2-dashboard!$D2</f>
        <v>#REF!</v>
      </c>
    </row>
    <row r="3" spans="1:8" x14ac:dyDescent="0.25">
      <c r="A3" s="19"/>
      <c r="B3" s="34"/>
      <c r="C3" s="35"/>
      <c r="D3" s="31"/>
      <c r="E3" s="31"/>
      <c r="F3" s="37"/>
      <c r="G3" s="33"/>
      <c r="H3" s="85"/>
    </row>
    <row r="4" spans="1:8" x14ac:dyDescent="0.25">
      <c r="A4" s="19"/>
      <c r="B4" s="34"/>
      <c r="C4" s="35"/>
      <c r="D4" s="94"/>
      <c r="E4" s="31"/>
      <c r="F4" s="37"/>
      <c r="G4" s="33"/>
      <c r="H4" s="85"/>
    </row>
    <row r="5" spans="1:8" s="18" customFormat="1" x14ac:dyDescent="0.25">
      <c r="A5" s="40"/>
      <c r="B5" s="41"/>
      <c r="C5" s="35"/>
      <c r="D5" s="31"/>
      <c r="E5" s="31"/>
      <c r="F5" s="37"/>
      <c r="G5" s="33"/>
      <c r="H5" s="85"/>
    </row>
    <row r="6" spans="1:8" s="18" customFormat="1" x14ac:dyDescent="0.25">
      <c r="A6" s="40"/>
      <c r="B6" s="41"/>
      <c r="C6" s="35"/>
      <c r="D6" s="36"/>
      <c r="E6" s="36"/>
      <c r="F6" s="37"/>
      <c r="G6" s="33"/>
      <c r="H6" s="85"/>
    </row>
    <row r="7" spans="1:8" x14ac:dyDescent="0.25">
      <c r="A7" s="19"/>
      <c r="B7" s="23"/>
      <c r="C7" s="35"/>
      <c r="D7" s="36"/>
      <c r="E7" s="36"/>
      <c r="F7" s="37"/>
      <c r="G7" s="33"/>
      <c r="H7" s="85"/>
    </row>
    <row r="8" spans="1:8" s="18" customFormat="1" x14ac:dyDescent="0.25">
      <c r="A8" s="40"/>
      <c r="B8" s="41"/>
      <c r="C8" s="35"/>
      <c r="D8" s="36"/>
      <c r="E8" s="36"/>
      <c r="F8" s="37"/>
      <c r="G8" s="33"/>
      <c r="H8" s="85"/>
    </row>
    <row r="9" spans="1:8" x14ac:dyDescent="0.25">
      <c r="A9" s="42"/>
      <c r="B9" s="43"/>
      <c r="C9" s="30"/>
      <c r="D9" s="31"/>
      <c r="E9" s="31"/>
      <c r="F9" s="37"/>
      <c r="G9" s="33"/>
      <c r="H9" s="85"/>
    </row>
    <row r="10" spans="1:8" s="18" customFormat="1" x14ac:dyDescent="0.25">
      <c r="A10" s="44"/>
      <c r="B10" s="34"/>
      <c r="C10" s="35"/>
      <c r="D10" s="36"/>
      <c r="E10" s="36"/>
      <c r="F10" s="38"/>
      <c r="G10" s="39"/>
      <c r="H10" s="45"/>
    </row>
  </sheetData>
  <conditionalFormatting sqref="H2:H9">
    <cfRule type="iconSet" priority="7">
      <iconSet showValue="0" reverse="1">
        <cfvo type="percent" val="0"/>
        <cfvo type="num" val="-10"/>
        <cfvo type="num" val="10"/>
      </iconSet>
    </cfRule>
  </conditionalFormatting>
  <hyperlinks>
    <hyperlink ref="F2" r:id="rId1"/>
  </hyperlinks>
  <pageMargins left="0.7" right="0.7" top="0.75" bottom="0.75" header="0.3" footer="0.3"/>
  <pageSetup paperSize="8" orientation="portrait" r:id="rId2"/>
  <ignoredErrors>
    <ignoredError sqref="D2" calculatedColumn="1"/>
  </ignoredErrors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2"/>
  <sheetViews>
    <sheetView zoomScale="140" zoomScaleNormal="140" zoomScalePageLayoutView="150" workbookViewId="0">
      <selection activeCell="E7" sqref="E7"/>
    </sheetView>
  </sheetViews>
  <sheetFormatPr defaultColWidth="11.42578125" defaultRowHeight="15" x14ac:dyDescent="0.25"/>
  <cols>
    <col min="1" max="1" width="15.42578125" customWidth="1"/>
    <col min="2" max="2" width="7" customWidth="1"/>
    <col min="3" max="3" width="10.85546875" customWidth="1"/>
    <col min="4" max="4" width="22.7109375" customWidth="1"/>
    <col min="5" max="5" width="10.42578125" style="71" bestFit="1" customWidth="1"/>
    <col min="6" max="6" width="10.42578125" style="71" customWidth="1"/>
    <col min="7" max="7" width="10.42578125" style="15" bestFit="1" customWidth="1"/>
    <col min="8" max="8" width="9.85546875" style="51" customWidth="1"/>
    <col min="9" max="9" width="13.85546875" style="55" bestFit="1" customWidth="1"/>
    <col min="10" max="10" width="10.42578125" style="81" bestFit="1" customWidth="1"/>
    <col min="11" max="11" width="15.7109375" style="59" customWidth="1"/>
    <col min="12" max="12" width="15.85546875" customWidth="1"/>
  </cols>
  <sheetData>
    <row r="2" spans="1:12" ht="15.95" customHeight="1" x14ac:dyDescent="0.25">
      <c r="A2" s="19"/>
      <c r="B2" s="20" t="s">
        <v>78</v>
      </c>
      <c r="C2" s="19"/>
      <c r="D2" s="19"/>
      <c r="E2" s="67"/>
      <c r="F2" s="67"/>
      <c r="G2" s="52"/>
      <c r="H2" s="50"/>
      <c r="I2" s="53"/>
      <c r="J2" s="80"/>
      <c r="K2" s="56"/>
      <c r="L2" s="9"/>
    </row>
    <row r="3" spans="1:12" ht="18.95" customHeight="1" x14ac:dyDescent="0.25">
      <c r="A3" s="21" t="s">
        <v>18</v>
      </c>
      <c r="B3" s="22" t="s">
        <v>19</v>
      </c>
      <c r="C3" s="22" t="s">
        <v>20</v>
      </c>
      <c r="D3" s="22" t="s">
        <v>21</v>
      </c>
      <c r="E3" s="68" t="s">
        <v>22</v>
      </c>
      <c r="F3" s="68" t="s">
        <v>12</v>
      </c>
      <c r="G3" s="46" t="s">
        <v>23</v>
      </c>
      <c r="H3" s="48" t="s">
        <v>24</v>
      </c>
      <c r="I3" s="54" t="s">
        <v>25</v>
      </c>
      <c r="J3" s="68" t="s">
        <v>13</v>
      </c>
      <c r="K3" s="57" t="s">
        <v>26</v>
      </c>
      <c r="L3" s="9"/>
    </row>
    <row r="4" spans="1:12" ht="18.95" hidden="1" customHeight="1" x14ac:dyDescent="0.25">
      <c r="A4" s="23" t="s">
        <v>89</v>
      </c>
      <c r="B4" s="24"/>
      <c r="C4" s="24"/>
      <c r="D4" s="24"/>
      <c r="E4" s="69"/>
      <c r="F4" s="69"/>
      <c r="G4" s="47"/>
      <c r="H4" s="29"/>
      <c r="I4" s="28"/>
      <c r="J4" s="69"/>
      <c r="K4" s="58"/>
      <c r="L4" s="1"/>
    </row>
    <row r="5" spans="1:12" ht="15" hidden="1" customHeight="1" x14ac:dyDescent="0.25">
      <c r="A5" s="25" t="s">
        <v>89</v>
      </c>
      <c r="B5" s="24">
        <v>0</v>
      </c>
      <c r="C5" s="24">
        <v>0</v>
      </c>
      <c r="D5" s="24">
        <v>0</v>
      </c>
      <c r="E5" s="70">
        <v>42634</v>
      </c>
      <c r="F5" s="70">
        <v>42928</v>
      </c>
      <c r="G5" s="26">
        <f ca="1">SUM(TODAY()-E5)/SUM(F5-E5)</f>
        <v>1.9455782312925169</v>
      </c>
      <c r="H5" s="49" t="e">
        <f ca="1">GETPIVOTDATA("Completed",$A$2,"project","Firearms","phase","Beta")/SUM(TODAY()-E5)</f>
        <v>#REF!</v>
      </c>
      <c r="I5" s="27" t="e">
        <f ca="1">GETPIVOTDATA("Sum of Remaining Work",$A$2,"project","Firearms","phase","Beta")/H5</f>
        <v>#REF!</v>
      </c>
      <c r="J5" s="70" t="e">
        <f ca="1">TODAY()+I5</f>
        <v>#REF!</v>
      </c>
      <c r="K5" s="56">
        <f>((F5-E5)/7)/2</f>
        <v>21</v>
      </c>
      <c r="L5" s="9"/>
    </row>
    <row r="6" spans="1:12" x14ac:dyDescent="0.25">
      <c r="A6" s="23" t="s">
        <v>103</v>
      </c>
      <c r="B6" s="24"/>
      <c r="C6" s="24"/>
      <c r="D6" s="24"/>
      <c r="E6" s="79"/>
      <c r="F6" s="79"/>
      <c r="G6" s="79"/>
      <c r="H6" s="79"/>
      <c r="I6" s="79"/>
      <c r="J6" s="79"/>
      <c r="K6" s="79"/>
      <c r="L6" s="1"/>
    </row>
    <row r="7" spans="1:12" x14ac:dyDescent="0.25">
      <c r="A7" s="25" t="s">
        <v>90</v>
      </c>
      <c r="B7" s="24">
        <v>41</v>
      </c>
      <c r="C7" s="24">
        <v>0</v>
      </c>
      <c r="D7" s="24">
        <v>41</v>
      </c>
      <c r="E7" s="67">
        <v>43206</v>
      </c>
      <c r="F7" s="67">
        <v>43318</v>
      </c>
      <c r="G7" s="52">
        <f ca="1">SUM(TODAY()-E7)/SUM(F7-E7)</f>
        <v>0</v>
      </c>
      <c r="H7" s="93" t="e">
        <f ca="1">GETPIVOTDATA("Completed",$A$2,"project","New Home","phase","Building")/SUM(TODAY()-E7)</f>
        <v>#DIV/0!</v>
      </c>
      <c r="I7" s="93" t="e">
        <f ca="1">GETPIVOTDATA("Sum of Remaining Work",$A$2,"project","New Home","phase","Building")/H7</f>
        <v>#DIV/0!</v>
      </c>
      <c r="J7" s="80" t="e">
        <f ca="1">TODAY()+I7</f>
        <v>#DIV/0!</v>
      </c>
      <c r="K7" s="56">
        <f>((F7-E7)/7)/2</f>
        <v>8</v>
      </c>
      <c r="L7" s="9"/>
    </row>
    <row r="8" spans="1:12" x14ac:dyDescent="0.25">
      <c r="E8" s="1"/>
      <c r="F8"/>
      <c r="G8"/>
      <c r="H8"/>
      <c r="I8"/>
      <c r="J8"/>
      <c r="K8"/>
    </row>
    <row r="9" spans="1:12" x14ac:dyDescent="0.25">
      <c r="E9" s="9"/>
      <c r="F9"/>
      <c r="G9"/>
      <c r="H9"/>
      <c r="I9"/>
      <c r="J9"/>
      <c r="K9"/>
    </row>
    <row r="10" spans="1:12" x14ac:dyDescent="0.25">
      <c r="E10" s="9"/>
      <c r="F10"/>
      <c r="G10"/>
      <c r="H10"/>
      <c r="I10"/>
      <c r="J10"/>
      <c r="K10"/>
    </row>
    <row r="11" spans="1:12" ht="15" customHeight="1" x14ac:dyDescent="0.25">
      <c r="E11"/>
      <c r="F11"/>
      <c r="G11"/>
      <c r="H11"/>
      <c r="I11"/>
      <c r="J11"/>
      <c r="K11"/>
    </row>
    <row r="12" spans="1:12" ht="15" customHeight="1" x14ac:dyDescent="0.25">
      <c r="E12"/>
      <c r="F12"/>
      <c r="G12"/>
      <c r="H12"/>
      <c r="I12"/>
      <c r="J12"/>
      <c r="K12"/>
    </row>
    <row r="13" spans="1:12" ht="15" customHeight="1" x14ac:dyDescent="0.25">
      <c r="E13"/>
      <c r="F13"/>
      <c r="G13"/>
      <c r="H13"/>
      <c r="I13"/>
      <c r="J13"/>
      <c r="K13"/>
    </row>
    <row r="14" spans="1:12" ht="15.95" customHeight="1" x14ac:dyDescent="0.25">
      <c r="E14"/>
      <c r="F14"/>
      <c r="G14"/>
      <c r="H14"/>
      <c r="I14"/>
      <c r="J14"/>
      <c r="K14"/>
    </row>
    <row r="15" spans="1:12" x14ac:dyDescent="0.25">
      <c r="E15"/>
      <c r="F15"/>
      <c r="G15"/>
      <c r="H15"/>
      <c r="I15"/>
      <c r="J15"/>
      <c r="K15"/>
    </row>
    <row r="16" spans="1:12" ht="15" customHeight="1" x14ac:dyDescent="0.25">
      <c r="E16"/>
      <c r="F16"/>
      <c r="G16"/>
      <c r="H16"/>
      <c r="I16"/>
      <c r="J16"/>
      <c r="K16"/>
    </row>
    <row r="17" spans="5:11" ht="15" customHeight="1" x14ac:dyDescent="0.25">
      <c r="E17"/>
      <c r="F17"/>
      <c r="G17"/>
      <c r="H17"/>
      <c r="I17"/>
      <c r="J17"/>
      <c r="K17"/>
    </row>
    <row r="18" spans="5:11" x14ac:dyDescent="0.25">
      <c r="E18"/>
      <c r="F18"/>
      <c r="G18"/>
      <c r="H18"/>
      <c r="I18"/>
      <c r="J18"/>
      <c r="K18"/>
    </row>
    <row r="19" spans="5:11" x14ac:dyDescent="0.25">
      <c r="E19"/>
      <c r="F19"/>
      <c r="G19"/>
      <c r="H19"/>
      <c r="I19"/>
      <c r="J19"/>
      <c r="K19"/>
    </row>
    <row r="20" spans="5:11" x14ac:dyDescent="0.25">
      <c r="E20"/>
      <c r="F20"/>
      <c r="G20"/>
      <c r="H20"/>
      <c r="I20"/>
      <c r="J20"/>
      <c r="K20"/>
    </row>
    <row r="21" spans="5:11" x14ac:dyDescent="0.25">
      <c r="E21"/>
      <c r="F21"/>
      <c r="G21"/>
      <c r="H21"/>
      <c r="I21"/>
      <c r="J21"/>
      <c r="K21"/>
    </row>
    <row r="22" spans="5:11" x14ac:dyDescent="0.25">
      <c r="E22"/>
      <c r="F22"/>
      <c r="G22"/>
      <c r="H22"/>
      <c r="I22"/>
      <c r="J22"/>
      <c r="K22"/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zoomScaleNormal="100" zoomScalePageLayoutView="150" workbookViewId="0">
      <selection activeCell="C6" sqref="C6"/>
    </sheetView>
  </sheetViews>
  <sheetFormatPr defaultColWidth="11.42578125" defaultRowHeight="15" x14ac:dyDescent="0.25"/>
  <cols>
    <col min="1" max="1" width="15.28515625" style="81" bestFit="1" customWidth="1"/>
    <col min="2" max="5" width="11.42578125" style="5"/>
  </cols>
  <sheetData>
    <row r="1" spans="1:6" x14ac:dyDescent="0.25">
      <c r="C1" s="60" t="s">
        <v>27</v>
      </c>
      <c r="D1" s="60" t="s">
        <v>28</v>
      </c>
    </row>
    <row r="2" spans="1:6" ht="15.95" customHeight="1" thickBot="1" x14ac:dyDescent="0.3">
      <c r="C2" s="84">
        <f>GETPIVOTDATA("Completed",metrics!$A$2,"project","New Home","phase","Building")</f>
        <v>0</v>
      </c>
      <c r="D2" s="84">
        <f>GETPIVOTDATA("Sum of Remaining Work",metrics!$A$2,"project","New Home","phase","Building")</f>
        <v>41</v>
      </c>
    </row>
    <row r="3" spans="1:6" ht="18.95" customHeight="1" x14ac:dyDescent="0.25">
      <c r="A3" s="96" t="s">
        <v>103</v>
      </c>
      <c r="B3" s="97"/>
      <c r="C3" s="97"/>
      <c r="D3" s="97"/>
      <c r="E3" s="98"/>
    </row>
    <row r="4" spans="1:6" ht="18.95" customHeight="1" x14ac:dyDescent="0.25">
      <c r="A4" s="99"/>
      <c r="B4" s="100"/>
      <c r="C4" s="100"/>
      <c r="D4" s="100"/>
      <c r="E4" s="101"/>
    </row>
    <row r="5" spans="1:6" ht="15" customHeight="1" x14ac:dyDescent="0.25">
      <c r="A5" s="74" t="s">
        <v>29</v>
      </c>
      <c r="B5" s="61" t="s">
        <v>30</v>
      </c>
      <c r="C5" s="61" t="s">
        <v>31</v>
      </c>
      <c r="D5" s="61" t="s">
        <v>28</v>
      </c>
      <c r="E5" s="63" t="s">
        <v>32</v>
      </c>
    </row>
    <row r="6" spans="1:6" x14ac:dyDescent="0.25">
      <c r="A6" s="17">
        <v>42999</v>
      </c>
      <c r="B6" s="62">
        <v>1</v>
      </c>
      <c r="C6" s="62"/>
      <c r="D6" s="62"/>
      <c r="E6" s="64">
        <f>GETPIVOTDATA("Work",metrics!$A$2,"project","New Home","phase","Building")/metrics!K7</f>
        <v>5.125</v>
      </c>
    </row>
    <row r="7" spans="1:6" x14ac:dyDescent="0.25">
      <c r="A7" s="17">
        <f t="shared" ref="A7:A8" si="0">A6+14</f>
        <v>43013</v>
      </c>
      <c r="B7" s="62">
        <v>2</v>
      </c>
      <c r="C7" s="62"/>
      <c r="D7" s="62"/>
      <c r="E7" s="64">
        <f>GETPIVOTDATA("Work",metrics!$A$2,"project","New Home","phase","Building")/metrics!$K$7+E6</f>
        <v>10.25</v>
      </c>
    </row>
    <row r="8" spans="1:6" x14ac:dyDescent="0.25">
      <c r="A8" s="17">
        <f t="shared" si="0"/>
        <v>43027</v>
      </c>
      <c r="B8" s="62">
        <v>3</v>
      </c>
      <c r="C8" s="62"/>
      <c r="D8" s="83"/>
      <c r="E8" s="64">
        <f>GETPIVOTDATA("Work",metrics!$A$2,"project","New Home","phase","Building")/metrics!$K$7+E7</f>
        <v>15.375</v>
      </c>
    </row>
    <row r="9" spans="1:6" x14ac:dyDescent="0.25">
      <c r="A9" s="17">
        <v>43041</v>
      </c>
      <c r="B9" s="62">
        <v>4</v>
      </c>
      <c r="C9" s="62"/>
      <c r="D9" s="62"/>
      <c r="E9" s="64">
        <f>GETPIVOTDATA("Work",metrics!$A$2,"project","New Home","phase","Building")/metrics!$K$7+E8</f>
        <v>20.5</v>
      </c>
    </row>
    <row r="10" spans="1:6" x14ac:dyDescent="0.25">
      <c r="A10" s="17">
        <v>43055</v>
      </c>
      <c r="B10" s="62">
        <v>5</v>
      </c>
      <c r="C10" s="62"/>
      <c r="D10" s="62"/>
      <c r="E10" s="64">
        <f>GETPIVOTDATA("Work",metrics!$A$2,"project","New Home","phase","Building")/metrics!$K$7+E9</f>
        <v>25.625</v>
      </c>
    </row>
    <row r="11" spans="1:6" ht="15" customHeight="1" x14ac:dyDescent="0.25">
      <c r="A11" s="17">
        <v>43069</v>
      </c>
      <c r="B11" s="62">
        <v>6</v>
      </c>
      <c r="C11" s="62"/>
      <c r="D11" s="83"/>
      <c r="E11" s="64">
        <f>GETPIVOTDATA("Work",metrics!$A$2,"project","New Home","phase","Building")/metrics!$K$7+E10</f>
        <v>30.75</v>
      </c>
    </row>
    <row r="12" spans="1:6" ht="15" customHeight="1" x14ac:dyDescent="0.25">
      <c r="A12" s="88">
        <v>43083</v>
      </c>
      <c r="B12" s="89">
        <v>7</v>
      </c>
      <c r="C12" s="89"/>
      <c r="D12" s="90"/>
      <c r="E12" s="64">
        <f>GETPIVOTDATA("Work",metrics!$A$2,"project","New Home","phase","Building")/metrics!$K$7+E11</f>
        <v>35.875</v>
      </c>
    </row>
    <row r="13" spans="1:6" ht="15" customHeight="1" x14ac:dyDescent="0.25">
      <c r="A13" s="95">
        <v>43097</v>
      </c>
      <c r="B13" s="87">
        <v>8</v>
      </c>
      <c r="C13" s="91"/>
      <c r="D13" s="92"/>
      <c r="E13" s="64">
        <f>GETPIVOTDATA("Work",metrics!$A$2,"project","New Home","phase","Building")/metrics!$K$7+E12</f>
        <v>41</v>
      </c>
      <c r="F13" s="14"/>
    </row>
    <row r="14" spans="1:6" ht="15" customHeight="1" thickBot="1" x14ac:dyDescent="0.3">
      <c r="A14" s="108">
        <v>43111</v>
      </c>
      <c r="B14" s="65">
        <v>9</v>
      </c>
      <c r="C14" s="109"/>
      <c r="D14" s="110"/>
      <c r="E14" s="66">
        <f>GETPIVOTDATA("Work",metrics!$A$2,"project","New Home","phase","Building")/metrics!$K$7+E13</f>
        <v>46.125</v>
      </c>
    </row>
  </sheetData>
  <mergeCells count="1">
    <mergeCell ref="A3:E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1" sqref="A11"/>
    </sheetView>
  </sheetViews>
  <sheetFormatPr defaultColWidth="8.85546875" defaultRowHeight="15" x14ac:dyDescent="0.25"/>
  <cols>
    <col min="1" max="1" width="28" customWidth="1"/>
  </cols>
  <sheetData>
    <row r="1" spans="1:1" x14ac:dyDescent="0.25">
      <c r="A1" s="8" t="s">
        <v>33</v>
      </c>
    </row>
    <row r="2" spans="1:1" x14ac:dyDescent="0.25">
      <c r="A2" t="s">
        <v>34</v>
      </c>
    </row>
    <row r="3" spans="1:1" x14ac:dyDescent="0.25">
      <c r="A3" t="s">
        <v>35</v>
      </c>
    </row>
    <row r="4" spans="1:1" x14ac:dyDescent="0.25">
      <c r="A4" t="s">
        <v>36</v>
      </c>
    </row>
    <row r="5" spans="1:1" x14ac:dyDescent="0.25">
      <c r="A5" t="s">
        <v>37</v>
      </c>
    </row>
    <row r="6" spans="1:1" x14ac:dyDescent="0.25">
      <c r="A6" t="s">
        <v>38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D3" sqref="D3"/>
    </sheetView>
  </sheetViews>
  <sheetFormatPr defaultColWidth="8.85546875" defaultRowHeight="15" x14ac:dyDescent="0.25"/>
  <cols>
    <col min="1" max="2" width="23.42578125" customWidth="1"/>
    <col min="3" max="4" width="27.28515625" customWidth="1"/>
    <col min="5" max="5" width="20.42578125" customWidth="1"/>
    <col min="6" max="6" width="31.85546875" customWidth="1"/>
    <col min="7" max="7" width="24.42578125" customWidth="1"/>
  </cols>
  <sheetData>
    <row r="1" spans="1:8" x14ac:dyDescent="0.25">
      <c r="A1" s="11" t="s">
        <v>43</v>
      </c>
      <c r="B1" s="11" t="s">
        <v>44</v>
      </c>
      <c r="C1" s="11" t="s">
        <v>10</v>
      </c>
      <c r="D1" s="11" t="s">
        <v>45</v>
      </c>
      <c r="E1" s="11" t="s">
        <v>46</v>
      </c>
      <c r="F1" s="11" t="s">
        <v>47</v>
      </c>
      <c r="G1" s="11" t="s">
        <v>48</v>
      </c>
      <c r="H1" t="s">
        <v>49</v>
      </c>
    </row>
    <row r="2" spans="1:8" x14ac:dyDescent="0.25">
      <c r="A2" t="s">
        <v>50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</row>
    <row r="3" spans="1:8" x14ac:dyDescent="0.25">
      <c r="A3" t="s">
        <v>56</v>
      </c>
      <c r="C3" t="s">
        <v>57</v>
      </c>
      <c r="D3" t="s">
        <v>53</v>
      </c>
      <c r="E3" t="s">
        <v>54</v>
      </c>
      <c r="F3" t="s">
        <v>55</v>
      </c>
    </row>
    <row r="4" spans="1:8" x14ac:dyDescent="0.25">
      <c r="A4" t="s">
        <v>58</v>
      </c>
      <c r="B4" t="s">
        <v>59</v>
      </c>
      <c r="C4" t="s">
        <v>8</v>
      </c>
      <c r="D4" t="s">
        <v>60</v>
      </c>
      <c r="E4" t="s">
        <v>61</v>
      </c>
      <c r="F4" t="s">
        <v>62</v>
      </c>
      <c r="H4" t="s">
        <v>63</v>
      </c>
    </row>
    <row r="5" spans="1:8" x14ac:dyDescent="0.25">
      <c r="A5" t="s">
        <v>58</v>
      </c>
      <c r="B5" t="s">
        <v>59</v>
      </c>
      <c r="C5" t="s">
        <v>9</v>
      </c>
      <c r="D5" t="s">
        <v>60</v>
      </c>
      <c r="E5" t="s">
        <v>61</v>
      </c>
      <c r="F5" t="s">
        <v>62</v>
      </c>
      <c r="H5" t="s">
        <v>64</v>
      </c>
    </row>
    <row r="6" spans="1:8" x14ac:dyDescent="0.25">
      <c r="A6" t="s">
        <v>58</v>
      </c>
      <c r="B6" t="s">
        <v>59</v>
      </c>
      <c r="C6" t="s">
        <v>65</v>
      </c>
      <c r="D6" t="s">
        <v>60</v>
      </c>
      <c r="E6" t="s">
        <v>61</v>
      </c>
      <c r="F6" t="s">
        <v>62</v>
      </c>
      <c r="H6" t="s">
        <v>63</v>
      </c>
    </row>
    <row r="7" spans="1:8" x14ac:dyDescent="0.25">
      <c r="A7" t="s">
        <v>58</v>
      </c>
      <c r="B7" t="s">
        <v>59</v>
      </c>
      <c r="C7" t="s">
        <v>66</v>
      </c>
      <c r="D7" t="s">
        <v>60</v>
      </c>
      <c r="E7" t="s">
        <v>61</v>
      </c>
      <c r="F7" t="s">
        <v>62</v>
      </c>
      <c r="H7" t="s">
        <v>63</v>
      </c>
    </row>
    <row r="8" spans="1:8" x14ac:dyDescent="0.25">
      <c r="A8" t="s">
        <v>58</v>
      </c>
      <c r="B8" t="s">
        <v>59</v>
      </c>
      <c r="C8" t="s">
        <v>67</v>
      </c>
      <c r="D8" t="s">
        <v>60</v>
      </c>
      <c r="E8" t="s">
        <v>61</v>
      </c>
      <c r="F8" t="s">
        <v>62</v>
      </c>
      <c r="H8" t="s">
        <v>63</v>
      </c>
    </row>
    <row r="9" spans="1:8" x14ac:dyDescent="0.25">
      <c r="A9" t="s">
        <v>58</v>
      </c>
      <c r="B9" t="s">
        <v>59</v>
      </c>
      <c r="C9" t="s">
        <v>68</v>
      </c>
      <c r="D9" t="s">
        <v>60</v>
      </c>
      <c r="E9" t="s">
        <v>61</v>
      </c>
      <c r="F9" t="s">
        <v>62</v>
      </c>
      <c r="H9" t="s">
        <v>63</v>
      </c>
    </row>
    <row r="10" spans="1:8" x14ac:dyDescent="0.25">
      <c r="A10" t="s">
        <v>69</v>
      </c>
      <c r="B10" t="s">
        <v>70</v>
      </c>
      <c r="C10" t="s">
        <v>71</v>
      </c>
      <c r="E10" t="s">
        <v>61</v>
      </c>
      <c r="F10" t="s">
        <v>62</v>
      </c>
    </row>
    <row r="11" spans="1:8" x14ac:dyDescent="0.25">
      <c r="A11" t="s">
        <v>58</v>
      </c>
      <c r="B11" t="s">
        <v>72</v>
      </c>
      <c r="C11" t="s">
        <v>73</v>
      </c>
      <c r="D11" t="s">
        <v>60</v>
      </c>
      <c r="E11" t="s">
        <v>61</v>
      </c>
      <c r="F11" t="s">
        <v>62</v>
      </c>
      <c r="H11" t="s">
        <v>63</v>
      </c>
    </row>
    <row r="12" spans="1:8" x14ac:dyDescent="0.25">
      <c r="A12" t="s">
        <v>58</v>
      </c>
      <c r="B12" t="s">
        <v>70</v>
      </c>
      <c r="C12" t="s">
        <v>74</v>
      </c>
      <c r="D12" t="s">
        <v>60</v>
      </c>
      <c r="E12" t="s">
        <v>61</v>
      </c>
      <c r="F12" t="s">
        <v>62</v>
      </c>
    </row>
    <row r="13" spans="1:8" x14ac:dyDescent="0.25">
      <c r="A13" t="s">
        <v>75</v>
      </c>
      <c r="B13" t="s">
        <v>59</v>
      </c>
      <c r="C13" t="s">
        <v>76</v>
      </c>
      <c r="D13" t="s">
        <v>60</v>
      </c>
      <c r="E13" t="s">
        <v>61</v>
      </c>
      <c r="F13" t="s">
        <v>62</v>
      </c>
    </row>
    <row r="14" spans="1:8" x14ac:dyDescent="0.25">
      <c r="A14" t="s">
        <v>58</v>
      </c>
      <c r="B14" t="s">
        <v>59</v>
      </c>
      <c r="C14" t="s">
        <v>77</v>
      </c>
      <c r="D14" t="s">
        <v>60</v>
      </c>
      <c r="E14" t="s">
        <v>61</v>
      </c>
      <c r="F14" t="s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8"/>
  <sheetViews>
    <sheetView workbookViewId="0">
      <selection activeCell="D14" sqref="D14"/>
    </sheetView>
  </sheetViews>
  <sheetFormatPr defaultRowHeight="15" x14ac:dyDescent="0.25"/>
  <cols>
    <col min="2" max="2" width="15.28515625" style="71" bestFit="1" customWidth="1"/>
    <col min="3" max="3" width="7.5703125" style="71" customWidth="1"/>
    <col min="6" max="6" width="16.140625" bestFit="1" customWidth="1"/>
    <col min="9" max="9" width="14.7109375" bestFit="1" customWidth="1"/>
    <col min="13" max="13" width="16.140625" bestFit="1" customWidth="1"/>
    <col min="16" max="16" width="14.7109375" bestFit="1" customWidth="1"/>
  </cols>
  <sheetData>
    <row r="1" spans="2:19" x14ac:dyDescent="0.25">
      <c r="D1" s="60"/>
      <c r="E1" s="60"/>
    </row>
    <row r="2" spans="2:19" ht="15.75" thickBot="1" x14ac:dyDescent="0.3">
      <c r="D2" s="5"/>
      <c r="E2" s="5"/>
    </row>
    <row r="3" spans="2:19" x14ac:dyDescent="0.25">
      <c r="B3" s="96" t="s">
        <v>87</v>
      </c>
      <c r="C3" s="102"/>
      <c r="D3" s="97"/>
      <c r="E3" s="97"/>
      <c r="F3" s="98"/>
      <c r="I3" s="96" t="s">
        <v>86</v>
      </c>
      <c r="J3" s="102"/>
      <c r="K3" s="97"/>
      <c r="L3" s="97"/>
      <c r="M3" s="98"/>
      <c r="P3" s="104" t="s">
        <v>88</v>
      </c>
      <c r="Q3" s="105"/>
      <c r="R3" s="105"/>
      <c r="S3" s="86"/>
    </row>
    <row r="4" spans="2:19" x14ac:dyDescent="0.25">
      <c r="B4" s="99"/>
      <c r="C4" s="103"/>
      <c r="D4" s="100"/>
      <c r="E4" s="100"/>
      <c r="F4" s="101"/>
      <c r="I4" s="99"/>
      <c r="J4" s="103"/>
      <c r="K4" s="100"/>
      <c r="L4" s="100"/>
      <c r="M4" s="101"/>
      <c r="P4" s="106"/>
      <c r="Q4" s="107"/>
      <c r="R4" s="107"/>
      <c r="S4" s="86"/>
    </row>
    <row r="5" spans="2:19" x14ac:dyDescent="0.25">
      <c r="B5" s="74" t="s">
        <v>82</v>
      </c>
      <c r="C5" s="77" t="s">
        <v>30</v>
      </c>
      <c r="D5" s="61" t="s">
        <v>79</v>
      </c>
      <c r="E5" s="61" t="s">
        <v>80</v>
      </c>
      <c r="F5" s="63" t="s">
        <v>81</v>
      </c>
      <c r="I5" s="74" t="s">
        <v>82</v>
      </c>
      <c r="J5" s="77" t="s">
        <v>30</v>
      </c>
      <c r="K5" s="61" t="s">
        <v>83</v>
      </c>
      <c r="L5" s="61" t="s">
        <v>84</v>
      </c>
      <c r="M5" s="63" t="s">
        <v>85</v>
      </c>
      <c r="P5" s="74" t="s">
        <v>82</v>
      </c>
      <c r="Q5" s="77" t="s">
        <v>30</v>
      </c>
      <c r="R5" s="63" t="s">
        <v>24</v>
      </c>
    </row>
    <row r="6" spans="2:19" x14ac:dyDescent="0.25">
      <c r="B6" s="75">
        <v>43012</v>
      </c>
      <c r="C6" s="78">
        <v>30</v>
      </c>
      <c r="D6" s="62">
        <v>58</v>
      </c>
      <c r="E6" s="62">
        <v>271</v>
      </c>
      <c r="F6" s="72">
        <v>83</v>
      </c>
      <c r="I6" s="75">
        <v>43012</v>
      </c>
      <c r="J6" s="78">
        <v>30</v>
      </c>
      <c r="K6" s="62">
        <v>0</v>
      </c>
      <c r="L6" s="62">
        <v>24</v>
      </c>
      <c r="M6" s="72">
        <v>59</v>
      </c>
      <c r="P6" s="75">
        <v>43012</v>
      </c>
      <c r="Q6" s="78">
        <v>30</v>
      </c>
      <c r="R6" s="72">
        <v>0.45</v>
      </c>
    </row>
    <row r="7" spans="2:19" x14ac:dyDescent="0.25">
      <c r="B7" s="75">
        <v>43026</v>
      </c>
      <c r="C7" s="78">
        <v>31</v>
      </c>
      <c r="D7" s="62">
        <v>58</v>
      </c>
      <c r="E7" s="62">
        <v>249</v>
      </c>
      <c r="F7" s="72">
        <v>73</v>
      </c>
      <c r="I7" s="75">
        <v>43026</v>
      </c>
      <c r="J7" s="78">
        <v>31</v>
      </c>
      <c r="K7" s="62">
        <v>0</v>
      </c>
      <c r="L7" s="62">
        <v>25</v>
      </c>
      <c r="M7" s="72">
        <v>48</v>
      </c>
      <c r="P7" s="75">
        <v>43026</v>
      </c>
      <c r="Q7" s="78">
        <v>31</v>
      </c>
      <c r="R7" s="72">
        <v>11.7</v>
      </c>
    </row>
    <row r="8" spans="2:19" x14ac:dyDescent="0.25">
      <c r="B8" s="75">
        <v>43040</v>
      </c>
      <c r="C8" s="78">
        <v>32</v>
      </c>
      <c r="D8" s="62">
        <v>54</v>
      </c>
      <c r="E8" s="62">
        <v>248</v>
      </c>
      <c r="F8" s="72">
        <v>71</v>
      </c>
      <c r="I8" s="75">
        <v>43040</v>
      </c>
      <c r="J8" s="78">
        <v>32</v>
      </c>
      <c r="K8" s="62">
        <v>1</v>
      </c>
      <c r="L8" s="62">
        <v>24</v>
      </c>
      <c r="M8" s="72">
        <v>46</v>
      </c>
      <c r="P8" s="75">
        <v>43040</v>
      </c>
      <c r="Q8" s="78">
        <v>32</v>
      </c>
      <c r="R8" s="72">
        <v>2.75</v>
      </c>
    </row>
    <row r="9" spans="2:19" x14ac:dyDescent="0.25">
      <c r="B9" s="75">
        <v>43054</v>
      </c>
      <c r="C9" s="78">
        <v>33</v>
      </c>
      <c r="D9" s="62">
        <v>51</v>
      </c>
      <c r="E9" s="62">
        <v>248</v>
      </c>
      <c r="F9" s="72">
        <v>71</v>
      </c>
      <c r="I9" s="75">
        <v>43054</v>
      </c>
      <c r="J9" s="78">
        <v>33</v>
      </c>
      <c r="K9" s="62">
        <v>1</v>
      </c>
      <c r="L9" s="62">
        <v>24</v>
      </c>
      <c r="M9" s="72">
        <v>46</v>
      </c>
      <c r="P9" s="75">
        <v>43054</v>
      </c>
      <c r="Q9" s="78">
        <v>33</v>
      </c>
      <c r="R9" s="72">
        <v>1.4</v>
      </c>
    </row>
    <row r="10" spans="2:19" x14ac:dyDescent="0.25">
      <c r="B10" s="75">
        <v>43068</v>
      </c>
      <c r="C10" s="78">
        <v>34</v>
      </c>
      <c r="D10" s="62">
        <v>70</v>
      </c>
      <c r="E10" s="62">
        <v>218</v>
      </c>
      <c r="F10" s="72">
        <v>72</v>
      </c>
      <c r="I10" s="75">
        <v>43068</v>
      </c>
      <c r="J10" s="78">
        <v>34</v>
      </c>
      <c r="K10" s="62">
        <v>0</v>
      </c>
      <c r="L10" s="62">
        <v>26</v>
      </c>
      <c r="M10" s="72">
        <v>46</v>
      </c>
      <c r="P10" s="75">
        <v>43068</v>
      </c>
      <c r="Q10" s="78">
        <v>34</v>
      </c>
      <c r="R10" s="72">
        <v>10.050000000000001</v>
      </c>
    </row>
    <row r="11" spans="2:19" x14ac:dyDescent="0.25">
      <c r="B11" s="75">
        <v>43082</v>
      </c>
      <c r="C11" s="78">
        <v>35</v>
      </c>
      <c r="D11" s="62">
        <v>75</v>
      </c>
      <c r="E11" s="62">
        <v>218</v>
      </c>
      <c r="F11" s="72">
        <v>70</v>
      </c>
      <c r="I11" s="75">
        <v>43082</v>
      </c>
      <c r="J11" s="78">
        <v>35</v>
      </c>
      <c r="K11" s="62">
        <v>0</v>
      </c>
      <c r="L11" s="62">
        <v>24</v>
      </c>
      <c r="M11" s="72">
        <v>46</v>
      </c>
      <c r="P11" s="75">
        <v>43082</v>
      </c>
      <c r="Q11" s="78">
        <v>35</v>
      </c>
      <c r="R11" s="72">
        <v>2.5</v>
      </c>
    </row>
    <row r="12" spans="2:19" x14ac:dyDescent="0.25">
      <c r="B12" s="75">
        <v>43110</v>
      </c>
      <c r="C12" s="78">
        <v>36</v>
      </c>
      <c r="D12" s="62">
        <v>76</v>
      </c>
      <c r="E12" s="62">
        <v>217</v>
      </c>
      <c r="F12" s="72">
        <v>69</v>
      </c>
      <c r="I12" s="75">
        <v>43110</v>
      </c>
      <c r="J12" s="78">
        <v>36</v>
      </c>
      <c r="K12" s="62">
        <v>0</v>
      </c>
      <c r="L12" s="62">
        <v>23</v>
      </c>
      <c r="M12" s="72">
        <v>46</v>
      </c>
      <c r="P12" s="75">
        <v>43110</v>
      </c>
      <c r="Q12" s="78">
        <v>36</v>
      </c>
      <c r="R12" s="72">
        <v>2.2999999999999998</v>
      </c>
    </row>
    <row r="13" spans="2:19" x14ac:dyDescent="0.25">
      <c r="B13" s="75">
        <v>43124</v>
      </c>
      <c r="C13" s="78">
        <v>37</v>
      </c>
      <c r="D13" s="62">
        <v>40</v>
      </c>
      <c r="E13" s="62">
        <v>271</v>
      </c>
      <c r="F13" s="72">
        <v>68</v>
      </c>
      <c r="I13" s="75">
        <v>43124</v>
      </c>
      <c r="J13" s="78">
        <v>37</v>
      </c>
      <c r="K13" s="62">
        <v>0</v>
      </c>
      <c r="L13" s="62">
        <v>22</v>
      </c>
      <c r="M13" s="72">
        <v>46</v>
      </c>
      <c r="P13" s="75">
        <v>43124</v>
      </c>
      <c r="Q13" s="78">
        <v>37</v>
      </c>
      <c r="R13" s="72">
        <v>44.5</v>
      </c>
    </row>
    <row r="14" spans="2:19" x14ac:dyDescent="0.25">
      <c r="B14" s="75">
        <v>43138</v>
      </c>
      <c r="C14" s="78">
        <v>38</v>
      </c>
      <c r="D14" s="62"/>
      <c r="E14" s="62"/>
      <c r="F14" s="72"/>
      <c r="I14" s="75">
        <v>43138</v>
      </c>
      <c r="J14" s="78">
        <v>38</v>
      </c>
      <c r="K14" s="62"/>
      <c r="L14" s="62"/>
      <c r="M14" s="72"/>
      <c r="P14" s="75">
        <v>43138</v>
      </c>
      <c r="Q14" s="78">
        <v>38</v>
      </c>
      <c r="R14" s="72"/>
    </row>
    <row r="15" spans="2:19" x14ac:dyDescent="0.25">
      <c r="B15" s="75">
        <v>43152</v>
      </c>
      <c r="C15" s="78">
        <v>39</v>
      </c>
      <c r="D15" s="62"/>
      <c r="E15" s="62"/>
      <c r="F15" s="72"/>
      <c r="I15" s="75">
        <v>43152</v>
      </c>
      <c r="J15" s="78">
        <v>39</v>
      </c>
      <c r="K15" s="62"/>
      <c r="L15" s="62"/>
      <c r="M15" s="72"/>
      <c r="P15" s="75">
        <v>43152</v>
      </c>
      <c r="Q15" s="78">
        <v>39</v>
      </c>
      <c r="R15" s="72"/>
    </row>
    <row r="16" spans="2:19" x14ac:dyDescent="0.25">
      <c r="B16" s="75">
        <v>43166</v>
      </c>
      <c r="C16" s="78">
        <v>40</v>
      </c>
      <c r="D16" s="62"/>
      <c r="E16" s="62"/>
      <c r="F16" s="72"/>
      <c r="I16" s="75">
        <v>43166</v>
      </c>
      <c r="J16" s="78">
        <v>40</v>
      </c>
      <c r="K16" s="62"/>
      <c r="L16" s="62"/>
      <c r="M16" s="72"/>
      <c r="P16" s="75">
        <v>43166</v>
      </c>
      <c r="Q16" s="78">
        <v>40</v>
      </c>
      <c r="R16" s="72"/>
    </row>
    <row r="17" spans="2:18" x14ac:dyDescent="0.25">
      <c r="B17" s="75">
        <v>43180</v>
      </c>
      <c r="C17" s="78">
        <v>41</v>
      </c>
      <c r="D17" s="62"/>
      <c r="E17" s="62"/>
      <c r="F17" s="72"/>
      <c r="I17" s="75">
        <v>43180</v>
      </c>
      <c r="J17" s="78">
        <v>41</v>
      </c>
      <c r="K17" s="62"/>
      <c r="L17" s="62"/>
      <c r="M17" s="72"/>
      <c r="P17" s="75">
        <v>43180</v>
      </c>
      <c r="Q17" s="78">
        <v>41</v>
      </c>
      <c r="R17" s="72"/>
    </row>
    <row r="18" spans="2:18" ht="15.75" thickBot="1" x14ac:dyDescent="0.3">
      <c r="B18" s="76">
        <v>43194</v>
      </c>
      <c r="C18" s="82">
        <v>42</v>
      </c>
      <c r="D18" s="65"/>
      <c r="E18" s="65"/>
      <c r="F18" s="73"/>
      <c r="I18" s="76">
        <v>43194</v>
      </c>
      <c r="J18" s="82">
        <v>42</v>
      </c>
      <c r="K18" s="65"/>
      <c r="L18" s="65"/>
      <c r="M18" s="73"/>
      <c r="P18" s="76">
        <v>43194</v>
      </c>
      <c r="Q18" s="82">
        <v>42</v>
      </c>
      <c r="R18" s="73"/>
    </row>
  </sheetData>
  <mergeCells count="3">
    <mergeCell ref="B3:F4"/>
    <mergeCell ref="I3:M4"/>
    <mergeCell ref="P3:R4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663049d-d602-4310-a81b-99d4dd01da5c">
      <UserInfo>
        <DisplayName>Home Office Digital</DisplayName>
        <AccountId>16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FD548CC043154FB6083CDAD62397B4" ma:contentTypeVersion="2" ma:contentTypeDescription="Create a new document." ma:contentTypeScope="" ma:versionID="cb13562aef696428004616f280f0c63c">
  <xsd:schema xmlns:xsd="http://www.w3.org/2001/XMLSchema" xmlns:xs="http://www.w3.org/2001/XMLSchema" xmlns:p="http://schemas.microsoft.com/office/2006/metadata/properties" xmlns:ns2="5663049d-d602-4310-a81b-99d4dd01da5c" targetNamespace="http://schemas.microsoft.com/office/2006/metadata/properties" ma:root="true" ma:fieldsID="f72fef54cac438e4c919ed53a805a4b1" ns2:_="">
    <xsd:import namespace="5663049d-d602-4310-a81b-99d4dd01da5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63049d-d602-4310-a81b-99d4dd01da5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969E2F-BEC8-4539-AA2C-F9E82E7EFF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F5DB09-79F3-4A55-8F8C-672DEE497621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5663049d-d602-4310-a81b-99d4dd01da5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A52E8BC-B844-4707-BB0D-8F006DA6E8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63049d-d602-4310-a81b-99d4dd01d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data</vt:lpstr>
      <vt:lpstr>dashboard</vt:lpstr>
      <vt:lpstr>metrics</vt:lpstr>
      <vt:lpstr>charts</vt:lpstr>
      <vt:lpstr>assessors questions</vt:lpstr>
      <vt:lpstr>reporting audit</vt:lpstr>
      <vt:lpstr>team data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Cooper Paul</dc:creator>
  <cp:keywords/>
  <dc:description/>
  <cp:lastModifiedBy>Cooper Paul</cp:lastModifiedBy>
  <cp:revision/>
  <dcterms:created xsi:type="dcterms:W3CDTF">2016-12-23T10:16:35Z</dcterms:created>
  <dcterms:modified xsi:type="dcterms:W3CDTF">2018-04-16T13:08:45Z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0x0101008AFD548CC043154FB6083CDAD62397B4</vt:lpwstr>
  </property>
</Properties>
</file>